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custom.xml" ContentType="application/vnd.openxmlformats-officedocument.custom-properties+xml"/>
  <Override PartName="/xl/externalLinks/externalLink7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externalLinks/externalLink5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-12" yWindow="48" windowWidth="9720" windowHeight="7692" firstSheet="7"/>
  </bookViews>
  <sheets>
    <sheet name="Elec Cost per Customer" sheetId="9" r:id="rId1"/>
    <sheet name="2011 Elec CBR" sheetId="1" r:id="rId2"/>
    <sheet name="2012 Elec CBR" sheetId="3" r:id="rId3"/>
    <sheet name="2013 Elec CBR" sheetId="4" r:id="rId4"/>
    <sheet name="Dec 2014 CBR" sheetId="11" r:id="rId5"/>
    <sheet name="KJB-16 P2 Elec Growth-Cust Adj" sheetId="10" r:id="rId6"/>
    <sheet name="Pg 6a 2011 " sheetId="5" r:id="rId7"/>
    <sheet name="Pg 6a 2012" sheetId="6" r:id="rId8"/>
    <sheet name="Pg 6a 2013" sheetId="7" r:id="rId9"/>
    <sheet name="Pg 6a Dec 2014" sheetId="12" r:id="rId10"/>
    <sheet name="Allocations" sheetId="13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_________________six6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hidden="1">{#N/A,#N/A,FALSE,"schA"}</definedName>
    <definedName name="___________________www1" hidden="1">{#N/A,#N/A,FALSE,"schA"}</definedName>
    <definedName name="_________________six6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six6" hidden="1">{#N/A,#N/A,FALSE,"CRPT";#N/A,#N/A,FALSE,"TREND";#N/A,#N/A,FALSE,"%Curve"}</definedName>
    <definedName name="_______www1" hidden="1">{#N/A,#N/A,FALSE,"schA"}</definedName>
    <definedName name="______six6" hidden="1">{#N/A,#N/A,FALSE,"CRPT";#N/A,#N/A,FALSE,"TREND";#N/A,#N/A,FALSE,"%Curve"}</definedName>
    <definedName name="______www1" hidden="1">{#N/A,#N/A,FALSE,"schA"}</definedName>
    <definedName name="_____six6" localSheetId="5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5" hidden="1">{#N/A,#N/A,FALSE,"schA"}</definedName>
    <definedName name="_____www1" hidden="1">{#N/A,#N/A,FALSE,"schA"}</definedName>
    <definedName name="____six6" localSheetId="5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5" hidden="1">{#N/A,#N/A,FALSE,"schA"}</definedName>
    <definedName name="____www1" hidden="1">{#N/A,#N/A,FALSE,"schA"}</definedName>
    <definedName name="___six6" localSheetId="5" hidden="1">{#N/A,#N/A,FALSE,"CRPT";#N/A,#N/A,FALSE,"TREND";#N/A,#N/A,FALSE,"%Curve"}</definedName>
    <definedName name="___six6" hidden="1">{#N/A,#N/A,FALSE,"CRPT";#N/A,#N/A,FALSE,"TREND";#N/A,#N/A,FALSE,"%Curve"}</definedName>
    <definedName name="___www1" localSheetId="5" hidden="1">{#N/A,#N/A,FALSE,"schA"}</definedName>
    <definedName name="___www1" hidden="1">{#N/A,#N/A,FALSE,"schA"}</definedName>
    <definedName name="__123Graph_D" localSheetId="3" hidden="1">#REF!</definedName>
    <definedName name="__123Graph_D" localSheetId="5" hidden="1">#REF!</definedName>
    <definedName name="__123Graph_D" localSheetId="6" hidden="1">#REF!</definedName>
    <definedName name="__123Graph_D" localSheetId="7" hidden="1">#REF!</definedName>
    <definedName name="__123Graph_D" localSheetId="8" hidden="1">#REF!</definedName>
    <definedName name="__123Graph_D" hidden="1">#REF!</definedName>
    <definedName name="__123Graph_ECURRENT" localSheetId="2" hidden="1">[1]ConsolidatingPL!#REF!</definedName>
    <definedName name="__123Graph_ECURRENT" localSheetId="3" hidden="1">[1]ConsolidatingPL!#REF!</definedName>
    <definedName name="__123Graph_ECURRENT" localSheetId="5" hidden="1">[1]ConsolidatingPL!#REF!</definedName>
    <definedName name="__123Graph_ECURRENT" localSheetId="6" hidden="1">[1]ConsolidatingPL!#REF!</definedName>
    <definedName name="__123Graph_ECURRENT" localSheetId="7" hidden="1">[1]ConsolidatingPL!#REF!</definedName>
    <definedName name="__123Graph_ECURRENT" localSheetId="8" hidden="1">[1]ConsolidatingPL!#REF!</definedName>
    <definedName name="__123Graph_ECURRENT" hidden="1">[1]ConsolidatingPL!#REF!</definedName>
    <definedName name="__Jun09">" BS!$AI$7:$AI$1643"</definedName>
    <definedName name="__six6" localSheetId="5" hidden="1">{#N/A,#N/A,FALSE,"CRPT";#N/A,#N/A,FALSE,"TREND";#N/A,#N/A,FALSE,"%Curve"}</definedName>
    <definedName name="__six6" hidden="1">{#N/A,#N/A,FALSE,"CRPT";#N/A,#N/A,FALSE,"TREND";#N/A,#N/A,FALSE,"%Curve"}</definedName>
    <definedName name="__www1" localSheetId="5" hidden="1">{#N/A,#N/A,FALSE,"schA"}</definedName>
    <definedName name="__www1" hidden="1">{#N/A,#N/A,FALSE,"schA"}</definedName>
    <definedName name="_3.01" localSheetId="2">'2012 Elec CBR'!$A$2:$G$49</definedName>
    <definedName name="_3.01" localSheetId="3">'2013 Elec CBR'!$A$2:$G$55</definedName>
    <definedName name="_3.01">'2011 Elec CBR'!$A$2:$G$51</definedName>
    <definedName name="_3.02" localSheetId="2">'2012 Elec CBR'!$H$2:$L$57</definedName>
    <definedName name="_3.02" localSheetId="3">'2013 Elec CBR'!$H$2:$L$58</definedName>
    <definedName name="_3.02">'2011 Elec CBR'!$H$2:$L$57</definedName>
    <definedName name="_3.03" localSheetId="2">'2012 Elec CBR'!$M$2:$Q$45</definedName>
    <definedName name="_3.03" localSheetId="3">'2013 Elec CBR'!$M$2:$Q$45</definedName>
    <definedName name="_3.03">'2011 Elec CBR'!$M$2:$Q$45</definedName>
    <definedName name="_3.04" localSheetId="2">'2012 Elec CBR'!$R$2:$V$57</definedName>
    <definedName name="_3.04" localSheetId="3">'2013 Elec CBR'!$R$2:$U$50</definedName>
    <definedName name="_3.04">'2011 Elec CBR'!$R$2:$V$57</definedName>
    <definedName name="_3.05" localSheetId="2">'2012 Elec CBR'!$W$2:$Z$50</definedName>
    <definedName name="_3.05" localSheetId="3">'2013 Elec CBR'!$V$2:$Y$41</definedName>
    <definedName name="_3.05">'2011 Elec CBR'!$W$2:$Z$50</definedName>
    <definedName name="_3.06" localSheetId="2">'2012 Elec CBR'!$AA$2:$AD$41</definedName>
    <definedName name="_3.06" localSheetId="3">'2013 Elec CBR'!$Z$2:$AD$56</definedName>
    <definedName name="_3.06">'2011 Elec CBR'!$AA$2:$AD$41</definedName>
    <definedName name="_3.07" localSheetId="2">'2012 Elec CBR'!$AE$2:$AI$55</definedName>
    <definedName name="_3.07" localSheetId="3">'2013 Elec CBR'!$AE$2:$AH$31</definedName>
    <definedName name="_3.07">'2011 Elec CBR'!$AE$2:$AI$56</definedName>
    <definedName name="_3.08" localSheetId="2">'2012 Elec CBR'!$AJ$2:$AM$31</definedName>
    <definedName name="_3.08" localSheetId="3">'2013 Elec CBR'!$AI$2:$AQ$50</definedName>
    <definedName name="_3.08">'2011 Elec CBR'!$AJ$2:$AM$31</definedName>
    <definedName name="_3.09" localSheetId="2">'2012 Elec CBR'!$AN$2:$AV$50</definedName>
    <definedName name="_3.09" localSheetId="3">'2013 Elec CBR'!$AR$2:$AV$20</definedName>
    <definedName name="_3.09">'2011 Elec CBR'!$AN$2:$AV$50</definedName>
    <definedName name="_3.10" localSheetId="2">'2012 Elec CBR'!$AW$2:$BA$20</definedName>
    <definedName name="_3.10" localSheetId="3">'2013 Elec CBR'!$AW$2:$AZ$26</definedName>
    <definedName name="_3.10">'2011 Elec CBR'!$AW$2:$BA$20</definedName>
    <definedName name="_3.11" localSheetId="2">'2012 Elec CBR'!$BB$2:$BE$26</definedName>
    <definedName name="_3.11" localSheetId="3">'2013 Elec CBR'!$BA$2:$BE$20</definedName>
    <definedName name="_3.11">'2011 Elec CBR'!$BB$2:$BE$26</definedName>
    <definedName name="_3.12" localSheetId="2">'2012 Elec CBR'!$BF$2:$BJ$20</definedName>
    <definedName name="_3.12" localSheetId="3">'2013 Elec CBR'!$BF$2:$BJ$50</definedName>
    <definedName name="_3.12">'2011 Elec CBR'!$BF$2:$BJ$20</definedName>
    <definedName name="_3.13" localSheetId="2">'2012 Elec CBR'!$BK$2:$BO$50</definedName>
    <definedName name="_3.13" localSheetId="3">'2013 Elec CBR'!$BK$2:$BN$15</definedName>
    <definedName name="_3.13">'2011 Elec CBR'!$BK$2:$BO$50</definedName>
    <definedName name="_3.14" localSheetId="2">'2012 Elec CBR'!$BP$2:$BS$15</definedName>
    <definedName name="_3.14" localSheetId="3">'2013 Elec CBR'!$BO$2:$BS$20</definedName>
    <definedName name="_3.14">'2011 Elec CBR'!$BP$2:$BS$15</definedName>
    <definedName name="_3.15" localSheetId="2">'2012 Elec CBR'!$BT$2:$BX$20</definedName>
    <definedName name="_3.15" localSheetId="3">'2013 Elec CBR'!$BT$2:$BX$19</definedName>
    <definedName name="_3.15">'2011 Elec CBR'!$BT$2:$BX$20</definedName>
    <definedName name="_3.16" localSheetId="2">'2012 Elec CBR'!$BY$2:$CC$20</definedName>
    <definedName name="_3.16" localSheetId="3">'2013 Elec CBR'!$BY$2:$CC$19</definedName>
    <definedName name="_3.16">'2011 Elec CBR'!$BY$2:$CC$20</definedName>
    <definedName name="_3.17" localSheetId="2">'2012 Elec CBR'!$CD$2:$CH$19</definedName>
    <definedName name="_3.17" localSheetId="3">'2013 Elec CBR'!$CD$2:$CH$20</definedName>
    <definedName name="_3.17">'2011 Elec CBR'!$CD$2:$CH$19</definedName>
    <definedName name="_3.18" localSheetId="2">'2012 Elec CBR'!$CI$2:$CM$20</definedName>
    <definedName name="_3.18">'2011 Elec CBR'!$CI$2:$CM$20</definedName>
    <definedName name="_3.19">'2012 Elec CBR'!$CN$3:$CR$28</definedName>
    <definedName name="_3A" localSheetId="2">'2012 Elec CBR'!$CX$1:$DI$59</definedName>
    <definedName name="_3A" localSheetId="3">'2013 Elec CBR'!$CS$1:$DC$60</definedName>
    <definedName name="_3A">'2011 Elec CBR'!$CS$1:$DD$59</definedName>
    <definedName name="_3B" localSheetId="2">'2012 Elec CBR'!$DJ$1:$DV$59</definedName>
    <definedName name="_3B" localSheetId="3">'2013 Elec CBR'!$DD$1:$DP$60</definedName>
    <definedName name="_3B">'2011 Elec CBR'!$DE$1:$DP$59</definedName>
    <definedName name="_3Summary" localSheetId="2">'2012 Elec CBR'!$DW$1:$EA$59</definedName>
    <definedName name="_3Summary" localSheetId="3">'2013 Elec CBR'!$DQ$1:$DU$60</definedName>
    <definedName name="_3Summary">'2011 Elec CBR'!$DQ$1:$DU$59</definedName>
    <definedName name="_4.01" localSheetId="2">'2012 Elec CBR'!$CS$1:$CW$20</definedName>
    <definedName name="_4.01" localSheetId="3">'2013 Elec CBR'!$CN$1:$CR$20</definedName>
    <definedName name="_4.01">'2011 Elec CBR'!$CN$1:$CR$20</definedName>
    <definedName name="_4.02" localSheetId="2">'2012 Elec CBR'!$CS$22:$CW$42</definedName>
    <definedName name="_4.02" localSheetId="3">'2013 Elec CBR'!$CN$22:$CR$42</definedName>
    <definedName name="_4.02">'2011 Elec CBR'!$CN$22:$CR$42</definedName>
    <definedName name="_Apr09" xml:space="preserve"> [2]BS!$U$7:$U$1726</definedName>
    <definedName name="_Aug09" xml:space="preserve"> [2]BS!$Y$7:$Y$1726</definedName>
    <definedName name="_Dec08" xml:space="preserve"> [2]BS!$Q$7:$Q$1726</definedName>
    <definedName name="_ex1" hidden="1">{#N/A,#N/A,FALSE,"Summ";#N/A,#N/A,FALSE,"General"}</definedName>
    <definedName name="_FEB09" xml:space="preserve"> [2]BS!$S$7:$S$1726</definedName>
    <definedName name="_Fill" localSheetId="10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_Jul09" xml:space="preserve"> [2]BS!$X$7:$X$1726</definedName>
    <definedName name="_Jun09" xml:space="preserve"> [2]BS!$W$7:$W$1726</definedName>
    <definedName name="_Key1" localSheetId="3" hidden="1">#REF!</definedName>
    <definedName name="_Key1" localSheetId="10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hidden="1">#REF!</definedName>
    <definedName name="_Key2" localSheetId="3" hidden="1">#REF!</definedName>
    <definedName name="_Key2" localSheetId="10" hidden="1">#REF!</definedName>
    <definedName name="_Key2" localSheetId="6" hidden="1">#REF!</definedName>
    <definedName name="_Key2" localSheetId="8" hidden="1">#REF!</definedName>
    <definedName name="_Key2" hidden="1">#REF!</definedName>
    <definedName name="_May09" xml:space="preserve"> [2]BS!$V$7:$V$1726</definedName>
    <definedName name="_new1" hidden="1">{#N/A,#N/A,FALSE,"Summ";#N/A,#N/A,FALSE,"General"}</definedName>
    <definedName name="_Oct09" xml:space="preserve"> [2]BS!$AA$7:$AA$1726</definedName>
    <definedName name="_Order1" hidden="1">255</definedName>
    <definedName name="_Order2" hidden="1">255</definedName>
    <definedName name="_Regression_Int" hidden="1">1</definedName>
    <definedName name="_six6" localSheetId="5" hidden="1">{#N/A,#N/A,FALSE,"CRPT";#N/A,#N/A,FALSE,"TREND";#N/A,#N/A,FALSE,"%Curve"}</definedName>
    <definedName name="_six6" hidden="1">{#N/A,#N/A,FALSE,"CRPT";#N/A,#N/A,FALSE,"TREND";#N/A,#N/A,FALSE,"%Curve"}</definedName>
    <definedName name="_Sort" localSheetId="3" hidden="1">#REF!</definedName>
    <definedName name="_Sort" localSheetId="10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hidden="1">#REF!</definedName>
    <definedName name="_www1" localSheetId="5" hidden="1">{#N/A,#N/A,FALSE,"schA"}</definedName>
    <definedName name="_www1" hidden="1">{#N/A,#N/A,FALSE,"schA"}</definedName>
    <definedName name="a" localSheetId="5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Aurora_Prices">"Monthly Price Summary'!$C$4:$H$63"</definedName>
    <definedName name="b" localSheetId="3" hidden="1">{#N/A,#N/A,FALSE,"Coversheet";#N/A,#N/A,FALSE,"QA"}</definedName>
    <definedName name="b" localSheetId="10" hidden="1">{#N/A,#N/A,FALSE,"Coversheet";#N/A,#N/A,FALSE,"QA"}</definedName>
    <definedName name="b" localSheetId="5" hidden="1">{#N/A,#N/A,FALSE,"Coversheet";#N/A,#N/A,FALSE,"QA"}</definedName>
    <definedName name="b" localSheetId="6" hidden="1">{#N/A,#N/A,FALSE,"Coversheet";#N/A,#N/A,FALSE,"QA"}</definedName>
    <definedName name="b" localSheetId="7" hidden="1">{#N/A,#N/A,FALSE,"Coversheet";#N/A,#N/A,FALSE,"QA"}</definedName>
    <definedName name="b" localSheetId="8" hidden="1">{#N/A,#N/A,FALSE,"Coversheet";#N/A,#N/A,FALSE,"QA"}</definedName>
    <definedName name="b" hidden="1">{#N/A,#N/A,FALSE,"Coversheet";#N/A,#N/A,FALSE,"QA"}</definedName>
    <definedName name="BD" localSheetId="2">'2012 Elec CBR'!$CW$12</definedName>
    <definedName name="BD" localSheetId="3">'2013 Elec CBR'!$CR$12</definedName>
    <definedName name="BD">'2011 Elec CBR'!$CR$12</definedName>
    <definedName name="BEm" hidden="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[3]ZZCOOM_M03_Q005!#REF!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[3]ZZCOOM_M03_Q005!#REF!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[3]ZZCOOM_M03_Q005!#REF!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[3]ZZCOOM_M03_Q005!#REF!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[3]ZZCOOM_M03_Q005!#REF!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[3]ZZCOOM_M03_Q005!#REF!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m" hidden="1">#REF!</definedName>
    <definedName name="Button_1">"TradeSummary_Ken_Finicle_List"</definedName>
    <definedName name="CBWorkbookPriority" hidden="1">-2060790043</definedName>
    <definedName name="data">#REF!</definedName>
    <definedName name="data12">#REF!</definedName>
    <definedName name="DELETE01" localSheetId="3" hidden="1">{#N/A,#N/A,FALSE,"Coversheet";#N/A,#N/A,FALSE,"QA"}</definedName>
    <definedName name="DELETE01" localSheetId="10" hidden="1">{#N/A,#N/A,FALSE,"Coversheet";#N/A,#N/A,FALSE,"QA"}</definedName>
    <definedName name="DELETE01" localSheetId="5" hidden="1">{#N/A,#N/A,FALSE,"Coversheet";#N/A,#N/A,FALSE,"QA"}</definedName>
    <definedName name="DELETE01" localSheetId="6" hidden="1">{#N/A,#N/A,FALSE,"Coversheet";#N/A,#N/A,FALSE,"QA"}</definedName>
    <definedName name="DELETE01" localSheetId="7" hidden="1">{#N/A,#N/A,FALSE,"Coversheet";#N/A,#N/A,FALSE,"QA"}</definedName>
    <definedName name="DELETE01" localSheetId="8" hidden="1">{#N/A,#N/A,FALSE,"Coversheet";#N/A,#N/A,FALSE,"QA"}</definedName>
    <definedName name="DELETE01" hidden="1">{#N/A,#N/A,FALSE,"Coversheet";#N/A,#N/A,FALSE,"QA"}</definedName>
    <definedName name="DELETE02" localSheetId="3" hidden="1">{#N/A,#N/A,FALSE,"Schedule F";#N/A,#N/A,FALSE,"Schedule G"}</definedName>
    <definedName name="DELETE02" localSheetId="10" hidden="1">{#N/A,#N/A,FALSE,"Schedule F";#N/A,#N/A,FALSE,"Schedule G"}</definedName>
    <definedName name="DELETE02" localSheetId="5" hidden="1">{#N/A,#N/A,FALSE,"Schedule F";#N/A,#N/A,FALSE,"Schedule G"}</definedName>
    <definedName name="DELETE02" localSheetId="6" hidden="1">{#N/A,#N/A,FALSE,"Schedule F";#N/A,#N/A,FALSE,"Schedule G"}</definedName>
    <definedName name="DELETE02" localSheetId="7" hidden="1">{#N/A,#N/A,FALSE,"Schedule F";#N/A,#N/A,FALSE,"Schedule G"}</definedName>
    <definedName name="DELETE02" localSheetId="8" hidden="1">{#N/A,#N/A,FALSE,"Schedule F";#N/A,#N/A,FALSE,"Schedule G"}</definedName>
    <definedName name="DELETE02" hidden="1">{#N/A,#N/A,FALSE,"Schedule F";#N/A,#N/A,FALSE,"Schedule G"}</definedName>
    <definedName name="Delete06" localSheetId="3" hidden="1">{#N/A,#N/A,FALSE,"Coversheet";#N/A,#N/A,FALSE,"QA"}</definedName>
    <definedName name="Delete06" localSheetId="10" hidden="1">{#N/A,#N/A,FALSE,"Coversheet";#N/A,#N/A,FALSE,"QA"}</definedName>
    <definedName name="Delete06" localSheetId="5" hidden="1">{#N/A,#N/A,FALSE,"Coversheet";#N/A,#N/A,FALSE,"QA"}</definedName>
    <definedName name="Delete06" localSheetId="6" hidden="1">{#N/A,#N/A,FALSE,"Coversheet";#N/A,#N/A,FALSE,"QA"}</definedName>
    <definedName name="Delete06" localSheetId="7" hidden="1">{#N/A,#N/A,FALSE,"Coversheet";#N/A,#N/A,FALSE,"QA"}</definedName>
    <definedName name="Delete06" localSheetId="8" hidden="1">{#N/A,#N/A,FALSE,"Coversheet";#N/A,#N/A,FALSE,"QA"}</definedName>
    <definedName name="Delete06" hidden="1">{#N/A,#N/A,FALSE,"Coversheet";#N/A,#N/A,FALSE,"QA"}</definedName>
    <definedName name="Delete09" localSheetId="3" hidden="1">{#N/A,#N/A,FALSE,"Coversheet";#N/A,#N/A,FALSE,"QA"}</definedName>
    <definedName name="Delete09" localSheetId="10" hidden="1">{#N/A,#N/A,FALSE,"Coversheet";#N/A,#N/A,FALSE,"QA"}</definedName>
    <definedName name="Delete09" localSheetId="5" hidden="1">{#N/A,#N/A,FALSE,"Coversheet";#N/A,#N/A,FALSE,"QA"}</definedName>
    <definedName name="Delete09" localSheetId="6" hidden="1">{#N/A,#N/A,FALSE,"Coversheet";#N/A,#N/A,FALSE,"QA"}</definedName>
    <definedName name="Delete09" localSheetId="7" hidden="1">{#N/A,#N/A,FALSE,"Coversheet";#N/A,#N/A,FALSE,"QA"}</definedName>
    <definedName name="Delete09" localSheetId="8" hidden="1">{#N/A,#N/A,FALSE,"Coversheet";#N/A,#N/A,FALSE,"QA"}</definedName>
    <definedName name="Delete09" hidden="1">{#N/A,#N/A,FALSE,"Coversheet";#N/A,#N/A,FALSE,"QA"}</definedName>
    <definedName name="Delete1" localSheetId="3" hidden="1">{#N/A,#N/A,FALSE,"Coversheet";#N/A,#N/A,FALSE,"QA"}</definedName>
    <definedName name="Delete1" localSheetId="10" hidden="1">{#N/A,#N/A,FALSE,"Coversheet";#N/A,#N/A,FALSE,"QA"}</definedName>
    <definedName name="Delete1" localSheetId="5" hidden="1">{#N/A,#N/A,FALSE,"Coversheet";#N/A,#N/A,FALSE,"QA"}</definedName>
    <definedName name="Delete1" localSheetId="6" hidden="1">{#N/A,#N/A,FALSE,"Coversheet";#N/A,#N/A,FALSE,"QA"}</definedName>
    <definedName name="Delete1" localSheetId="7" hidden="1">{#N/A,#N/A,FALSE,"Coversheet";#N/A,#N/A,FALSE,"QA"}</definedName>
    <definedName name="Delete1" localSheetId="8" hidden="1">{#N/A,#N/A,FALSE,"Coversheet";#N/A,#N/A,FALSE,"QA"}</definedName>
    <definedName name="Delete1" hidden="1">{#N/A,#N/A,FALSE,"Coversheet";#N/A,#N/A,FALSE,"QA"}</definedName>
    <definedName name="Delete10" localSheetId="3" hidden="1">{#N/A,#N/A,FALSE,"Schedule F";#N/A,#N/A,FALSE,"Schedule G"}</definedName>
    <definedName name="Delete10" localSheetId="10" hidden="1">{#N/A,#N/A,FALSE,"Schedule F";#N/A,#N/A,FALSE,"Schedule G"}</definedName>
    <definedName name="Delete10" localSheetId="5" hidden="1">{#N/A,#N/A,FALSE,"Schedule F";#N/A,#N/A,FALSE,"Schedule G"}</definedName>
    <definedName name="Delete10" localSheetId="6" hidden="1">{#N/A,#N/A,FALSE,"Schedule F";#N/A,#N/A,FALSE,"Schedule G"}</definedName>
    <definedName name="Delete10" localSheetId="7" hidden="1">{#N/A,#N/A,FALSE,"Schedule F";#N/A,#N/A,FALSE,"Schedule G"}</definedName>
    <definedName name="Delete10" localSheetId="8" hidden="1">{#N/A,#N/A,FALSE,"Schedule F";#N/A,#N/A,FALSE,"Schedule G"}</definedName>
    <definedName name="Delete10" hidden="1">{#N/A,#N/A,FALSE,"Schedule F";#N/A,#N/A,FALSE,"Schedule G"}</definedName>
    <definedName name="Delete21" localSheetId="3" hidden="1">{#N/A,#N/A,FALSE,"Coversheet";#N/A,#N/A,FALSE,"QA"}</definedName>
    <definedName name="Delete21" localSheetId="10" hidden="1">{#N/A,#N/A,FALSE,"Coversheet";#N/A,#N/A,FALSE,"QA"}</definedName>
    <definedName name="Delete21" localSheetId="5" hidden="1">{#N/A,#N/A,FALSE,"Coversheet";#N/A,#N/A,FALSE,"QA"}</definedName>
    <definedName name="Delete21" localSheetId="6" hidden="1">{#N/A,#N/A,FALSE,"Coversheet";#N/A,#N/A,FALSE,"QA"}</definedName>
    <definedName name="Delete21" localSheetId="7" hidden="1">{#N/A,#N/A,FALSE,"Coversheet";#N/A,#N/A,FALSE,"QA"}</definedName>
    <definedName name="Delete21" localSheetId="8" hidden="1">{#N/A,#N/A,FALSE,"Coversheet";#N/A,#N/A,FALSE,"QA"}</definedName>
    <definedName name="Delete21" hidden="1">{#N/A,#N/A,FALSE,"Coversheet";#N/A,#N/A,FALSE,"QA"}</definedName>
    <definedName name="DFIT" localSheetId="3" hidden="1">{#N/A,#N/A,FALSE,"Coversheet";#N/A,#N/A,FALSE,"QA"}</definedName>
    <definedName name="DFIT" localSheetId="10" hidden="1">{#N/A,#N/A,FALSE,"Coversheet";#N/A,#N/A,FALSE,"QA"}</definedName>
    <definedName name="DFIT" localSheetId="5" hidden="1">{#N/A,#N/A,FALSE,"Coversheet";#N/A,#N/A,FALSE,"QA"}</definedName>
    <definedName name="DFIT" localSheetId="6" hidden="1">{#N/A,#N/A,FALSE,"Coversheet";#N/A,#N/A,FALSE,"QA"}</definedName>
    <definedName name="DFIT" localSheetId="7" hidden="1">{#N/A,#N/A,FALSE,"Coversheet";#N/A,#N/A,FALSE,"QA"}</definedName>
    <definedName name="DFIT" localSheetId="8" hidden="1">{#N/A,#N/A,FALSE,"Coversheet";#N/A,#N/A,FALSE,"QA"}</definedName>
    <definedName name="DFIT" hidden="1">{#N/A,#N/A,FALSE,"Coversheet";#N/A,#N/A,FALSE,"QA"}</definedName>
    <definedName name="DOCKET" localSheetId="2">'2012 Elec CBR'!$A$7</definedName>
    <definedName name="DOCKET" localSheetId="3">'2013 Elec CBR'!$A$7</definedName>
    <definedName name="DOCKET">'2011 Elec CBR'!$A$7</definedName>
    <definedName name="ee" localSheetId="5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5" hidden="1">{#N/A,#N/A,FALSE,"Coversheet";#N/A,#N/A,FALSE,"QA"}</definedName>
    <definedName name="error" hidden="1">{#N/A,#N/A,FALSE,"Coversheet";#N/A,#N/A,FALSE,"QA"}</definedName>
    <definedName name="Estimate" localSheetId="5" hidden="1">{#N/A,#N/A,FALSE,"Summ";#N/A,#N/A,FALSE,"General"}</definedName>
    <definedName name="Estimate" hidden="1">{#N/A,#N/A,FALSE,"Summ";#N/A,#N/A,FALSE,"General"}</definedName>
    <definedName name="ex" localSheetId="5" hidden="1">{#N/A,#N/A,FALSE,"Summ";#N/A,#N/A,FALSE,"General"}</definedName>
    <definedName name="ex" hidden="1">{#N/A,#N/A,FALSE,"Summ";#N/A,#N/A,FALSE,"General"}</definedName>
    <definedName name="f" localSheetId="2">'2012 Elec CBR'!$CC$18</definedName>
    <definedName name="f">'2011 Elec CBR'!$CC$18</definedName>
    <definedName name="FACTORS" localSheetId="2">'2012 Elec CBR'!$CS$24:$CW$37</definedName>
    <definedName name="FACTORS">'2011 Elec CBR'!$CN$24:$CR$37</definedName>
    <definedName name="fdasfdas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5" hidden="1">{#N/A,#N/A,FALSE,"Month ";#N/A,#N/A,FALSE,"YTD";#N/A,#N/A,FALSE,"12 mo ended"}</definedName>
    <definedName name="fdsafdasfdsa" hidden="1">{#N/A,#N/A,FALSE,"Month ";#N/A,#N/A,FALSE,"YTD";#N/A,#N/A,FALSE,"12 mo ended"}</definedName>
    <definedName name="FF" localSheetId="2">'2012 Elec CBR'!$CW$13</definedName>
    <definedName name="FF" localSheetId="3">'2013 Elec CBR'!$CR$13</definedName>
    <definedName name="FF">'2011 Elec CBR'!$CR$13</definedName>
    <definedName name="ffff" hidden="1">{#N/A,#N/A,FALSE,"Coversheet";#N/A,#N/A,FALSE,"QA"}</definedName>
    <definedName name="fffgf" hidden="1">{#N/A,#N/A,FALSE,"Coversheet";#N/A,#N/A,FALSE,"QA"}</definedName>
    <definedName name="FIT" localSheetId="2">'2012 Elec CBR'!$CV$19</definedName>
    <definedName name="FIT" localSheetId="3">'2013 Elec CBR'!$CQ$19</definedName>
    <definedName name="FIT">'2011 Elec CBR'!$CQ$19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5" hidden="1">{#N/A,#N/A,FALSE,"Coversheet";#N/A,#N/A,FALSE,"QA"}</definedName>
    <definedName name="HELP" hidden="1">{#N/A,#N/A,FALSE,"Coversheet";#N/A,#N/A,FALSE,"QA"}</definedName>
    <definedName name="HTML_CodePage" hidden="1">1252</definedName>
    <definedName name="HTML_Control" localSheetId="5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jidb" hidden="1">#REF!</definedName>
    <definedName name="l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8">IF('Pg 6a 2013'!Values_Entered,Header_Row+'Pg 6a 2013'!Number_of_Payments,Header_Row)</definedName>
    <definedName name="Last_Row">IF([4]!Values_Entered,Header_Row+[4]!Number_of_Payments,Header_Row)</definedName>
    <definedName name="lookup" localSheetId="5" hidden="1">{#N/A,#N/A,FALSE,"Coversheet";#N/A,#N/A,FALSE,"QA"}</definedName>
    <definedName name="lookup" hidden="1">{#N/A,#N/A,FALSE,"Coversheet";#N/A,#N/A,FALSE,"QA"}</definedName>
    <definedName name="Miller" localSheetId="5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ONTH">#REF!</definedName>
    <definedName name="MOTANA" localSheetId="2">'2012 Elec CBR'!$BK$3:$BO$21</definedName>
    <definedName name="MOTANA" localSheetId="3">'2013 Elec CBR'!$BF$3:$BJ$21</definedName>
    <definedName name="MOTANA">'2011 Elec CBR'!$BK$3:$BO$21</definedName>
    <definedName name="MT" localSheetId="2">'2012 Elec CBR'!$CW$15</definedName>
    <definedName name="MT" localSheetId="3">'2013 Elec CBR'!$CR$15</definedName>
    <definedName name="MT">'2011 Elec CBR'!$CR$15</definedName>
    <definedName name="new" localSheetId="5" hidden="1">{#N/A,#N/A,FALSE,"Summ";#N/A,#N/A,FALSE,"General"}</definedName>
    <definedName name="new" hidden="1">{#N/A,#N/A,FALSE,"Summ";#N/A,#N/A,FALSE,"General"}</definedName>
    <definedName name="Number_of_Payments" localSheetId="8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ROJECT_ID">"PROJECT_TBL_VW"</definedName>
    <definedName name="NvsValTbl.STATISTICS_CODE">"STAT_TBL"</definedName>
    <definedName name="p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6">'Pg 6a 2011 '!$A$1:$H$63</definedName>
    <definedName name="_xlnm.Print_Area" localSheetId="9">'Pg 6a Dec 2014'!$A$1:$I$64</definedName>
    <definedName name="PRO_FORMA">'2011 Elec CBR'!$DP$5:$DR$52</definedName>
    <definedName name="PSPL" localSheetId="2">'2012 Elec CBR'!$A$4</definedName>
    <definedName name="PSPL" localSheetId="3">'2013 Elec CBR'!$A$4</definedName>
    <definedName name="PSPL">'2011 Elec CBR'!$A$4</definedName>
    <definedName name="PWRCSTRS" localSheetId="2">'2012 Elec CBR'!$M$3:$Q$29</definedName>
    <definedName name="PWRCSTRS" localSheetId="3">'2013 Elec CBR'!$M$3:$Q$29</definedName>
    <definedName name="PWRCSTRS">'2011 Elec CBR'!$M$3:$Q$29</definedName>
    <definedName name="q" hidden="1">{#N/A,#N/A,FALSE,"Coversheet";#N/A,#N/A,FALSE,"QA"}</definedName>
    <definedName name="qqq" localSheetId="5" hidden="1">{#N/A,#N/A,FALSE,"schA"}</definedName>
    <definedName name="qqq" hidden="1">{#N/A,#N/A,FALSE,"schA"}</definedName>
    <definedName name="RATEBASE" localSheetId="2">'2012 Elec CBR'!$A$4:$F$51</definedName>
    <definedName name="RATEBASE" localSheetId="3">'2013 Elec CBR'!$A$4:$F$51</definedName>
    <definedName name="RATEBASE">'2011 Elec CBR'!$A$4:$F$53</definedName>
    <definedName name="RESALE" localSheetId="2">'2012 Elec CBR'!$R$3:$V$26</definedName>
    <definedName name="RESALE" localSheetId="3">'2013 Elec CBR'!#REF!</definedName>
    <definedName name="RESALE">'2011 Elec CBR'!$R$3:$V$26</definedName>
    <definedName name="RESTATING" localSheetId="2">'2012 Elec CBR'!$CZ$5:$DV$51</definedName>
    <definedName name="RESTATING" localSheetId="3">'2013 Elec CBR'!$CU$5:$DP$51</definedName>
    <definedName name="RESTATING">'2011 Elec CBR'!$CU$5:$DP$51</definedName>
    <definedName name="REVADJ" localSheetId="2">'2012 Elec CBR'!$A$4:$G$34</definedName>
    <definedName name="REVADJ" localSheetId="3">'2013 Elec CBR'!$A$4:$G$34</definedName>
    <definedName name="REVADJ">'2011 Elec CBR'!$A$4:$G$34</definedName>
    <definedName name="ROR" localSheetId="2">'2012 Elec CBR'!$CS$25:$CW$40</definedName>
    <definedName name="ROR" localSheetId="3">'2013 Elec CBR'!$CN$25:$CR$40</definedName>
    <definedName name="ROR">'2011 Elec CBR'!$CN$25:$CR$40</definedName>
    <definedName name="SAPBEXhrIndnt" hidden="1">"Wide"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localSheetId="5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5" hidden="1">{#N/A,#N/A,FALSE,"CESTSUM";#N/A,#N/A,FALSE,"est sum A";#N/A,#N/A,FALSE,"est detail A"}</definedName>
    <definedName name="t" hidden="1">{#N/A,#N/A,FALSE,"CESTSUM";#N/A,#N/A,FALSE,"est sum A";#N/A,#N/A,FALSE,"est detail A"}</definedName>
    <definedName name="TAXBENEFIT" localSheetId="2">'2012 Elec CBR'!$AA$3:$AD$20</definedName>
    <definedName name="TAXBENEFIT" localSheetId="3">'2013 Elec CBR'!$V$3:$Y$20</definedName>
    <definedName name="TAXBENEFIT">'2011 Elec CBR'!$AA$3:$AD$19</definedName>
    <definedName name="TAXEXCISE" localSheetId="2">'2012 Elec CBR'!$BB$3:$BE$27</definedName>
    <definedName name="TAXEXCISE" localSheetId="3">'2013 Elec CBR'!$AW$3:$AZ$27</definedName>
    <definedName name="TAXEXCISE">'2011 Elec CBR'!$BB$3:$BE$27</definedName>
    <definedName name="TAXINCOME" localSheetId="2">'2012 Elec CBR'!$W$3:$Z$32</definedName>
    <definedName name="TAXINCOME" localSheetId="3">'2013 Elec CBR'!$R$3:$U$32</definedName>
    <definedName name="TAXINCOME">'2011 Elec CBR'!$W$3:$Z$32</definedName>
    <definedName name="tem" hidden="1">{#N/A,#N/A,FALSE,"Summ";#N/A,#N/A,FALSE,"General"}</definedName>
    <definedName name="TEMP" localSheetId="5" hidden="1">{#N/A,#N/A,FALSE,"Summ";#N/A,#N/A,FALSE,"General"}</definedName>
    <definedName name="TEMP" hidden="1">{#N/A,#N/A,FALSE,"Summ";#N/A,#N/A,FALSE,"General"}</definedName>
    <definedName name="Temp1" localSheetId="5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YEAR" localSheetId="2">'2012 Elec CBR'!$A$6</definedName>
    <definedName name="TESTYEAR" localSheetId="3">'2013 Elec CBR'!$A$6</definedName>
    <definedName name="TESTYEAR">'2011 Elec CBR'!$A$6</definedName>
    <definedName name="tr" hidden="1">{#N/A,#N/A,FALSE,"CESTSUM";#N/A,#N/A,FALSE,"est sum A";#N/A,#N/A,FALSE,"est detail A"}</definedName>
    <definedName name="Transfer" localSheetId="3" hidden="1">#REF!</definedName>
    <definedName name="Transfer" localSheetId="10" hidden="1">#REF!</definedName>
    <definedName name="Transfer" localSheetId="5" hidden="1">#REF!</definedName>
    <definedName name="Transfer" localSheetId="6" hidden="1">#REF!</definedName>
    <definedName name="Transfer" localSheetId="7" hidden="1">#REF!</definedName>
    <definedName name="Transfer" localSheetId="8" hidden="1">#REF!</definedName>
    <definedName name="Transfer" hidden="1">#REF!</definedName>
    <definedName name="Transfers" localSheetId="3" hidden="1">#REF!</definedName>
    <definedName name="Transfers" localSheetId="10" hidden="1">#REF!</definedName>
    <definedName name="Transfers" localSheetId="6" hidden="1">#REF!</definedName>
    <definedName name="Transfers" localSheetId="8" hidden="1">#REF!</definedName>
    <definedName name="Transfers" hidden="1">#REF!</definedName>
    <definedName name="u" localSheetId="5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TG" localSheetId="2">'2012 Elec CBR'!$CV$14</definedName>
    <definedName name="UTG" localSheetId="3">'2013 Elec CBR'!$CQ$14</definedName>
    <definedName name="UTG">'2011 Elec CBR'!$CQ$14</definedName>
    <definedName name="UTN" localSheetId="2">'2012 Elec CBR'!$CW$14</definedName>
    <definedName name="UTN" localSheetId="3">'2013 Elec CBR'!$CR$14</definedName>
    <definedName name="UTN">'2011 Elec CBR'!$CR$14</definedName>
    <definedName name="v" localSheetId="5" hidden="1">{#N/A,#N/A,FALSE,"Coversheet";#N/A,#N/A,FALSE,"QA"}</definedName>
    <definedName name="v" hidden="1">{#N/A,#N/A,FALSE,"Coversheet";#N/A,#N/A,FALSE,"QA"}</definedName>
    <definedName name="Value" hidden="1">{#N/A,#N/A,FALSE,"Summ";#N/A,#N/A,FALSE,"General"}</definedName>
    <definedName name="Values_Entered" localSheetId="8">IF(Loan_Amount*Interest_Rate*Loan_Years*Loan_Start&gt;0,1,0)</definedName>
    <definedName name="Values_Entered">IF(Loan_Amount*Interest_Rate*Loan_Years*Loan_Start&gt;0,1,0)</definedName>
    <definedName name="w" localSheetId="5" hidden="1">{#N/A,#N/A,FALSE,"Schedule F";#N/A,#N/A,FALSE,"Schedule G"}</definedName>
    <definedName name="w" hidden="1">{#N/A,#N/A,FALSE,"Schedule F";#N/A,#N/A,FALSE,"Schedule G"}</definedName>
    <definedName name="we" localSheetId="5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5" hidden="1">{#N/A,#N/A,FALSE,"Coversheet";#N/A,#N/A,FALSE,"QA"}</definedName>
    <definedName name="WH" hidden="1">{#N/A,#N/A,FALSE,"Coversheet";#N/A,#N/A,FALSE,"QA"}</definedName>
    <definedName name="wrn.1._.Bi._.Monthly._.CR." localSheetId="5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5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5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5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9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10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6" hidden="1">{#N/A,#N/A,FALSE,"Pg 6b CustCount_Gas";#N/A,#N/A,FALSE,"QA";#N/A,#N/A,FALSE,"Report";#N/A,#N/A,FALSE,"forecast"}</definedName>
    <definedName name="wrn.Customer._.Counts._.Gas." localSheetId="7" hidden="1">{#N/A,#N/A,FALSE,"Pg 6b CustCount_Gas";#N/A,#N/A,FALSE,"QA";#N/A,#N/A,FALSE,"Report";#N/A,#N/A,FALSE,"forecast"}</definedName>
    <definedName name="wrn.Customer._.Counts._.Gas." localSheetId="8" hidden="1">{#N/A,#N/A,FALSE,"Pg 6b CustCount_Gas";#N/A,#N/A,FALSE,"QA";#N/A,#N/A,FALSE,"Report";#N/A,#N/A,FALSE,"forecast"}</definedName>
    <definedName name="wrn.Customer._.Counts._.Gas." localSheetId="9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5" hidden="1">{#N/A,#N/A,FALSE,"schA"}</definedName>
    <definedName name="wrn.ECR." hidden="1">{#N/A,#N/A,FALSE,"schA"}</definedName>
    <definedName name="wrn.ESTIMATE." localSheetId="5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3" hidden="1">{#N/A,#N/A,TRUE,"CoverPage";#N/A,#N/A,TRUE,"Gas";#N/A,#N/A,TRUE,"Power";#N/A,#N/A,TRUE,"Historical DJ Mthly Prices"}</definedName>
    <definedName name="wrn.Fundamental." localSheetId="10" hidden="1">{#N/A,#N/A,TRUE,"CoverPage";#N/A,#N/A,TRUE,"Gas";#N/A,#N/A,TRUE,"Power";#N/A,#N/A,TRUE,"Historical DJ Mthly Prices"}</definedName>
    <definedName name="wrn.Fundamental." localSheetId="5" hidden="1">{#N/A,#N/A,TRUE,"CoverPage";#N/A,#N/A,TRUE,"Gas";#N/A,#N/A,TRUE,"Power";#N/A,#N/A,TRUE,"Historical DJ Mthly Prices"}</definedName>
    <definedName name="wrn.Fundamental." localSheetId="6" hidden="1">{#N/A,#N/A,TRUE,"CoverPage";#N/A,#N/A,TRUE,"Gas";#N/A,#N/A,TRUE,"Power";#N/A,#N/A,TRUE,"Historical DJ Mthly Prices"}</definedName>
    <definedName name="wrn.Fundamental." localSheetId="7" hidden="1">{#N/A,#N/A,TRUE,"CoverPage";#N/A,#N/A,TRUE,"Gas";#N/A,#N/A,TRUE,"Power";#N/A,#N/A,TRUE,"Historical DJ Mthly Prices"}</definedName>
    <definedName name="wrn.Fundamental." localSheetId="8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5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5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3" hidden="1">{#N/A,#N/A,FALSE,"Coversheet";#N/A,#N/A,FALSE,"QA"}</definedName>
    <definedName name="wrn.Incentive._.Overhead." localSheetId="10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6" hidden="1">{#N/A,#N/A,FALSE,"Coversheet";#N/A,#N/A,FALSE,"QA"}</definedName>
    <definedName name="wrn.Incentive._.Overhead." localSheetId="7" hidden="1">{#N/A,#N/A,FALSE,"Coversheet";#N/A,#N/A,FALSE,"QA"}</definedName>
    <definedName name="wrn.Incentive._.Overhead." localSheetId="8" hidden="1">{#N/A,#N/A,FALSE,"Coversheet";#N/A,#N/A,FALSE,"QA"}</definedName>
    <definedName name="wrn.Incentive._.Overhead." hidden="1">{#N/A,#N/A,FALSE,"Coversheet";#N/A,#N/A,FALSE,"QA"}</definedName>
    <definedName name="wrn.limit_reports." localSheetId="3" hidden="1">{#N/A,#N/A,FALSE,"Schedule F";#N/A,#N/A,FALSE,"Schedule G"}</definedName>
    <definedName name="wrn.limit_reports." localSheetId="10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6" hidden="1">{#N/A,#N/A,FALSE,"Schedule F";#N/A,#N/A,FALSE,"Schedule G"}</definedName>
    <definedName name="wrn.limit_reports." localSheetId="7" hidden="1">{#N/A,#N/A,FALSE,"Schedule F";#N/A,#N/A,FALSE,"Schedule G"}</definedName>
    <definedName name="wrn.limit_reports." localSheetId="8" hidden="1">{#N/A,#N/A,FALSE,"Schedule F";#N/A,#N/A,FALSE,"Schedule G"}</definedName>
    <definedName name="wrn.limit_reports." hidden="1">{#N/A,#N/A,FALSE,"Schedule F";#N/A,#N/A,FALSE,"Schedule G"}</definedName>
    <definedName name="wrn.MARGIN_WO_QTR." localSheetId="3" hidden="1">{#N/A,#N/A,FALSE,"Month ";#N/A,#N/A,FALSE,"YTD";#N/A,#N/A,FALSE,"12 mo ended"}</definedName>
    <definedName name="wrn.MARGIN_WO_QTR." localSheetId="10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6" hidden="1">{#N/A,#N/A,FALSE,"Month ";#N/A,#N/A,FALSE,"YTD";#N/A,#N/A,FALSE,"12 mo ended"}</definedName>
    <definedName name="wrn.MARGIN_WO_QTR." localSheetId="7" hidden="1">{#N/A,#N/A,FALSE,"Month ";#N/A,#N/A,FALSE,"YTD";#N/A,#N/A,FALSE,"12 mo ended"}</definedName>
    <definedName name="wrn.MARGIN_WO_QTR." localSheetId="8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5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5" hidden="1">{#N/A,#N/A,FALSE,"7617 Fab";#N/A,#N/A,FALSE,"7617 NSK"}</definedName>
    <definedName name="wrn.SCHEDULE." hidden="1">{#N/A,#N/A,FALSE,"7617 Fab";#N/A,#N/A,FALSE,"7617 NSK"}</definedName>
    <definedName name="wrn.SLB." localSheetId="5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3" hidden="1">{#N/A,#N/A,FALSE,"2002 Small Tool OH";#N/A,#N/A,FALSE,"QA"}</definedName>
    <definedName name="wrn.Small._.Tools._.Overhead." localSheetId="10" hidden="1">{#N/A,#N/A,FALSE,"2002 Small Tool OH";#N/A,#N/A,FALSE,"QA"}</definedName>
    <definedName name="wrn.Small._.Tools._.Overhead." localSheetId="5" hidden="1">{#N/A,#N/A,FALSE,"2002 Small Tool OH";#N/A,#N/A,FALSE,"QA"}</definedName>
    <definedName name="wrn.Small._.Tools._.Overhead." localSheetId="6" hidden="1">{#N/A,#N/A,FALSE,"2002 Small Tool OH";#N/A,#N/A,FALSE,"QA"}</definedName>
    <definedName name="wrn.Small._.Tools._.Overhead." localSheetId="7" hidden="1">{#N/A,#N/A,FALSE,"2002 Small Tool OH";#N/A,#N/A,FALSE,"QA"}</definedName>
    <definedName name="wrn.Small._.Tools._.Overhead." localSheetId="8" hidden="1">{#N/A,#N/A,FALSE,"2002 Small Tool OH";#N/A,#N/A,FALSE,"QA"}</definedName>
    <definedName name="wrn.Small._.Tools._.Overhead." hidden="1">{#N/A,#N/A,FALSE,"2002 Small Tool OH";#N/A,#N/A,FALSE,"QA"}</definedName>
    <definedName name="wrn.Summary." localSheetId="5" hidden="1">{#N/A,#N/A,FALSE,"Summ";#N/A,#N/A,FALSE,"General"}</definedName>
    <definedName name="wrn.Summary." hidden="1">{#N/A,#N/A,FALSE,"Summ";#N/A,#N/A,FALSE,"General"}</definedName>
    <definedName name="wrn.USIM_Data." localSheetId="5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5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5" hidden="1">{#N/A,#N/A,FALSE,"schA"}</definedName>
    <definedName name="www" hidden="1">{#N/A,#N/A,FALSE,"schA"}</definedName>
    <definedName name="x" localSheetId="5" hidden="1">{#N/A,#N/A,FALSE,"Coversheet";#N/A,#N/A,FALSE,"QA"}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">#REF!</definedName>
    <definedName name="yuf" hidden="1">{#N/A,#N/A,FALSE,"Summ";#N/A,#N/A,FALSE,"General"}</definedName>
    <definedName name="z" localSheetId="5" hidden="1">{#N/A,#N/A,FALSE,"Coversheet";#N/A,#N/A,FALSE,"QA"}</definedName>
    <definedName name="z" hidden="1">{#N/A,#N/A,FALSE,"Coversheet";#N/A,#N/A,FALSE,"QA"}</definedName>
    <definedName name="Z_067119CC_1C61_43DB_B4BB_54397DC63A91_.wvu.PrintArea" localSheetId="1" hidden="1">'2011 Elec CBR'!$A$1:$G$62</definedName>
    <definedName name="Z_067119CC_1C61_43DB_B4BB_54397DC63A91_.wvu.PrintArea" localSheetId="2" hidden="1">'2012 Elec CBR'!$A$1:$G$60</definedName>
    <definedName name="Z_067119CC_1C61_43DB_B4BB_54397DC63A91_.wvu.PrintArea" localSheetId="3" hidden="1">'2013 Elec CBR'!$A$1:$G$60</definedName>
    <definedName name="Z_14262664_129C_4E9B_8245_4B43AF19E33A_.wvu.PrintArea" localSheetId="1" hidden="1">'2011 Elec CBR'!$A$1:$G$62</definedName>
    <definedName name="Z_14262664_129C_4E9B_8245_4B43AF19E33A_.wvu.PrintArea" localSheetId="2" hidden="1">'2012 Elec CBR'!$A$1:$G$60</definedName>
    <definedName name="Z_14262664_129C_4E9B_8245_4B43AF19E33A_.wvu.PrintArea" localSheetId="3" hidden="1">'2013 Elec CBR'!$A$1:$G$60</definedName>
    <definedName name="Z_17768135_68BF_4539_94C0_50ED7816A698_.wvu.PrintArea" localSheetId="1" hidden="1">'2011 Elec CBR'!$A$1:$G$62</definedName>
    <definedName name="Z_17768135_68BF_4539_94C0_50ED7816A698_.wvu.PrintArea" localSheetId="2" hidden="1">'2012 Elec CBR'!$A$1:$G$60</definedName>
    <definedName name="Z_17768135_68BF_4539_94C0_50ED7816A698_.wvu.PrintArea" localSheetId="3" hidden="1">'2013 Elec CBR'!$A$1:$G$60</definedName>
    <definedName name="Z_1E64D771_8C52_4EFE_8F0D_67326F432767_.wvu.PrintArea" localSheetId="1" hidden="1">'2011 Elec CBR'!$A$1:$G$62</definedName>
    <definedName name="Z_1E64D771_8C52_4EFE_8F0D_67326F432767_.wvu.PrintArea" localSheetId="2" hidden="1">'2012 Elec CBR'!$A$1:$G$60</definedName>
    <definedName name="Z_1E64D771_8C52_4EFE_8F0D_67326F432767_.wvu.PrintArea" localSheetId="3" hidden="1">'2013 Elec CBR'!$A$1:$G$60</definedName>
    <definedName name="Z_2334DAF2_F92A_4F64_8BCA_D8CF0F89B21C_.wvu.PrintArea" localSheetId="6" hidden="1">'Pg 6a 2011 '!$B$1:$G$61</definedName>
    <definedName name="Z_2334DAF2_F92A_4F64_8BCA_D8CF0F89B21C_.wvu.PrintArea" localSheetId="7" hidden="1">'Pg 6a 2012'!$B$1:$G$61</definedName>
    <definedName name="Z_2334DAF2_F92A_4F64_8BCA_D8CF0F89B21C_.wvu.PrintArea" localSheetId="8" hidden="1">'Pg 6a 2013'!$B$1:$G$61</definedName>
    <definedName name="Z_2334DAF2_F92A_4F64_8BCA_D8CF0F89B21C_.wvu.PrintArea" localSheetId="9" hidden="1">'Pg 6a Dec 2014'!$A$1:$I$63</definedName>
    <definedName name="Z_28C5A156_92F3_4234_9C7A_A32D75F798CC_.wvu.PrintArea" localSheetId="1" hidden="1">'2011 Elec CBR'!$A$1:$G$62</definedName>
    <definedName name="Z_28C5A156_92F3_4234_9C7A_A32D75F798CC_.wvu.PrintArea" localSheetId="2" hidden="1">'2012 Elec CBR'!$A$1:$G$60</definedName>
    <definedName name="Z_28C5A156_92F3_4234_9C7A_A32D75F798CC_.wvu.PrintArea" localSheetId="3" hidden="1">'2013 Elec CBR'!$A$1:$G$60</definedName>
    <definedName name="Z_2DBDF3D7_BA4D_404D_AE4B_DFD7008C0411_.wvu.PrintArea" localSheetId="1" hidden="1">'2011 Elec CBR'!$A$1:$G$62</definedName>
    <definedName name="Z_2DBDF3D7_BA4D_404D_AE4B_DFD7008C0411_.wvu.PrintArea" localSheetId="2" hidden="1">'2012 Elec CBR'!$A$1:$G$60</definedName>
    <definedName name="Z_2DBDF3D7_BA4D_404D_AE4B_DFD7008C0411_.wvu.PrintArea" localSheetId="3" hidden="1">'2013 Elec CBR'!$A$1:$G$60</definedName>
    <definedName name="Z_35584FC9_E0EF_4D54_AEC5_A721F3358284_.wvu.PrintArea" localSheetId="6" hidden="1">'Pg 6a 2011 '!$B$1:$G$61</definedName>
    <definedName name="Z_35584FC9_E0EF_4D54_AEC5_A721F3358284_.wvu.PrintArea" localSheetId="7" hidden="1">'Pg 6a 2012'!$B$1:$G$61</definedName>
    <definedName name="Z_35584FC9_E0EF_4D54_AEC5_A721F3358284_.wvu.PrintArea" localSheetId="8" hidden="1">'Pg 6a 2013'!$B$1:$G$61</definedName>
    <definedName name="Z_35584FC9_E0EF_4D54_AEC5_A721F3358284_.wvu.PrintArea" localSheetId="9" hidden="1">'Pg 6a Dec 2014'!$A$1:$I$63</definedName>
    <definedName name="Z_3797879C_3298_4122_A12D_3DFD0284FBDD_.wvu.PrintArea" localSheetId="1" hidden="1">'2011 Elec CBR'!$A$1:$G$62</definedName>
    <definedName name="Z_3797879C_3298_4122_A12D_3DFD0284FBDD_.wvu.PrintArea" localSheetId="2" hidden="1">'2012 Elec CBR'!$A$1:$G$60</definedName>
    <definedName name="Z_3797879C_3298_4122_A12D_3DFD0284FBDD_.wvu.PrintArea" localSheetId="3" hidden="1">'2013 Elec CBR'!$A$1:$G$60</definedName>
    <definedName name="Z_3834E606_B28A_4696_9192_7BDA898195A1_.wvu.PrintArea" localSheetId="1" hidden="1">'2011 Elec CBR'!$A$1:$G$62</definedName>
    <definedName name="Z_3834E606_B28A_4696_9192_7BDA898195A1_.wvu.PrintArea" localSheetId="2" hidden="1">'2012 Elec CBR'!$A$1:$G$60</definedName>
    <definedName name="Z_3834E606_B28A_4696_9192_7BDA898195A1_.wvu.PrintArea" localSheetId="3" hidden="1">'2013 Elec CBR'!$A$1:$G$60</definedName>
    <definedName name="Z_3DB8EC99_BD55_4ABF_B71E_F70797B0173C_.wvu.PrintArea" localSheetId="1" hidden="1">'2011 Elec CBR'!$A$1:$G$62</definedName>
    <definedName name="Z_3DB8EC99_BD55_4ABF_B71E_F70797B0173C_.wvu.PrintArea" localSheetId="2" hidden="1">'2012 Elec CBR'!$A$1:$G$60</definedName>
    <definedName name="Z_3DB8EC99_BD55_4ABF_B71E_F70797B0173C_.wvu.PrintArea" localSheetId="3" hidden="1">'2013 Elec CBR'!$A$1:$G$60</definedName>
    <definedName name="Z_40B7FB48_DAE3_4682_852F_AC0650D2BE14_.wvu.PrintArea" localSheetId="1" hidden="1">'2011 Elec CBR'!$A$1:$G$62</definedName>
    <definedName name="Z_40B7FB48_DAE3_4682_852F_AC0650D2BE14_.wvu.PrintArea" localSheetId="2" hidden="1">'2012 Elec CBR'!$A$1:$G$60</definedName>
    <definedName name="Z_40B7FB48_DAE3_4682_852F_AC0650D2BE14_.wvu.PrintArea" localSheetId="3" hidden="1">'2013 Elec CBR'!$A$1:$G$60</definedName>
    <definedName name="Z_41713566_6DDC_4C14_8259_D9C15B9E45DD_.wvu.PrintArea" localSheetId="1" hidden="1">'2011 Elec CBR'!$A$1:$G$62</definedName>
    <definedName name="Z_41713566_6DDC_4C14_8259_D9C15B9E45DD_.wvu.PrintArea" localSheetId="2" hidden="1">'2012 Elec CBR'!$A$1:$G$60</definedName>
    <definedName name="Z_41713566_6DDC_4C14_8259_D9C15B9E45DD_.wvu.PrintArea" localSheetId="3" hidden="1">'2013 Elec CBR'!$A$1:$G$60</definedName>
    <definedName name="Z_423F2953_9177_4482_AE78_C7C47BA8995B_.wvu.PrintArea" localSheetId="1" hidden="1">'2011 Elec CBR'!$A$1:$G$62</definedName>
    <definedName name="Z_423F2953_9177_4482_AE78_C7C47BA8995B_.wvu.PrintArea" localSheetId="2" hidden="1">'2012 Elec CBR'!$A$1:$G$60</definedName>
    <definedName name="Z_423F2953_9177_4482_AE78_C7C47BA8995B_.wvu.PrintArea" localSheetId="3" hidden="1">'2013 Elec CBR'!$A$1:$G$60</definedName>
    <definedName name="Z_46E5C546_9AEA_4E06_B017_805B7E255C92_.wvu.PrintArea" localSheetId="1" hidden="1">'2011 Elec CBR'!$A$1:$G$62</definedName>
    <definedName name="Z_46E5C546_9AEA_4E06_B017_805B7E255C92_.wvu.PrintArea" localSheetId="2" hidden="1">'2012 Elec CBR'!$A$1:$G$60</definedName>
    <definedName name="Z_46E5C546_9AEA_4E06_B017_805B7E255C92_.wvu.PrintArea" localSheetId="3" hidden="1">'2013 Elec CBR'!$A$1:$G$60</definedName>
    <definedName name="Z_47D0F261_F43B_4751_8C61_1FB1BD5F2805_.wvu.PrintArea" localSheetId="6" hidden="1">'Pg 6a 2011 '!$B$1:$G$61</definedName>
    <definedName name="Z_47D0F261_F43B_4751_8C61_1FB1BD5F2805_.wvu.PrintArea" localSheetId="7" hidden="1">'Pg 6a 2012'!$B$1:$G$61</definedName>
    <definedName name="Z_47D0F261_F43B_4751_8C61_1FB1BD5F2805_.wvu.PrintArea" localSheetId="8" hidden="1">'Pg 6a 2013'!$B$1:$G$61</definedName>
    <definedName name="Z_47D0F261_F43B_4751_8C61_1FB1BD5F2805_.wvu.PrintArea" localSheetId="9" hidden="1">'Pg 6a Dec 2014'!$A$1:$I$63</definedName>
    <definedName name="Z_4840C72E_33E7_45CF_A897_030BC56F6B90_.wvu.PrintArea" localSheetId="1" hidden="1">'2011 Elec CBR'!$A$1:$G$62</definedName>
    <definedName name="Z_4840C72E_33E7_45CF_A897_030BC56F6B90_.wvu.PrintArea" localSheetId="2" hidden="1">'2012 Elec CBR'!$A$1:$G$60</definedName>
    <definedName name="Z_4840C72E_33E7_45CF_A897_030BC56F6B90_.wvu.PrintArea" localSheetId="3" hidden="1">'2013 Elec CBR'!$A$1:$G$60</definedName>
    <definedName name="Z_49153C58_1CF3_499A_A2AA_3AC07FAD1405_.wvu.PrintArea" localSheetId="6" hidden="1">'Pg 6a 2011 '!$B$1:$G$61</definedName>
    <definedName name="Z_49153C58_1CF3_499A_A2AA_3AC07FAD1405_.wvu.PrintArea" localSheetId="7" hidden="1">'Pg 6a 2012'!$B$1:$G$61</definedName>
    <definedName name="Z_49153C58_1CF3_499A_A2AA_3AC07FAD1405_.wvu.PrintArea" localSheetId="8" hidden="1">'Pg 6a 2013'!$B$1:$G$61</definedName>
    <definedName name="Z_49153C58_1CF3_499A_A2AA_3AC07FAD1405_.wvu.PrintArea" localSheetId="9" hidden="1">'Pg 6a Dec 2014'!$A$1:$I$63</definedName>
    <definedName name="Z_605C023E_A5C7_400F_9AAA_827B8FDB13A8_.wvu.PrintArea" localSheetId="1" hidden="1">'2011 Elec CBR'!$A$1:$G$62</definedName>
    <definedName name="Z_605C023E_A5C7_400F_9AAA_827B8FDB13A8_.wvu.PrintArea" localSheetId="2" hidden="1">'2012 Elec CBR'!$A$1:$G$60</definedName>
    <definedName name="Z_605C023E_A5C7_400F_9AAA_827B8FDB13A8_.wvu.PrintArea" localSheetId="3" hidden="1">'2013 Elec CBR'!$A$1:$G$60</definedName>
    <definedName name="Z_62EE4FB2_B9F8_4C5D_BC5C_181361F6DD86_.wvu.PrintArea" localSheetId="1" hidden="1">'2011 Elec CBR'!$A$1:$G$62</definedName>
    <definedName name="Z_62EE4FB2_B9F8_4C5D_BC5C_181361F6DD86_.wvu.PrintArea" localSheetId="2" hidden="1">'2012 Elec CBR'!$A$1:$G$60</definedName>
    <definedName name="Z_62EE4FB2_B9F8_4C5D_BC5C_181361F6DD86_.wvu.PrintArea" localSheetId="3" hidden="1">'2013 Elec CBR'!$A$1:$G$60</definedName>
    <definedName name="Z_813D7A4F_EDF6_49ED_B8FD_B74D0B9276AB_.wvu.PrintArea" localSheetId="1" hidden="1">'2011 Elec CBR'!$A$1:$G$62</definedName>
    <definedName name="Z_813D7A4F_EDF6_49ED_B8FD_B74D0B9276AB_.wvu.PrintArea" localSheetId="2" hidden="1">'2012 Elec CBR'!$A$1:$G$60</definedName>
    <definedName name="Z_813D7A4F_EDF6_49ED_B8FD_B74D0B9276AB_.wvu.PrintArea" localSheetId="3" hidden="1">'2013 Elec CBR'!$A$1:$G$60</definedName>
    <definedName name="Z_88A240CE_F5A6_4995_A526_0E22BADCFF6D_.wvu.PrintArea" localSheetId="1" hidden="1">'2011 Elec CBR'!$A$1:$G$62</definedName>
    <definedName name="Z_88A240CE_F5A6_4995_A526_0E22BADCFF6D_.wvu.PrintArea" localSheetId="2" hidden="1">'2012 Elec CBR'!$A$1:$G$60</definedName>
    <definedName name="Z_88A240CE_F5A6_4995_A526_0E22BADCFF6D_.wvu.PrintArea" localSheetId="3" hidden="1">'2013 Elec CBR'!$A$1:$G$60</definedName>
    <definedName name="Z_8920654A_B782_40BF_9A51_A43F20A27C02_.wvu.PrintArea" localSheetId="1" hidden="1">'2011 Elec CBR'!$A$1:$G$62</definedName>
    <definedName name="Z_8920654A_B782_40BF_9A51_A43F20A27C02_.wvu.PrintArea" localSheetId="2" hidden="1">'2012 Elec CBR'!$A$1:$G$60</definedName>
    <definedName name="Z_8920654A_B782_40BF_9A51_A43F20A27C02_.wvu.PrintArea" localSheetId="3" hidden="1">'2013 Elec CBR'!$A$1:$G$60</definedName>
    <definedName name="Z_8E7EA697_A1C1_4FA5_9CC7_93304413A154_.wvu.PrintArea" localSheetId="1" hidden="1">'2011 Elec CBR'!$A$1:$G$62</definedName>
    <definedName name="Z_8E7EA697_A1C1_4FA5_9CC7_93304413A154_.wvu.PrintArea" localSheetId="2" hidden="1">'2012 Elec CBR'!$A$1:$G$60</definedName>
    <definedName name="Z_8E7EA697_A1C1_4FA5_9CC7_93304413A154_.wvu.PrintArea" localSheetId="3" hidden="1">'2013 Elec CBR'!$A$1:$G$60</definedName>
    <definedName name="Z_990691EF_FF43_4000_BCD8_6862D2BAD44A_.wvu.PrintArea" localSheetId="1" hidden="1">'2011 Elec CBR'!$A$1:$G$62</definedName>
    <definedName name="Z_990691EF_FF43_4000_BCD8_6862D2BAD44A_.wvu.PrintArea" localSheetId="2" hidden="1">'2012 Elec CBR'!$A$1:$G$60</definedName>
    <definedName name="Z_990691EF_FF43_4000_BCD8_6862D2BAD44A_.wvu.PrintArea" localSheetId="3" hidden="1">'2013 Elec CBR'!$A$1:$G$60</definedName>
    <definedName name="Z_A3FBC4C2_6ECB_480C_89DD_35506B048870_.wvu.PrintArea" localSheetId="1" hidden="1">'2011 Elec CBR'!$A$1:$G$62</definedName>
    <definedName name="Z_A3FBC4C2_6ECB_480C_89DD_35506B048870_.wvu.PrintArea" localSheetId="2" hidden="1">'2012 Elec CBR'!$A$1:$G$60</definedName>
    <definedName name="Z_A3FBC4C2_6ECB_480C_89DD_35506B048870_.wvu.PrintArea" localSheetId="3" hidden="1">'2013 Elec CBR'!$A$1:$G$60</definedName>
    <definedName name="Z_ACABE5FC_E604_45C9_ACB7_53C863CA19F6_.wvu.PrintArea" localSheetId="1" hidden="1">'2011 Elec CBR'!$CN$1:$CR$21</definedName>
    <definedName name="Z_ACABE5FC_E604_45C9_ACB7_53C863CA19F6_.wvu.PrintArea" localSheetId="2" hidden="1">'2012 Elec CBR'!$CS$1:$CW$21</definedName>
    <definedName name="Z_ACABE5FC_E604_45C9_ACB7_53C863CA19F6_.wvu.PrintArea" localSheetId="3" hidden="1">'2013 Elec CBR'!$CN$1:$CR$21</definedName>
    <definedName name="Z_B9AD8F6D_DA71_409D_9D5B_33F3A1818990_.wvu.PrintArea" localSheetId="6" hidden="1">'Pg 6a 2011 '!$B$1:$G$61</definedName>
    <definedName name="Z_B9AD8F6D_DA71_409D_9D5B_33F3A1818990_.wvu.PrintArea" localSheetId="7" hidden="1">'Pg 6a 2012'!$B$1:$G$61</definedName>
    <definedName name="Z_B9AD8F6D_DA71_409D_9D5B_33F3A1818990_.wvu.PrintArea" localSheetId="8" hidden="1">'Pg 6a 2013'!$B$1:$G$61</definedName>
    <definedName name="Z_B9AD8F6D_DA71_409D_9D5B_33F3A1818990_.wvu.PrintArea" localSheetId="9" hidden="1">'Pg 6a Dec 2014'!$A$1:$I$63</definedName>
    <definedName name="Z_BA39091D_C7FC_45D0_82A3_5E4EAAFABA5A_.wvu.PrintArea" localSheetId="1" hidden="1">'2011 Elec CBR'!$A$1:$G$62</definedName>
    <definedName name="Z_BA39091D_C7FC_45D0_82A3_5E4EAAFABA5A_.wvu.PrintArea" localSheetId="2" hidden="1">'2012 Elec CBR'!$A$1:$G$60</definedName>
    <definedName name="Z_BA39091D_C7FC_45D0_82A3_5E4EAAFABA5A_.wvu.PrintArea" localSheetId="3" hidden="1">'2013 Elec CBR'!$A$1:$G$60</definedName>
    <definedName name="Z_BBEC464C_25F9_4835_BB05_13062D5DEAC1_.wvu.PrintArea" localSheetId="1" hidden="1">'2011 Elec CBR'!$A$1:$G$62</definedName>
    <definedName name="Z_BBEC464C_25F9_4835_BB05_13062D5DEAC1_.wvu.PrintArea" localSheetId="2" hidden="1">'2012 Elec CBR'!$A$1:$G$60</definedName>
    <definedName name="Z_BBEC464C_25F9_4835_BB05_13062D5DEAC1_.wvu.PrintArea" localSheetId="3" hidden="1">'2013 Elec CBR'!$A$1:$G$60</definedName>
    <definedName name="Z_C3CE34FF_D7D7_4ECF_B6E1_4700E3130E94_.wvu.PrintArea" localSheetId="1" hidden="1">'2011 Elec CBR'!$A$1:$G$62</definedName>
    <definedName name="Z_C3CE34FF_D7D7_4ECF_B6E1_4700E3130E94_.wvu.PrintArea" localSheetId="2" hidden="1">'2012 Elec CBR'!$A$1:$G$60</definedName>
    <definedName name="Z_C3CE34FF_D7D7_4ECF_B6E1_4700E3130E94_.wvu.PrintArea" localSheetId="3" hidden="1">'2013 Elec CBR'!$A$1:$G$60</definedName>
    <definedName name="Z_CD5012F4_E6A6_495E_BF90_5F6D9EE7AF29_.wvu.PrintArea" localSheetId="1" hidden="1">'2011 Elec CBR'!$A$1:$G$62</definedName>
    <definedName name="Z_CD5012F4_E6A6_495E_BF90_5F6D9EE7AF29_.wvu.PrintArea" localSheetId="2" hidden="1">'2012 Elec CBR'!$A$1:$G$60</definedName>
    <definedName name="Z_CD5012F4_E6A6_495E_BF90_5F6D9EE7AF29_.wvu.PrintArea" localSheetId="3" hidden="1">'2013 Elec CBR'!$A$1:$G$60</definedName>
    <definedName name="Z_D034A8AA_A968_4D12_B6AF_09F53E5CD513_.wvu.PrintArea" localSheetId="1" hidden="1">'2011 Elec CBR'!$H$1:$L$47</definedName>
    <definedName name="Z_D034A8AA_A968_4D12_B6AF_09F53E5CD513_.wvu.PrintArea" localSheetId="2" hidden="1">'2012 Elec CBR'!$H$1:$L$47</definedName>
    <definedName name="Z_D034A8AA_A968_4D12_B6AF_09F53E5CD513_.wvu.PrintArea" localSheetId="3" hidden="1">'2013 Elec CBR'!$H$1:$L$48</definedName>
    <definedName name="Z_D358E58B_5EA6_4EB2_8562_4D9FEBA8EA54_.wvu.PrintArea" localSheetId="1" hidden="1">'2011 Elec CBR'!$CN$22:$CR$42</definedName>
    <definedName name="Z_D358E58B_5EA6_4EB2_8562_4D9FEBA8EA54_.wvu.PrintArea" localSheetId="2" hidden="1">'2012 Elec CBR'!$CS$22:$CW$42</definedName>
    <definedName name="Z_D358E58B_5EA6_4EB2_8562_4D9FEBA8EA54_.wvu.PrintArea" localSheetId="3" hidden="1">'2013 Elec CBR'!$CN$22:$CR$42</definedName>
    <definedName name="Z_D564613F_7CF3_40DE_8CDA_0C25C1F35855_.wvu.PrintArea" localSheetId="1" hidden="1">'2011 Elec CBR'!$A$1:$G$62</definedName>
    <definedName name="Z_D564613F_7CF3_40DE_8CDA_0C25C1F35855_.wvu.PrintArea" localSheetId="2" hidden="1">'2012 Elec CBR'!$A$1:$G$60</definedName>
    <definedName name="Z_D564613F_7CF3_40DE_8CDA_0C25C1F35855_.wvu.PrintArea" localSheetId="3" hidden="1">'2013 Elec CBR'!$A$1:$G$60</definedName>
    <definedName name="Z_DD70B4E1_CC64_4568_BFD6_83390A7B0268_.wvu.PrintArea" localSheetId="1" hidden="1">'2011 Elec CBR'!$A$1:$G$62</definedName>
    <definedName name="Z_DD70B4E1_CC64_4568_BFD6_83390A7B0268_.wvu.PrintArea" localSheetId="2" hidden="1">'2012 Elec CBR'!$A$1:$G$60</definedName>
    <definedName name="Z_DD70B4E1_CC64_4568_BFD6_83390A7B0268_.wvu.PrintArea" localSheetId="3" hidden="1">'2013 Elec CBR'!$A$1:$G$60</definedName>
    <definedName name="Z_DF4E3B04_E442_43A1_A47D_E26F6CE7F11C_.wvu.PrintArea" localSheetId="1" hidden="1">'2011 Elec CBR'!$A$1:$G$62</definedName>
    <definedName name="Z_DF4E3B04_E442_43A1_A47D_E26F6CE7F11C_.wvu.PrintArea" localSheetId="2" hidden="1">'2012 Elec CBR'!$A$1:$G$60</definedName>
    <definedName name="Z_DF4E3B04_E442_43A1_A47D_E26F6CE7F11C_.wvu.PrintArea" localSheetId="3" hidden="1">'2013 Elec CBR'!$A$1:$G$60</definedName>
    <definedName name="Z_E2C26153_D457_4603_B564_60CFADB5026B_.wvu.PrintArea" localSheetId="1" hidden="1">'2011 Elec CBR'!$A$1:$G$62</definedName>
    <definedName name="Z_E2C26153_D457_4603_B564_60CFADB5026B_.wvu.PrintArea" localSheetId="2" hidden="1">'2012 Elec CBR'!$A$1:$G$60</definedName>
    <definedName name="Z_E2C26153_D457_4603_B564_60CFADB5026B_.wvu.PrintArea" localSheetId="3" hidden="1">'2013 Elec CBR'!$A$1:$G$60</definedName>
    <definedName name="Z_E98B4028_3602_46AA_8C00_41FD8ABF8836_.wvu.PrintArea" localSheetId="1" hidden="1">'2011 Elec CBR'!$A$1:$G$62</definedName>
    <definedName name="Z_E98B4028_3602_46AA_8C00_41FD8ABF8836_.wvu.PrintArea" localSheetId="2" hidden="1">'2012 Elec CBR'!$A$1:$G$60</definedName>
    <definedName name="Z_E98B4028_3602_46AA_8C00_41FD8ABF8836_.wvu.PrintArea" localSheetId="3" hidden="1">'2013 Elec CBR'!$A$1:$G$60</definedName>
    <definedName name="Z_EB6D400B_3175_492E_99DF_E9CF317CF31F_.wvu.PrintArea" localSheetId="6" hidden="1">'Pg 6a 2011 '!$B$1:$G$61</definedName>
    <definedName name="Z_EB6D400B_3175_492E_99DF_E9CF317CF31F_.wvu.PrintArea" localSheetId="7" hidden="1">'Pg 6a 2012'!$B$1:$G$61</definedName>
    <definedName name="Z_EB6D400B_3175_492E_99DF_E9CF317CF31F_.wvu.PrintArea" localSheetId="8" hidden="1">'Pg 6a 2013'!$B$1:$G$61</definedName>
    <definedName name="Z_EB6D400B_3175_492E_99DF_E9CF317CF31F_.wvu.PrintArea" localSheetId="9" hidden="1">'Pg 6a Dec 2014'!$A$1:$I$63</definedName>
    <definedName name="Z_EDF3DC03_FBB9_4397_9335_6FA548B9B5CD_.wvu.PrintArea" localSheetId="1" hidden="1">'2011 Elec CBR'!$A$1:$G$62</definedName>
    <definedName name="Z_EDF3DC03_FBB9_4397_9335_6FA548B9B5CD_.wvu.PrintArea" localSheetId="2" hidden="1">'2012 Elec CBR'!$A$1:$G$60</definedName>
    <definedName name="Z_EDF3DC03_FBB9_4397_9335_6FA548B9B5CD_.wvu.PrintArea" localSheetId="3" hidden="1">'2013 Elec CBR'!$A$1:$G$60</definedName>
    <definedName name="Z_F531E925_9E0B_409C_9EAA_ADCDD51D6BA7_.wvu.PrintArea" localSheetId="1" hidden="1">'2011 Elec CBR'!$A$1:$G$62</definedName>
    <definedName name="Z_F531E925_9E0B_409C_9EAA_ADCDD51D6BA7_.wvu.PrintArea" localSheetId="2" hidden="1">'2012 Elec CBR'!$A$1:$G$60</definedName>
    <definedName name="Z_F531E925_9E0B_409C_9EAA_ADCDD51D6BA7_.wvu.PrintArea" localSheetId="3" hidden="1">'2013 Elec CBR'!$A$1:$G$60</definedName>
    <definedName name="Z_F985D028_064A_46CA_9D34_E4E9B88A9B3C_.wvu.PrintArea" localSheetId="1" hidden="1">'2011 Elec CBR'!$A$1:$G$62</definedName>
    <definedName name="Z_F985D028_064A_46CA_9D34_E4E9B88A9B3C_.wvu.PrintArea" localSheetId="2" hidden="1">'2012 Elec CBR'!$A$1:$G$60</definedName>
    <definedName name="Z_F985D028_064A_46CA_9D34_E4E9B88A9B3C_.wvu.PrintArea" localSheetId="3" hidden="1">'2013 Elec CBR'!$A$1:$G$60</definedName>
    <definedName name="Z_FEFCE477_944B_4DAC_AD75_686CC83D0F0B_.wvu.PrintArea" localSheetId="1" hidden="1">'2011 Elec CBR'!$A$1:$G$62</definedName>
    <definedName name="Z_FEFCE477_944B_4DAC_AD75_686CC83D0F0B_.wvu.PrintArea" localSheetId="2" hidden="1">'2012 Elec CBR'!$A$1:$G$60</definedName>
    <definedName name="Z_FEFCE477_944B_4DAC_AD75_686CC83D0F0B_.wvu.PrintArea" localSheetId="3" hidden="1">'2013 Elec CBR'!$A$1:$G$60</definedName>
  </definedNames>
  <calcPr calcId="152511"/>
</workbook>
</file>

<file path=xl/calcChain.xml><?xml version="1.0" encoding="utf-8"?>
<calcChain xmlns="http://schemas.openxmlformats.org/spreadsheetml/2006/main">
  <c r="C61" i="13" l="1"/>
  <c r="I60" i="13" s="1"/>
  <c r="G60" i="13"/>
  <c r="F60" i="13"/>
  <c r="E60" i="13"/>
  <c r="D60" i="13"/>
  <c r="S59" i="13"/>
  <c r="R59" i="13"/>
  <c r="Q59" i="13"/>
  <c r="P59" i="13"/>
  <c r="O59" i="13"/>
  <c r="N59" i="13"/>
  <c r="I59" i="13"/>
  <c r="T59" i="13" s="1"/>
  <c r="G59" i="13"/>
  <c r="F59" i="13"/>
  <c r="E59" i="13"/>
  <c r="E61" i="13" s="1"/>
  <c r="D59" i="13"/>
  <c r="S54" i="13"/>
  <c r="R54" i="13"/>
  <c r="Q54" i="13"/>
  <c r="P54" i="13"/>
  <c r="O54" i="13"/>
  <c r="N54" i="13"/>
  <c r="C51" i="13"/>
  <c r="I51" i="13" s="1"/>
  <c r="G50" i="13"/>
  <c r="F50" i="13"/>
  <c r="E50" i="13"/>
  <c r="D50" i="13"/>
  <c r="S49" i="13"/>
  <c r="R49" i="13"/>
  <c r="Q49" i="13"/>
  <c r="P49" i="13"/>
  <c r="O49" i="13"/>
  <c r="N49" i="13"/>
  <c r="I49" i="13"/>
  <c r="T49" i="13" s="1"/>
  <c r="G49" i="13"/>
  <c r="F49" i="13"/>
  <c r="E49" i="13"/>
  <c r="D49" i="13"/>
  <c r="D51" i="13" s="1"/>
  <c r="C46" i="13"/>
  <c r="I46" i="13" s="1"/>
  <c r="G45" i="13"/>
  <c r="F45" i="13"/>
  <c r="E45" i="13"/>
  <c r="D45" i="13"/>
  <c r="S44" i="13"/>
  <c r="R44" i="13"/>
  <c r="Q44" i="13"/>
  <c r="P44" i="13"/>
  <c r="O44" i="13"/>
  <c r="N44" i="13"/>
  <c r="I44" i="13"/>
  <c r="T44" i="13" s="1"/>
  <c r="G44" i="13"/>
  <c r="G46" i="13" s="1"/>
  <c r="F44" i="13"/>
  <c r="E44" i="13"/>
  <c r="D44" i="13"/>
  <c r="D46" i="13" s="1"/>
  <c r="I41" i="13"/>
  <c r="C41" i="13"/>
  <c r="I40" i="13"/>
  <c r="G40" i="13"/>
  <c r="F40" i="13"/>
  <c r="E40" i="13"/>
  <c r="D40" i="13"/>
  <c r="S39" i="13"/>
  <c r="R39" i="13"/>
  <c r="Q39" i="13"/>
  <c r="P39" i="13"/>
  <c r="O39" i="13"/>
  <c r="N39" i="13"/>
  <c r="I39" i="13"/>
  <c r="T40" i="13" s="1"/>
  <c r="G39" i="13"/>
  <c r="F39" i="13"/>
  <c r="F41" i="13" s="1"/>
  <c r="E39" i="13"/>
  <c r="E41" i="13" s="1"/>
  <c r="D39" i="13"/>
  <c r="C36" i="13"/>
  <c r="I35" i="13"/>
  <c r="I7" i="13" s="1"/>
  <c r="S34" i="13"/>
  <c r="R34" i="13"/>
  <c r="Q34" i="13"/>
  <c r="P34" i="13"/>
  <c r="O34" i="13"/>
  <c r="N34" i="13"/>
  <c r="I34" i="13"/>
  <c r="C25" i="13"/>
  <c r="G24" i="13"/>
  <c r="F24" i="13"/>
  <c r="E24" i="13"/>
  <c r="D24" i="13"/>
  <c r="G23" i="13"/>
  <c r="F23" i="13"/>
  <c r="E23" i="13"/>
  <c r="D23" i="13"/>
  <c r="D27" i="13" s="1"/>
  <c r="G22" i="13"/>
  <c r="G25" i="13" s="1"/>
  <c r="F22" i="13"/>
  <c r="F25" i="13" s="1"/>
  <c r="E22" i="13"/>
  <c r="E25" i="13" s="1"/>
  <c r="D22" i="13"/>
  <c r="D25" i="13" s="1"/>
  <c r="S21" i="13"/>
  <c r="R21" i="13"/>
  <c r="Q21" i="13"/>
  <c r="P21" i="13"/>
  <c r="O21" i="13"/>
  <c r="N21" i="13"/>
  <c r="C21" i="13"/>
  <c r="G20" i="13"/>
  <c r="G28" i="13" s="1"/>
  <c r="F20" i="13"/>
  <c r="F28" i="13" s="1"/>
  <c r="E20" i="13"/>
  <c r="D20" i="13"/>
  <c r="G19" i="13"/>
  <c r="G27" i="13" s="1"/>
  <c r="F19" i="13"/>
  <c r="F27" i="13" s="1"/>
  <c r="E19" i="13"/>
  <c r="G18" i="13"/>
  <c r="F18" i="13"/>
  <c r="F26" i="13" s="1"/>
  <c r="E18" i="13"/>
  <c r="E21" i="13" s="1"/>
  <c r="D18" i="13"/>
  <c r="C14" i="13"/>
  <c r="I13" i="13"/>
  <c r="G13" i="13"/>
  <c r="F13" i="13"/>
  <c r="E13" i="13"/>
  <c r="D13" i="13"/>
  <c r="S12" i="13"/>
  <c r="R12" i="13"/>
  <c r="Q12" i="13"/>
  <c r="P12" i="13"/>
  <c r="O12" i="13"/>
  <c r="N12" i="13"/>
  <c r="I12" i="13"/>
  <c r="T12" i="13" s="1"/>
  <c r="G12" i="13"/>
  <c r="G14" i="13" s="1"/>
  <c r="F12" i="13"/>
  <c r="E12" i="13"/>
  <c r="D12" i="13"/>
  <c r="C8" i="13"/>
  <c r="G7" i="13"/>
  <c r="G35" i="13" s="1"/>
  <c r="F7" i="13"/>
  <c r="F35" i="13" s="1"/>
  <c r="E7" i="13"/>
  <c r="E35" i="13" s="1"/>
  <c r="D7" i="13"/>
  <c r="D35" i="13" s="1"/>
  <c r="S6" i="13"/>
  <c r="R6" i="13"/>
  <c r="Q6" i="13"/>
  <c r="P6" i="13"/>
  <c r="O6" i="13"/>
  <c r="N6" i="13"/>
  <c r="I6" i="13"/>
  <c r="G6" i="13"/>
  <c r="G34" i="13" s="1"/>
  <c r="F6" i="13"/>
  <c r="F34" i="13" s="1"/>
  <c r="E6" i="13"/>
  <c r="E34" i="13" s="1"/>
  <c r="D6" i="13"/>
  <c r="D34" i="13" s="1"/>
  <c r="A6" i="13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G21" i="13" l="1"/>
  <c r="C29" i="13"/>
  <c r="I21" i="13" s="1"/>
  <c r="G41" i="13"/>
  <c r="E46" i="13"/>
  <c r="K45" i="13" s="1"/>
  <c r="I8" i="13"/>
  <c r="D28" i="13"/>
  <c r="I54" i="13"/>
  <c r="E14" i="13"/>
  <c r="D26" i="13"/>
  <c r="E27" i="13"/>
  <c r="E28" i="13"/>
  <c r="D41" i="13"/>
  <c r="F46" i="13"/>
  <c r="M45" i="13"/>
  <c r="F51" i="13"/>
  <c r="G61" i="13"/>
  <c r="I50" i="13"/>
  <c r="K13" i="13"/>
  <c r="M13" i="13"/>
  <c r="E29" i="13"/>
  <c r="K21" i="13" s="1"/>
  <c r="K29" i="13" s="1"/>
  <c r="G29" i="13"/>
  <c r="M21" i="13" s="1"/>
  <c r="K25" i="13"/>
  <c r="D36" i="13"/>
  <c r="J34" i="13" s="1"/>
  <c r="F36" i="13"/>
  <c r="L34" i="13" s="1"/>
  <c r="M6" i="13"/>
  <c r="U6" i="13"/>
  <c r="J35" i="13"/>
  <c r="E8" i="13"/>
  <c r="K6" i="13" s="1"/>
  <c r="G8" i="13"/>
  <c r="M7" i="13" s="1"/>
  <c r="K12" i="13"/>
  <c r="K14" i="13" s="1"/>
  <c r="M12" i="13"/>
  <c r="M14" i="13" s="1"/>
  <c r="D14" i="13"/>
  <c r="J13" i="13" s="1"/>
  <c r="F14" i="13"/>
  <c r="L13" i="13" s="1"/>
  <c r="I14" i="13"/>
  <c r="D21" i="13"/>
  <c r="F21" i="13"/>
  <c r="E26" i="13"/>
  <c r="G26" i="13"/>
  <c r="J41" i="13"/>
  <c r="J39" i="13"/>
  <c r="L41" i="13"/>
  <c r="L39" i="13"/>
  <c r="J46" i="13"/>
  <c r="J45" i="13"/>
  <c r="L46" i="13"/>
  <c r="L45" i="13"/>
  <c r="J51" i="13"/>
  <c r="J49" i="13"/>
  <c r="L51" i="13"/>
  <c r="L49" i="13"/>
  <c r="E36" i="13"/>
  <c r="K34" i="13" s="1"/>
  <c r="G36" i="13"/>
  <c r="M34" i="13" s="1"/>
  <c r="T6" i="13"/>
  <c r="K35" i="13"/>
  <c r="D8" i="13"/>
  <c r="F8" i="13"/>
  <c r="L6" i="13" s="1"/>
  <c r="T54" i="13"/>
  <c r="K41" i="13"/>
  <c r="K40" i="13"/>
  <c r="M41" i="13"/>
  <c r="M40" i="13"/>
  <c r="J40" i="13"/>
  <c r="L40" i="13"/>
  <c r="K46" i="13"/>
  <c r="K44" i="13"/>
  <c r="M46" i="13"/>
  <c r="M44" i="13"/>
  <c r="M49" i="13"/>
  <c r="J50" i="13"/>
  <c r="L50" i="13"/>
  <c r="L59" i="13"/>
  <c r="K60" i="13"/>
  <c r="M60" i="13"/>
  <c r="T34" i="13"/>
  <c r="T39" i="13"/>
  <c r="T45" i="13"/>
  <c r="E51" i="13"/>
  <c r="G51" i="13"/>
  <c r="K59" i="13"/>
  <c r="K61" i="13" s="1"/>
  <c r="M59" i="13"/>
  <c r="D61" i="13"/>
  <c r="J59" i="13" s="1"/>
  <c r="F61" i="13"/>
  <c r="L60" i="13" s="1"/>
  <c r="I61" i="13"/>
  <c r="I36" i="13"/>
  <c r="K39" i="13"/>
  <c r="M39" i="13"/>
  <c r="J44" i="13"/>
  <c r="L44" i="13"/>
  <c r="I45" i="13"/>
  <c r="I55" i="13" s="1"/>
  <c r="I56" i="13" s="1"/>
  <c r="G63" i="12"/>
  <c r="D63" i="12"/>
  <c r="C63" i="12"/>
  <c r="F17" i="9" s="1"/>
  <c r="H62" i="12"/>
  <c r="I62" i="12" s="1"/>
  <c r="E62" i="12"/>
  <c r="F62" i="12" s="1"/>
  <c r="H61" i="12"/>
  <c r="I61" i="12" s="1"/>
  <c r="E61" i="12"/>
  <c r="F61" i="12" s="1"/>
  <c r="H60" i="12"/>
  <c r="I60" i="12" s="1"/>
  <c r="E60" i="12"/>
  <c r="F60" i="12" s="1"/>
  <c r="H59" i="12"/>
  <c r="I59" i="12" s="1"/>
  <c r="E59" i="12"/>
  <c r="F59" i="12" s="1"/>
  <c r="H58" i="12"/>
  <c r="I58" i="12" s="1"/>
  <c r="E58" i="12"/>
  <c r="F58" i="12" s="1"/>
  <c r="H57" i="12"/>
  <c r="I57" i="12" s="1"/>
  <c r="E57" i="12"/>
  <c r="F57" i="12" s="1"/>
  <c r="H56" i="12"/>
  <c r="I56" i="12" s="1"/>
  <c r="E56" i="12"/>
  <c r="F56" i="12" s="1"/>
  <c r="H55" i="12"/>
  <c r="H63" i="12" s="1"/>
  <c r="I63" i="12" s="1"/>
  <c r="E55" i="12"/>
  <c r="E63" i="12" s="1"/>
  <c r="F63" i="12" s="1"/>
  <c r="G48" i="12"/>
  <c r="D48" i="12"/>
  <c r="C48" i="12"/>
  <c r="H47" i="12"/>
  <c r="I47" i="12" s="1"/>
  <c r="E47" i="12"/>
  <c r="F47" i="12" s="1"/>
  <c r="H46" i="12"/>
  <c r="I46" i="12" s="1"/>
  <c r="E46" i="12"/>
  <c r="F46" i="12" s="1"/>
  <c r="H45" i="12"/>
  <c r="I45" i="12" s="1"/>
  <c r="E45" i="12"/>
  <c r="F45" i="12" s="1"/>
  <c r="H44" i="12"/>
  <c r="I44" i="12" s="1"/>
  <c r="E44" i="12"/>
  <c r="F44" i="12" s="1"/>
  <c r="H43" i="12"/>
  <c r="I43" i="12" s="1"/>
  <c r="E43" i="12"/>
  <c r="F43" i="12" s="1"/>
  <c r="H42" i="12"/>
  <c r="I42" i="12" s="1"/>
  <c r="E42" i="12"/>
  <c r="F42" i="12" s="1"/>
  <c r="H41" i="12"/>
  <c r="I41" i="12" s="1"/>
  <c r="E41" i="12"/>
  <c r="F41" i="12" s="1"/>
  <c r="H40" i="12"/>
  <c r="H48" i="12" s="1"/>
  <c r="I48" i="12" s="1"/>
  <c r="E40" i="12"/>
  <c r="F40" i="12" s="1"/>
  <c r="G33" i="12"/>
  <c r="D33" i="12"/>
  <c r="C33" i="12"/>
  <c r="H32" i="12"/>
  <c r="I32" i="12" s="1"/>
  <c r="E32" i="12"/>
  <c r="F32" i="12" s="1"/>
  <c r="H31" i="12"/>
  <c r="I31" i="12" s="1"/>
  <c r="E31" i="12"/>
  <c r="F31" i="12" s="1"/>
  <c r="H30" i="12"/>
  <c r="I30" i="12" s="1"/>
  <c r="E30" i="12"/>
  <c r="F30" i="12" s="1"/>
  <c r="H29" i="12"/>
  <c r="I29" i="12" s="1"/>
  <c r="E29" i="12"/>
  <c r="F29" i="12" s="1"/>
  <c r="H28" i="12"/>
  <c r="I28" i="12" s="1"/>
  <c r="E28" i="12"/>
  <c r="F28" i="12" s="1"/>
  <c r="H27" i="12"/>
  <c r="I27" i="12" s="1"/>
  <c r="E27" i="12"/>
  <c r="F27" i="12" s="1"/>
  <c r="H26" i="12"/>
  <c r="I26" i="12" s="1"/>
  <c r="E26" i="12"/>
  <c r="F26" i="12" s="1"/>
  <c r="H25" i="12"/>
  <c r="H33" i="12" s="1"/>
  <c r="I33" i="12" s="1"/>
  <c r="E25" i="12"/>
  <c r="E33" i="12" s="1"/>
  <c r="F33" i="12" s="1"/>
  <c r="G19" i="12"/>
  <c r="D19" i="12"/>
  <c r="C19" i="12"/>
  <c r="H18" i="12"/>
  <c r="I18" i="12" s="1"/>
  <c r="E18" i="12"/>
  <c r="F18" i="12" s="1"/>
  <c r="H17" i="12"/>
  <c r="I17" i="12" s="1"/>
  <c r="E17" i="12"/>
  <c r="F17" i="12" s="1"/>
  <c r="H16" i="12"/>
  <c r="I16" i="12" s="1"/>
  <c r="E16" i="12"/>
  <c r="F16" i="12" s="1"/>
  <c r="H15" i="12"/>
  <c r="I15" i="12" s="1"/>
  <c r="E15" i="12"/>
  <c r="F15" i="12" s="1"/>
  <c r="H14" i="12"/>
  <c r="I14" i="12" s="1"/>
  <c r="E14" i="12"/>
  <c r="F14" i="12" s="1"/>
  <c r="H13" i="12"/>
  <c r="I13" i="12" s="1"/>
  <c r="E13" i="12"/>
  <c r="F13" i="12" s="1"/>
  <c r="H12" i="12"/>
  <c r="I12" i="12" s="1"/>
  <c r="E12" i="12"/>
  <c r="F12" i="12" s="1"/>
  <c r="H11" i="12"/>
  <c r="E11" i="12"/>
  <c r="F11" i="12" s="1"/>
  <c r="I29" i="13" l="1"/>
  <c r="F25" i="12"/>
  <c r="I55" i="12"/>
  <c r="M35" i="13"/>
  <c r="T21" i="13"/>
  <c r="H19" i="12"/>
  <c r="I19" i="12" s="1"/>
  <c r="I25" i="12"/>
  <c r="F55" i="12"/>
  <c r="L35" i="13"/>
  <c r="L36" i="13" s="1"/>
  <c r="M25" i="13"/>
  <c r="I25" i="13"/>
  <c r="K51" i="13"/>
  <c r="K50" i="13"/>
  <c r="K55" i="13" s="1"/>
  <c r="L61" i="13"/>
  <c r="L7" i="13"/>
  <c r="L8" i="13" s="1"/>
  <c r="M54" i="13"/>
  <c r="M36" i="13"/>
  <c r="K36" i="13"/>
  <c r="J60" i="13"/>
  <c r="J61" i="13" s="1"/>
  <c r="F29" i="13"/>
  <c r="L25" i="13" s="1"/>
  <c r="K7" i="13"/>
  <c r="K8" i="13" s="1"/>
  <c r="J55" i="13"/>
  <c r="J7" i="13"/>
  <c r="M8" i="13"/>
  <c r="L54" i="13"/>
  <c r="J54" i="13"/>
  <c r="J36" i="13"/>
  <c r="J6" i="13"/>
  <c r="M29" i="13"/>
  <c r="L12" i="13"/>
  <c r="L14" i="13" s="1"/>
  <c r="M61" i="13"/>
  <c r="M51" i="13"/>
  <c r="M50" i="13"/>
  <c r="K49" i="13"/>
  <c r="K54" i="13" s="1"/>
  <c r="M55" i="13"/>
  <c r="D29" i="13"/>
  <c r="J25" i="13" s="1"/>
  <c r="J12" i="13"/>
  <c r="J14" i="13" s="1"/>
  <c r="E19" i="12"/>
  <c r="F19" i="12" s="1"/>
  <c r="E48" i="12"/>
  <c r="F48" i="12" s="1"/>
  <c r="I11" i="12"/>
  <c r="I40" i="12"/>
  <c r="K56" i="13" l="1"/>
  <c r="J56" i="13"/>
  <c r="L55" i="13"/>
  <c r="J8" i="13"/>
  <c r="L56" i="13"/>
  <c r="J21" i="13"/>
  <c r="J29" i="13" s="1"/>
  <c r="L21" i="13"/>
  <c r="L29" i="13" s="1"/>
  <c r="M56" i="13"/>
  <c r="D17" i="9"/>
  <c r="F14" i="9"/>
  <c r="F13" i="9"/>
  <c r="F12" i="9"/>
  <c r="F11" i="9"/>
  <c r="F10" i="9"/>
  <c r="A11" i="9" l="1"/>
  <c r="A12" i="9" s="1"/>
  <c r="A13" i="9" s="1"/>
  <c r="A14" i="9" s="1"/>
  <c r="A15" i="9" s="1"/>
  <c r="A16" i="9" s="1"/>
  <c r="A17" i="9" s="1"/>
  <c r="A18" i="9" s="1"/>
  <c r="A20" i="9" s="1"/>
  <c r="A22" i="9" s="1"/>
  <c r="H49" i="10" l="1"/>
  <c r="H55" i="10" s="1"/>
  <c r="G49" i="10"/>
  <c r="G55" i="10" s="1"/>
  <c r="F49" i="10"/>
  <c r="F55" i="10" s="1"/>
  <c r="E49" i="10"/>
  <c r="E55" i="10" s="1"/>
  <c r="D49" i="10"/>
  <c r="C49" i="10"/>
  <c r="H48" i="10"/>
  <c r="G48" i="10"/>
  <c r="F48" i="10"/>
  <c r="E48" i="10"/>
  <c r="D48" i="10"/>
  <c r="C48" i="10"/>
  <c r="L47" i="10"/>
  <c r="K47" i="10"/>
  <c r="J47" i="10"/>
  <c r="I47" i="10"/>
  <c r="H38" i="10"/>
  <c r="G38" i="10"/>
  <c r="F38" i="10"/>
  <c r="E38" i="10"/>
  <c r="D38" i="10"/>
  <c r="C38" i="10"/>
  <c r="H37" i="10"/>
  <c r="G37" i="10"/>
  <c r="F37" i="10"/>
  <c r="E37" i="10"/>
  <c r="D37" i="10"/>
  <c r="C37" i="10"/>
  <c r="L36" i="10"/>
  <c r="K36" i="10"/>
  <c r="J36" i="10"/>
  <c r="I36" i="10"/>
  <c r="H30" i="10"/>
  <c r="G30" i="10"/>
  <c r="G54" i="10" s="1"/>
  <c r="F30" i="10"/>
  <c r="F54" i="10" s="1"/>
  <c r="E30" i="10"/>
  <c r="E54" i="10" s="1"/>
  <c r="D30" i="10"/>
  <c r="C30" i="10"/>
  <c r="H29" i="10"/>
  <c r="G29" i="10"/>
  <c r="F29" i="10"/>
  <c r="E29" i="10"/>
  <c r="D29" i="10"/>
  <c r="C29" i="10"/>
  <c r="L28" i="10"/>
  <c r="K28" i="10"/>
  <c r="J28" i="10"/>
  <c r="I28" i="10"/>
  <c r="H19" i="10"/>
  <c r="G19" i="10"/>
  <c r="G56" i="10" s="1"/>
  <c r="F19" i="10"/>
  <c r="F56" i="10" s="1"/>
  <c r="E19" i="10"/>
  <c r="E56" i="10" s="1"/>
  <c r="D19" i="10"/>
  <c r="H18" i="10"/>
  <c r="G18" i="10"/>
  <c r="F18" i="10"/>
  <c r="E18" i="10"/>
  <c r="D18" i="10"/>
  <c r="C18" i="10"/>
  <c r="L8" i="10"/>
  <c r="L46" i="10" s="1"/>
  <c r="K8" i="10"/>
  <c r="K35" i="10" s="1"/>
  <c r="J8" i="10"/>
  <c r="I8" i="10"/>
  <c r="I35" i="10" s="1"/>
  <c r="J46" i="10" l="1"/>
  <c r="J43" i="10"/>
  <c r="L18" i="10"/>
  <c r="E40" i="10"/>
  <c r="G40" i="10"/>
  <c r="K19" i="10"/>
  <c r="K29" i="10"/>
  <c r="K30" i="10"/>
  <c r="K37" i="10"/>
  <c r="D40" i="10"/>
  <c r="F40" i="10"/>
  <c r="H40" i="10"/>
  <c r="I40" i="10" s="1"/>
  <c r="L48" i="10"/>
  <c r="J55" i="10"/>
  <c r="J52" i="10"/>
  <c r="J40" i="10"/>
  <c r="I10" i="10"/>
  <c r="K10" i="10"/>
  <c r="I13" i="10"/>
  <c r="K13" i="10"/>
  <c r="I14" i="10"/>
  <c r="K14" i="10"/>
  <c r="I15" i="10"/>
  <c r="K15" i="10"/>
  <c r="I16" i="10"/>
  <c r="K16" i="10"/>
  <c r="I17" i="10"/>
  <c r="K17" i="10"/>
  <c r="I18" i="10"/>
  <c r="K18" i="10"/>
  <c r="J19" i="10"/>
  <c r="L19" i="10"/>
  <c r="J24" i="10"/>
  <c r="L24" i="10"/>
  <c r="J25" i="10"/>
  <c r="L25" i="10"/>
  <c r="J26" i="10"/>
  <c r="L26" i="10"/>
  <c r="J27" i="10"/>
  <c r="L27" i="10"/>
  <c r="J29" i="10"/>
  <c r="L29" i="10"/>
  <c r="J30" i="10"/>
  <c r="L30" i="10"/>
  <c r="J33" i="10"/>
  <c r="L33" i="10"/>
  <c r="J34" i="10"/>
  <c r="L34" i="10"/>
  <c r="J35" i="10"/>
  <c r="L35" i="10"/>
  <c r="J37" i="10"/>
  <c r="L37" i="10"/>
  <c r="J38" i="10"/>
  <c r="L38" i="10"/>
  <c r="I43" i="10"/>
  <c r="K43" i="10"/>
  <c r="I44" i="10"/>
  <c r="K44" i="10"/>
  <c r="I45" i="10"/>
  <c r="K45" i="10"/>
  <c r="I46" i="10"/>
  <c r="K46" i="10"/>
  <c r="I48" i="10"/>
  <c r="K48" i="10"/>
  <c r="I49" i="10"/>
  <c r="K49" i="10"/>
  <c r="H54" i="10"/>
  <c r="J54" i="10" s="1"/>
  <c r="H56" i="10"/>
  <c r="J56" i="10" s="1"/>
  <c r="G22" i="9" s="1"/>
  <c r="J10" i="10"/>
  <c r="L10" i="10"/>
  <c r="J13" i="10"/>
  <c r="L13" i="10"/>
  <c r="J14" i="10"/>
  <c r="L14" i="10"/>
  <c r="J15" i="10"/>
  <c r="L15" i="10"/>
  <c r="J16" i="10"/>
  <c r="L16" i="10"/>
  <c r="J17" i="10"/>
  <c r="L17" i="10"/>
  <c r="J18" i="10"/>
  <c r="I19" i="10"/>
  <c r="I24" i="10"/>
  <c r="K24" i="10"/>
  <c r="I25" i="10"/>
  <c r="K25" i="10"/>
  <c r="I26" i="10"/>
  <c r="K26" i="10"/>
  <c r="I27" i="10"/>
  <c r="K27" i="10"/>
  <c r="I29" i="10"/>
  <c r="I30" i="10"/>
  <c r="I33" i="10"/>
  <c r="K33" i="10"/>
  <c r="I34" i="10"/>
  <c r="K34" i="10"/>
  <c r="I37" i="10"/>
  <c r="I38" i="10"/>
  <c r="K38" i="10"/>
  <c r="L43" i="10"/>
  <c r="J44" i="10"/>
  <c r="L44" i="10"/>
  <c r="J45" i="10"/>
  <c r="L45" i="10"/>
  <c r="J48" i="10"/>
  <c r="J49" i="10"/>
  <c r="L49" i="10"/>
  <c r="K40" i="10" l="1"/>
  <c r="L40" i="10"/>
  <c r="F15" i="9"/>
  <c r="F20" i="9" l="1"/>
  <c r="G61" i="7" l="1"/>
  <c r="D61" i="7"/>
  <c r="C61" i="7"/>
  <c r="E17" i="9" s="1"/>
  <c r="H60" i="7"/>
  <c r="I60" i="7" s="1"/>
  <c r="E60" i="7"/>
  <c r="F60" i="7" s="1"/>
  <c r="H59" i="7"/>
  <c r="I59" i="7" s="1"/>
  <c r="E59" i="7"/>
  <c r="F59" i="7" s="1"/>
  <c r="H58" i="7"/>
  <c r="I58" i="7" s="1"/>
  <c r="E58" i="7"/>
  <c r="F58" i="7" s="1"/>
  <c r="H57" i="7"/>
  <c r="I57" i="7" s="1"/>
  <c r="E57" i="7"/>
  <c r="F57" i="7" s="1"/>
  <c r="H56" i="7"/>
  <c r="I56" i="7" s="1"/>
  <c r="E56" i="7"/>
  <c r="F56" i="7" s="1"/>
  <c r="H55" i="7"/>
  <c r="I55" i="7" s="1"/>
  <c r="E55" i="7"/>
  <c r="F55" i="7" s="1"/>
  <c r="H54" i="7"/>
  <c r="I54" i="7" s="1"/>
  <c r="E54" i="7"/>
  <c r="F54" i="7" s="1"/>
  <c r="H53" i="7"/>
  <c r="H61" i="7" s="1"/>
  <c r="I61" i="7" s="1"/>
  <c r="E53" i="7"/>
  <c r="E61" i="7" s="1"/>
  <c r="F61" i="7" s="1"/>
  <c r="G47" i="7"/>
  <c r="D47" i="7"/>
  <c r="C47" i="7"/>
  <c r="H46" i="7"/>
  <c r="I46" i="7" s="1"/>
  <c r="E46" i="7"/>
  <c r="F46" i="7" s="1"/>
  <c r="H45" i="7"/>
  <c r="I45" i="7" s="1"/>
  <c r="E45" i="7"/>
  <c r="F45" i="7" s="1"/>
  <c r="H44" i="7"/>
  <c r="I44" i="7" s="1"/>
  <c r="E44" i="7"/>
  <c r="F44" i="7" s="1"/>
  <c r="H43" i="7"/>
  <c r="I43" i="7" s="1"/>
  <c r="E43" i="7"/>
  <c r="F43" i="7" s="1"/>
  <c r="H42" i="7"/>
  <c r="I42" i="7" s="1"/>
  <c r="E42" i="7"/>
  <c r="F42" i="7" s="1"/>
  <c r="H41" i="7"/>
  <c r="I41" i="7" s="1"/>
  <c r="E41" i="7"/>
  <c r="F41" i="7" s="1"/>
  <c r="H40" i="7"/>
  <c r="I40" i="7" s="1"/>
  <c r="E40" i="7"/>
  <c r="F40" i="7" s="1"/>
  <c r="H39" i="7"/>
  <c r="E39" i="7"/>
  <c r="F39" i="7" s="1"/>
  <c r="H33" i="7"/>
  <c r="I33" i="7" s="1"/>
  <c r="G33" i="7"/>
  <c r="D33" i="7"/>
  <c r="C33" i="7"/>
  <c r="I32" i="7"/>
  <c r="H32" i="7"/>
  <c r="F32" i="7"/>
  <c r="E32" i="7"/>
  <c r="I31" i="7"/>
  <c r="H31" i="7"/>
  <c r="F31" i="7"/>
  <c r="E31" i="7"/>
  <c r="I30" i="7"/>
  <c r="H30" i="7"/>
  <c r="F30" i="7"/>
  <c r="E30" i="7"/>
  <c r="I29" i="7"/>
  <c r="H29" i="7"/>
  <c r="F29" i="7"/>
  <c r="E29" i="7"/>
  <c r="I28" i="7"/>
  <c r="H28" i="7"/>
  <c r="F28" i="7"/>
  <c r="E28" i="7"/>
  <c r="I27" i="7"/>
  <c r="H27" i="7"/>
  <c r="F27" i="7"/>
  <c r="E27" i="7"/>
  <c r="I26" i="7"/>
  <c r="H26" i="7"/>
  <c r="F26" i="7"/>
  <c r="E26" i="7"/>
  <c r="I25" i="7"/>
  <c r="H25" i="7"/>
  <c r="F25" i="7"/>
  <c r="E25" i="7"/>
  <c r="E33" i="7" s="1"/>
  <c r="G19" i="7"/>
  <c r="D19" i="7"/>
  <c r="C19" i="7"/>
  <c r="H18" i="7"/>
  <c r="I18" i="7" s="1"/>
  <c r="E18" i="7"/>
  <c r="F18" i="7" s="1"/>
  <c r="H17" i="7"/>
  <c r="I17" i="7" s="1"/>
  <c r="E17" i="7"/>
  <c r="F17" i="7" s="1"/>
  <c r="H16" i="7"/>
  <c r="I16" i="7" s="1"/>
  <c r="E16" i="7"/>
  <c r="F16" i="7" s="1"/>
  <c r="H15" i="7"/>
  <c r="I15" i="7" s="1"/>
  <c r="E15" i="7"/>
  <c r="F15" i="7" s="1"/>
  <c r="H14" i="7"/>
  <c r="I14" i="7" s="1"/>
  <c r="E14" i="7"/>
  <c r="F14" i="7" s="1"/>
  <c r="H13" i="7"/>
  <c r="I13" i="7" s="1"/>
  <c r="E13" i="7"/>
  <c r="F13" i="7" s="1"/>
  <c r="H12" i="7"/>
  <c r="I12" i="7" s="1"/>
  <c r="E12" i="7"/>
  <c r="F12" i="7" s="1"/>
  <c r="H11" i="7"/>
  <c r="H19" i="7" s="1"/>
  <c r="E11" i="7"/>
  <c r="F11" i="7" s="1"/>
  <c r="F33" i="7" l="1"/>
  <c r="F53" i="7"/>
  <c r="H47" i="7"/>
  <c r="I47" i="7" s="1"/>
  <c r="I19" i="7"/>
  <c r="I53" i="7"/>
  <c r="E19" i="7"/>
  <c r="F19" i="7" s="1"/>
  <c r="E47" i="7"/>
  <c r="F47" i="7" s="1"/>
  <c r="I11" i="7"/>
  <c r="I39" i="7"/>
  <c r="E61" i="5" l="1"/>
  <c r="D61" i="5"/>
  <c r="C17" i="9" s="1"/>
  <c r="F60" i="5"/>
  <c r="G60" i="5" s="1"/>
  <c r="F59" i="5"/>
  <c r="G59" i="5" s="1"/>
  <c r="F58" i="5"/>
  <c r="G58" i="5" s="1"/>
  <c r="F57" i="5"/>
  <c r="G57" i="5" s="1"/>
  <c r="F56" i="5"/>
  <c r="G56" i="5" s="1"/>
  <c r="F55" i="5"/>
  <c r="G55" i="5" s="1"/>
  <c r="F54" i="5"/>
  <c r="G54" i="5" s="1"/>
  <c r="F53" i="5"/>
  <c r="G53" i="5" s="1"/>
  <c r="E47" i="5"/>
  <c r="D47" i="5"/>
  <c r="F46" i="5"/>
  <c r="G46" i="5" s="1"/>
  <c r="F45" i="5"/>
  <c r="G45" i="5" s="1"/>
  <c r="F44" i="5"/>
  <c r="G44" i="5" s="1"/>
  <c r="F43" i="5"/>
  <c r="G43" i="5" s="1"/>
  <c r="F42" i="5"/>
  <c r="G42" i="5" s="1"/>
  <c r="F41" i="5"/>
  <c r="G41" i="5" s="1"/>
  <c r="F40" i="5"/>
  <c r="G40" i="5" s="1"/>
  <c r="F39" i="5"/>
  <c r="G39" i="5" s="1"/>
  <c r="F33" i="5"/>
  <c r="E33" i="5"/>
  <c r="D33" i="5"/>
  <c r="G32" i="5"/>
  <c r="G31" i="5"/>
  <c r="G30" i="5"/>
  <c r="G29" i="5"/>
  <c r="G28" i="5"/>
  <c r="G27" i="5"/>
  <c r="G26" i="5"/>
  <c r="G25" i="5"/>
  <c r="E19" i="5"/>
  <c r="D19" i="5"/>
  <c r="F18" i="5"/>
  <c r="G18" i="5" s="1"/>
  <c r="F17" i="5"/>
  <c r="G17" i="5" s="1"/>
  <c r="F16" i="5"/>
  <c r="G16" i="5" s="1"/>
  <c r="F15" i="5"/>
  <c r="G15" i="5" s="1"/>
  <c r="F14" i="5"/>
  <c r="G14" i="5" s="1"/>
  <c r="F13" i="5"/>
  <c r="G13" i="5" s="1"/>
  <c r="F12" i="5"/>
  <c r="G12" i="5" s="1"/>
  <c r="F11" i="5"/>
  <c r="G11" i="5" s="1"/>
  <c r="G33" i="5" l="1"/>
  <c r="F19" i="5"/>
  <c r="G19" i="5" s="1"/>
  <c r="F47" i="5"/>
  <c r="G47" i="5" s="1"/>
  <c r="F61" i="5"/>
  <c r="G61" i="5" s="1"/>
  <c r="DN60" i="4" l="1"/>
  <c r="DN61" i="4" s="1"/>
  <c r="DM60" i="4"/>
  <c r="DM61" i="4" s="1"/>
  <c r="DL60" i="4"/>
  <c r="DL61" i="4" s="1"/>
  <c r="DK60" i="4"/>
  <c r="DK61" i="4" s="1"/>
  <c r="DJ60" i="4"/>
  <c r="DJ61" i="4" s="1"/>
  <c r="DI60" i="4"/>
  <c r="DI61" i="4" s="1"/>
  <c r="DH60" i="4"/>
  <c r="DH61" i="4" s="1"/>
  <c r="DG60" i="4"/>
  <c r="DG61" i="4" s="1"/>
  <c r="DF60" i="4"/>
  <c r="DF61" i="4" s="1"/>
  <c r="DC60" i="4"/>
  <c r="DC61" i="4" s="1"/>
  <c r="DB60" i="4"/>
  <c r="DB61" i="4" s="1"/>
  <c r="DA60" i="4"/>
  <c r="DA61" i="4" s="1"/>
  <c r="CZ60" i="4"/>
  <c r="CZ61" i="4" s="1"/>
  <c r="CY60" i="4"/>
  <c r="CY61" i="4" s="1"/>
  <c r="CX60" i="4"/>
  <c r="CX61" i="4" s="1"/>
  <c r="CW60" i="4"/>
  <c r="CW61" i="4" s="1"/>
  <c r="CV60" i="4"/>
  <c r="CV61" i="4" s="1"/>
  <c r="DS59" i="4"/>
  <c r="DS58" i="4"/>
  <c r="DS57" i="4"/>
  <c r="DS56" i="4"/>
  <c r="DS55" i="4"/>
  <c r="DS54" i="4"/>
  <c r="DR51" i="4"/>
  <c r="DR49" i="4"/>
  <c r="E48" i="4"/>
  <c r="DR47" i="4"/>
  <c r="DS44" i="4"/>
  <c r="DS43" i="4"/>
  <c r="DS42" i="4"/>
  <c r="DS41" i="4"/>
  <c r="DS40" i="4"/>
  <c r="DS39" i="4"/>
  <c r="DS38" i="4"/>
  <c r="DS37" i="4"/>
  <c r="DA40" i="4"/>
  <c r="J37" i="4"/>
  <c r="DS36" i="4"/>
  <c r="DS35" i="4"/>
  <c r="DA34" i="4"/>
  <c r="DS34" i="4"/>
  <c r="DS33" i="4"/>
  <c r="DS32" i="4"/>
  <c r="AD42" i="4"/>
  <c r="DS31" i="4"/>
  <c r="DS30" i="4"/>
  <c r="AG30" i="4"/>
  <c r="L33" i="4"/>
  <c r="CW40" i="4" s="1"/>
  <c r="DO28" i="4"/>
  <c r="DN28" i="4"/>
  <c r="DM28" i="4"/>
  <c r="DL28" i="4"/>
  <c r="DK28" i="4"/>
  <c r="DJ28" i="4"/>
  <c r="DI28" i="4"/>
  <c r="DH28" i="4"/>
  <c r="DG28" i="4"/>
  <c r="DF28" i="4"/>
  <c r="DC28" i="4"/>
  <c r="CZ28" i="4"/>
  <c r="CY28" i="4"/>
  <c r="CW28" i="4"/>
  <c r="CV28" i="4"/>
  <c r="G37" i="4"/>
  <c r="E37" i="4"/>
  <c r="DA27" i="4"/>
  <c r="CX27" i="4"/>
  <c r="DS27" i="4"/>
  <c r="DS26" i="4"/>
  <c r="DA25" i="4"/>
  <c r="DA28" i="4" s="1"/>
  <c r="DS25" i="4"/>
  <c r="E25" i="4"/>
  <c r="DS24" i="4"/>
  <c r="CU28" i="4"/>
  <c r="CU45" i="4" s="1"/>
  <c r="CL24" i="4"/>
  <c r="E24" i="4"/>
  <c r="E23" i="4"/>
  <c r="CL22" i="4"/>
  <c r="E22" i="4"/>
  <c r="AG23" i="4"/>
  <c r="AG25" i="4" s="1"/>
  <c r="AH25" i="4" s="1"/>
  <c r="U25" i="4"/>
  <c r="E21" i="4"/>
  <c r="CO20" i="4"/>
  <c r="E20" i="4"/>
  <c r="F20" i="4" s="1"/>
  <c r="DO19" i="4"/>
  <c r="DN19" i="4"/>
  <c r="DM19" i="4"/>
  <c r="DL19" i="4"/>
  <c r="DK19" i="4"/>
  <c r="DJ19" i="4"/>
  <c r="DI19" i="4"/>
  <c r="DH19" i="4"/>
  <c r="DG19" i="4"/>
  <c r="DC19" i="4"/>
  <c r="CZ19" i="4"/>
  <c r="CY19" i="4"/>
  <c r="CO19" i="4"/>
  <c r="E19" i="4"/>
  <c r="F19" i="4" s="1"/>
  <c r="DA18" i="4"/>
  <c r="DS18" i="4"/>
  <c r="CO18" i="4"/>
  <c r="AP18" i="4"/>
  <c r="E18" i="4"/>
  <c r="F18" i="4" s="1"/>
  <c r="DS17" i="4"/>
  <c r="CL17" i="4"/>
  <c r="Q17" i="4"/>
  <c r="O23" i="4"/>
  <c r="E17" i="4"/>
  <c r="F17" i="4" s="1"/>
  <c r="CV16" i="4"/>
  <c r="CV15" i="4" s="1"/>
  <c r="CV19" i="4" s="1"/>
  <c r="DS16" i="4"/>
  <c r="CM16" i="4"/>
  <c r="DO57" i="4" s="1"/>
  <c r="BJ17" i="4"/>
  <c r="AZ18" i="4"/>
  <c r="DG36" i="4" s="1"/>
  <c r="Q16" i="4"/>
  <c r="CX17" i="4" s="1"/>
  <c r="CX19" i="4" s="1"/>
  <c r="O20" i="4"/>
  <c r="E16" i="4"/>
  <c r="F16" i="4" s="1"/>
  <c r="DS15" i="4"/>
  <c r="DS19" i="4" s="1"/>
  <c r="DQ15" i="4"/>
  <c r="DQ16" i="4" s="1"/>
  <c r="DQ17" i="4" s="1"/>
  <c r="DQ18" i="4" s="1"/>
  <c r="DQ19" i="4" s="1"/>
  <c r="DQ20" i="4" s="1"/>
  <c r="DQ21" i="4" s="1"/>
  <c r="DQ22" i="4" s="1"/>
  <c r="DQ23" i="4" s="1"/>
  <c r="DQ24" i="4" s="1"/>
  <c r="DQ25" i="4" s="1"/>
  <c r="DQ26" i="4" s="1"/>
  <c r="DQ27" i="4" s="1"/>
  <c r="DQ28" i="4" s="1"/>
  <c r="DQ29" i="4" s="1"/>
  <c r="DQ30" i="4" s="1"/>
  <c r="DQ31" i="4" s="1"/>
  <c r="DQ32" i="4" s="1"/>
  <c r="DQ33" i="4" s="1"/>
  <c r="DQ34" i="4" s="1"/>
  <c r="DQ35" i="4" s="1"/>
  <c r="DQ36" i="4" s="1"/>
  <c r="DQ37" i="4" s="1"/>
  <c r="DQ38" i="4" s="1"/>
  <c r="DQ39" i="4" s="1"/>
  <c r="DQ40" i="4" s="1"/>
  <c r="DQ41" i="4" s="1"/>
  <c r="DQ42" i="4" s="1"/>
  <c r="DQ43" i="4" s="1"/>
  <c r="DQ44" i="4" s="1"/>
  <c r="DQ45" i="4" s="1"/>
  <c r="DQ46" i="4" s="1"/>
  <c r="DQ47" i="4" s="1"/>
  <c r="DQ48" i="4" s="1"/>
  <c r="DQ49" i="4" s="1"/>
  <c r="DQ50" i="4" s="1"/>
  <c r="DQ51" i="4" s="1"/>
  <c r="DQ52" i="4" s="1"/>
  <c r="DQ53" i="4" s="1"/>
  <c r="DQ54" i="4" s="1"/>
  <c r="DQ55" i="4" s="1"/>
  <c r="DQ56" i="4" s="1"/>
  <c r="DQ57" i="4" s="1"/>
  <c r="DQ58" i="4" s="1"/>
  <c r="DQ59" i="4" s="1"/>
  <c r="DQ60" i="4" s="1"/>
  <c r="DD15" i="4"/>
  <c r="DD16" i="4" s="1"/>
  <c r="CU19" i="4"/>
  <c r="CU47" i="4" s="1"/>
  <c r="CS15" i="4"/>
  <c r="CS16" i="4" s="1"/>
  <c r="CS17" i="4" s="1"/>
  <c r="CS18" i="4" s="1"/>
  <c r="CS19" i="4" s="1"/>
  <c r="CS20" i="4" s="1"/>
  <c r="CS21" i="4" s="1"/>
  <c r="CS22" i="4" s="1"/>
  <c r="CS23" i="4" s="1"/>
  <c r="CS24" i="4" s="1"/>
  <c r="CS25" i="4" s="1"/>
  <c r="CS26" i="4" s="1"/>
  <c r="CS27" i="4" s="1"/>
  <c r="CS28" i="4" s="1"/>
  <c r="CS29" i="4" s="1"/>
  <c r="CS30" i="4" s="1"/>
  <c r="CS31" i="4" s="1"/>
  <c r="CS32" i="4" s="1"/>
  <c r="CS33" i="4" s="1"/>
  <c r="CS34" i="4" s="1"/>
  <c r="CS35" i="4" s="1"/>
  <c r="CS36" i="4" s="1"/>
  <c r="CS37" i="4" s="1"/>
  <c r="CS38" i="4" s="1"/>
  <c r="CS39" i="4" s="1"/>
  <c r="CS40" i="4" s="1"/>
  <c r="CS41" i="4" s="1"/>
  <c r="CS42" i="4" s="1"/>
  <c r="CS43" i="4" s="1"/>
  <c r="CS44" i="4" s="1"/>
  <c r="CS45" i="4" s="1"/>
  <c r="CS46" i="4" s="1"/>
  <c r="CS47" i="4" s="1"/>
  <c r="CS48" i="4" s="1"/>
  <c r="CS49" i="4" s="1"/>
  <c r="CS50" i="4" s="1"/>
  <c r="CS51" i="4" s="1"/>
  <c r="CS52" i="4" s="1"/>
  <c r="CS53" i="4" s="1"/>
  <c r="CS54" i="4" s="1"/>
  <c r="CS55" i="4" s="1"/>
  <c r="CS56" i="4" s="1"/>
  <c r="CS57" i="4" s="1"/>
  <c r="CS58" i="4" s="1"/>
  <c r="CS59" i="4" s="1"/>
  <c r="CS60" i="4" s="1"/>
  <c r="CM15" i="4"/>
  <c r="DO55" i="4" s="1"/>
  <c r="AG17" i="4"/>
  <c r="AG19" i="4" s="1"/>
  <c r="AH19" i="4" s="1"/>
  <c r="AH28" i="4" s="1"/>
  <c r="U28" i="4"/>
  <c r="CY44" i="4" s="1"/>
  <c r="Q15" i="4"/>
  <c r="CX26" i="4" s="1"/>
  <c r="E15" i="4"/>
  <c r="F15" i="4" s="1"/>
  <c r="CM14" i="4"/>
  <c r="DO54" i="4" s="1"/>
  <c r="CK17" i="4"/>
  <c r="AP14" i="4"/>
  <c r="T14" i="4"/>
  <c r="Q14" i="4"/>
  <c r="CX25" i="4" s="1"/>
  <c r="D26" i="4"/>
  <c r="C26" i="4"/>
  <c r="CI13" i="4"/>
  <c r="CI14" i="4" s="1"/>
  <c r="CI15" i="4" s="1"/>
  <c r="CI16" i="4" s="1"/>
  <c r="CI17" i="4" s="1"/>
  <c r="CI18" i="4" s="1"/>
  <c r="CI19" i="4" s="1"/>
  <c r="CI20" i="4" s="1"/>
  <c r="CI21" i="4" s="1"/>
  <c r="CI22" i="4" s="1"/>
  <c r="CI23" i="4" s="1"/>
  <c r="CI24" i="4" s="1"/>
  <c r="CI25" i="4" s="1"/>
  <c r="CH13" i="4"/>
  <c r="CD13" i="4"/>
  <c r="CD14" i="4" s="1"/>
  <c r="CD15" i="4" s="1"/>
  <c r="CD16" i="4" s="1"/>
  <c r="CD17" i="4" s="1"/>
  <c r="CD18" i="4" s="1"/>
  <c r="CD19" i="4" s="1"/>
  <c r="CD20" i="4" s="1"/>
  <c r="CC13" i="4"/>
  <c r="BY13" i="4"/>
  <c r="BY14" i="4" s="1"/>
  <c r="BY15" i="4" s="1"/>
  <c r="BY16" i="4" s="1"/>
  <c r="BY17" i="4" s="1"/>
  <c r="BY18" i="4" s="1"/>
  <c r="BY19" i="4" s="1"/>
  <c r="BT13" i="4"/>
  <c r="BT14" i="4" s="1"/>
  <c r="BT15" i="4" s="1"/>
  <c r="BT16" i="4" s="1"/>
  <c r="BT17" i="4" s="1"/>
  <c r="BT18" i="4" s="1"/>
  <c r="BT19" i="4" s="1"/>
  <c r="BO13" i="4"/>
  <c r="BO14" i="4" s="1"/>
  <c r="BO15" i="4" s="1"/>
  <c r="BO16" i="4" s="1"/>
  <c r="BO17" i="4" s="1"/>
  <c r="BO18" i="4" s="1"/>
  <c r="BO19" i="4" s="1"/>
  <c r="BO20" i="4" s="1"/>
  <c r="BK13" i="4"/>
  <c r="BK14" i="4" s="1"/>
  <c r="BK15" i="4" s="1"/>
  <c r="BA13" i="4"/>
  <c r="BA14" i="4" s="1"/>
  <c r="BA15" i="4" s="1"/>
  <c r="BA16" i="4" s="1"/>
  <c r="BA17" i="4" s="1"/>
  <c r="BA18" i="4" s="1"/>
  <c r="BA19" i="4" s="1"/>
  <c r="BA20" i="4" s="1"/>
  <c r="AR13" i="4"/>
  <c r="AR14" i="4" s="1"/>
  <c r="AR15" i="4" s="1"/>
  <c r="AR16" i="4" s="1"/>
  <c r="AR17" i="4" s="1"/>
  <c r="AR18" i="4" s="1"/>
  <c r="AR19" i="4" s="1"/>
  <c r="AR20" i="4" s="1"/>
  <c r="AP13" i="4"/>
  <c r="AQ13" i="4"/>
  <c r="AI13" i="4"/>
  <c r="AI14" i="4" s="1"/>
  <c r="AI15" i="4" s="1"/>
  <c r="AI16" i="4" s="1"/>
  <c r="AI17" i="4" s="1"/>
  <c r="AI18" i="4" s="1"/>
  <c r="AI19" i="4" s="1"/>
  <c r="AI20" i="4" s="1"/>
  <c r="AI21" i="4" s="1"/>
  <c r="AI22" i="4" s="1"/>
  <c r="AI23" i="4" s="1"/>
  <c r="AI24" i="4" s="1"/>
  <c r="AI25" i="4" s="1"/>
  <c r="AI26" i="4" s="1"/>
  <c r="AI27" i="4" s="1"/>
  <c r="AI28" i="4" s="1"/>
  <c r="AD23" i="4"/>
  <c r="Z13" i="4"/>
  <c r="Z14" i="4" s="1"/>
  <c r="Z15" i="4" s="1"/>
  <c r="Z16" i="4" s="1"/>
  <c r="Z17" i="4" s="1"/>
  <c r="Z18" i="4" s="1"/>
  <c r="Z19" i="4" s="1"/>
  <c r="Z20" i="4" s="1"/>
  <c r="Z21" i="4" s="1"/>
  <c r="Z22" i="4" s="1"/>
  <c r="Z23" i="4" s="1"/>
  <c r="Z24" i="4" s="1"/>
  <c r="Z25" i="4" s="1"/>
  <c r="Z26" i="4" s="1"/>
  <c r="Z27" i="4" s="1"/>
  <c r="Z28" i="4" s="1"/>
  <c r="Z29" i="4" s="1"/>
  <c r="Z30" i="4" s="1"/>
  <c r="Z31" i="4" s="1"/>
  <c r="Z32" i="4" s="1"/>
  <c r="Z33" i="4" s="1"/>
  <c r="Z34" i="4" s="1"/>
  <c r="Z35" i="4" s="1"/>
  <c r="Z36" i="4" s="1"/>
  <c r="Z37" i="4" s="1"/>
  <c r="Z38" i="4" s="1"/>
  <c r="Z39" i="4" s="1"/>
  <c r="Z40" i="4" s="1"/>
  <c r="Z41" i="4" s="1"/>
  <c r="Z42" i="4" s="1"/>
  <c r="Z43" i="4" s="1"/>
  <c r="Z44" i="4" s="1"/>
  <c r="Z45" i="4" s="1"/>
  <c r="V13" i="4"/>
  <c r="V14" i="4" s="1"/>
  <c r="V15" i="4" s="1"/>
  <c r="V16" i="4" s="1"/>
  <c r="V17" i="4" s="1"/>
  <c r="V18" i="4" s="1"/>
  <c r="V19" i="4" s="1"/>
  <c r="V20" i="4" s="1"/>
  <c r="V21" i="4" s="1"/>
  <c r="V22" i="4" s="1"/>
  <c r="V23" i="4" s="1"/>
  <c r="V24" i="4" s="1"/>
  <c r="R13" i="4"/>
  <c r="R14" i="4" s="1"/>
  <c r="R15" i="4" s="1"/>
  <c r="R16" i="4" s="1"/>
  <c r="R17" i="4" s="1"/>
  <c r="R18" i="4" s="1"/>
  <c r="R19" i="4" s="1"/>
  <c r="R20" i="4" s="1"/>
  <c r="R21" i="4" s="1"/>
  <c r="R22" i="4" s="1"/>
  <c r="R23" i="4" s="1"/>
  <c r="R24" i="4" s="1"/>
  <c r="R25" i="4" s="1"/>
  <c r="R26" i="4" s="1"/>
  <c r="R27" i="4" s="1"/>
  <c r="R28" i="4" s="1"/>
  <c r="R29" i="4" s="1"/>
  <c r="P18" i="4"/>
  <c r="O18" i="4"/>
  <c r="M13" i="4"/>
  <c r="M14" i="4" s="1"/>
  <c r="M15" i="4" s="1"/>
  <c r="M16" i="4" s="1"/>
  <c r="M17" i="4" s="1"/>
  <c r="M18" i="4" s="1"/>
  <c r="M19" i="4" s="1"/>
  <c r="M20" i="4" s="1"/>
  <c r="M21" i="4" s="1"/>
  <c r="M22" i="4" s="1"/>
  <c r="M23" i="4" s="1"/>
  <c r="M24" i="4" s="1"/>
  <c r="M25" i="4" s="1"/>
  <c r="M26" i="4" s="1"/>
  <c r="M27" i="4" s="1"/>
  <c r="M28" i="4" s="1"/>
  <c r="CW12" i="4"/>
  <c r="CX12" i="4" s="1"/>
  <c r="CG14" i="4"/>
  <c r="CF14" i="4"/>
  <c r="CA14" i="4"/>
  <c r="BW14" i="4"/>
  <c r="BV14" i="4"/>
  <c r="BS12" i="4"/>
  <c r="BQ14" i="4"/>
  <c r="DJ33" i="4"/>
  <c r="BF12" i="4"/>
  <c r="BF13" i="4" s="1"/>
  <c r="BF14" i="4" s="1"/>
  <c r="BF15" i="4" s="1"/>
  <c r="BF16" i="4" s="1"/>
  <c r="BF17" i="4" s="1"/>
  <c r="BF18" i="4" s="1"/>
  <c r="BF19" i="4" s="1"/>
  <c r="BF20" i="4" s="1"/>
  <c r="BE12" i="4"/>
  <c r="BE14" i="4" s="1"/>
  <c r="BC14" i="4"/>
  <c r="AZ14" i="4"/>
  <c r="AT15" i="4"/>
  <c r="AP12" i="4"/>
  <c r="AQ12" i="4"/>
  <c r="U14" i="4"/>
  <c r="K15" i="4"/>
  <c r="L17" i="4" s="1"/>
  <c r="H12" i="4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A12" i="4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M11" i="4"/>
  <c r="AN11" i="4" s="1"/>
  <c r="AO11" i="4" s="1"/>
  <c r="AP11" i="4" s="1"/>
  <c r="DQ8" i="4"/>
  <c r="DQ7" i="4"/>
  <c r="DD7" i="4"/>
  <c r="CS7" i="4"/>
  <c r="CN7" i="4"/>
  <c r="CI7" i="4"/>
  <c r="CD7" i="4"/>
  <c r="BY7" i="4"/>
  <c r="BT7" i="4"/>
  <c r="BO7" i="4"/>
  <c r="BK7" i="4"/>
  <c r="BF7" i="4"/>
  <c r="BA7" i="4"/>
  <c r="AW7" i="4"/>
  <c r="AR7" i="4"/>
  <c r="AI7" i="4"/>
  <c r="AE7" i="4"/>
  <c r="Z7" i="4"/>
  <c r="V7" i="4"/>
  <c r="R7" i="4"/>
  <c r="M7" i="4"/>
  <c r="DD6" i="4"/>
  <c r="CS6" i="4"/>
  <c r="CN6" i="4"/>
  <c r="CI6" i="4"/>
  <c r="CD6" i="4"/>
  <c r="BY6" i="4"/>
  <c r="BT6" i="4"/>
  <c r="BO6" i="4"/>
  <c r="BK6" i="4"/>
  <c r="BF6" i="4"/>
  <c r="BA6" i="4"/>
  <c r="AW6" i="4"/>
  <c r="AR6" i="4"/>
  <c r="AI6" i="4"/>
  <c r="AE6" i="4"/>
  <c r="Z6" i="4"/>
  <c r="V6" i="4"/>
  <c r="R6" i="4"/>
  <c r="M6" i="4"/>
  <c r="H6" i="4"/>
  <c r="DQ5" i="4"/>
  <c r="DD4" i="4"/>
  <c r="CS4" i="4"/>
  <c r="CN4" i="4"/>
  <c r="CI4" i="4"/>
  <c r="CD4" i="4"/>
  <c r="BY4" i="4"/>
  <c r="BT4" i="4"/>
  <c r="BO4" i="4"/>
  <c r="BK4" i="4"/>
  <c r="BF4" i="4"/>
  <c r="BA4" i="4"/>
  <c r="AW4" i="4"/>
  <c r="AR4" i="4"/>
  <c r="AI4" i="4"/>
  <c r="AE4" i="4"/>
  <c r="Z4" i="4"/>
  <c r="V4" i="4"/>
  <c r="R4" i="4"/>
  <c r="M4" i="4"/>
  <c r="G3" i="4"/>
  <c r="O22" i="4" l="1"/>
  <c r="O24" i="4" s="1"/>
  <c r="O25" i="4" s="1"/>
  <c r="L3" i="4"/>
  <c r="DS47" i="4"/>
  <c r="DS28" i="4"/>
  <c r="DS45" i="4" s="1"/>
  <c r="CR14" i="4"/>
  <c r="CR16" i="4" s="1"/>
  <c r="AU14" i="4"/>
  <c r="AV14" i="4" s="1"/>
  <c r="DF42" i="4" s="1"/>
  <c r="CC12" i="4"/>
  <c r="CC14" i="4" s="1"/>
  <c r="CC16" i="4" s="1"/>
  <c r="DM36" i="4" s="1"/>
  <c r="Q3" i="4"/>
  <c r="CY12" i="4"/>
  <c r="DI42" i="4"/>
  <c r="BJ20" i="4"/>
  <c r="BJ19" i="4"/>
  <c r="DI43" i="4" s="1"/>
  <c r="U27" i="4"/>
  <c r="U18" i="4"/>
  <c r="DK41" i="4"/>
  <c r="BS14" i="4"/>
  <c r="BS16" i="4" s="1"/>
  <c r="CW15" i="4"/>
  <c r="CW19" i="4" s="1"/>
  <c r="DG42" i="4"/>
  <c r="AZ22" i="4"/>
  <c r="AZ20" i="4"/>
  <c r="DH36" i="4"/>
  <c r="BE16" i="4"/>
  <c r="AQ14" i="4"/>
  <c r="AQ16" i="4" s="1"/>
  <c r="AP20" i="4" s="1"/>
  <c r="AP21" i="4" s="1"/>
  <c r="AQ24" i="4" s="1"/>
  <c r="J23" i="4"/>
  <c r="K23" i="4" s="1"/>
  <c r="L24" i="4" s="1"/>
  <c r="CW42" i="4" s="1"/>
  <c r="DB36" i="4"/>
  <c r="AH30" i="4"/>
  <c r="DB43" i="4" s="1"/>
  <c r="CU68" i="4"/>
  <c r="DD17" i="4"/>
  <c r="DP16" i="4"/>
  <c r="DT16" i="4" s="1"/>
  <c r="DU16" i="4" s="1"/>
  <c r="BX12" i="4"/>
  <c r="BX14" i="4" s="1"/>
  <c r="CH12" i="4"/>
  <c r="CH14" i="4" s="1"/>
  <c r="CH16" i="4" s="1"/>
  <c r="Q13" i="4"/>
  <c r="E14" i="4"/>
  <c r="BD14" i="4"/>
  <c r="BR14" i="4"/>
  <c r="CB14" i="4"/>
  <c r="DO60" i="4"/>
  <c r="AU15" i="4"/>
  <c r="BN15" i="4"/>
  <c r="DA15" i="4"/>
  <c r="DA19" i="4" s="1"/>
  <c r="DP15" i="4"/>
  <c r="F22" i="4"/>
  <c r="F23" i="4"/>
  <c r="F24" i="4"/>
  <c r="AV12" i="4"/>
  <c r="E39" i="4"/>
  <c r="AC26" i="4"/>
  <c r="AD26" i="4" s="1"/>
  <c r="E40" i="4"/>
  <c r="AC27" i="4"/>
  <c r="AD27" i="4" s="1"/>
  <c r="DA36" i="4" s="1"/>
  <c r="J20" i="4"/>
  <c r="K20" i="4" s="1"/>
  <c r="CW36" i="4" s="1"/>
  <c r="CO14" i="4"/>
  <c r="CM17" i="4"/>
  <c r="DO49" i="4" s="1"/>
  <c r="J19" i="4"/>
  <c r="K19" i="4" s="1"/>
  <c r="CM20" i="4"/>
  <c r="CK22" i="4"/>
  <c r="F21" i="4"/>
  <c r="F25" i="4"/>
  <c r="F39" i="4"/>
  <c r="F40" i="4"/>
  <c r="CV36" i="4" s="1"/>
  <c r="DI45" i="4"/>
  <c r="DI47" i="4" s="1"/>
  <c r="DA35" i="4"/>
  <c r="F37" i="4"/>
  <c r="DJ45" i="4"/>
  <c r="DJ47" i="4" s="1"/>
  <c r="DS60" i="4"/>
  <c r="CU60" i="4"/>
  <c r="AC28" i="4" l="1"/>
  <c r="AD28" i="4" s="1"/>
  <c r="DA42" i="4" s="1"/>
  <c r="E43" i="4"/>
  <c r="F43" i="4" s="1"/>
  <c r="G44" i="4" s="1"/>
  <c r="CV42" i="4" s="1"/>
  <c r="CC17" i="4"/>
  <c r="DM43" i="4" s="1"/>
  <c r="DM45" i="4" s="1"/>
  <c r="DM47" i="4" s="1"/>
  <c r="DM68" i="4" s="1"/>
  <c r="CR18" i="4"/>
  <c r="CR19" i="4"/>
  <c r="CR20" i="4" s="1"/>
  <c r="DI68" i="4"/>
  <c r="DI62" i="4"/>
  <c r="AQ26" i="4"/>
  <c r="DC33" i="4"/>
  <c r="AQ27" i="4"/>
  <c r="DC43" i="4" s="1"/>
  <c r="DJ68" i="4"/>
  <c r="DJ62" i="4"/>
  <c r="CW33" i="4"/>
  <c r="L21" i="4"/>
  <c r="L35" i="4" s="1"/>
  <c r="DA33" i="4"/>
  <c r="AD29" i="4"/>
  <c r="AD43" i="4" s="1"/>
  <c r="DS49" i="4"/>
  <c r="DO37" i="4"/>
  <c r="CM22" i="4"/>
  <c r="DF36" i="4"/>
  <c r="AV15" i="4"/>
  <c r="AV17" i="4" s="1"/>
  <c r="DT15" i="4"/>
  <c r="BN51" i="4"/>
  <c r="BN1" i="4"/>
  <c r="E26" i="4"/>
  <c r="F14" i="4"/>
  <c r="F26" i="4" s="1"/>
  <c r="E38" i="4" s="1"/>
  <c r="DN42" i="4"/>
  <c r="CH18" i="4"/>
  <c r="DN43" i="4" s="1"/>
  <c r="DB45" i="4"/>
  <c r="DB47" i="4" s="1"/>
  <c r="AZ24" i="4"/>
  <c r="DG43" i="4" s="1"/>
  <c r="DG45" i="4" s="1"/>
  <c r="DG47" i="4" s="1"/>
  <c r="CY43" i="4"/>
  <c r="CY45" i="4" s="1"/>
  <c r="CY47" i="4" s="1"/>
  <c r="U29" i="4"/>
  <c r="BJ51" i="4"/>
  <c r="BJ1" i="4"/>
  <c r="CZ12" i="4"/>
  <c r="U3" i="4"/>
  <c r="CU49" i="4"/>
  <c r="CU51" i="4" s="1"/>
  <c r="G41" i="4"/>
  <c r="G46" i="4" s="1"/>
  <c r="CV33" i="4"/>
  <c r="CX24" i="4"/>
  <c r="CX28" i="4" s="1"/>
  <c r="Q18" i="4"/>
  <c r="Q25" i="4" s="1"/>
  <c r="DL36" i="4"/>
  <c r="BX16" i="4"/>
  <c r="DD18" i="4"/>
  <c r="DP17" i="4"/>
  <c r="DT17" i="4" s="1"/>
  <c r="DU17" i="4" s="1"/>
  <c r="AH31" i="4"/>
  <c r="BE18" i="4"/>
  <c r="DH43" i="4" s="1"/>
  <c r="DH45" i="4" s="1"/>
  <c r="DH47" i="4" s="1"/>
  <c r="BS18" i="4"/>
  <c r="DK44" i="4" s="1"/>
  <c r="DK45" i="4" s="1"/>
  <c r="DK47" i="4" s="1"/>
  <c r="CC19" i="4" l="1"/>
  <c r="BS20" i="4"/>
  <c r="BS51" i="4" s="1"/>
  <c r="CC1" i="4"/>
  <c r="AH1" i="4"/>
  <c r="BS1" i="4"/>
  <c r="DK68" i="4"/>
  <c r="DK62" i="4"/>
  <c r="BE20" i="4"/>
  <c r="BX17" i="4"/>
  <c r="DL43" i="4" s="1"/>
  <c r="DL45" i="4" s="1"/>
  <c r="DL47" i="4" s="1"/>
  <c r="Q27" i="4"/>
  <c r="CX43" i="4" s="1"/>
  <c r="CX45" i="4" s="1"/>
  <c r="CX47" i="4" s="1"/>
  <c r="G48" i="4"/>
  <c r="CV43" i="4" s="1"/>
  <c r="CU61" i="4"/>
  <c r="Y3" i="4"/>
  <c r="DA12" i="4"/>
  <c r="CY68" i="4"/>
  <c r="CY62" i="4"/>
  <c r="AZ26" i="4"/>
  <c r="DG62" i="4" s="1"/>
  <c r="CH20" i="4"/>
  <c r="DN45" i="4"/>
  <c r="DN47" i="4" s="1"/>
  <c r="DS51" i="4"/>
  <c r="DC45" i="4"/>
  <c r="DC47" i="4" s="1"/>
  <c r="DH68" i="4"/>
  <c r="DH62" i="4"/>
  <c r="DD19" i="4"/>
  <c r="DD20" i="4" s="1"/>
  <c r="DD21" i="4" s="1"/>
  <c r="DD22" i="4" s="1"/>
  <c r="DD23" i="4" s="1"/>
  <c r="DD24" i="4" s="1"/>
  <c r="DP18" i="4"/>
  <c r="DT18" i="4" s="1"/>
  <c r="DU18" i="4" s="1"/>
  <c r="CV45" i="4"/>
  <c r="CV47" i="4" s="1"/>
  <c r="U51" i="4"/>
  <c r="U1" i="4"/>
  <c r="DG68" i="4"/>
  <c r="DB68" i="4"/>
  <c r="DB62" i="4"/>
  <c r="DU15" i="4"/>
  <c r="AV18" i="4"/>
  <c r="DF43" i="4" s="1"/>
  <c r="DF45" i="4" s="1"/>
  <c r="DF47" i="4" s="1"/>
  <c r="CM24" i="4"/>
  <c r="DO43" i="4" s="1"/>
  <c r="DO45" i="4" s="1"/>
  <c r="DO47" i="4" s="1"/>
  <c r="DO68" i="4" s="1"/>
  <c r="AD44" i="4"/>
  <c r="DA43" i="4" s="1"/>
  <c r="DA45" i="4" s="1"/>
  <c r="DA47" i="4" s="1"/>
  <c r="L37" i="4"/>
  <c r="CW43" i="4" s="1"/>
  <c r="CW45" i="4" s="1"/>
  <c r="CW47" i="4" s="1"/>
  <c r="AQ28" i="4"/>
  <c r="DU19" i="4" l="1"/>
  <c r="Q28" i="4"/>
  <c r="AQ1" i="4"/>
  <c r="CM25" i="4"/>
  <c r="L39" i="4"/>
  <c r="L1" i="4" s="1"/>
  <c r="AD45" i="4"/>
  <c r="AD56" i="4" s="1"/>
  <c r="DA68" i="4"/>
  <c r="DA62" i="4"/>
  <c r="DL68" i="4"/>
  <c r="CW68" i="4"/>
  <c r="CW62" i="4"/>
  <c r="DF68" i="4"/>
  <c r="L59" i="4"/>
  <c r="AD1" i="4"/>
  <c r="CV68" i="4"/>
  <c r="DC68" i="4"/>
  <c r="DC62" i="4"/>
  <c r="DN62" i="4"/>
  <c r="DN68" i="4"/>
  <c r="AZ51" i="4"/>
  <c r="AZ1" i="4"/>
  <c r="Q45" i="4"/>
  <c r="Q1" i="4"/>
  <c r="BE51" i="4"/>
  <c r="BE1" i="4"/>
  <c r="AV20" i="4"/>
  <c r="AV1" i="4" s="1"/>
  <c r="DT19" i="4"/>
  <c r="CX68" i="4"/>
  <c r="CX62" i="4"/>
  <c r="DD25" i="4"/>
  <c r="DP24" i="4"/>
  <c r="DP19" i="4"/>
  <c r="CH1" i="4"/>
  <c r="DB12" i="4"/>
  <c r="AD3" i="4"/>
  <c r="G49" i="4"/>
  <c r="BX19" i="4"/>
  <c r="DL62" i="4" s="1"/>
  <c r="G51" i="4" l="1"/>
  <c r="G1" i="4"/>
  <c r="AH3" i="4"/>
  <c r="DC12" i="4"/>
  <c r="DD26" i="4"/>
  <c r="DP25" i="4"/>
  <c r="DT25" i="4" s="1"/>
  <c r="DU25" i="4" s="1"/>
  <c r="DF62" i="4"/>
  <c r="BX50" i="4"/>
  <c r="BX1" i="4"/>
  <c r="DT24" i="4"/>
  <c r="CV62" i="4"/>
  <c r="DU24" i="4" l="1"/>
  <c r="DD27" i="4"/>
  <c r="DP26" i="4"/>
  <c r="DF12" i="4"/>
  <c r="AQ3" i="4"/>
  <c r="DT26" i="4" l="1"/>
  <c r="AV3" i="4"/>
  <c r="DG12" i="4"/>
  <c r="DD28" i="4"/>
  <c r="DD29" i="4" s="1"/>
  <c r="DD30" i="4" s="1"/>
  <c r="DP27" i="4"/>
  <c r="DT27" i="4" s="1"/>
  <c r="DU27" i="4" s="1"/>
  <c r="DD31" i="4" l="1"/>
  <c r="DP30" i="4"/>
  <c r="DT30" i="4" s="1"/>
  <c r="DU30" i="4" s="1"/>
  <c r="DU26" i="4"/>
  <c r="DU28" i="4" s="1"/>
  <c r="DT28" i="4"/>
  <c r="DH12" i="4"/>
  <c r="AZ3" i="4"/>
  <c r="DP28" i="4"/>
  <c r="BE3" i="4" l="1"/>
  <c r="DI12" i="4"/>
  <c r="DD32" i="4"/>
  <c r="DP31" i="4"/>
  <c r="DT31" i="4" s="1"/>
  <c r="DU31" i="4" s="1"/>
  <c r="E10" i="9" s="1"/>
  <c r="DD33" i="4" l="1"/>
  <c r="DP32" i="4"/>
  <c r="DT32" i="4" s="1"/>
  <c r="DU32" i="4" s="1"/>
  <c r="E11" i="9" s="1"/>
  <c r="DJ12" i="4"/>
  <c r="BJ3" i="4"/>
  <c r="BN3" i="4" l="1"/>
  <c r="DK12" i="4"/>
  <c r="DD34" i="4"/>
  <c r="DP33" i="4"/>
  <c r="DT33" i="4" l="1"/>
  <c r="DL12" i="4"/>
  <c r="BS3" i="4"/>
  <c r="DD35" i="4"/>
  <c r="DP34" i="4"/>
  <c r="DT34" i="4" s="1"/>
  <c r="DU34" i="4" s="1"/>
  <c r="E13" i="9" s="1"/>
  <c r="DD36" i="4" l="1"/>
  <c r="DP35" i="4"/>
  <c r="DT35" i="4" s="1"/>
  <c r="DU35" i="4" s="1"/>
  <c r="BX3" i="4"/>
  <c r="DM12" i="4"/>
  <c r="DU33" i="4"/>
  <c r="E12" i="9" s="1"/>
  <c r="DN12" i="4" l="1"/>
  <c r="CC3" i="4"/>
  <c r="DD37" i="4"/>
  <c r="DP36" i="4"/>
  <c r="DT36" i="4" s="1"/>
  <c r="DU36" i="4" l="1"/>
  <c r="DD38" i="4"/>
  <c r="DP37" i="4"/>
  <c r="DT37" i="4" s="1"/>
  <c r="DU37" i="4" s="1"/>
  <c r="CH3" i="4"/>
  <c r="DO12" i="4"/>
  <c r="CM3" i="4" s="1"/>
  <c r="E14" i="9" l="1"/>
  <c r="E15" i="9" s="1"/>
  <c r="E20" i="9" s="1"/>
  <c r="DD39" i="4"/>
  <c r="DP38" i="4"/>
  <c r="DT38" i="4" s="1"/>
  <c r="DU38" i="4" s="1"/>
  <c r="DD40" i="4" l="1"/>
  <c r="DP39" i="4"/>
  <c r="DT39" i="4" s="1"/>
  <c r="DU39" i="4" s="1"/>
  <c r="DD41" i="4" l="1"/>
  <c r="DP40" i="4"/>
  <c r="DT40" i="4" s="1"/>
  <c r="DU40" i="4" s="1"/>
  <c r="DP41" i="4" l="1"/>
  <c r="DT41" i="4" s="1"/>
  <c r="DU41" i="4" s="1"/>
  <c r="DD42" i="4"/>
  <c r="DD43" i="4" l="1"/>
  <c r="DP42" i="4"/>
  <c r="DT42" i="4" s="1"/>
  <c r="DU42" i="4" s="1"/>
  <c r="DD44" i="4" l="1"/>
  <c r="DP44" i="4" l="1"/>
  <c r="DD45" i="4"/>
  <c r="DD46" i="4" s="1"/>
  <c r="DD47" i="4" s="1"/>
  <c r="DD48" i="4" s="1"/>
  <c r="DD49" i="4" s="1"/>
  <c r="DD50" i="4" l="1"/>
  <c r="DD51" i="4" s="1"/>
  <c r="DD52" i="4" s="1"/>
  <c r="DD53" i="4" s="1"/>
  <c r="DD54" i="4" s="1"/>
  <c r="DP49" i="4"/>
  <c r="DT49" i="4" s="1"/>
  <c r="DU49" i="4" s="1"/>
  <c r="X12" i="4" s="1"/>
  <c r="Y15" i="4" s="1"/>
  <c r="Y20" i="4" s="1"/>
  <c r="Y22" i="4" s="1"/>
  <c r="DT44" i="4"/>
  <c r="CZ43" i="4" l="1"/>
  <c r="Y24" i="4"/>
  <c r="DU44" i="4"/>
  <c r="DD55" i="4"/>
  <c r="DP54" i="4"/>
  <c r="DT54" i="4" l="1"/>
  <c r="DD56" i="4"/>
  <c r="DP55" i="4"/>
  <c r="DT55" i="4" s="1"/>
  <c r="DU55" i="4" s="1"/>
  <c r="CZ45" i="4"/>
  <c r="CZ47" i="4" s="1"/>
  <c r="Y1" i="4" s="1"/>
  <c r="DP43" i="4"/>
  <c r="DU54" i="4" l="1"/>
  <c r="CZ68" i="4"/>
  <c r="CZ62" i="4"/>
  <c r="DT43" i="4"/>
  <c r="DP45" i="4"/>
  <c r="DP47" i="4" s="1"/>
  <c r="DP68" i="4" s="1"/>
  <c r="DD57" i="4"/>
  <c r="DP56" i="4"/>
  <c r="DT56" i="4" s="1"/>
  <c r="DU56" i="4" s="1"/>
  <c r="Y44" i="4"/>
  <c r="DP57" i="4" l="1"/>
  <c r="DT57" i="4" s="1"/>
  <c r="DU57" i="4" s="1"/>
  <c r="DD58" i="4"/>
  <c r="DU43" i="4"/>
  <c r="DT45" i="4"/>
  <c r="DT47" i="4" s="1"/>
  <c r="DU45" i="4" l="1"/>
  <c r="DU47" i="4" s="1"/>
  <c r="DU51" i="4" s="1"/>
  <c r="DD59" i="4"/>
  <c r="DP58" i="4"/>
  <c r="DD60" i="4" l="1"/>
  <c r="DP59" i="4"/>
  <c r="DT59" i="4" s="1"/>
  <c r="DU59" i="4" s="1"/>
  <c r="DT58" i="4"/>
  <c r="DP60" i="4"/>
  <c r="DP61" i="4" s="1"/>
  <c r="DU58" i="4" l="1"/>
  <c r="DU60" i="4" s="1"/>
  <c r="DT60" i="4"/>
  <c r="DT59" i="3" l="1"/>
  <c r="DT60" i="3" s="1"/>
  <c r="DS59" i="3"/>
  <c r="DS60" i="3" s="1"/>
  <c r="DR59" i="3"/>
  <c r="DR60" i="3" s="1"/>
  <c r="DQ59" i="3"/>
  <c r="DQ60" i="3" s="1"/>
  <c r="DP59" i="3"/>
  <c r="DP60" i="3" s="1"/>
  <c r="DO59" i="3"/>
  <c r="DO60" i="3" s="1"/>
  <c r="DN59" i="3"/>
  <c r="DN60" i="3" s="1"/>
  <c r="DM59" i="3"/>
  <c r="DM60" i="3" s="1"/>
  <c r="DL59" i="3"/>
  <c r="DL60" i="3" s="1"/>
  <c r="DI59" i="3"/>
  <c r="DI60" i="3" s="1"/>
  <c r="DH59" i="3"/>
  <c r="DH60" i="3" s="1"/>
  <c r="DG59" i="3"/>
  <c r="DG60" i="3" s="1"/>
  <c r="DF59" i="3"/>
  <c r="DF60" i="3" s="1"/>
  <c r="DE59" i="3"/>
  <c r="DE60" i="3" s="1"/>
  <c r="DC59" i="3"/>
  <c r="DC60" i="3" s="1"/>
  <c r="DB59" i="3"/>
  <c r="DB60" i="3" s="1"/>
  <c r="DA59" i="3"/>
  <c r="DA60" i="3" s="1"/>
  <c r="DY58" i="3"/>
  <c r="DY57" i="3"/>
  <c r="DD56" i="3"/>
  <c r="DD59" i="3" s="1"/>
  <c r="DD60" i="3" s="1"/>
  <c r="DY56" i="3"/>
  <c r="DY55" i="3"/>
  <c r="DY54" i="3"/>
  <c r="CZ59" i="3"/>
  <c r="DX51" i="3"/>
  <c r="DX49" i="3"/>
  <c r="E48" i="3"/>
  <c r="DX47" i="3"/>
  <c r="DY44" i="3"/>
  <c r="DY43" i="3"/>
  <c r="DY42" i="3"/>
  <c r="DY41" i="3"/>
  <c r="DG40" i="3"/>
  <c r="DY40" i="3"/>
  <c r="AI40" i="3"/>
  <c r="E40" i="3"/>
  <c r="DY39" i="3"/>
  <c r="DY38" i="3"/>
  <c r="DY37" i="3"/>
  <c r="G37" i="3"/>
  <c r="F37" i="3"/>
  <c r="E37" i="3"/>
  <c r="DY36" i="3"/>
  <c r="J36" i="3"/>
  <c r="DY35" i="3"/>
  <c r="DG35" i="3"/>
  <c r="DY34" i="3"/>
  <c r="DG34" i="3"/>
  <c r="DP33" i="3"/>
  <c r="DY33" i="3"/>
  <c r="DY32" i="3"/>
  <c r="L32" i="3"/>
  <c r="DB40" i="3" s="1"/>
  <c r="DY31" i="3"/>
  <c r="DY30" i="3"/>
  <c r="AL30" i="3"/>
  <c r="DU28" i="3"/>
  <c r="DT28" i="3"/>
  <c r="DS28" i="3"/>
  <c r="DR28" i="3"/>
  <c r="DQ28" i="3"/>
  <c r="DP28" i="3"/>
  <c r="DP45" i="3" s="1"/>
  <c r="DO28" i="3"/>
  <c r="DN28" i="3"/>
  <c r="DM28" i="3"/>
  <c r="DL28" i="3"/>
  <c r="DI28" i="3"/>
  <c r="DF28" i="3"/>
  <c r="DE28" i="3"/>
  <c r="DD28" i="3"/>
  <c r="DB28" i="3"/>
  <c r="DA28" i="3"/>
  <c r="Z28" i="3"/>
  <c r="DE44" i="3" s="1"/>
  <c r="DG27" i="3"/>
  <c r="DC27" i="3"/>
  <c r="DY27" i="3"/>
  <c r="AH27" i="3"/>
  <c r="DY26" i="3"/>
  <c r="D26" i="3"/>
  <c r="C26" i="3"/>
  <c r="DG25" i="3"/>
  <c r="DG28" i="3" s="1"/>
  <c r="DY25" i="3"/>
  <c r="Z25" i="3"/>
  <c r="O25" i="3"/>
  <c r="E25" i="3"/>
  <c r="F25" i="3" s="1"/>
  <c r="DY24" i="3"/>
  <c r="DY28" i="3" s="1"/>
  <c r="DY45" i="3" s="1"/>
  <c r="CZ28" i="3"/>
  <c r="CZ45" i="3" s="1"/>
  <c r="CQ24" i="3"/>
  <c r="E24" i="3"/>
  <c r="F24" i="3" s="1"/>
  <c r="AL23" i="3"/>
  <c r="AL25" i="3" s="1"/>
  <c r="AM25" i="3" s="1"/>
  <c r="AI23" i="3"/>
  <c r="E23" i="3"/>
  <c r="F23" i="3" s="1"/>
  <c r="CQ22" i="3"/>
  <c r="CP22" i="3"/>
  <c r="O22" i="3"/>
  <c r="E22" i="3"/>
  <c r="F22" i="3" s="1"/>
  <c r="E21" i="3"/>
  <c r="F21" i="3" s="1"/>
  <c r="CT20" i="3"/>
  <c r="CR20" i="3"/>
  <c r="DU37" i="3" s="1"/>
  <c r="P20" i="3"/>
  <c r="O20" i="3"/>
  <c r="O24" i="3" s="1"/>
  <c r="O26" i="3" s="1"/>
  <c r="O27" i="3" s="1"/>
  <c r="J20" i="3"/>
  <c r="E20" i="3"/>
  <c r="F20" i="3" s="1"/>
  <c r="DU19" i="3"/>
  <c r="DT19" i="3"/>
  <c r="DS19" i="3"/>
  <c r="DR19" i="3"/>
  <c r="DQ19" i="3"/>
  <c r="DP19" i="3"/>
  <c r="DP47" i="3" s="1"/>
  <c r="DO19" i="3"/>
  <c r="DN19" i="3"/>
  <c r="DM19" i="3"/>
  <c r="DI19" i="3"/>
  <c r="DF19" i="3"/>
  <c r="DE19" i="3"/>
  <c r="DD19" i="3"/>
  <c r="CT19" i="3"/>
  <c r="Q19" i="3"/>
  <c r="E19" i="3"/>
  <c r="F19" i="3" s="1"/>
  <c r="DG18" i="3"/>
  <c r="DY18" i="3"/>
  <c r="CT18" i="3"/>
  <c r="BE18" i="3"/>
  <c r="DM36" i="3" s="1"/>
  <c r="AU18" i="3"/>
  <c r="U18" i="3"/>
  <c r="T18" i="3"/>
  <c r="Q18" i="3"/>
  <c r="E18" i="3"/>
  <c r="F18" i="3" s="1"/>
  <c r="DC17" i="3"/>
  <c r="DC19" i="3" s="1"/>
  <c r="DY17" i="3"/>
  <c r="CQ17" i="3"/>
  <c r="CP17" i="3"/>
  <c r="AL17" i="3"/>
  <c r="AL19" i="3" s="1"/>
  <c r="AM19" i="3" s="1"/>
  <c r="AM28" i="3" s="1"/>
  <c r="V17" i="3"/>
  <c r="V18" i="3" s="1"/>
  <c r="Q17" i="3"/>
  <c r="DC26" i="3" s="1"/>
  <c r="E17" i="3"/>
  <c r="F17" i="3" s="1"/>
  <c r="DA16" i="3"/>
  <c r="DY16" i="3"/>
  <c r="CR16" i="3"/>
  <c r="DU56" i="3" s="1"/>
  <c r="Q16" i="3"/>
  <c r="E16" i="3"/>
  <c r="F16" i="3" s="1"/>
  <c r="DY15" i="3"/>
  <c r="DY19" i="3" s="1"/>
  <c r="DY47" i="3" s="1"/>
  <c r="DW15" i="3"/>
  <c r="DW16" i="3" s="1"/>
  <c r="DW17" i="3" s="1"/>
  <c r="DW18" i="3" s="1"/>
  <c r="DW19" i="3" s="1"/>
  <c r="DW20" i="3" s="1"/>
  <c r="DW21" i="3" s="1"/>
  <c r="DW22" i="3" s="1"/>
  <c r="DW23" i="3" s="1"/>
  <c r="DW24" i="3" s="1"/>
  <c r="DW25" i="3" s="1"/>
  <c r="DW26" i="3" s="1"/>
  <c r="DW27" i="3" s="1"/>
  <c r="DW28" i="3" s="1"/>
  <c r="DW29" i="3" s="1"/>
  <c r="DW30" i="3" s="1"/>
  <c r="DW31" i="3" s="1"/>
  <c r="DW32" i="3" s="1"/>
  <c r="DW33" i="3" s="1"/>
  <c r="DW34" i="3" s="1"/>
  <c r="DW35" i="3" s="1"/>
  <c r="DW36" i="3" s="1"/>
  <c r="DW37" i="3" s="1"/>
  <c r="DW38" i="3" s="1"/>
  <c r="DW39" i="3" s="1"/>
  <c r="DW40" i="3" s="1"/>
  <c r="DW41" i="3" s="1"/>
  <c r="DW42" i="3" s="1"/>
  <c r="DW43" i="3" s="1"/>
  <c r="DW44" i="3" s="1"/>
  <c r="DW45" i="3" s="1"/>
  <c r="DW46" i="3" s="1"/>
  <c r="DW47" i="3" s="1"/>
  <c r="DW48" i="3" s="1"/>
  <c r="DW49" i="3" s="1"/>
  <c r="DW50" i="3" s="1"/>
  <c r="DW51" i="3" s="1"/>
  <c r="DW52" i="3" s="1"/>
  <c r="DW53" i="3" s="1"/>
  <c r="DW54" i="3" s="1"/>
  <c r="DW55" i="3" s="1"/>
  <c r="DW56" i="3" s="1"/>
  <c r="DW57" i="3" s="1"/>
  <c r="DW58" i="3" s="1"/>
  <c r="DW59" i="3" s="1"/>
  <c r="DJ15" i="3"/>
  <c r="DJ16" i="3" s="1"/>
  <c r="DG15" i="3"/>
  <c r="DG19" i="3" s="1"/>
  <c r="DA15" i="3"/>
  <c r="DA19" i="3" s="1"/>
  <c r="CZ19" i="3"/>
  <c r="CZ47" i="3" s="1"/>
  <c r="CX15" i="3"/>
  <c r="CX16" i="3" s="1"/>
  <c r="CX17" i="3" s="1"/>
  <c r="CX18" i="3" s="1"/>
  <c r="CX19" i="3" s="1"/>
  <c r="CX20" i="3" s="1"/>
  <c r="CX21" i="3" s="1"/>
  <c r="CX22" i="3" s="1"/>
  <c r="CX23" i="3" s="1"/>
  <c r="CX24" i="3" s="1"/>
  <c r="CX25" i="3" s="1"/>
  <c r="CX26" i="3" s="1"/>
  <c r="CX27" i="3" s="1"/>
  <c r="CX28" i="3" s="1"/>
  <c r="CX29" i="3" s="1"/>
  <c r="CX30" i="3" s="1"/>
  <c r="CX31" i="3" s="1"/>
  <c r="CX32" i="3" s="1"/>
  <c r="CX33" i="3" s="1"/>
  <c r="CX34" i="3" s="1"/>
  <c r="CX35" i="3" s="1"/>
  <c r="CX36" i="3" s="1"/>
  <c r="CX37" i="3" s="1"/>
  <c r="CX38" i="3" s="1"/>
  <c r="CX39" i="3" s="1"/>
  <c r="CX40" i="3" s="1"/>
  <c r="CX41" i="3" s="1"/>
  <c r="CX42" i="3" s="1"/>
  <c r="CX43" i="3" s="1"/>
  <c r="CX44" i="3" s="1"/>
  <c r="CX45" i="3" s="1"/>
  <c r="CX46" i="3" s="1"/>
  <c r="CX47" i="3" s="1"/>
  <c r="CX48" i="3" s="1"/>
  <c r="CX49" i="3" s="1"/>
  <c r="CX50" i="3" s="1"/>
  <c r="CX51" i="3" s="1"/>
  <c r="CX52" i="3" s="1"/>
  <c r="CX53" i="3" s="1"/>
  <c r="CX54" i="3" s="1"/>
  <c r="CX55" i="3" s="1"/>
  <c r="CX56" i="3" s="1"/>
  <c r="CX57" i="3" s="1"/>
  <c r="CX58" i="3" s="1"/>
  <c r="CX59" i="3" s="1"/>
  <c r="CR15" i="3"/>
  <c r="CB15" i="3"/>
  <c r="CA15" i="3"/>
  <c r="BS15" i="3"/>
  <c r="BS51" i="3" s="1"/>
  <c r="BO15" i="3"/>
  <c r="BO17" i="3" s="1"/>
  <c r="AY15" i="3"/>
  <c r="Q15" i="3"/>
  <c r="K15" i="3"/>
  <c r="L17" i="3" s="1"/>
  <c r="E15" i="3"/>
  <c r="F15" i="3" s="1"/>
  <c r="CT14" i="3"/>
  <c r="CR14" i="3"/>
  <c r="DU54" i="3" s="1"/>
  <c r="DU59" i="3" s="1"/>
  <c r="CL14" i="3"/>
  <c r="CK14" i="3"/>
  <c r="CG14" i="3"/>
  <c r="CF14" i="3"/>
  <c r="BW14" i="3"/>
  <c r="BV14" i="3"/>
  <c r="BI14" i="3"/>
  <c r="BH14" i="3"/>
  <c r="BE14" i="3"/>
  <c r="BA14" i="3"/>
  <c r="DL42" i="3" s="1"/>
  <c r="AZ14" i="3"/>
  <c r="AZ15" i="3" s="1"/>
  <c r="AU14" i="3"/>
  <c r="AV14" i="3" s="1"/>
  <c r="Y14" i="3"/>
  <c r="Z14" i="3" s="1"/>
  <c r="U14" i="3"/>
  <c r="T14" i="3"/>
  <c r="Q14" i="3"/>
  <c r="DC25" i="3" s="1"/>
  <c r="E14" i="3"/>
  <c r="E26" i="3" s="1"/>
  <c r="CN13" i="3"/>
  <c r="CN14" i="3" s="1"/>
  <c r="CN15" i="3" s="1"/>
  <c r="CN16" i="3" s="1"/>
  <c r="CN17" i="3" s="1"/>
  <c r="CN18" i="3" s="1"/>
  <c r="CN19" i="3" s="1"/>
  <c r="CN20" i="3" s="1"/>
  <c r="CN21" i="3" s="1"/>
  <c r="CN22" i="3" s="1"/>
  <c r="CN23" i="3" s="1"/>
  <c r="CN24" i="3" s="1"/>
  <c r="CN25" i="3" s="1"/>
  <c r="CM13" i="3"/>
  <c r="CI13" i="3"/>
  <c r="CI14" i="3" s="1"/>
  <c r="CI15" i="3" s="1"/>
  <c r="CI16" i="3" s="1"/>
  <c r="CI17" i="3" s="1"/>
  <c r="CI18" i="3" s="1"/>
  <c r="CI19" i="3" s="1"/>
  <c r="CI20" i="3" s="1"/>
  <c r="CH13" i="3"/>
  <c r="CD13" i="3"/>
  <c r="CD14" i="3" s="1"/>
  <c r="CD15" i="3" s="1"/>
  <c r="CD16" i="3" s="1"/>
  <c r="CD17" i="3" s="1"/>
  <c r="CD18" i="3" s="1"/>
  <c r="CD19" i="3" s="1"/>
  <c r="BY13" i="3"/>
  <c r="BY14" i="3" s="1"/>
  <c r="BY15" i="3" s="1"/>
  <c r="BY16" i="3" s="1"/>
  <c r="BY17" i="3" s="1"/>
  <c r="BY18" i="3" s="1"/>
  <c r="BY19" i="3" s="1"/>
  <c r="BY20" i="3" s="1"/>
  <c r="BT13" i="3"/>
  <c r="BT14" i="3" s="1"/>
  <c r="BT15" i="3" s="1"/>
  <c r="BT16" i="3" s="1"/>
  <c r="BT17" i="3" s="1"/>
  <c r="BT18" i="3" s="1"/>
  <c r="BT19" i="3" s="1"/>
  <c r="BT20" i="3" s="1"/>
  <c r="BP13" i="3"/>
  <c r="BP14" i="3" s="1"/>
  <c r="BP15" i="3" s="1"/>
  <c r="BF13" i="3"/>
  <c r="BF14" i="3" s="1"/>
  <c r="BF15" i="3" s="1"/>
  <c r="BF16" i="3" s="1"/>
  <c r="BF17" i="3" s="1"/>
  <c r="BF18" i="3" s="1"/>
  <c r="BF19" i="3" s="1"/>
  <c r="BF20" i="3" s="1"/>
  <c r="AW13" i="3"/>
  <c r="AW14" i="3" s="1"/>
  <c r="AW15" i="3" s="1"/>
  <c r="AW16" i="3" s="1"/>
  <c r="AW17" i="3" s="1"/>
  <c r="AW18" i="3" s="1"/>
  <c r="AW19" i="3" s="1"/>
  <c r="AW20" i="3" s="1"/>
  <c r="AU13" i="3"/>
  <c r="AV13" i="3" s="1"/>
  <c r="AN13" i="3"/>
  <c r="AN14" i="3" s="1"/>
  <c r="AN15" i="3" s="1"/>
  <c r="AN16" i="3" s="1"/>
  <c r="AN17" i="3" s="1"/>
  <c r="AN18" i="3" s="1"/>
  <c r="AN19" i="3" s="1"/>
  <c r="AN20" i="3" s="1"/>
  <c r="AN21" i="3" s="1"/>
  <c r="AN22" i="3" s="1"/>
  <c r="AN23" i="3" s="1"/>
  <c r="AN24" i="3" s="1"/>
  <c r="AN25" i="3" s="1"/>
  <c r="AN26" i="3" s="1"/>
  <c r="AN27" i="3" s="1"/>
  <c r="AN28" i="3" s="1"/>
  <c r="AE13" i="3"/>
  <c r="AE14" i="3" s="1"/>
  <c r="AE15" i="3" s="1"/>
  <c r="AE16" i="3" s="1"/>
  <c r="AE17" i="3" s="1"/>
  <c r="AE18" i="3" s="1"/>
  <c r="AE19" i="3" s="1"/>
  <c r="AE20" i="3" s="1"/>
  <c r="AE21" i="3" s="1"/>
  <c r="AE22" i="3" s="1"/>
  <c r="AE23" i="3" s="1"/>
  <c r="AE24" i="3" s="1"/>
  <c r="AE25" i="3" s="1"/>
  <c r="AE26" i="3" s="1"/>
  <c r="AE27" i="3" s="1"/>
  <c r="AE28" i="3" s="1"/>
  <c r="AE29" i="3" s="1"/>
  <c r="AE30" i="3" s="1"/>
  <c r="AE31" i="3" s="1"/>
  <c r="AE32" i="3" s="1"/>
  <c r="AE33" i="3" s="1"/>
  <c r="AE34" i="3" s="1"/>
  <c r="AE35" i="3" s="1"/>
  <c r="AE36" i="3" s="1"/>
  <c r="AE37" i="3" s="1"/>
  <c r="AE38" i="3" s="1"/>
  <c r="AE39" i="3" s="1"/>
  <c r="AE40" i="3" s="1"/>
  <c r="AE41" i="3" s="1"/>
  <c r="AE42" i="3" s="1"/>
  <c r="AE43" i="3" s="1"/>
  <c r="AE44" i="3" s="1"/>
  <c r="AA13" i="3"/>
  <c r="AA14" i="3" s="1"/>
  <c r="AA15" i="3" s="1"/>
  <c r="AA16" i="3" s="1"/>
  <c r="AA17" i="3" s="1"/>
  <c r="AA18" i="3" s="1"/>
  <c r="AA19" i="3" s="1"/>
  <c r="AA20" i="3" s="1"/>
  <c r="AA21" i="3" s="1"/>
  <c r="AA22" i="3" s="1"/>
  <c r="AA23" i="3" s="1"/>
  <c r="AA24" i="3" s="1"/>
  <c r="W13" i="3"/>
  <c r="W14" i="3" s="1"/>
  <c r="W15" i="3" s="1"/>
  <c r="W16" i="3" s="1"/>
  <c r="W17" i="3" s="1"/>
  <c r="W18" i="3" s="1"/>
  <c r="W19" i="3" s="1"/>
  <c r="W20" i="3" s="1"/>
  <c r="W21" i="3" s="1"/>
  <c r="W22" i="3" s="1"/>
  <c r="W23" i="3" s="1"/>
  <c r="W24" i="3" s="1"/>
  <c r="W25" i="3" s="1"/>
  <c r="W26" i="3" s="1"/>
  <c r="W27" i="3" s="1"/>
  <c r="W28" i="3" s="1"/>
  <c r="W29" i="3" s="1"/>
  <c r="V13" i="3"/>
  <c r="V14" i="3" s="1"/>
  <c r="V20" i="3" s="1"/>
  <c r="R13" i="3"/>
  <c r="R14" i="3" s="1"/>
  <c r="R15" i="3" s="1"/>
  <c r="R16" i="3" s="1"/>
  <c r="R17" i="3" s="1"/>
  <c r="R18" i="3" s="1"/>
  <c r="R19" i="3" s="1"/>
  <c r="R20" i="3" s="1"/>
  <c r="R21" i="3" s="1"/>
  <c r="R22" i="3" s="1"/>
  <c r="R23" i="3" s="1"/>
  <c r="R24" i="3" s="1"/>
  <c r="Q13" i="3"/>
  <c r="DC24" i="3" s="1"/>
  <c r="DC28" i="3" s="1"/>
  <c r="M13" i="3"/>
  <c r="M14" i="3" s="1"/>
  <c r="M15" i="3" s="1"/>
  <c r="M16" i="3" s="1"/>
  <c r="M17" i="3" s="1"/>
  <c r="M18" i="3" s="1"/>
  <c r="M19" i="3" s="1"/>
  <c r="M20" i="3" s="1"/>
  <c r="M21" i="3" s="1"/>
  <c r="M22" i="3" s="1"/>
  <c r="M23" i="3" s="1"/>
  <c r="M24" i="3" s="1"/>
  <c r="M25" i="3" s="1"/>
  <c r="M26" i="3" s="1"/>
  <c r="M27" i="3" s="1"/>
  <c r="M28" i="3" s="1"/>
  <c r="M29" i="3" s="1"/>
  <c r="M30" i="3" s="1"/>
  <c r="DB12" i="3"/>
  <c r="DC12" i="3" s="1"/>
  <c r="CM12" i="3"/>
  <c r="CM14" i="3" s="1"/>
  <c r="CM16" i="3" s="1"/>
  <c r="CH12" i="3"/>
  <c r="CC12" i="3"/>
  <c r="CC15" i="3" s="1"/>
  <c r="BX12" i="3"/>
  <c r="DQ41" i="3" s="1"/>
  <c r="BK12" i="3"/>
  <c r="BK13" i="3" s="1"/>
  <c r="BK14" i="3" s="1"/>
  <c r="BK15" i="3" s="1"/>
  <c r="BK16" i="3" s="1"/>
  <c r="BK17" i="3" s="1"/>
  <c r="BK18" i="3" s="1"/>
  <c r="BK19" i="3" s="1"/>
  <c r="BK20" i="3" s="1"/>
  <c r="BJ12" i="3"/>
  <c r="BJ14" i="3" s="1"/>
  <c r="BA12" i="3"/>
  <c r="DL36" i="3" s="1"/>
  <c r="AU12" i="3"/>
  <c r="AV12" i="3" s="1"/>
  <c r="AV16" i="3" s="1"/>
  <c r="H12" i="3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A12" i="3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DW8" i="3"/>
  <c r="DW7" i="3"/>
  <c r="DJ7" i="3"/>
  <c r="CX7" i="3"/>
  <c r="CS7" i="3"/>
  <c r="CN7" i="3"/>
  <c r="CI7" i="3"/>
  <c r="CD7" i="3"/>
  <c r="BY7" i="3"/>
  <c r="BT7" i="3"/>
  <c r="BP7" i="3"/>
  <c r="BK7" i="3"/>
  <c r="BF7" i="3"/>
  <c r="BB7" i="3"/>
  <c r="AW7" i="3"/>
  <c r="AN7" i="3"/>
  <c r="AJ7" i="3"/>
  <c r="AE7" i="3"/>
  <c r="AA7" i="3"/>
  <c r="W7" i="3"/>
  <c r="R7" i="3"/>
  <c r="M7" i="3"/>
  <c r="DJ6" i="3"/>
  <c r="CX6" i="3"/>
  <c r="CS6" i="3"/>
  <c r="CN6" i="3"/>
  <c r="CI6" i="3"/>
  <c r="CD6" i="3"/>
  <c r="BY6" i="3"/>
  <c r="BT6" i="3"/>
  <c r="BP6" i="3"/>
  <c r="BK6" i="3"/>
  <c r="BF6" i="3"/>
  <c r="BB6" i="3"/>
  <c r="AW6" i="3"/>
  <c r="AN6" i="3"/>
  <c r="AJ6" i="3"/>
  <c r="AE6" i="3"/>
  <c r="AA6" i="3"/>
  <c r="W6" i="3"/>
  <c r="R6" i="3"/>
  <c r="M6" i="3"/>
  <c r="H6" i="3"/>
  <c r="DW5" i="3"/>
  <c r="DJ4" i="3"/>
  <c r="CX4" i="3"/>
  <c r="CS4" i="3"/>
  <c r="CN4" i="3"/>
  <c r="CI4" i="3"/>
  <c r="CD4" i="3"/>
  <c r="BY4" i="3"/>
  <c r="BT4" i="3"/>
  <c r="BP4" i="3"/>
  <c r="BK4" i="3"/>
  <c r="BF4" i="3"/>
  <c r="BB4" i="3"/>
  <c r="AW4" i="3"/>
  <c r="AN4" i="3"/>
  <c r="AJ4" i="3"/>
  <c r="AE4" i="3"/>
  <c r="AA4" i="3"/>
  <c r="W4" i="3"/>
  <c r="R4" i="3"/>
  <c r="M4" i="3"/>
  <c r="L3" i="3"/>
  <c r="G3" i="3"/>
  <c r="BS1" i="3"/>
  <c r="CH14" i="3" l="1"/>
  <c r="CH16" i="3" s="1"/>
  <c r="CR22" i="3"/>
  <c r="CR24" i="3" s="1"/>
  <c r="DU43" i="3" s="1"/>
  <c r="DB15" i="3"/>
  <c r="DB19" i="3" s="1"/>
  <c r="K20" i="3"/>
  <c r="DB36" i="3" s="1"/>
  <c r="DV16" i="3"/>
  <c r="DZ16" i="3" s="1"/>
  <c r="DJ17" i="3"/>
  <c r="EA16" i="3"/>
  <c r="DH36" i="3"/>
  <c r="AM30" i="3"/>
  <c r="DH43" i="3" s="1"/>
  <c r="DR36" i="3"/>
  <c r="CC17" i="3"/>
  <c r="DT40" i="3"/>
  <c r="CM18" i="3"/>
  <c r="DT43" i="3" s="1"/>
  <c r="AU20" i="3"/>
  <c r="CW12" i="3"/>
  <c r="DN36" i="3"/>
  <c r="BJ16" i="3"/>
  <c r="DS36" i="3"/>
  <c r="CH17" i="3"/>
  <c r="DS43" i="3" s="1"/>
  <c r="DD12" i="3"/>
  <c r="Q3" i="3"/>
  <c r="DD40" i="3"/>
  <c r="V22" i="3"/>
  <c r="Z27" i="3"/>
  <c r="Z18" i="3"/>
  <c r="DO42" i="3"/>
  <c r="BO20" i="3"/>
  <c r="BO19" i="3"/>
  <c r="DO43" i="3" s="1"/>
  <c r="DV15" i="3"/>
  <c r="CR17" i="3"/>
  <c r="DU49" i="3" s="1"/>
  <c r="DP61" i="3"/>
  <c r="F14" i="3"/>
  <c r="F26" i="3" s="1"/>
  <c r="DM42" i="3"/>
  <c r="BE20" i="3"/>
  <c r="BE22" i="3"/>
  <c r="BX14" i="3"/>
  <c r="BX16" i="3" s="1"/>
  <c r="BA15" i="3"/>
  <c r="BA17" i="3" s="1"/>
  <c r="AU21" i="3"/>
  <c r="AV24" i="3" s="1"/>
  <c r="Q20" i="3"/>
  <c r="Q27" i="3" s="1"/>
  <c r="CR25" i="3"/>
  <c r="AI27" i="3"/>
  <c r="DG36" i="3" s="1"/>
  <c r="DO45" i="3"/>
  <c r="DS45" i="3"/>
  <c r="DU45" i="3"/>
  <c r="E38" i="3"/>
  <c r="DO47" i="3"/>
  <c r="DO61" i="3" s="1"/>
  <c r="DS47" i="3"/>
  <c r="DU47" i="3"/>
  <c r="DT45" i="3"/>
  <c r="DT47" i="3" s="1"/>
  <c r="F40" i="3"/>
  <c r="DA36" i="3" s="1"/>
  <c r="CZ60" i="3"/>
  <c r="CZ49" i="3"/>
  <c r="CZ51" i="3" s="1"/>
  <c r="DY59" i="3"/>
  <c r="DT61" i="3" l="1"/>
  <c r="CM20" i="3"/>
  <c r="DY49" i="3"/>
  <c r="DI33" i="3"/>
  <c r="AV27" i="3"/>
  <c r="DI43" i="3" s="1"/>
  <c r="AV26" i="3"/>
  <c r="BA20" i="3"/>
  <c r="BA1" i="3" s="1"/>
  <c r="BA18" i="3"/>
  <c r="DL43" i="3" s="1"/>
  <c r="DL45" i="3" s="1"/>
  <c r="DL47" i="3" s="1"/>
  <c r="BE24" i="3"/>
  <c r="DM43" i="3" s="1"/>
  <c r="DM45" i="3" s="1"/>
  <c r="DM47" i="3" s="1"/>
  <c r="DE43" i="3"/>
  <c r="DE45" i="3" s="1"/>
  <c r="DE47" i="3" s="1"/>
  <c r="Z29" i="3"/>
  <c r="DE12" i="3"/>
  <c r="V3" i="3"/>
  <c r="CH19" i="3"/>
  <c r="CH1" i="3" s="1"/>
  <c r="BJ18" i="3"/>
  <c r="DN43" i="3" s="1"/>
  <c r="DN45" i="3" s="1"/>
  <c r="DN47" i="3" s="1"/>
  <c r="E39" i="3"/>
  <c r="F39" i="3" s="1"/>
  <c r="AH26" i="3"/>
  <c r="AI26" i="3" s="1"/>
  <c r="J19" i="3"/>
  <c r="K19" i="3" s="1"/>
  <c r="CW16" i="3"/>
  <c r="CW14" i="3"/>
  <c r="AM31" i="3"/>
  <c r="DJ18" i="3"/>
  <c r="DV17" i="3"/>
  <c r="DZ17" i="3" s="1"/>
  <c r="EA17" i="3" s="1"/>
  <c r="Q29" i="3"/>
  <c r="DC43" i="3" s="1"/>
  <c r="DC45" i="3" s="1"/>
  <c r="DC47" i="3" s="1"/>
  <c r="BX20" i="3"/>
  <c r="BX18" i="3"/>
  <c r="DQ44" i="3" s="1"/>
  <c r="DQ45" i="3" s="1"/>
  <c r="DQ47" i="3" s="1"/>
  <c r="DZ15" i="3"/>
  <c r="BO51" i="3"/>
  <c r="BO1" i="3"/>
  <c r="V23" i="3"/>
  <c r="DD43" i="3" s="1"/>
  <c r="DD45" i="3" s="1"/>
  <c r="DD47" i="3" s="1"/>
  <c r="CM1" i="3"/>
  <c r="CC18" i="3"/>
  <c r="DR43" i="3" s="1"/>
  <c r="DR45" i="3" s="1"/>
  <c r="DR47" i="3" s="1"/>
  <c r="DH45" i="3"/>
  <c r="DH47" i="3" s="1"/>
  <c r="DH61" i="3" s="1"/>
  <c r="DL61" i="3" l="1"/>
  <c r="V24" i="3"/>
  <c r="V1" i="3" s="1"/>
  <c r="EA15" i="3"/>
  <c r="BX51" i="3"/>
  <c r="BX1" i="3"/>
  <c r="AM1" i="3"/>
  <c r="CW19" i="3"/>
  <c r="CW20" i="3" s="1"/>
  <c r="CW18" i="3"/>
  <c r="DG33" i="3"/>
  <c r="DF12" i="3"/>
  <c r="Z3" i="3"/>
  <c r="DE61" i="3"/>
  <c r="BE26" i="3"/>
  <c r="DY51" i="3"/>
  <c r="CC20" i="3"/>
  <c r="DD61" i="3"/>
  <c r="V58" i="3"/>
  <c r="DQ61" i="3"/>
  <c r="Q30" i="3"/>
  <c r="DC61" i="3" s="1"/>
  <c r="DJ19" i="3"/>
  <c r="DJ20" i="3" s="1"/>
  <c r="DJ21" i="3" s="1"/>
  <c r="DJ22" i="3" s="1"/>
  <c r="DJ23" i="3" s="1"/>
  <c r="DJ24" i="3" s="1"/>
  <c r="DV18" i="3"/>
  <c r="E43" i="3"/>
  <c r="F43" i="3" s="1"/>
  <c r="G44" i="3" s="1"/>
  <c r="DA42" i="3" s="1"/>
  <c r="AH28" i="3"/>
  <c r="AI28" i="3" s="1"/>
  <c r="DG42" i="3" s="1"/>
  <c r="J23" i="3"/>
  <c r="K23" i="3" s="1"/>
  <c r="L24" i="3" s="1"/>
  <c r="DB42" i="3" s="1"/>
  <c r="L21" i="3"/>
  <c r="DB33" i="3"/>
  <c r="G41" i="3"/>
  <c r="DA33" i="3"/>
  <c r="BJ20" i="3"/>
  <c r="DN61" i="3" s="1"/>
  <c r="Z51" i="3"/>
  <c r="Z1" i="3"/>
  <c r="DM61" i="3"/>
  <c r="AV28" i="3"/>
  <c r="DI45" i="3"/>
  <c r="DI47" i="3" s="1"/>
  <c r="DI61" i="3" s="1"/>
  <c r="DJ25" i="3" l="1"/>
  <c r="DV24" i="3"/>
  <c r="BE51" i="3"/>
  <c r="BE1" i="3"/>
  <c r="AV51" i="3"/>
  <c r="AV1" i="3"/>
  <c r="BJ51" i="3"/>
  <c r="BJ1" i="3"/>
  <c r="G46" i="3"/>
  <c r="L34" i="3"/>
  <c r="DZ18" i="3"/>
  <c r="DV19" i="3"/>
  <c r="Q45" i="3"/>
  <c r="Q1" i="3"/>
  <c r="CC51" i="3"/>
  <c r="CC1" i="3"/>
  <c r="DG12" i="3"/>
  <c r="AD3" i="3"/>
  <c r="AI29" i="3"/>
  <c r="AI42" i="3" s="1"/>
  <c r="DR61" i="3"/>
  <c r="AI43" i="3" l="1"/>
  <c r="DG43" i="3" s="1"/>
  <c r="DG45" i="3" s="1"/>
  <c r="DG47" i="3" s="1"/>
  <c r="DH12" i="3"/>
  <c r="AI3" i="3"/>
  <c r="EA18" i="3"/>
  <c r="EA19" i="3" s="1"/>
  <c r="DZ19" i="3"/>
  <c r="G48" i="3"/>
  <c r="DA43" i="3" s="1"/>
  <c r="DA45" i="3" s="1"/>
  <c r="DA47" i="3" s="1"/>
  <c r="DJ26" i="3"/>
  <c r="DV25" i="3"/>
  <c r="DZ25" i="3" s="1"/>
  <c r="EA25" i="3" s="1"/>
  <c r="L36" i="3"/>
  <c r="DB43" i="3" s="1"/>
  <c r="DB45" i="3" s="1"/>
  <c r="DB47" i="3" s="1"/>
  <c r="DZ24" i="3"/>
  <c r="G49" i="3" l="1"/>
  <c r="G51" i="3" s="1"/>
  <c r="G1" i="3"/>
  <c r="EA24" i="3"/>
  <c r="L38" i="3"/>
  <c r="DJ27" i="3"/>
  <c r="DV26" i="3"/>
  <c r="DI12" i="3"/>
  <c r="AM3" i="3"/>
  <c r="AI44" i="3"/>
  <c r="AI1" i="3" s="1"/>
  <c r="DA61" i="3" l="1"/>
  <c r="DZ26" i="3"/>
  <c r="L58" i="3"/>
  <c r="L1" i="3"/>
  <c r="DG61" i="3"/>
  <c r="DL12" i="3"/>
  <c r="AV3" i="3"/>
  <c r="DJ28" i="3"/>
  <c r="DJ29" i="3" s="1"/>
  <c r="DJ30" i="3" s="1"/>
  <c r="DV27" i="3"/>
  <c r="DZ27" i="3" s="1"/>
  <c r="EA27" i="3" s="1"/>
  <c r="DB61" i="3"/>
  <c r="DV30" i="3" l="1"/>
  <c r="DZ30" i="3" s="1"/>
  <c r="EA30" i="3" s="1"/>
  <c r="DJ31" i="3"/>
  <c r="DM12" i="3"/>
  <c r="BA3" i="3"/>
  <c r="DV28" i="3"/>
  <c r="EA26" i="3"/>
  <c r="EA28" i="3" s="1"/>
  <c r="DZ28" i="3"/>
  <c r="DV31" i="3" l="1"/>
  <c r="DZ31" i="3" s="1"/>
  <c r="EA31" i="3" s="1"/>
  <c r="DJ32" i="3"/>
  <c r="DN12" i="3"/>
  <c r="BE3" i="3"/>
  <c r="DO12" i="3" l="1"/>
  <c r="BJ3" i="3"/>
  <c r="DJ33" i="3"/>
  <c r="DV32" i="3"/>
  <c r="DZ32" i="3" s="1"/>
  <c r="EA32" i="3" s="1"/>
  <c r="DJ34" i="3" l="1"/>
  <c r="DV33" i="3"/>
  <c r="DZ33" i="3" s="1"/>
  <c r="EA33" i="3" s="1"/>
  <c r="DP12" i="3"/>
  <c r="BO3" i="3"/>
  <c r="DQ12" i="3" l="1"/>
  <c r="BS3" i="3"/>
  <c r="DJ35" i="3"/>
  <c r="DV34" i="3"/>
  <c r="DJ36" i="3" l="1"/>
  <c r="DV35" i="3"/>
  <c r="DZ35" i="3" s="1"/>
  <c r="EA35" i="3" s="1"/>
  <c r="DZ34" i="3"/>
  <c r="EA34" i="3" s="1"/>
  <c r="DR12" i="3"/>
  <c r="BX3" i="3"/>
  <c r="DS12" i="3" l="1"/>
  <c r="CC3" i="3"/>
  <c r="DV36" i="3"/>
  <c r="DZ36" i="3" s="1"/>
  <c r="EA36" i="3" s="1"/>
  <c r="DJ37" i="3"/>
  <c r="D15" i="9" l="1"/>
  <c r="DJ38" i="3"/>
  <c r="DV37" i="3"/>
  <c r="DZ37" i="3" s="1"/>
  <c r="EA37" i="3" s="1"/>
  <c r="DT12" i="3"/>
  <c r="CH3" i="3"/>
  <c r="D20" i="9" l="1"/>
  <c r="DU12" i="3"/>
  <c r="CR3" i="3" s="1"/>
  <c r="CM3" i="3"/>
  <c r="DV38" i="3"/>
  <c r="DZ38" i="3" s="1"/>
  <c r="EA38" i="3" s="1"/>
  <c r="DJ39" i="3"/>
  <c r="DV39" i="3" l="1"/>
  <c r="DZ39" i="3" s="1"/>
  <c r="EA39" i="3" s="1"/>
  <c r="DJ40" i="3"/>
  <c r="DJ41" i="3" l="1"/>
  <c r="DV40" i="3"/>
  <c r="DZ40" i="3" s="1"/>
  <c r="EA40" i="3" s="1"/>
  <c r="DJ42" i="3" l="1"/>
  <c r="DV41" i="3"/>
  <c r="DZ41" i="3" s="1"/>
  <c r="EA41" i="3" s="1"/>
  <c r="DV42" i="3" l="1"/>
  <c r="DZ42" i="3" s="1"/>
  <c r="EA42" i="3" s="1"/>
  <c r="DJ43" i="3"/>
  <c r="DJ44" i="3" l="1"/>
  <c r="DJ45" i="3" l="1"/>
  <c r="DJ46" i="3" s="1"/>
  <c r="DJ47" i="3" s="1"/>
  <c r="DJ48" i="3" s="1"/>
  <c r="DJ49" i="3" s="1"/>
  <c r="DV44" i="3"/>
  <c r="DZ44" i="3" l="1"/>
  <c r="DV49" i="3"/>
  <c r="DZ49" i="3" s="1"/>
  <c r="EA49" i="3" s="1"/>
  <c r="AC12" i="3" s="1"/>
  <c r="AD15" i="3" s="1"/>
  <c r="AD20" i="3" s="1"/>
  <c r="AD22" i="3" s="1"/>
  <c r="DJ50" i="3"/>
  <c r="DJ51" i="3" s="1"/>
  <c r="DJ52" i="3" s="1"/>
  <c r="DJ53" i="3" s="1"/>
  <c r="DJ54" i="3" s="1"/>
  <c r="DJ55" i="3" l="1"/>
  <c r="DV54" i="3"/>
  <c r="DF43" i="3"/>
  <c r="AD24" i="3"/>
  <c r="EA44" i="3"/>
  <c r="DZ54" i="3" l="1"/>
  <c r="DF45" i="3"/>
  <c r="DF47" i="3" s="1"/>
  <c r="DF61" i="3" s="1"/>
  <c r="DV43" i="3"/>
  <c r="DJ56" i="3"/>
  <c r="DV55" i="3"/>
  <c r="DZ55" i="3" s="1"/>
  <c r="EA55" i="3" s="1"/>
  <c r="DJ57" i="3" l="1"/>
  <c r="DV56" i="3"/>
  <c r="DZ56" i="3" s="1"/>
  <c r="EA56" i="3" s="1"/>
  <c r="EA54" i="3"/>
  <c r="AD1" i="3"/>
  <c r="DZ43" i="3"/>
  <c r="DV45" i="3"/>
  <c r="DV47" i="3" s="1"/>
  <c r="AD44" i="3"/>
  <c r="EA43" i="3" l="1"/>
  <c r="DZ45" i="3"/>
  <c r="DZ47" i="3" s="1"/>
  <c r="DJ58" i="3"/>
  <c r="DV57" i="3"/>
  <c r="EA45" i="3" l="1"/>
  <c r="EA47" i="3" s="1"/>
  <c r="EA51" i="3" s="1"/>
  <c r="DZ57" i="3"/>
  <c r="DJ59" i="3"/>
  <c r="DV58" i="3"/>
  <c r="DZ58" i="3" s="1"/>
  <c r="EA58" i="3" s="1"/>
  <c r="DV59" i="3" l="1"/>
  <c r="DV60" i="3" s="1"/>
  <c r="EA57" i="3"/>
  <c r="EA59" i="3" s="1"/>
  <c r="DZ59" i="3"/>
  <c r="DO59" i="1" l="1"/>
  <c r="DO60" i="1" s="1"/>
  <c r="DN59" i="1"/>
  <c r="DN60" i="1" s="1"/>
  <c r="DM59" i="1"/>
  <c r="DM60" i="1" s="1"/>
  <c r="DL59" i="1"/>
  <c r="DL60" i="1" s="1"/>
  <c r="DK59" i="1"/>
  <c r="DK60" i="1" s="1"/>
  <c r="DJ59" i="1"/>
  <c r="DJ60" i="1" s="1"/>
  <c r="DI59" i="1"/>
  <c r="DI60" i="1" s="1"/>
  <c r="DH59" i="1"/>
  <c r="DH60" i="1" s="1"/>
  <c r="DG59" i="1"/>
  <c r="DG60" i="1" s="1"/>
  <c r="DD59" i="1"/>
  <c r="DD60" i="1" s="1"/>
  <c r="DC59" i="1"/>
  <c r="DC60" i="1" s="1"/>
  <c r="DB59" i="1"/>
  <c r="DB60" i="1" s="1"/>
  <c r="DA59" i="1"/>
  <c r="DA60" i="1" s="1"/>
  <c r="CZ59" i="1"/>
  <c r="CZ60" i="1" s="1"/>
  <c r="CX59" i="1"/>
  <c r="CX60" i="1" s="1"/>
  <c r="CW59" i="1"/>
  <c r="CW60" i="1" s="1"/>
  <c r="CV59" i="1"/>
  <c r="CV60" i="1" s="1"/>
  <c r="DS58" i="1"/>
  <c r="DS57" i="1"/>
  <c r="DS56" i="1"/>
  <c r="DS55" i="1"/>
  <c r="DR51" i="1"/>
  <c r="E50" i="1"/>
  <c r="DR49" i="1"/>
  <c r="DR47" i="1"/>
  <c r="DS44" i="1"/>
  <c r="DS43" i="1"/>
  <c r="DS42" i="1"/>
  <c r="E42" i="1"/>
  <c r="DS41" i="1"/>
  <c r="AI41" i="1"/>
  <c r="DB40" i="1"/>
  <c r="DS40" i="1"/>
  <c r="DS39" i="1"/>
  <c r="G39" i="1"/>
  <c r="F39" i="1"/>
  <c r="E39" i="1"/>
  <c r="DS38" i="1"/>
  <c r="DS37" i="1"/>
  <c r="DS36" i="1"/>
  <c r="J36" i="1"/>
  <c r="DB35" i="1"/>
  <c r="DS35" i="1"/>
  <c r="DB34" i="1"/>
  <c r="DS34" i="1"/>
  <c r="DK33" i="1"/>
  <c r="DS33" i="1"/>
  <c r="DS32" i="1"/>
  <c r="L32" i="1"/>
  <c r="CW40" i="1" s="1"/>
  <c r="DS31" i="1"/>
  <c r="DS30" i="1"/>
  <c r="AL30" i="1"/>
  <c r="DM28" i="1"/>
  <c r="DL28" i="1"/>
  <c r="DK28" i="1"/>
  <c r="DK45" i="1" s="1"/>
  <c r="DJ28" i="1"/>
  <c r="DI28" i="1"/>
  <c r="DH28" i="1"/>
  <c r="DG28" i="1"/>
  <c r="DD28" i="1"/>
  <c r="DA28" i="1"/>
  <c r="CZ28" i="1"/>
  <c r="CY28" i="1"/>
  <c r="CW28" i="1"/>
  <c r="CV28" i="1"/>
  <c r="Z28" i="1"/>
  <c r="CZ44" i="1" s="1"/>
  <c r="DB27" i="1"/>
  <c r="CX27" i="1"/>
  <c r="DS27" i="1"/>
  <c r="AH27" i="1"/>
  <c r="DS26" i="1"/>
  <c r="D26" i="1"/>
  <c r="C26" i="1"/>
  <c r="DB25" i="1"/>
  <c r="DS25" i="1"/>
  <c r="Z25" i="1"/>
  <c r="O25" i="1"/>
  <c r="E25" i="1"/>
  <c r="F25" i="1" s="1"/>
  <c r="DS24" i="1"/>
  <c r="U24" i="1"/>
  <c r="E24" i="1"/>
  <c r="F24" i="1" s="1"/>
  <c r="AL23" i="1"/>
  <c r="AL25" i="1" s="1"/>
  <c r="AM25" i="1" s="1"/>
  <c r="AI23" i="1"/>
  <c r="E23" i="1"/>
  <c r="F23" i="1" s="1"/>
  <c r="E22" i="1"/>
  <c r="F22" i="1" s="1"/>
  <c r="E21" i="1"/>
  <c r="F21" i="1" s="1"/>
  <c r="CO20" i="1"/>
  <c r="V20" i="1"/>
  <c r="CY37" i="1" s="1"/>
  <c r="P20" i="1"/>
  <c r="J20" i="1"/>
  <c r="F20" i="1"/>
  <c r="E20" i="1"/>
  <c r="DM19" i="1"/>
  <c r="DL19" i="1"/>
  <c r="DK19" i="1"/>
  <c r="DK47" i="1" s="1"/>
  <c r="DJ19" i="1"/>
  <c r="DI19" i="1"/>
  <c r="DH19" i="1"/>
  <c r="DD19" i="1"/>
  <c r="DA19" i="1"/>
  <c r="CZ19" i="1"/>
  <c r="CY19" i="1"/>
  <c r="CO19" i="1"/>
  <c r="Q19" i="1"/>
  <c r="E19" i="1"/>
  <c r="F19" i="1" s="1"/>
  <c r="DB18" i="1"/>
  <c r="DS18" i="1"/>
  <c r="CO18" i="1"/>
  <c r="BE18" i="1"/>
  <c r="DH36" i="1" s="1"/>
  <c r="AS18" i="1"/>
  <c r="E18" i="1"/>
  <c r="F18" i="1" s="1"/>
  <c r="AR18" i="1"/>
  <c r="AL17" i="1"/>
  <c r="AL19" i="1" s="1"/>
  <c r="AM19" i="1" s="1"/>
  <c r="AM28" i="1" s="1"/>
  <c r="U17" i="1"/>
  <c r="T17" i="1"/>
  <c r="O17" i="1"/>
  <c r="Q17" i="1" s="1"/>
  <c r="CX26" i="1" s="1"/>
  <c r="E17" i="1"/>
  <c r="F17" i="1" s="1"/>
  <c r="CV16" i="1"/>
  <c r="AT18" i="1"/>
  <c r="V16" i="1"/>
  <c r="CY56" i="1" s="1"/>
  <c r="Q16" i="1"/>
  <c r="E16" i="1"/>
  <c r="F16" i="1" s="1"/>
  <c r="DQ15" i="1"/>
  <c r="DQ16" i="1" s="1"/>
  <c r="DQ17" i="1" s="1"/>
  <c r="DQ18" i="1" s="1"/>
  <c r="DQ19" i="1" s="1"/>
  <c r="DQ20" i="1" s="1"/>
  <c r="DQ21" i="1" s="1"/>
  <c r="DQ22" i="1" s="1"/>
  <c r="DQ23" i="1" s="1"/>
  <c r="DQ24" i="1" s="1"/>
  <c r="DQ25" i="1" s="1"/>
  <c r="DQ26" i="1" s="1"/>
  <c r="DQ27" i="1" s="1"/>
  <c r="DQ28" i="1" s="1"/>
  <c r="DQ29" i="1" s="1"/>
  <c r="DQ30" i="1" s="1"/>
  <c r="DQ31" i="1" s="1"/>
  <c r="DQ32" i="1" s="1"/>
  <c r="DQ33" i="1" s="1"/>
  <c r="DQ34" i="1" s="1"/>
  <c r="DQ35" i="1" s="1"/>
  <c r="DQ36" i="1" s="1"/>
  <c r="DQ37" i="1" s="1"/>
  <c r="DQ38" i="1" s="1"/>
  <c r="DQ39" i="1" s="1"/>
  <c r="DQ40" i="1" s="1"/>
  <c r="DQ41" i="1" s="1"/>
  <c r="DQ42" i="1" s="1"/>
  <c r="DQ43" i="1" s="1"/>
  <c r="DQ44" i="1" s="1"/>
  <c r="DQ45" i="1" s="1"/>
  <c r="DQ46" i="1" s="1"/>
  <c r="DQ47" i="1" s="1"/>
  <c r="DQ48" i="1" s="1"/>
  <c r="DQ49" i="1" s="1"/>
  <c r="DQ50" i="1" s="1"/>
  <c r="DQ51" i="1" s="1"/>
  <c r="DQ52" i="1" s="1"/>
  <c r="DQ53" i="1" s="1"/>
  <c r="DQ54" i="1" s="1"/>
  <c r="DQ55" i="1" s="1"/>
  <c r="DQ56" i="1" s="1"/>
  <c r="DQ57" i="1" s="1"/>
  <c r="DQ58" i="1" s="1"/>
  <c r="DQ59" i="1" s="1"/>
  <c r="DE15" i="1"/>
  <c r="DE16" i="1" s="1"/>
  <c r="DB15" i="1"/>
  <c r="DB19" i="1" s="1"/>
  <c r="CV15" i="1"/>
  <c r="CV19" i="1" s="1"/>
  <c r="CS15" i="1"/>
  <c r="CS16" i="1" s="1"/>
  <c r="CS17" i="1" s="1"/>
  <c r="CS18" i="1" s="1"/>
  <c r="CS19" i="1" s="1"/>
  <c r="CS20" i="1" s="1"/>
  <c r="CS21" i="1" s="1"/>
  <c r="CS22" i="1" s="1"/>
  <c r="CS23" i="1" s="1"/>
  <c r="CS24" i="1" s="1"/>
  <c r="CS25" i="1" s="1"/>
  <c r="CS26" i="1" s="1"/>
  <c r="CS27" i="1" s="1"/>
  <c r="CS28" i="1" s="1"/>
  <c r="CS29" i="1" s="1"/>
  <c r="CS30" i="1" s="1"/>
  <c r="CS31" i="1" s="1"/>
  <c r="CS32" i="1" s="1"/>
  <c r="CS33" i="1" s="1"/>
  <c r="CS34" i="1" s="1"/>
  <c r="CS35" i="1" s="1"/>
  <c r="CS36" i="1" s="1"/>
  <c r="CS37" i="1" s="1"/>
  <c r="CS38" i="1" s="1"/>
  <c r="CS39" i="1" s="1"/>
  <c r="CS40" i="1" s="1"/>
  <c r="CS41" i="1" s="1"/>
  <c r="CS42" i="1" s="1"/>
  <c r="CS43" i="1" s="1"/>
  <c r="CS44" i="1" s="1"/>
  <c r="CS45" i="1" s="1"/>
  <c r="CS46" i="1" s="1"/>
  <c r="CS47" i="1" s="1"/>
  <c r="CS48" i="1" s="1"/>
  <c r="CS49" i="1" s="1"/>
  <c r="CS50" i="1" s="1"/>
  <c r="CS51" i="1" s="1"/>
  <c r="CS52" i="1" s="1"/>
  <c r="CS53" i="1" s="1"/>
  <c r="CS54" i="1" s="1"/>
  <c r="CS55" i="1" s="1"/>
  <c r="CS56" i="1" s="1"/>
  <c r="CS57" i="1" s="1"/>
  <c r="CS58" i="1" s="1"/>
  <c r="CS59" i="1" s="1"/>
  <c r="CB15" i="1"/>
  <c r="CA15" i="1"/>
  <c r="BS15" i="1"/>
  <c r="BS51" i="1" s="1"/>
  <c r="BO15" i="1"/>
  <c r="BO17" i="1" s="1"/>
  <c r="AY15" i="1"/>
  <c r="V15" i="1"/>
  <c r="Q15" i="1"/>
  <c r="K15" i="1"/>
  <c r="L17" i="1" s="1"/>
  <c r="E15" i="1"/>
  <c r="F15" i="1" s="1"/>
  <c r="CO14" i="1"/>
  <c r="CL14" i="1"/>
  <c r="CK14" i="1"/>
  <c r="CG14" i="1"/>
  <c r="CF14" i="1"/>
  <c r="BW14" i="1"/>
  <c r="BI14" i="1"/>
  <c r="BH14" i="1"/>
  <c r="BE14" i="1"/>
  <c r="AZ14" i="1"/>
  <c r="BA14" i="1" s="1"/>
  <c r="DG42" i="1" s="1"/>
  <c r="AV14" i="1"/>
  <c r="Y14" i="1"/>
  <c r="Z14" i="1" s="1"/>
  <c r="V14" i="1"/>
  <c r="CY54" i="1" s="1"/>
  <c r="CY59" i="1" s="1"/>
  <c r="O14" i="1"/>
  <c r="Q14" i="1" s="1"/>
  <c r="CX25" i="1" s="1"/>
  <c r="E14" i="1"/>
  <c r="E26" i="1" s="1"/>
  <c r="CM13" i="1"/>
  <c r="CI13" i="1"/>
  <c r="CI14" i="1" s="1"/>
  <c r="CI15" i="1" s="1"/>
  <c r="CI16" i="1" s="1"/>
  <c r="CI17" i="1" s="1"/>
  <c r="CI18" i="1" s="1"/>
  <c r="CI19" i="1" s="1"/>
  <c r="CI20" i="1" s="1"/>
  <c r="CH13" i="1"/>
  <c r="CD13" i="1"/>
  <c r="CD14" i="1" s="1"/>
  <c r="CD15" i="1" s="1"/>
  <c r="CD16" i="1" s="1"/>
  <c r="CD17" i="1" s="1"/>
  <c r="CD18" i="1" s="1"/>
  <c r="CD19" i="1" s="1"/>
  <c r="BY13" i="1"/>
  <c r="BY14" i="1" s="1"/>
  <c r="BY15" i="1" s="1"/>
  <c r="BY16" i="1" s="1"/>
  <c r="BY17" i="1" s="1"/>
  <c r="BY18" i="1" s="1"/>
  <c r="BY19" i="1" s="1"/>
  <c r="BY20" i="1" s="1"/>
  <c r="BT13" i="1"/>
  <c r="BT14" i="1" s="1"/>
  <c r="BT15" i="1" s="1"/>
  <c r="BT16" i="1" s="1"/>
  <c r="BT17" i="1" s="1"/>
  <c r="BT18" i="1" s="1"/>
  <c r="BT19" i="1" s="1"/>
  <c r="BT20" i="1" s="1"/>
  <c r="BP13" i="1"/>
  <c r="BP14" i="1" s="1"/>
  <c r="BP15" i="1" s="1"/>
  <c r="BF13" i="1"/>
  <c r="BF14" i="1" s="1"/>
  <c r="BF15" i="1" s="1"/>
  <c r="BF16" i="1" s="1"/>
  <c r="BF17" i="1" s="1"/>
  <c r="BF18" i="1" s="1"/>
  <c r="BF19" i="1" s="1"/>
  <c r="BF20" i="1" s="1"/>
  <c r="AW13" i="1"/>
  <c r="AW14" i="1" s="1"/>
  <c r="AW15" i="1" s="1"/>
  <c r="AW16" i="1" s="1"/>
  <c r="AW17" i="1" s="1"/>
  <c r="AW18" i="1" s="1"/>
  <c r="AW19" i="1" s="1"/>
  <c r="AW20" i="1" s="1"/>
  <c r="AV13" i="1"/>
  <c r="AN13" i="1"/>
  <c r="AN14" i="1" s="1"/>
  <c r="AN15" i="1" s="1"/>
  <c r="AN16" i="1" s="1"/>
  <c r="AN17" i="1" s="1"/>
  <c r="AN18" i="1" s="1"/>
  <c r="AN19" i="1" s="1"/>
  <c r="AN20" i="1" s="1"/>
  <c r="AN21" i="1" s="1"/>
  <c r="AN22" i="1" s="1"/>
  <c r="AN23" i="1" s="1"/>
  <c r="AN24" i="1" s="1"/>
  <c r="AN25" i="1" s="1"/>
  <c r="AN26" i="1" s="1"/>
  <c r="AN27" i="1" s="1"/>
  <c r="AN28" i="1" s="1"/>
  <c r="AE13" i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AE34" i="1" s="1"/>
  <c r="AE35" i="1" s="1"/>
  <c r="AE36" i="1" s="1"/>
  <c r="AE37" i="1" s="1"/>
  <c r="AE38" i="1" s="1"/>
  <c r="AE39" i="1" s="1"/>
  <c r="AE40" i="1" s="1"/>
  <c r="AE41" i="1" s="1"/>
  <c r="AE42" i="1" s="1"/>
  <c r="AE43" i="1" s="1"/>
  <c r="AE44" i="1" s="1"/>
  <c r="AE45" i="1" s="1"/>
  <c r="AA13" i="1"/>
  <c r="AA14" i="1" s="1"/>
  <c r="AA15" i="1" s="1"/>
  <c r="AA16" i="1" s="1"/>
  <c r="AA17" i="1" s="1"/>
  <c r="AA18" i="1" s="1"/>
  <c r="AA19" i="1" s="1"/>
  <c r="AA20" i="1" s="1"/>
  <c r="AA21" i="1" s="1"/>
  <c r="W13" i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R13" i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O13" i="1"/>
  <c r="Q13" i="1" s="1"/>
  <c r="M13" i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CW12" i="1"/>
  <c r="CX12" i="1" s="1"/>
  <c r="CM12" i="1"/>
  <c r="CM14" i="1" s="1"/>
  <c r="CM16" i="1" s="1"/>
  <c r="CH12" i="1"/>
  <c r="CH14" i="1" s="1"/>
  <c r="CH16" i="1" s="1"/>
  <c r="CC12" i="1"/>
  <c r="CC15" i="1" s="1"/>
  <c r="BK12" i="1"/>
  <c r="BK13" i="1" s="1"/>
  <c r="BK14" i="1" s="1"/>
  <c r="BK15" i="1" s="1"/>
  <c r="BK16" i="1" s="1"/>
  <c r="BK17" i="1" s="1"/>
  <c r="BK18" i="1" s="1"/>
  <c r="BK19" i="1" s="1"/>
  <c r="BK20" i="1" s="1"/>
  <c r="BJ12" i="1"/>
  <c r="BJ14" i="1" s="1"/>
  <c r="BA12" i="1"/>
  <c r="DG36" i="1" s="1"/>
  <c r="AV12" i="1"/>
  <c r="H12" i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DQ8" i="1"/>
  <c r="DQ7" i="1"/>
  <c r="DE7" i="1"/>
  <c r="CS7" i="1"/>
  <c r="CN7" i="1"/>
  <c r="CI7" i="1"/>
  <c r="CD7" i="1"/>
  <c r="BY7" i="1"/>
  <c r="BT7" i="1"/>
  <c r="BP7" i="1"/>
  <c r="BK7" i="1"/>
  <c r="BF7" i="1"/>
  <c r="BB7" i="1"/>
  <c r="AW7" i="1"/>
  <c r="AN7" i="1"/>
  <c r="AJ7" i="1"/>
  <c r="AE7" i="1"/>
  <c r="AA7" i="1"/>
  <c r="W7" i="1"/>
  <c r="R7" i="1"/>
  <c r="M7" i="1"/>
  <c r="DE6" i="1"/>
  <c r="CS6" i="1"/>
  <c r="CN6" i="1"/>
  <c r="CI6" i="1"/>
  <c r="CD6" i="1"/>
  <c r="BY6" i="1"/>
  <c r="BT6" i="1"/>
  <c r="BP6" i="1"/>
  <c r="BK6" i="1"/>
  <c r="BF6" i="1"/>
  <c r="BB6" i="1"/>
  <c r="AW6" i="1"/>
  <c r="AN6" i="1"/>
  <c r="AJ6" i="1"/>
  <c r="AE6" i="1"/>
  <c r="AA6" i="1"/>
  <c r="W6" i="1"/>
  <c r="R6" i="1"/>
  <c r="M6" i="1"/>
  <c r="H6" i="1"/>
  <c r="DQ5" i="1"/>
  <c r="DE4" i="1"/>
  <c r="CS4" i="1"/>
  <c r="CN4" i="1"/>
  <c r="CI4" i="1"/>
  <c r="CD4" i="1"/>
  <c r="BY4" i="1"/>
  <c r="BT4" i="1"/>
  <c r="BP4" i="1"/>
  <c r="BK4" i="1"/>
  <c r="BF4" i="1"/>
  <c r="BB4" i="1"/>
  <c r="AW4" i="1"/>
  <c r="AN4" i="1"/>
  <c r="AJ4" i="1"/>
  <c r="AE4" i="1"/>
  <c r="AA4" i="1"/>
  <c r="W4" i="1"/>
  <c r="R4" i="1"/>
  <c r="M4" i="1"/>
  <c r="G3" i="1"/>
  <c r="BS1" i="1"/>
  <c r="F14" i="1" l="1"/>
  <c r="L3" i="1"/>
  <c r="AV16" i="1"/>
  <c r="AU20" i="1" s="1"/>
  <c r="AU21" i="1" s="1"/>
  <c r="AV24" i="1" s="1"/>
  <c r="CU59" i="1"/>
  <c r="CU49" i="1" s="1"/>
  <c r="BV12" i="1"/>
  <c r="CU19" i="1"/>
  <c r="AQ18" i="1" s="1"/>
  <c r="AU18" i="1" s="1"/>
  <c r="CY12" i="1"/>
  <c r="Q3" i="1"/>
  <c r="V22" i="1"/>
  <c r="DB28" i="1"/>
  <c r="DS54" i="1"/>
  <c r="DS59" i="1" s="1"/>
  <c r="DS49" i="1" s="1"/>
  <c r="CR12" i="1"/>
  <c r="DI36" i="1"/>
  <c r="BJ16" i="1"/>
  <c r="DM36" i="1"/>
  <c r="CC17" i="1"/>
  <c r="DO40" i="1"/>
  <c r="CM18" i="1"/>
  <c r="DO43" i="1" s="1"/>
  <c r="CZ12" i="1"/>
  <c r="V3" i="1"/>
  <c r="Z27" i="1"/>
  <c r="Z18" i="1"/>
  <c r="K20" i="1"/>
  <c r="CW36" i="1" s="1"/>
  <c r="CW15" i="1"/>
  <c r="CW19" i="1" s="1"/>
  <c r="DJ42" i="1"/>
  <c r="BO20" i="1"/>
  <c r="BO19" i="1"/>
  <c r="DJ43" i="1" s="1"/>
  <c r="DE17" i="1"/>
  <c r="DP16" i="1"/>
  <c r="DT16" i="1" s="1"/>
  <c r="DN36" i="1"/>
  <c r="CH17" i="1"/>
  <c r="DN43" i="1" s="1"/>
  <c r="DC36" i="1"/>
  <c r="AM30" i="1"/>
  <c r="DC43" i="1" s="1"/>
  <c r="F26" i="1"/>
  <c r="DH42" i="1"/>
  <c r="BE20" i="1"/>
  <c r="BE22" i="1"/>
  <c r="AZ15" i="1"/>
  <c r="DP15" i="1"/>
  <c r="DS15" i="1"/>
  <c r="DS16" i="1"/>
  <c r="V17" i="1"/>
  <c r="DS17" i="1"/>
  <c r="O18" i="1"/>
  <c r="O20" i="1" s="1"/>
  <c r="DK61" i="1"/>
  <c r="CX24" i="1"/>
  <c r="CX28" i="1" s="1"/>
  <c r="BA15" i="1"/>
  <c r="BA17" i="1" s="1"/>
  <c r="DS28" i="1"/>
  <c r="DS45" i="1" s="1"/>
  <c r="CU28" i="1"/>
  <c r="CU45" i="1" s="1"/>
  <c r="E40" i="1"/>
  <c r="V24" i="1"/>
  <c r="CY43" i="1" s="1"/>
  <c r="CY45" i="1" s="1"/>
  <c r="CY47" i="1" s="1"/>
  <c r="AI27" i="1"/>
  <c r="DB36" i="1" s="1"/>
  <c r="DJ45" i="1"/>
  <c r="DJ47" i="1" s="1"/>
  <c r="DJ61" i="1" s="1"/>
  <c r="F42" i="1"/>
  <c r="CV36" i="1" s="1"/>
  <c r="CU60" i="1"/>
  <c r="DU16" i="1" l="1"/>
  <c r="CU47" i="1"/>
  <c r="CU51" i="1" s="1"/>
  <c r="BV14" i="1"/>
  <c r="BX12" i="1"/>
  <c r="CH19" i="1"/>
  <c r="CM20" i="1"/>
  <c r="V25" i="1"/>
  <c r="BA18" i="1"/>
  <c r="DG43" i="1" s="1"/>
  <c r="DG45" i="1" s="1"/>
  <c r="DG47" i="1" s="1"/>
  <c r="DT15" i="1"/>
  <c r="DC45" i="1"/>
  <c r="DC47" i="1" s="1"/>
  <c r="AV27" i="1"/>
  <c r="DD43" i="1" s="1"/>
  <c r="AV26" i="1"/>
  <c r="DD33" i="1"/>
  <c r="DD45" i="1" s="1"/>
  <c r="DD47" i="1" s="1"/>
  <c r="BO51" i="1"/>
  <c r="BO1" i="1"/>
  <c r="CZ43" i="1"/>
  <c r="CZ45" i="1" s="1"/>
  <c r="CZ47" i="1" s="1"/>
  <c r="Z29" i="1"/>
  <c r="DA12" i="1"/>
  <c r="Z3" i="1"/>
  <c r="CC18" i="1"/>
  <c r="DM43" i="1" s="1"/>
  <c r="DM45" i="1" s="1"/>
  <c r="DM47" i="1" s="1"/>
  <c r="BJ18" i="1"/>
  <c r="DI43" i="1" s="1"/>
  <c r="DI45" i="1" s="1"/>
  <c r="DI47" i="1" s="1"/>
  <c r="E41" i="1"/>
  <c r="F41" i="1" s="1"/>
  <c r="J19" i="1"/>
  <c r="K19" i="1" s="1"/>
  <c r="AH26" i="1"/>
  <c r="AI26" i="1" s="1"/>
  <c r="CR14" i="1"/>
  <c r="CR16" i="1" s="1"/>
  <c r="O22" i="1"/>
  <c r="O24" i="1" s="1"/>
  <c r="O26" i="1" s="1"/>
  <c r="O27" i="1" s="1"/>
  <c r="Q18" i="1"/>
  <c r="CY49" i="1"/>
  <c r="CY60" i="1" s="1"/>
  <c r="U1" i="1"/>
  <c r="DS19" i="1"/>
  <c r="DS47" i="1" s="1"/>
  <c r="DS51" i="1" s="1"/>
  <c r="DU15" i="1"/>
  <c r="BE24" i="1"/>
  <c r="DH43" i="1" s="1"/>
  <c r="DH45" i="1" s="1"/>
  <c r="DH47" i="1" s="1"/>
  <c r="AM31" i="1"/>
  <c r="DN45" i="1"/>
  <c r="DN47" i="1" s="1"/>
  <c r="CH1" i="1" s="1"/>
  <c r="DE18" i="1"/>
  <c r="DO45" i="1"/>
  <c r="DO47" i="1" s="1"/>
  <c r="DO61" i="1" s="1"/>
  <c r="DL41" i="1" l="1"/>
  <c r="BX14" i="1"/>
  <c r="BX16" i="1" s="1"/>
  <c r="AV28" i="1"/>
  <c r="DD61" i="1"/>
  <c r="AM1" i="1"/>
  <c r="CR19" i="1"/>
  <c r="CR20" i="1" s="1"/>
  <c r="CR18" i="1"/>
  <c r="DE19" i="1"/>
  <c r="DE20" i="1" s="1"/>
  <c r="DE21" i="1" s="1"/>
  <c r="DE22" i="1" s="1"/>
  <c r="DE23" i="1" s="1"/>
  <c r="DE24" i="1" s="1"/>
  <c r="DP18" i="1"/>
  <c r="DT18" i="1" s="1"/>
  <c r="DU18" i="1" s="1"/>
  <c r="BE26" i="1"/>
  <c r="DH61" i="1" s="1"/>
  <c r="L21" i="1"/>
  <c r="CW33" i="1"/>
  <c r="CM1" i="1"/>
  <c r="DB12" i="1"/>
  <c r="AD3" i="1"/>
  <c r="CZ61" i="1"/>
  <c r="AV51" i="1"/>
  <c r="AV1" i="1"/>
  <c r="DC61" i="1"/>
  <c r="BA20" i="1"/>
  <c r="BA1" i="1" s="1"/>
  <c r="V58" i="1"/>
  <c r="V1" i="1"/>
  <c r="CX17" i="1"/>
  <c r="Q20" i="1"/>
  <c r="Q27" i="1" s="1"/>
  <c r="E45" i="1"/>
  <c r="F45" i="1" s="1"/>
  <c r="G46" i="1" s="1"/>
  <c r="CV42" i="1" s="1"/>
  <c r="AH28" i="1"/>
  <c r="AI28" i="1" s="1"/>
  <c r="DB42" i="1" s="1"/>
  <c r="J23" i="1"/>
  <c r="K23" i="1" s="1"/>
  <c r="L24" i="1" s="1"/>
  <c r="CW42" i="1" s="1"/>
  <c r="DB33" i="1"/>
  <c r="G43" i="1"/>
  <c r="G48" i="1" s="1"/>
  <c r="CV33" i="1"/>
  <c r="BJ20" i="1"/>
  <c r="CC20" i="1"/>
  <c r="Z51" i="1"/>
  <c r="Z1" i="1"/>
  <c r="DG61" i="1"/>
  <c r="CY61" i="1"/>
  <c r="BX18" i="1" l="1"/>
  <c r="DL44" i="1" s="1"/>
  <c r="DL45" i="1" s="1"/>
  <c r="DL47" i="1" s="1"/>
  <c r="BJ51" i="1"/>
  <c r="BJ1" i="1"/>
  <c r="CC51" i="1"/>
  <c r="CC1" i="1"/>
  <c r="AI29" i="1"/>
  <c r="AI43" i="1" s="1"/>
  <c r="CX19" i="1"/>
  <c r="DP17" i="1"/>
  <c r="DI61" i="1"/>
  <c r="L34" i="1"/>
  <c r="G50" i="1"/>
  <c r="CV43" i="1" s="1"/>
  <c r="CV45" i="1" s="1"/>
  <c r="CV47" i="1" s="1"/>
  <c r="Q29" i="1"/>
  <c r="CX43" i="1" s="1"/>
  <c r="CX45" i="1" s="1"/>
  <c r="DC12" i="1"/>
  <c r="AI3" i="1"/>
  <c r="DM61" i="1"/>
  <c r="BE51" i="1"/>
  <c r="BE1" i="1"/>
  <c r="DP24" i="1"/>
  <c r="DE25" i="1"/>
  <c r="BX20" i="1" l="1"/>
  <c r="DL61" i="1" s="1"/>
  <c r="G51" i="1"/>
  <c r="CV61" i="1" s="1"/>
  <c r="DT24" i="1"/>
  <c r="DD12" i="1"/>
  <c r="AM3" i="1"/>
  <c r="G53" i="1"/>
  <c r="L36" i="1"/>
  <c r="CW43" i="1" s="1"/>
  <c r="CW45" i="1" s="1"/>
  <c r="CW47" i="1" s="1"/>
  <c r="DT17" i="1"/>
  <c r="DP19" i="1"/>
  <c r="AI44" i="1"/>
  <c r="DB43" i="1" s="1"/>
  <c r="DB45" i="1" s="1"/>
  <c r="DB47" i="1" s="1"/>
  <c r="DP25" i="1"/>
  <c r="DT25" i="1" s="1"/>
  <c r="DU25" i="1" s="1"/>
  <c r="DE26" i="1"/>
  <c r="Q30" i="1"/>
  <c r="CX47" i="1"/>
  <c r="G1" i="1" l="1"/>
  <c r="BX1" i="1"/>
  <c r="BX51" i="1"/>
  <c r="CX61" i="1"/>
  <c r="DP26" i="1"/>
  <c r="DT26" i="1" s="1"/>
  <c r="DU26" i="1" s="1"/>
  <c r="DE27" i="1"/>
  <c r="DU24" i="1"/>
  <c r="Q45" i="1"/>
  <c r="Q1" i="1"/>
  <c r="AI45" i="1"/>
  <c r="DU17" i="1"/>
  <c r="DT19" i="1"/>
  <c r="L38" i="1"/>
  <c r="DG12" i="1"/>
  <c r="AV3" i="1"/>
  <c r="DU19" i="1" l="1"/>
  <c r="DH12" i="1"/>
  <c r="BA3" i="1"/>
  <c r="AI56" i="1"/>
  <c r="AI1" i="1"/>
  <c r="DE28" i="1"/>
  <c r="DE29" i="1" s="1"/>
  <c r="DE30" i="1" s="1"/>
  <c r="DP27" i="1"/>
  <c r="L58" i="1"/>
  <c r="L1" i="1"/>
  <c r="CW61" i="1"/>
  <c r="DB61" i="1"/>
  <c r="DP30" i="1" l="1"/>
  <c r="DT30" i="1" s="1"/>
  <c r="DU30" i="1" s="1"/>
  <c r="DE31" i="1"/>
  <c r="DT27" i="1"/>
  <c r="DP28" i="1"/>
  <c r="DI12" i="1"/>
  <c r="BE3" i="1"/>
  <c r="DP31" i="1" l="1"/>
  <c r="DT31" i="1" s="1"/>
  <c r="DU31" i="1" s="1"/>
  <c r="C10" i="9" s="1"/>
  <c r="DE32" i="1"/>
  <c r="DJ12" i="1"/>
  <c r="BJ3" i="1"/>
  <c r="DU27" i="1"/>
  <c r="DT28" i="1"/>
  <c r="DU28" i="1" l="1"/>
  <c r="DK12" i="1"/>
  <c r="BO3" i="1"/>
  <c r="DE33" i="1"/>
  <c r="DP32" i="1"/>
  <c r="DT32" i="1" s="1"/>
  <c r="DU32" i="1" s="1"/>
  <c r="C11" i="9" s="1"/>
  <c r="DL12" i="1" l="1"/>
  <c r="BS3" i="1"/>
  <c r="DE34" i="1"/>
  <c r="DP33" i="1"/>
  <c r="DT33" i="1" s="1"/>
  <c r="DU33" i="1" s="1"/>
  <c r="C12" i="9" s="1"/>
  <c r="DE35" i="1" l="1"/>
  <c r="DP34" i="1"/>
  <c r="DT34" i="1" s="1"/>
  <c r="DU34" i="1" s="1"/>
  <c r="C13" i="9" s="1"/>
  <c r="DM12" i="1"/>
  <c r="BX3" i="1"/>
  <c r="DN12" i="1" l="1"/>
  <c r="CC3" i="1"/>
  <c r="DE36" i="1"/>
  <c r="DP35" i="1"/>
  <c r="DT35" i="1" s="1"/>
  <c r="DU35" i="1" s="1"/>
  <c r="DE37" i="1" l="1"/>
  <c r="DP36" i="1"/>
  <c r="DT36" i="1" s="1"/>
  <c r="DU36" i="1" s="1"/>
  <c r="C14" i="9" s="1"/>
  <c r="DO12" i="1"/>
  <c r="CM3" i="1" s="1"/>
  <c r="CH3" i="1"/>
  <c r="C15" i="9" l="1"/>
  <c r="DE38" i="1"/>
  <c r="DP37" i="1"/>
  <c r="DT37" i="1" s="1"/>
  <c r="DU37" i="1" s="1"/>
  <c r="C20" i="9" l="1"/>
  <c r="G20" i="9" s="1"/>
  <c r="DE39" i="1"/>
  <c r="DP38" i="1"/>
  <c r="DT38" i="1" s="1"/>
  <c r="DU38" i="1" s="1"/>
  <c r="C22" i="9" l="1"/>
  <c r="D22" i="9" s="1"/>
  <c r="E22" i="9" s="1"/>
  <c r="F22" i="9" s="1"/>
  <c r="DE40" i="1"/>
  <c r="DP39" i="1"/>
  <c r="DT39" i="1" s="1"/>
  <c r="DU39" i="1" s="1"/>
  <c r="DE41" i="1" l="1"/>
  <c r="DP40" i="1"/>
  <c r="DT40" i="1" s="1"/>
  <c r="DU40" i="1" s="1"/>
  <c r="DP41" i="1" l="1"/>
  <c r="DT41" i="1" s="1"/>
  <c r="DU41" i="1" s="1"/>
  <c r="DE42" i="1"/>
  <c r="DE43" i="1" l="1"/>
  <c r="DP42" i="1"/>
  <c r="DT42" i="1" s="1"/>
  <c r="DU42" i="1" s="1"/>
  <c r="DE44" i="1" l="1"/>
  <c r="DE45" i="1" l="1"/>
  <c r="DE46" i="1" s="1"/>
  <c r="DE47" i="1" s="1"/>
  <c r="DE48" i="1" s="1"/>
  <c r="DE49" i="1" s="1"/>
  <c r="DP44" i="1"/>
  <c r="DT44" i="1" l="1"/>
  <c r="DE50" i="1"/>
  <c r="DE51" i="1" s="1"/>
  <c r="DE52" i="1" s="1"/>
  <c r="DE53" i="1" s="1"/>
  <c r="DE54" i="1" s="1"/>
  <c r="DP49" i="1"/>
  <c r="DT49" i="1" s="1"/>
  <c r="DU49" i="1" s="1"/>
  <c r="AC12" i="1" l="1"/>
  <c r="AD15" i="1" s="1"/>
  <c r="AD17" i="1" s="1"/>
  <c r="AD19" i="1" s="1"/>
  <c r="DA43" i="1" s="1"/>
  <c r="DP54" i="1"/>
  <c r="DE55" i="1"/>
  <c r="DU44" i="1"/>
  <c r="AD21" i="1" l="1"/>
  <c r="DP55" i="1"/>
  <c r="DT55" i="1" s="1"/>
  <c r="DU55" i="1" s="1"/>
  <c r="DE56" i="1"/>
  <c r="DT54" i="1"/>
  <c r="DA45" i="1"/>
  <c r="DA47" i="1" s="1"/>
  <c r="DP43" i="1"/>
  <c r="DA61" i="1" l="1"/>
  <c r="DT43" i="1"/>
  <c r="DU43" i="1" s="1"/>
  <c r="DP45" i="1"/>
  <c r="DP47" i="1" s="1"/>
  <c r="DU54" i="1"/>
  <c r="AD1" i="1"/>
  <c r="DP56" i="1"/>
  <c r="DE57" i="1"/>
  <c r="AD42" i="1"/>
  <c r="DT56" i="1" l="1"/>
  <c r="DP57" i="1"/>
  <c r="DT57" i="1" s="1"/>
  <c r="DU57" i="1" s="1"/>
  <c r="DE58" i="1"/>
  <c r="DU45" i="1"/>
  <c r="DU47" i="1" s="1"/>
  <c r="DU51" i="1" s="1"/>
  <c r="DT45" i="1"/>
  <c r="DT47" i="1" s="1"/>
  <c r="DE59" i="1" l="1"/>
  <c r="DP58" i="1"/>
  <c r="DT58" i="1" s="1"/>
  <c r="DU58" i="1" s="1"/>
  <c r="DU56" i="1"/>
  <c r="DU59" i="1" l="1"/>
  <c r="DT59" i="1"/>
  <c r="DP59" i="1"/>
  <c r="DP60" i="1" s="1"/>
</calcChain>
</file>

<file path=xl/sharedStrings.xml><?xml version="1.0" encoding="utf-8"?>
<sst xmlns="http://schemas.openxmlformats.org/spreadsheetml/2006/main" count="2325" uniqueCount="466">
  <si>
    <t xml:space="preserve"> </t>
  </si>
  <si>
    <t>PAGE 4.01</t>
  </si>
  <si>
    <t>Page 3-A</t>
  </si>
  <si>
    <t>Page 3-B</t>
  </si>
  <si>
    <t>Page 3 Summary</t>
  </si>
  <si>
    <t>PUGET SOUND ENERGY-ELECTRIC</t>
  </si>
  <si>
    <t/>
  </si>
  <si>
    <t>TEMPERATURE NORMALIZATION</t>
  </si>
  <si>
    <t>REVENUE &amp; EXPENSE RESTATING</t>
  </si>
  <si>
    <t>POWER COSTS</t>
  </si>
  <si>
    <t>WILD HORSE SOLAR</t>
  </si>
  <si>
    <t>FEDERAL INCOME TAX</t>
  </si>
  <si>
    <t>TAX BENEFIT OF RESTATED INTEREST</t>
  </si>
  <si>
    <t>PASS-THROUGH REVENUE &amp; EXPENSE</t>
  </si>
  <si>
    <t>RATE CASE EXPENSES</t>
  </si>
  <si>
    <t>BAD DEBTS</t>
  </si>
  <si>
    <t>INCENTIVE PLAN</t>
  </si>
  <si>
    <t>EXCISE TAX &amp; FILING FEE</t>
  </si>
  <si>
    <t>D&amp;O INSURANCE</t>
  </si>
  <si>
    <t>MONTANA ENERGY TAX</t>
  </si>
  <si>
    <t>INTEREST ON CUSTOMER DEPOSITS</t>
  </si>
  <si>
    <t>ASC 815</t>
  </si>
  <si>
    <t>PENSION PLAN</t>
  </si>
  <si>
    <t>INJURIES AND DAMAGES</t>
  </si>
  <si>
    <t>DEFERRED GAINS AND LOSSES ON PROPERTY SALES</t>
  </si>
  <si>
    <t>CONVERSION FACTOR</t>
  </si>
  <si>
    <t>STATEMENT OF OPERATING INCOME AND ADJUSTMENTS</t>
  </si>
  <si>
    <t>FOR THE TWELVE MONTHS ENDED DECEMBER 31, 2011</t>
  </si>
  <si>
    <t>RESULTS OF OPERATIONS</t>
  </si>
  <si>
    <t>COMMISSION BASIS REPORT</t>
  </si>
  <si>
    <t>OTHER</t>
  </si>
  <si>
    <t xml:space="preserve">PERCENT </t>
  </si>
  <si>
    <t>LINE</t>
  </si>
  <si>
    <t>INCREASE</t>
  </si>
  <si>
    <t>NET</t>
  </si>
  <si>
    <t>GROSS</t>
  </si>
  <si>
    <t>SALES FOR</t>
  </si>
  <si>
    <t>OPERATING</t>
  </si>
  <si>
    <t>WRITEOFFS</t>
  </si>
  <si>
    <t xml:space="preserve">LINE </t>
  </si>
  <si>
    <t>&gt;</t>
  </si>
  <si>
    <t>NO.</t>
  </si>
  <si>
    <t>DESCRIPTION</t>
  </si>
  <si>
    <t>AMOUNT</t>
  </si>
  <si>
    <t>ADJUSTMENT</t>
  </si>
  <si>
    <t>ACTUAL</t>
  </si>
  <si>
    <t>RESTATED</t>
  </si>
  <si>
    <t>(DECREASE)</t>
  </si>
  <si>
    <t>YEAR</t>
  </si>
  <si>
    <t>WRITEOFF'S</t>
  </si>
  <si>
    <t>REVENUES</t>
  </si>
  <si>
    <t>RESALE OTHER</t>
  </si>
  <si>
    <t>REVENUE</t>
  </si>
  <si>
    <t>RESALE FIRM</t>
  </si>
  <si>
    <t>TO REVENUE</t>
  </si>
  <si>
    <t>TEST YEAR</t>
  </si>
  <si>
    <t>RATE</t>
  </si>
  <si>
    <t>ACTUAL RESULTS OF</t>
  </si>
  <si>
    <t>TEMPERATURE</t>
  </si>
  <si>
    <t>POWER</t>
  </si>
  <si>
    <t>WILD HORSE</t>
  </si>
  <si>
    <t>FEDERAL</t>
  </si>
  <si>
    <t xml:space="preserve">TAX BENEFIT OF </t>
  </si>
  <si>
    <t>PASS-THROUGH</t>
  </si>
  <si>
    <t>RATE CASE</t>
  </si>
  <si>
    <t>BAD</t>
  </si>
  <si>
    <t>INCENTIVE</t>
  </si>
  <si>
    <t>EXCISE TAX &amp;</t>
  </si>
  <si>
    <t>D&amp;O</t>
  </si>
  <si>
    <t>MONTANA</t>
  </si>
  <si>
    <t xml:space="preserve">INTEREST ON </t>
  </si>
  <si>
    <t>SFAS 133</t>
  </si>
  <si>
    <t xml:space="preserve">PENSION </t>
  </si>
  <si>
    <t>INJURIES &amp;</t>
  </si>
  <si>
    <t>PROPERTY</t>
  </si>
  <si>
    <t>TOTAL</t>
  </si>
  <si>
    <t>TEMPERATURE NORMALIZATION ADJUSTMENT:</t>
  </si>
  <si>
    <t>SALES TO CUSTOMERS:</t>
  </si>
  <si>
    <t>December</t>
  </si>
  <si>
    <t>August</t>
  </si>
  <si>
    <t>OPERATIONS</t>
  </si>
  <si>
    <t>NORMALIZATION</t>
  </si>
  <si>
    <t>&amp; EXPENSE</t>
  </si>
  <si>
    <t>COSTS</t>
  </si>
  <si>
    <t>SOLAR</t>
  </si>
  <si>
    <t>INCOME TAX</t>
  </si>
  <si>
    <t>RESTATED INTEREST</t>
  </si>
  <si>
    <t>REVENUE &amp; EXPENSE</t>
  </si>
  <si>
    <t>EXPENSES</t>
  </si>
  <si>
    <t>DEBTS</t>
  </si>
  <si>
    <t>PAY</t>
  </si>
  <si>
    <t>FILING FEE</t>
  </si>
  <si>
    <t>INSURANCE</t>
  </si>
  <si>
    <t>ENERGY TAX</t>
  </si>
  <si>
    <t>CUST DEPOSITS</t>
  </si>
  <si>
    <t>PLAN</t>
  </si>
  <si>
    <t>DAMAGES</t>
  </si>
  <si>
    <t>SALES</t>
  </si>
  <si>
    <t>ADJUSTMENTS</t>
  </si>
  <si>
    <t>RESULTS OF</t>
  </si>
  <si>
    <t>TEMP ADJ</t>
  </si>
  <si>
    <t>MWH</t>
  </si>
  <si>
    <t>ADJ FOR LOSSES</t>
  </si>
  <si>
    <t>REMOVE MERGER RATE CREDIT SCH 132</t>
  </si>
  <si>
    <t>PRODUCTION EXPENSES:</t>
  </si>
  <si>
    <t>WILD HORSE SOLAR RATEBASE (AMA)</t>
  </si>
  <si>
    <t>TAXABLE INCOME</t>
  </si>
  <si>
    <t>RATE BASE</t>
  </si>
  <si>
    <t>REMOVE REVENUES ASSOCIATED WITH RIDERS:</t>
  </si>
  <si>
    <t>EXPENSES TO BE NORMALIZED - BASED ON AMOUNTS FROM 2009 GRC</t>
  </si>
  <si>
    <t>12 ME 12/31/2008</t>
  </si>
  <si>
    <t>INCREASE(DECREASE ) IN EXPENSE</t>
  </si>
  <si>
    <t>RESTATED EXCISE TAXES</t>
  </si>
  <si>
    <t>D &amp; O INS. CHG  EXPENSE</t>
  </si>
  <si>
    <t>RESTATED KWH</t>
  </si>
  <si>
    <t>1</t>
  </si>
  <si>
    <t>INTEREST EXPENSE FOR TEST YEAR</t>
  </si>
  <si>
    <t>FAS 133 OPERATING EXPENSE</t>
  </si>
  <si>
    <t>QUALIFIED RETIREMENT FUND</t>
  </si>
  <si>
    <t>INJURIES &amp; DAMAGES ACCRUALS</t>
  </si>
  <si>
    <t>AMORTIZATION OF DEFERRED GAIN</t>
  </si>
  <si>
    <t>12 ME Dec 31, 2011</t>
  </si>
  <si>
    <t>GPI MWH</t>
  </si>
  <si>
    <t>CHANGE</t>
  </si>
  <si>
    <t>REMOVE SCHEDULE 95A TREASURY GRANTS</t>
  </si>
  <si>
    <t>FUEL</t>
  </si>
  <si>
    <t>UTILITY PLANT RATEBASE</t>
  </si>
  <si>
    <t>REMOVE CONSERVATION RIDER - SCHEDULE 120</t>
  </si>
  <si>
    <t>APPROVED IN RATES DURING PERIOD:</t>
  </si>
  <si>
    <t>12 ME 12/31/2009</t>
  </si>
  <si>
    <t>CHARGED TO EXPENSE FOR TEST YEAR</t>
  </si>
  <si>
    <t>TAX RATE</t>
  </si>
  <si>
    <t>INJURIES &amp; DAMAGES PAYMENTS IN EXCESS OF ACCRUALS</t>
  </si>
  <si>
    <t>AMORTIZATION OF DEFERRED LOSS</t>
  </si>
  <si>
    <t>ANNUAL FILING FEE</t>
  </si>
  <si>
    <t>-</t>
  </si>
  <si>
    <t>PURCHASED AND INTERCHANGED</t>
  </si>
  <si>
    <t>PLANT BALANCE</t>
  </si>
  <si>
    <t>FEDERAL INCOME TAX @</t>
  </si>
  <si>
    <t>WEIGHTED COST OF DEBT</t>
  </si>
  <si>
    <t>REMOVE MUNICIPAL TAXES - SCHEDULE 81</t>
  </si>
  <si>
    <t>12 ME 12/31/2011</t>
  </si>
  <si>
    <t>PAYROLL TAXES ASSOCI WITH MERIT PAY</t>
  </si>
  <si>
    <t>INCREASE(DECREASE) EXCISE TAX</t>
  </si>
  <si>
    <t>INCREASE (DECREASE) IN EXPENSE</t>
  </si>
  <si>
    <t>INCREASE/(DECREASE) IN EXPENSE</t>
  </si>
  <si>
    <t>TOTAL GAIN/LOSS AMORTIZATION</t>
  </si>
  <si>
    <t>OPERATING REVENUES</t>
  </si>
  <si>
    <t>OPERATING REVENUES:</t>
  </si>
  <si>
    <t>INCREASE (DECREASE) SALES TO CUSTOMERS</t>
  </si>
  <si>
    <t>PRUDENCE FROM UE-921262</t>
  </si>
  <si>
    <t xml:space="preserve">ACCUM DEPRECIATION </t>
  </si>
  <si>
    <t>DEFERRED FIT - DEBIT</t>
  </si>
  <si>
    <t>REMOVE LOW INCOME RIDER - SCHEDULE 129</t>
  </si>
  <si>
    <t>2007 and 2006 GRC EXPENSES TO BE NORMALIZED</t>
  </si>
  <si>
    <t>RESTATED ENERGY TAX</t>
  </si>
  <si>
    <t>INCREASE (DECREASE) NOI</t>
  </si>
  <si>
    <t>INCREASE (DECREASE ) IN EXPENSE</t>
  </si>
  <si>
    <t>SALES TO CUSTOMERS</t>
  </si>
  <si>
    <t>SCHEDULE G DISALLOWANCE</t>
  </si>
  <si>
    <t>DEFERRED INCOME TAX LIABILITY</t>
  </si>
  <si>
    <t>DEFERRED FIT - CREDIT</t>
  </si>
  <si>
    <t>REMOVE RESIDENTIAL EXCHANGE - SCH 194</t>
  </si>
  <si>
    <t>3-YR AVERAGE OF NET WRITE OFF RATE</t>
  </si>
  <si>
    <t>RESTATED WUTC FILING FEE</t>
  </si>
  <si>
    <t>INCREASE (DECREASE) OPERATING INCOME</t>
  </si>
  <si>
    <t>CHARGED TO EXPENSE</t>
  </si>
  <si>
    <t>INCREASE/(DECREASE) IN OPERATING EXPENSE (LINE 3)</t>
  </si>
  <si>
    <t>INCREASE (DECREASE) EXPENSE  (Line 15 - Line 17)</t>
  </si>
  <si>
    <t>SUM OF TAXES OTHER</t>
  </si>
  <si>
    <t>SALES FROM RESALE-FIRM</t>
  </si>
  <si>
    <t>INCREASE (DECREASE) REVENUES</t>
  </si>
  <si>
    <t>WHEELING</t>
  </si>
  <si>
    <t>NET WH SOLAR PLANT RATEBASE</t>
  </si>
  <si>
    <t>DEFERRED FIT - INV TAX CREDIT, NET OF AMORT.</t>
  </si>
  <si>
    <t>INCREASE (DECREASE) INCOME</t>
  </si>
  <si>
    <t>GREEN POWER - SCH 135/136 (TAGS ELIM IN PAGE 4.03)</t>
  </si>
  <si>
    <r>
      <t xml:space="preserve">ANNUAL NORMALIZATION (LINE 3 </t>
    </r>
    <r>
      <rPr>
        <sz val="11.5"/>
        <rFont val="Symbol"/>
        <family val="1"/>
        <charset val="2"/>
      </rPr>
      <t>¸</t>
    </r>
    <r>
      <rPr>
        <sz val="10"/>
        <rFont val="Times New Roman"/>
        <family val="1"/>
      </rPr>
      <t xml:space="preserve"> 2 YEARS)</t>
    </r>
  </si>
  <si>
    <t>INCREASE (DECREASE) FIT @</t>
  </si>
  <si>
    <t>SALES TO OTHER UTILITIES</t>
  </si>
  <si>
    <t>TOTAL RESTATED FIT</t>
  </si>
  <si>
    <t>GREEN POWER - SCH 135/136 ELIMINATE UNDER EXPENSED</t>
  </si>
  <si>
    <t>LESS TEST YEAR EXPENSE</t>
  </si>
  <si>
    <t>REPORTING PERIOD REVENUES</t>
  </si>
  <si>
    <t>INCREASE(DECREASE) WUTC FILING FEE</t>
  </si>
  <si>
    <t xml:space="preserve">INCREASE (DECREASE) DEFERRED FIT @ </t>
  </si>
  <si>
    <t>INCREASE (DECREASE) FIT @ 35%</t>
  </si>
  <si>
    <t>OTHER OPERATING REVENUES</t>
  </si>
  <si>
    <t>UNCOLLECTIBLES @</t>
  </si>
  <si>
    <t>PURCHASES/SALES OF NON-CORE GAS</t>
  </si>
  <si>
    <t>WILD HORSE SOLAR OPERATING EXPENSE</t>
  </si>
  <si>
    <t xml:space="preserve">INCREASE (DECREASE) FIT @ </t>
  </si>
  <si>
    <t>REMOVE REC PROCEEDS - SCH 137</t>
  </si>
  <si>
    <t>INCREASE (DECREASE) EXPENSE</t>
  </si>
  <si>
    <t>TOTAL OPERATING REVENUES</t>
  </si>
  <si>
    <t>ANNUAL FILING FEE @</t>
  </si>
  <si>
    <t>SUBTOTAL - POWER COSTS TO BE ADJUSTED</t>
  </si>
  <si>
    <t>DEPRECIATION EXPENSE</t>
  </si>
  <si>
    <t>FIT PER BOOKS:</t>
  </si>
  <si>
    <t>REMOVE EXPENSES ASSOCIATED WITH SCH 137 REC PROCEEDS</t>
  </si>
  <si>
    <t>RESTATED BAD DEBT RATE</t>
  </si>
  <si>
    <t>INCREASE(DECREASE) EXPENSE</t>
  </si>
  <si>
    <t>CURRENTLY PAYABLE</t>
  </si>
  <si>
    <t xml:space="preserve">INCREASE (DECREASE) NOI </t>
  </si>
  <si>
    <t>REMOVE REC/PTC OFFSET PERIOD ACCOUNTING</t>
  </si>
  <si>
    <t>2005 AND 2007 PCORC EXPENSES TO BE NORMALIZED</t>
  </si>
  <si>
    <t>RESTATED BAD DEBTS</t>
  </si>
  <si>
    <t>OPERATING REVENUE DEDUCTIONS:</t>
  </si>
  <si>
    <t>LESS:  SALES FOR RESALE</t>
  </si>
  <si>
    <t>INCREASE (DECREASE ) EXPENSE</t>
  </si>
  <si>
    <t>INCREASE(DECREASE) OPERATING INCOME</t>
  </si>
  <si>
    <t>STATE UTILITY TAX @</t>
  </si>
  <si>
    <t>SCH. 94 - RES./FARM CREDIT</t>
  </si>
  <si>
    <t>TOTAL (INCREASE) DECREASE REVENUES</t>
  </si>
  <si>
    <r>
      <t xml:space="preserve">ANNUAL NORMALIZATION (LINE 9 </t>
    </r>
    <r>
      <rPr>
        <sz val="11.5"/>
        <rFont val="Symbol"/>
        <family val="1"/>
        <charset val="2"/>
      </rPr>
      <t>¸</t>
    </r>
    <r>
      <rPr>
        <sz val="10"/>
        <rFont val="Times New Roman"/>
        <family val="1"/>
      </rPr>
      <t xml:space="preserve"> 2 YEARS)</t>
    </r>
  </si>
  <si>
    <t>UNCOLLECTIBLES CHARGED TO EXPENSE IN TEST YEAR</t>
  </si>
  <si>
    <t>POWER COSTS:</t>
  </si>
  <si>
    <t>INCREASE (DECREASE) TAXES OTHER</t>
  </si>
  <si>
    <t>INCREASE(DECREASE) FIT</t>
  </si>
  <si>
    <t xml:space="preserve"> FUEL</t>
  </si>
  <si>
    <t>TOTAL CHARGED TO EXPENSE</t>
  </si>
  <si>
    <t>DECREASE REVENUE SENSITIVE ITEMS FOR DECREASE IN REVENUES:</t>
  </si>
  <si>
    <t xml:space="preserve"> PURCHASED AND INTERCHANGED</t>
  </si>
  <si>
    <t>PRODUCTION EXPENSES ON INCOME STATEMENT</t>
  </si>
  <si>
    <t>INCREASE(DECREASE) NOI</t>
  </si>
  <si>
    <t xml:space="preserve"> WHEELING</t>
  </si>
  <si>
    <t>INCREASE(DECREASE) INCOME</t>
  </si>
  <si>
    <t>INCREASE(DECREASE) FIT (LINE 3 - LINE 10)</t>
  </si>
  <si>
    <t>INCREASE (DECREASE) FIT</t>
  </si>
  <si>
    <t xml:space="preserve"> RESIDENTIAL EXCHANGE</t>
  </si>
  <si>
    <t>RESIDENTIAL EXCHANGE</t>
  </si>
  <si>
    <t>REVENUE ADJUSTMENT:</t>
  </si>
  <si>
    <t>Schedule 7</t>
  </si>
  <si>
    <t>OTHER OPERATING EXPENSES:</t>
  </si>
  <si>
    <t>INCREASE(DECREASE) DEFERRED FIT (LINES 4 + 5 + 6 - 11 - 12 - 13)</t>
  </si>
  <si>
    <t>STATE UTILITY TAX</t>
  </si>
  <si>
    <t>TOTAL INCREASE (DECREASE) EXPENSE</t>
  </si>
  <si>
    <t>TOTAL PRODUCTION EXPENSES</t>
  </si>
  <si>
    <t>Schedule 24</t>
  </si>
  <si>
    <t>REMOVE SCHEDULE 95A TREASURY GRANTS AMORTIZATION</t>
  </si>
  <si>
    <t>INCREASE(DECREASE) FIT @</t>
  </si>
  <si>
    <t xml:space="preserve">INCREASE(DECREASE) NOI </t>
  </si>
  <si>
    <t xml:space="preserve">TOTAL </t>
  </si>
  <si>
    <t>Schedule 25</t>
  </si>
  <si>
    <t xml:space="preserve">REMOVE ACCRUAL FOR FUTURE PTC LIABILITY </t>
  </si>
  <si>
    <t>OTHER POWER SUPPLY EXPENSES</t>
  </si>
  <si>
    <t>Schedule 26</t>
  </si>
  <si>
    <t>(ACTUAL PTC'S REMOVED IN FIT ADJUSTMENT NO. 3.06)</t>
  </si>
  <si>
    <t>REMOVE EXPENSES ASSOCIATED WITH RIDERS</t>
  </si>
  <si>
    <t>TRANSMISSION EXPENSE</t>
  </si>
  <si>
    <t>Schedule 29</t>
  </si>
  <si>
    <t>INCREASE (DECREASE) OPERATING EXPENSES</t>
  </si>
  <si>
    <t>REMOVE CONSERVATION AMORTIZATON - SCHEDULE 120</t>
  </si>
  <si>
    <t>DISTRIBUTION EXPENSE</t>
  </si>
  <si>
    <t>Schedule 31</t>
  </si>
  <si>
    <t>CUSTOMER ACCTS EXPENSES</t>
  </si>
  <si>
    <t>CUSTOMER ACCOUNT EXPENSES</t>
  </si>
  <si>
    <t>Schedule 43</t>
  </si>
  <si>
    <t>INCREASE (DECREASE) OPERATING INCOME BEFORE FIT</t>
  </si>
  <si>
    <t>REMOVE LOW INCOME AMORTIZATION - SCHEDULE 129</t>
  </si>
  <si>
    <t>CUSTOMER SERVICE EXPENSES</t>
  </si>
  <si>
    <t>Schedule 40 - Med Sec Voltage</t>
  </si>
  <si>
    <t>CONSERVATION AMORTIZATION</t>
  </si>
  <si>
    <t>Schedule 40 - Large Sec Voltage</t>
  </si>
  <si>
    <t>ADMIN &amp; GENERAL EXPENSE</t>
  </si>
  <si>
    <t>Schedule 40 - Primary Voltage</t>
  </si>
  <si>
    <t>GREEN POWER - SCH 135/136 TAGS</t>
  </si>
  <si>
    <t>DEPRECIATION</t>
  </si>
  <si>
    <t>Firm Resale</t>
  </si>
  <si>
    <t>GREEN POWER - SCH 135/136 ADMIN</t>
  </si>
  <si>
    <t>AMORTIZATION</t>
  </si>
  <si>
    <t>GREEN POWER - SCH 135/136 BENEFITS PORTION OF ADMIN</t>
  </si>
  <si>
    <t>AMORTIZ OF PROPERTY GAIN/LOSS</t>
  </si>
  <si>
    <t>GREEN POWER - SCH 135/136 TAXES PORTION OF ADMIN</t>
  </si>
  <si>
    <t>OTHER OPERATING EXPENSES</t>
  </si>
  <si>
    <t>FAS 133</t>
  </si>
  <si>
    <t>TAXES OTHER THAN F.I.T.</t>
  </si>
  <si>
    <t>FEDERAL 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</si>
  <si>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</si>
  <si>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</si>
  <si>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</si>
  <si>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</si>
  <si>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</si>
  <si>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>RATE BASE:</t>
  </si>
  <si>
    <t xml:space="preserve"> UTILITY PLANT IN SERVICE</t>
  </si>
  <si>
    <t xml:space="preserve">  UTILITY PLANT IN SERVICE</t>
  </si>
  <si>
    <t xml:space="preserve">  DEFERRED DEBITS</t>
  </si>
  <si>
    <t xml:space="preserve">  DEFERRED TAXES</t>
  </si>
  <si>
    <t xml:space="preserve">  ALLOWANCE FOR WORKING CAPITAL</t>
  </si>
  <si>
    <t xml:space="preserve">  OTHER</t>
  </si>
  <si>
    <t>TOTAL RATE BASE</t>
  </si>
  <si>
    <t>PUGET SOUND ENERGY</t>
  </si>
  <si>
    <t>ELECTRIC RESULTS OF OPERATIONS</t>
  </si>
  <si>
    <t xml:space="preserve">RESTATED </t>
  </si>
  <si>
    <t xml:space="preserve">  </t>
  </si>
  <si>
    <t>12ME Dec 2011</t>
  </si>
  <si>
    <t>12ME Dec 2012</t>
  </si>
  <si>
    <t>ADJ 4.01</t>
  </si>
  <si>
    <t>Summary-2</t>
  </si>
  <si>
    <t>Summary-3</t>
  </si>
  <si>
    <t>REGULATORY CREDITS</t>
  </si>
  <si>
    <t>FOR THE TWELVE MONTHS ENDED DECEMBER 31, 2012</t>
  </si>
  <si>
    <t>REGULATORY</t>
  </si>
  <si>
    <t>CREDITS</t>
  </si>
  <si>
    <t>REV &amp; EXP</t>
  </si>
  <si>
    <t>KWH</t>
  </si>
  <si>
    <t xml:space="preserve">FERNDALE </t>
  </si>
  <si>
    <t>EXPENSES TO BE NORMALIZED - BASED ON AMOUNTS FROM 2011 GRC</t>
  </si>
  <si>
    <t>ASC 815 OPERATING EXPENSE</t>
  </si>
  <si>
    <t>12 ME Dec 31, 2012</t>
  </si>
  <si>
    <t>GPI KWH</t>
  </si>
  <si>
    <t>FERNDALE FIXED COST DEFERRALS</t>
  </si>
  <si>
    <t>12 ME 12/31/2010</t>
  </si>
  <si>
    <t>TOTAL FERNDALE EXPENSE</t>
  </si>
  <si>
    <t>2011 and 2009 GRC EXPENSES TO BE NORMALIZED</t>
  </si>
  <si>
    <t xml:space="preserve">LOWER SNAKE RIVER </t>
  </si>
  <si>
    <t>LOWER SNAKE RIVER FIXED COST DEFERRALS</t>
  </si>
  <si>
    <t xml:space="preserve">GREEN POWER - SCH 135/136 </t>
  </si>
  <si>
    <r>
      <t xml:space="preserve">ANNUAL NORMALIZATION (LINE 4 </t>
    </r>
    <r>
      <rPr>
        <sz val="11.5"/>
        <rFont val="Symbol"/>
        <family val="1"/>
        <charset val="2"/>
      </rPr>
      <t>¸</t>
    </r>
    <r>
      <rPr>
        <sz val="10"/>
        <rFont val="Times New Roman"/>
        <family val="1"/>
      </rPr>
      <t xml:space="preserve"> 2 YEARS)</t>
    </r>
  </si>
  <si>
    <t>TOTAL LOWER SNAKE RIVER EXPENSE</t>
  </si>
  <si>
    <t>INCREASE(DECREASE) OPERATING EXPENSES</t>
  </si>
  <si>
    <t>REMOVE AMORT ON INTEREST ON REC PROCEEDS</t>
  </si>
  <si>
    <t xml:space="preserve">INCREASE(DECREASE) OPERATING EXPENSE </t>
  </si>
  <si>
    <r>
      <t xml:space="preserve">ANNUAL NORMALIZATION (LINE 10 </t>
    </r>
    <r>
      <rPr>
        <sz val="11.5"/>
        <rFont val="Symbol"/>
        <family val="1"/>
        <charset val="2"/>
      </rPr>
      <t>¸</t>
    </r>
    <r>
      <rPr>
        <sz val="10"/>
        <rFont val="Times New Roman"/>
        <family val="1"/>
      </rPr>
      <t xml:space="preserve"> 4 YEARS)</t>
    </r>
  </si>
  <si>
    <t>REMOVE SCHEDULE 95A TREASURY GRANTS AMORTIZATION OF INTEREST AND GRANTS</t>
  </si>
  <si>
    <t>Schedule 40</t>
  </si>
  <si>
    <t>PROPERTY TAXES</t>
  </si>
  <si>
    <t>FOR THE TWELVE MONTHS ENDED DECEMBER 31, 2013</t>
  </si>
  <si>
    <t>ACTUAL RESULTS</t>
  </si>
  <si>
    <t>PROP TAX</t>
  </si>
  <si>
    <t>OF OPERATIONS</t>
  </si>
  <si>
    <t>TRACKER</t>
  </si>
  <si>
    <t>EXPENSES TO BE NORMALIZED</t>
  </si>
  <si>
    <t>PROPERTY TAX TRACKER</t>
  </si>
  <si>
    <t>12 ME Dec 31, 2013</t>
  </si>
  <si>
    <t>MONTANA PROPERTY TAX REFUND</t>
  </si>
  <si>
    <t>REMOVE PROPERTY TAX TRACKER - SCHEDULE 140</t>
  </si>
  <si>
    <t>TOTAL TAXES</t>
  </si>
  <si>
    <t>2011 AND 2009 GRC EXPENSES TO BE NORMALIZED</t>
  </si>
  <si>
    <t>GREEN POWER - SCH 135/136 ELIMINATE OVER EXPENSED</t>
  </si>
  <si>
    <t>2013 AND 2007 PCORC EXPENSES TO BE NORMALIZED</t>
  </si>
  <si>
    <t>AMORTIZATION OF INTEREST AND GRANTS</t>
  </si>
  <si>
    <t>REMOVE PROPERTY TAX AMORTIZATION EXP - SCHEDULE 140</t>
  </si>
  <si>
    <t>(NOTE 1) AFTER JUNE 30, 2013, PSE'S DELIVERY REVENUE IS DECOUPLED AND SO NO</t>
  </si>
  <si>
    <t xml:space="preserve">LONGER REQUIRES AN ADJUSTMENT FOR TEMPERATURE NORMALIZATION. </t>
  </si>
  <si>
    <t>AMOUNTS REFLECTED AFTER JUNE 30, 2013 ARE THE TEMPERATURE</t>
  </si>
  <si>
    <t>NORMALIZATION OF THE PORTION OF PSE'S REVENUE THAT RECOVERS</t>
  </si>
  <si>
    <t>GROSS UTILITY PLANT IN SERVICE</t>
  </si>
  <si>
    <t>ITEMS INCLUDED IN PSE'S PCA MECHANISM.</t>
  </si>
  <si>
    <t>ACCUMULATED DEPRECIATION</t>
  </si>
  <si>
    <t>Difference</t>
  </si>
  <si>
    <t>12ME Dec 2013</t>
  </si>
  <si>
    <t>PUGET SOUND ENERGY, INC.</t>
  </si>
  <si>
    <t>AVERAGE NUMBER OF CUSTOMERS</t>
  </si>
  <si>
    <t>ELECTRIC</t>
  </si>
  <si>
    <t>Month Ended</t>
  </si>
  <si>
    <t>Variance from Prior Year</t>
  </si>
  <si>
    <t>Customers</t>
  </si>
  <si>
    <t>Actual</t>
  </si>
  <si>
    <t>Prior Year</t>
  </si>
  <si>
    <t>Amount</t>
  </si>
  <si>
    <t>%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</si>
  <si>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</si>
  <si>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</si>
  <si>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</si>
  <si>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</si>
  <si>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</si>
  <si>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</si>
  <si>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Electric Sales for Resale - Firm</t>
  </si>
  <si>
    <t>Transportation - Electric</t>
  </si>
  <si>
    <t>Total Number of Customers</t>
  </si>
  <si>
    <t xml:space="preserve">   </t>
  </si>
  <si>
    <t>Quarter-to-Date</t>
  </si>
  <si>
    <t>Year-To-Date</t>
  </si>
  <si>
    <t>Twelve Months Ended</t>
  </si>
  <si>
    <t>Variance from Budget</t>
  </si>
  <si>
    <t>Budget</t>
  </si>
  <si>
    <t>TOTAL EXPENSES</t>
  </si>
  <si>
    <t>AVERAGE CUSTOMER COUNT</t>
  </si>
  <si>
    <t xml:space="preserve">COMMISSION BASIS REPORT </t>
  </si>
  <si>
    <t xml:space="preserve"> ANNUAL GROWTH RATE BASED ON GRC COMPLIANCE FILING WORKPAPERS</t>
  </si>
  <si>
    <t>ELECTRIC OPERATIONS</t>
  </si>
  <si>
    <t xml:space="preserve">2001 GRC </t>
  </si>
  <si>
    <t>2004 GRC</t>
  </si>
  <si>
    <t>2006 GRC</t>
  </si>
  <si>
    <t>2007 GRC</t>
  </si>
  <si>
    <t>2009 GRC</t>
  </si>
  <si>
    <t>2011 GRC</t>
  </si>
  <si>
    <t>% Annual Growth in O&amp;M</t>
  </si>
  <si>
    <t>Test Year</t>
  </si>
  <si>
    <t>2004GRC -2011GRC</t>
  </si>
  <si>
    <t>2006GRC -2011GRC</t>
  </si>
  <si>
    <t>2007GRC -2011GRC</t>
  </si>
  <si>
    <t>2009GRC -2011GRC</t>
  </si>
  <si>
    <t>(Note 1)</t>
  </si>
  <si>
    <t>Load (input tab)</t>
  </si>
  <si>
    <t xml:space="preserve">Electric </t>
  </si>
  <si>
    <t>Electric Expenses</t>
  </si>
  <si>
    <t>Other Power Supply Expense</t>
  </si>
  <si>
    <t>PCA Transmission</t>
  </si>
  <si>
    <t>Transmission &amp; Distribution Expense</t>
  </si>
  <si>
    <t>Customer Account &amp; Services Expenses</t>
  </si>
  <si>
    <t>Admin &amp; General Expenses</t>
  </si>
  <si>
    <t>Total Electric Expenses</t>
  </si>
  <si>
    <t>Electric Non-pca related</t>
  </si>
  <si>
    <t>Electric Depreciation</t>
  </si>
  <si>
    <t xml:space="preserve">Production </t>
  </si>
  <si>
    <t>Transmission &amp; Distribution</t>
  </si>
  <si>
    <t xml:space="preserve">General , Intangible </t>
  </si>
  <si>
    <t>Non-Tracker</t>
  </si>
  <si>
    <t>Total T&amp;D and General</t>
  </si>
  <si>
    <t>Electric Amortization</t>
  </si>
  <si>
    <t>Transmission &amp;Distribution</t>
  </si>
  <si>
    <t>T&amp;D/General  Depn &amp; Amort (ln19 + ln27)</t>
  </si>
  <si>
    <t xml:space="preserve">Electric Ratebase </t>
  </si>
  <si>
    <t>Transmission &amp; Distribution (Note 1)</t>
  </si>
  <si>
    <t>General , Intangible , Other (Note 1)</t>
  </si>
  <si>
    <t>EXHIBIT NO.___(KJB-16) 
Page 2 of 5</t>
  </si>
  <si>
    <t>Average Customer Count from GRC (2)</t>
  </si>
  <si>
    <t>Cost per customer:</t>
  </si>
  <si>
    <t>Depn</t>
  </si>
  <si>
    <t>Ratebase</t>
  </si>
  <si>
    <t>Operating Expense</t>
  </si>
  <si>
    <t>(Note 1) For the 2009 GRC, 2011 GRC and 2011 CBR, General, Intangible and Other plant is included on line 35.</t>
  </si>
  <si>
    <t>(Note 2)  Customer Counts from PSE's Response to Public Counsel Data Request 78, Attachments A</t>
  </si>
  <si>
    <t>ACTUAL COST PER CUSTOMER</t>
  </si>
  <si>
    <t>COMPOUND</t>
  </si>
  <si>
    <t xml:space="preserve">GROWTH </t>
  </si>
  <si>
    <t>CALCULATED</t>
  </si>
  <si>
    <t>ERF KJB-16</t>
  </si>
  <si>
    <t>2011 GROWN AT HISTORICAL RATE</t>
  </si>
  <si>
    <t>12 ME 12/31/2010 and 8/31/2010</t>
  </si>
  <si>
    <t>12 ME 12/31/2011 and 8/31/2011</t>
  </si>
  <si>
    <t>12 ME 12/31/2012 and 8/31/2012</t>
  </si>
  <si>
    <t>12ME Dec 2014</t>
  </si>
  <si>
    <t>FOR THE TWELVE MONTHS ENDED DECEMBER 31, 2014</t>
  </si>
  <si>
    <t>OK</t>
  </si>
  <si>
    <t>Summary</t>
  </si>
  <si>
    <t>PUGET SOUND ENERGY ALLOCATION ANALYSIS</t>
  </si>
  <si>
    <t>2011 CBR</t>
  </si>
  <si>
    <t>2012 CBR</t>
  </si>
  <si>
    <t>2013 CBR</t>
  </si>
  <si>
    <t>2014 CBR</t>
  </si>
  <si>
    <t>2007 CBR</t>
  </si>
  <si>
    <t>2008 CBR</t>
  </si>
  <si>
    <t>2009 CBR</t>
  </si>
  <si>
    <t>12ME</t>
  </si>
  <si>
    <t>2010 GTIF</t>
  </si>
  <si>
    <t>2010 CBR</t>
  </si>
  <si>
    <t>Line No.</t>
  </si>
  <si>
    <t>12 Month Average Number of Customers</t>
  </si>
  <si>
    <t>Gas</t>
  </si>
  <si>
    <t>Electric</t>
  </si>
  <si>
    <t>Total</t>
  </si>
  <si>
    <t>Joint Meter Reading Customers</t>
  </si>
  <si>
    <t>Non-Production Plant</t>
  </si>
  <si>
    <t>DST</t>
  </si>
  <si>
    <t>TSM</t>
  </si>
  <si>
    <t>GNL</t>
  </si>
  <si>
    <t xml:space="preserve">   GNL</t>
  </si>
  <si>
    <t>FOUR FACTOR ALLOCATOR</t>
  </si>
  <si>
    <t>CUSTOMER COUNT</t>
  </si>
  <si>
    <t>LABOR - DIRECT CHARGE TO O&amp;M</t>
  </si>
  <si>
    <t>T&amp;D OPERATIONS &amp; MAINTENANCE EXPENSE (LESS LABOR)</t>
  </si>
  <si>
    <t>CLASSIFIED PLANT</t>
  </si>
  <si>
    <t xml:space="preserve">LABOR BENEFITS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</si>
</sst>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7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&quot;PAGE&quot;\ 0.00"/>
    <numFmt numFmtId="166" formatCode="#,##0;\(#,##0\)"/>
    <numFmt numFmtId="167" formatCode="_(* #,##0.00000_);_(* \(#,##0.00000\);_(* &quot;-&quot;?????_);_(@_)"/>
    <numFmt numFmtId="168" formatCode="#,##0.00\ ;\(#,##0.00\)"/>
    <numFmt numFmtId="169" formatCode="0.0000000%"/>
    <numFmt numFmtId="170" formatCode="0.0%"/>
    <numFmt numFmtId="171" formatCode="_(* #,##0_);_(* \(#,##0\);_(* &quot;-&quot;??_);_(@_)"/>
    <numFmt numFmtId="172" formatCode="_(&quot;$&quot;* #,##0.00000_);_(&quot;$&quot;* \(#,##0.00000\);_(&quot;$&quot;* &quot;-&quot;?????_);_(@_)"/>
    <numFmt numFmtId="173" formatCode="0.000%"/>
    <numFmt numFmtId="174" formatCode="_(&quot;$&quot;* #,##0_);_(&quot;$&quot;* \(#,##0\);_(&quot;$&quot;* &quot;-&quot;??_);_(@_)"/>
    <numFmt numFmtId="175" formatCode="0.0000000"/>
    <numFmt numFmtId="176" formatCode="0.00000000"/>
    <numFmt numFmtId="177" formatCode="0.000000%"/>
    <numFmt numFmtId="178" formatCode="_(* #,##0_);[Red]_(* \(#,##0\);_(* &quot;-&quot;_);_(@_)"/>
    <numFmt numFmtId="179" formatCode="_(&quot;$&quot;* #,##0_);[Red]_(&quot;$&quot;* \(#,##0\);_(&quot;$&quot;* &quot;-&quot;_);_(@_)"/>
    <numFmt numFmtId="180" formatCode="#,##0.0000000;\(#,##0.0000000\)"/>
    <numFmt numFmtId="181" formatCode="_(* #,##0.00000_);_(* \(#,##0.00000\);_(* &quot;-&quot;??_);_(@_)"/>
    <numFmt numFmtId="182" formatCode="0000"/>
    <numFmt numFmtId="183" formatCode="000000"/>
    <numFmt numFmtId="184" formatCode="d\.mmm\.yy"/>
    <numFmt numFmtId="185" formatCode="#."/>
    <numFmt numFmtId="186" formatCode="_(* ###0_);_(* \(###0\);_(* &quot;-&quot;_);_(@_)"/>
    <numFmt numFmtId="187" formatCode="_(&quot;$&quot;* #,##0.0_);_(&quot;$&quot;* \(#,##0.0\);_(&quot;$&quot;* &quot;-&quot;??_);_(@_)"/>
    <numFmt numFmtId="188" formatCode="_(&quot;$&quot;* #,##0.000000_);_(&quot;$&quot;* \(#,##0.000000\);_(&quot;$&quot;* &quot;-&quot;??????_);_(@_)"/>
    <numFmt numFmtId="189" formatCode="mmmm\ d\,\ yyyy"/>
    <numFmt numFmtId="190" formatCode="_(&quot;$&quot;* #,##0.0000_);_(&quot;$&quot;* \(#,##0.0000\);_(&quot;$&quot;* &quot;-&quot;????_);_(@_)"/>
    <numFmt numFmtId="191" formatCode="_(* #,##0.0_);_(* \(#,##0.0\);_(* &quot;-&quot;_);_(@_)"/>
    <numFmt numFmtId="192" formatCode="&quot;$&quot;#,##0.00"/>
    <numFmt numFmtId="193" formatCode="_(&quot;$&quot;* #,##0.00_);_(&quot;$&quot;* \(#,##0.00\);_(&quot;$&quot;* &quot;-&quot;_);_(@_)"/>
    <numFmt numFmtId="194" formatCode="&quot;ADJ&quot;\ 0.00"/>
    <numFmt numFmtId="195" formatCode="0.0000%"/>
    <numFmt numFmtId="196" formatCode="yyyy"/>
    <numFmt numFmtId="197" formatCode="0.00000%"/>
    <numFmt numFmtId="198" formatCode="[$-409]mmm\-yy;@"/>
    <numFmt numFmtId="199" formatCode="_-* #,##0.00\ _D_M_-;\-* #,##0.00\ _D_M_-;_-* &quot;-&quot;??\ _D_M_-;_-@_-"/>
    <numFmt numFmtId="200" formatCode="_-* #,##0.00\ &quot;DM&quot;_-;\-* #,##0.00\ &quot;DM&quot;_-;_-* &quot;-&quot;??\ &quot;DM&quot;_-;_-@_-"/>
    <numFmt numFmtId="201" formatCode="_([$€-2]* #,##0.00_);_([$€-2]* \(#,##0.00\);_([$€-2]* &quot;-&quot;??_)"/>
    <numFmt numFmtId="202" formatCode="&quot;$&quot;#,##0;\-&quot;$&quot;#,##0"/>
    <numFmt numFmtId="203" formatCode="0.00_)"/>
    <numFmt numFmtId="204" formatCode="0000000"/>
    <numFmt numFmtId="205" formatCode="_(&quot;$&quot;* #,##0.000_);_(&quot;$&quot;* \(#,##0.000\);_(&quot;$&quot;* &quot;-&quot;??_);_(@_)"/>
    <numFmt numFmtId="206" formatCode="0.0%\ ;\(0.0%\);&quot;0.0% &quot;"/>
    <numFmt numFmtId="207" formatCode="_(* #,##0.000_);_(* \(#,##0.000\);_(* &quot;-&quot;??_);_(@_)"/>
    <numFmt numFmtId="208" formatCode="_(* #,##0.0000000_);_(* \(#,##0.0000000\);_(* &quot;-&quot;??_);_(@_)"/>
    <numFmt numFmtId="209" formatCode="&quot;$&quot;#,##0\ ;\(&quot;$&quot;#,##0\)"/>
    <numFmt numFmtId="210" formatCode="0.0000_);\(0.0000\)"/>
    <numFmt numFmtId="211" formatCode="0\ &quot; HR&quot;"/>
    <numFmt numFmtId="212" formatCode="mmm\-yyyy"/>
    <numFmt numFmtId="213" formatCode="m/yy"/>
    <numFmt numFmtId="214" formatCode="mm/dd/yy;@"/>
  </numFmts>
  <fonts count="168">
    <font>
      <sz val="8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univers (E1)"/>
    </font>
    <font>
      <sz val="10"/>
      <name val="Times New Roman"/>
      <family val="1"/>
    </font>
    <font>
      <sz val="8"/>
      <name val="Helv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8"/>
      <name val="Helv"/>
    </font>
    <font>
      <sz val="10"/>
      <name val="Arial"/>
      <family val="2"/>
    </font>
    <font>
      <u/>
      <sz val="10"/>
      <name val="Times New Roman"/>
      <family val="1"/>
    </font>
    <font>
      <sz val="10"/>
      <color indexed="8"/>
      <name val="Times New Roman"/>
      <family val="1"/>
    </font>
    <font>
      <b/>
      <u/>
      <sz val="10"/>
      <name val="Arial"/>
      <family val="2"/>
    </font>
    <font>
      <sz val="11.5"/>
      <name val="Symbol"/>
      <family val="1"/>
      <charset val="2"/>
    </font>
    <font>
      <b/>
      <i/>
      <sz val="10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8"/>
      <name val="Arial"/>
      <family val="2"/>
    </font>
    <font>
      <sz val="8"/>
      <color indexed="8"/>
      <name val="Helv"/>
    </font>
    <font>
      <b/>
      <sz val="10"/>
      <color rgb="FF00B050"/>
      <name val="Times New Roman"/>
      <family val="1"/>
    </font>
    <font>
      <sz val="8"/>
      <color indexed="14"/>
      <name val="Helv"/>
    </font>
    <font>
      <b/>
      <sz val="12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MS Sans Serif"/>
      <family val="2"/>
    </font>
    <font>
      <sz val="11"/>
      <name val="Arial"/>
      <family val="2"/>
    </font>
    <font>
      <sz val="10"/>
      <name val="MS Sans Serif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color rgb="FF0000FF"/>
      <name val="Times New Roman"/>
      <family val="1"/>
    </font>
    <font>
      <i/>
      <sz val="10"/>
      <color rgb="FF0000FF"/>
      <name val="Times New Roman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0000"/>
      <name val="Times New Roman"/>
      <family val="1"/>
    </font>
    <font>
      <b/>
      <u/>
      <sz val="10"/>
      <color rgb="FFFF0000"/>
      <name val="Times New Roman"/>
      <family val="1"/>
    </font>
    <font>
      <b/>
      <sz val="8"/>
      <color rgb="FFFF0000"/>
      <name val="Helv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b/>
      <sz val="10"/>
      <name val="Arial Unicode MS"/>
      <family val="2"/>
    </font>
    <font>
      <sz val="10"/>
      <color indexed="24"/>
      <name val="Arial"/>
      <family val="2"/>
    </font>
    <font>
      <sz val="10"/>
      <name val="Arial Unicode MS"/>
      <family val="2"/>
    </font>
    <font>
      <sz val="8"/>
      <color indexed="8"/>
      <name val="Arial"/>
      <family val="2"/>
    </font>
    <font>
      <sz val="10"/>
      <color indexed="2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  <scheme val="minor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  <scheme val="minor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b/>
      <i/>
      <sz val="16"/>
      <name val="Helv"/>
    </font>
    <font>
      <sz val="10"/>
      <name val="Geneva"/>
    </font>
    <font>
      <sz val="8"/>
      <color theme="1"/>
      <name val="Arial"/>
      <family val="2"/>
    </font>
    <font>
      <sz val="8"/>
      <name val="MS Sans Serif"/>
      <family val="2"/>
    </font>
    <font>
      <b/>
      <sz val="11"/>
      <color indexed="63"/>
      <name val="Calibri"/>
      <family val="2"/>
    </font>
    <font>
      <sz val="10"/>
      <name val="Calibri"/>
      <family val="2"/>
    </font>
    <font>
      <sz val="12"/>
      <name val="Helv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sz val="18"/>
      <color indexed="56"/>
      <name val="Cambria"/>
      <family val="2"/>
    </font>
    <font>
      <b/>
      <sz val="18"/>
      <color indexed="62"/>
      <name val="Cambria"/>
      <family val="2"/>
      <scheme val="major"/>
    </font>
    <font>
      <sz val="11"/>
      <color indexed="12"/>
      <name val="Book Antiqua"/>
      <family val="1"/>
    </font>
    <font>
      <sz val="11"/>
      <name val="Book Antiqua"/>
      <family val="1"/>
    </font>
    <font>
      <sz val="14"/>
      <name val="Book Antiqua"/>
      <family val="1"/>
    </font>
    <font>
      <b/>
      <sz val="14"/>
      <name val="Arial"/>
      <family val="2"/>
    </font>
    <font>
      <b/>
      <sz val="14"/>
      <color indexed="18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4"/>
      <name val="Book Antiqua"/>
      <family val="1"/>
    </font>
    <font>
      <sz val="14"/>
      <color indexed="8"/>
      <name val="Arial"/>
      <family val="2"/>
    </font>
    <font>
      <u val="singleAccounting"/>
      <sz val="14"/>
      <name val="Arial"/>
      <family val="2"/>
    </font>
    <font>
      <u/>
      <sz val="14"/>
      <name val="Arial"/>
      <family val="2"/>
    </font>
    <font>
      <b/>
      <sz val="16"/>
      <name val="Arial"/>
      <family val="2"/>
    </font>
    <font>
      <b/>
      <sz val="11"/>
      <name val="Book Antiqua"/>
      <family val="1"/>
    </font>
    <font>
      <b/>
      <sz val="10"/>
      <name val="Book Antiqua"/>
      <family val="1"/>
    </font>
    <font>
      <sz val="10"/>
      <name val="Book Antiqua"/>
      <family val="1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12"/>
      <name val="Book Antiqua"/>
      <family val="1"/>
    </font>
    <font>
      <sz val="9"/>
      <name val="Times New Roman"/>
      <family val="1"/>
    </font>
    <font>
      <b/>
      <sz val="10"/>
      <color rgb="FF0000FF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 val="double"/>
      <sz val="14"/>
      <name val="Arial MT"/>
    </font>
    <font>
      <b/>
      <sz val="14"/>
      <name val="Arial MT"/>
    </font>
    <font>
      <b/>
      <sz val="11"/>
      <color indexed="10"/>
      <name val="Calibri"/>
      <family val="2"/>
    </font>
    <font>
      <sz val="10"/>
      <color theme="1"/>
      <name val="Calibri"/>
      <family val="2"/>
    </font>
    <font>
      <sz val="12"/>
      <name val="TIMES"/>
    </font>
    <font>
      <sz val="12"/>
      <name val="Arial MT"/>
    </font>
    <font>
      <sz val="18"/>
      <name val="Arial"/>
      <family val="2"/>
    </font>
    <font>
      <u/>
      <sz val="10"/>
      <color indexed="12"/>
      <name val="MS Sans Serif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2"/>
      <color indexed="10"/>
      <name val="TIMES"/>
    </font>
    <font>
      <b/>
      <sz val="8"/>
      <color indexed="62"/>
      <name val="Arial"/>
      <family val="2"/>
    </font>
    <font>
      <b/>
      <sz val="18"/>
      <color indexed="62"/>
      <name val="Arial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12"/>
      <color indexed="60"/>
      <name val="Arial"/>
      <family val="2"/>
    </font>
    <font>
      <b/>
      <sz val="11"/>
      <name val="Helv"/>
    </font>
    <font>
      <sz val="11"/>
      <name val="Helv"/>
    </font>
  </fonts>
  <fills count="9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8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2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lightDown">
        <fgColor indexed="22"/>
        <bgColor indexed="23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5"/>
        <bgColor indexed="64"/>
      </patternFill>
    </fill>
  </fills>
  <borders count="6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602">
    <xf numFmtId="164" fontId="0" fillId="0" borderId="0">
      <alignment horizontal="left" wrapText="1"/>
    </xf>
    <xf numFmtId="4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0" fillId="0" borderId="0">
      <alignment horizontal="left" wrapText="1"/>
    </xf>
    <xf numFmtId="0" fontId="10" fillId="0" borderId="0"/>
    <xf numFmtId="0" fontId="10" fillId="0" borderId="0"/>
    <xf numFmtId="44" fontId="10" fillId="0" borderId="0" applyFont="0" applyFill="0" applyBorder="0" applyAlignment="0" applyProtection="0"/>
    <xf numFmtId="170" fontId="10" fillId="0" borderId="0">
      <alignment horizontal="left" wrapText="1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164" fontId="10" fillId="0" borderId="0">
      <alignment horizontal="left" wrapText="1"/>
    </xf>
    <xf numFmtId="164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75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75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0" fontId="16" fillId="0" borderId="0"/>
    <xf numFmtId="181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0" fontId="16" fillId="0" borderId="0"/>
    <xf numFmtId="182" fontId="25" fillId="0" borderId="0">
      <alignment horizontal="left"/>
    </xf>
    <xf numFmtId="183" fontId="26" fillId="0" borderId="0">
      <alignment horizontal="left"/>
    </xf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8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8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8" fillId="23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8" fillId="23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8" fillId="16" borderId="0" applyNumberFormat="0" applyBorder="0" applyAlignment="0" applyProtection="0"/>
    <xf numFmtId="0" fontId="27" fillId="24" borderId="0" applyNumberFormat="0" applyBorder="0" applyAlignment="0" applyProtection="0"/>
    <xf numFmtId="0" fontId="27" fillId="19" borderId="0" applyNumberFormat="0" applyBorder="0" applyAlignment="0" applyProtection="0"/>
    <xf numFmtId="0" fontId="28" fillId="25" borderId="0" applyNumberFormat="0" applyBorder="0" applyAlignment="0" applyProtection="0"/>
    <xf numFmtId="0" fontId="26" fillId="0" borderId="0" applyFont="0" applyFill="0" applyBorder="0" applyAlignment="0" applyProtection="0">
      <alignment horizontal="right"/>
    </xf>
    <xf numFmtId="184" fontId="29" fillId="0" borderId="0" applyFill="0" applyBorder="0" applyAlignment="0"/>
    <xf numFmtId="41" fontId="10" fillId="26" borderId="0"/>
    <xf numFmtId="43" fontId="1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3" fontId="32" fillId="0" borderId="0" applyFont="0" applyFill="0" applyBorder="0" applyAlignment="0" applyProtection="0"/>
    <xf numFmtId="0" fontId="33" fillId="0" borderId="0"/>
    <xf numFmtId="0" fontId="33" fillId="0" borderId="0"/>
    <xf numFmtId="0" fontId="34" fillId="0" borderId="0"/>
    <xf numFmtId="185" fontId="35" fillId="0" borderId="0">
      <protection locked="0"/>
    </xf>
    <xf numFmtId="0" fontId="34" fillId="0" borderId="0"/>
    <xf numFmtId="0" fontId="36" fillId="0" borderId="0" applyNumberFormat="0" applyAlignment="0">
      <alignment horizontal="left"/>
    </xf>
    <xf numFmtId="0" fontId="37" fillId="0" borderId="0" applyNumberFormat="0" applyAlignment="0"/>
    <xf numFmtId="0" fontId="33" fillId="0" borderId="0"/>
    <xf numFmtId="0" fontId="34" fillId="0" borderId="0"/>
    <xf numFmtId="0" fontId="33" fillId="0" borderId="0"/>
    <xf numFmtId="0" fontId="34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86" fontId="10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164" fontId="10" fillId="0" borderId="0"/>
    <xf numFmtId="2" fontId="32" fillId="0" borderId="0" applyFont="0" applyFill="0" applyBorder="0" applyAlignment="0" applyProtection="0"/>
    <xf numFmtId="0" fontId="33" fillId="0" borderId="0"/>
    <xf numFmtId="38" fontId="18" fillId="26" borderId="0" applyNumberFormat="0" applyBorder="0" applyAlignment="0" applyProtection="0"/>
    <xf numFmtId="187" fontId="39" fillId="0" borderId="0" applyNumberFormat="0" applyFill="0" applyBorder="0" applyProtection="0">
      <alignment horizontal="right"/>
    </xf>
    <xf numFmtId="0" fontId="40" fillId="0" borderId="9" applyNumberFormat="0" applyAlignment="0" applyProtection="0">
      <alignment horizontal="left"/>
    </xf>
    <xf numFmtId="0" fontId="40" fillId="0" borderId="8">
      <alignment horizontal="left"/>
    </xf>
    <xf numFmtId="14" fontId="41" fillId="30" borderId="10">
      <alignment horizontal="center" vertical="center" wrapText="1"/>
    </xf>
    <xf numFmtId="38" fontId="42" fillId="0" borderId="0"/>
    <xf numFmtId="40" fontId="42" fillId="0" borderId="0"/>
    <xf numFmtId="10" fontId="18" fillId="31" borderId="11" applyNumberFormat="0" applyBorder="0" applyAlignment="0" applyProtection="0"/>
    <xf numFmtId="41" fontId="43" fillId="32" borderId="12">
      <alignment horizontal="left"/>
      <protection locked="0"/>
    </xf>
    <xf numFmtId="10" fontId="43" fillId="32" borderId="12">
      <alignment horizontal="right"/>
      <protection locked="0"/>
    </xf>
    <xf numFmtId="0" fontId="18" fillId="26" borderId="0"/>
    <xf numFmtId="3" fontId="44" fillId="0" borderId="0" applyFill="0" applyBorder="0" applyAlignment="0" applyProtection="0"/>
    <xf numFmtId="44" fontId="41" fillId="0" borderId="13" applyNumberFormat="0" applyFont="0" applyAlignment="0">
      <alignment horizontal="center"/>
    </xf>
    <xf numFmtId="44" fontId="41" fillId="0" borderId="14" applyNumberFormat="0" applyFont="0" applyAlignment="0">
      <alignment horizontal="center"/>
    </xf>
    <xf numFmtId="37" fontId="45" fillId="0" borderId="0"/>
    <xf numFmtId="188" fontId="6" fillId="0" borderId="0"/>
    <xf numFmtId="0" fontId="27" fillId="0" borderId="0"/>
    <xf numFmtId="0" fontId="10" fillId="0" borderId="0"/>
    <xf numFmtId="0" fontId="27" fillId="0" borderId="0"/>
    <xf numFmtId="0" fontId="27" fillId="0" borderId="0"/>
    <xf numFmtId="164" fontId="6" fillId="0" borderId="0">
      <alignment horizontal="left" wrapText="1"/>
    </xf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27" fillId="0" borderId="0"/>
    <xf numFmtId="0" fontId="10" fillId="0" borderId="0"/>
    <xf numFmtId="0" fontId="27" fillId="0" borderId="0"/>
    <xf numFmtId="0" fontId="30" fillId="0" borderId="0"/>
    <xf numFmtId="0" fontId="10" fillId="0" borderId="0"/>
    <xf numFmtId="189" fontId="10" fillId="0" borderId="0">
      <alignment horizontal="left" wrapText="1"/>
    </xf>
    <xf numFmtId="0" fontId="10" fillId="0" borderId="0"/>
    <xf numFmtId="0" fontId="27" fillId="0" borderId="0"/>
    <xf numFmtId="0" fontId="27" fillId="0" borderId="0"/>
    <xf numFmtId="0" fontId="27" fillId="33" borderId="15" applyNumberFormat="0" applyFont="0" applyAlignment="0" applyProtection="0"/>
    <xf numFmtId="0" fontId="27" fillId="33" borderId="15" applyNumberFormat="0" applyFont="0" applyAlignment="0" applyProtection="0"/>
    <xf numFmtId="0" fontId="27" fillId="33" borderId="15" applyNumberFormat="0" applyFont="0" applyAlignment="0" applyProtection="0"/>
    <xf numFmtId="0" fontId="27" fillId="33" borderId="15" applyNumberFormat="0" applyFont="0" applyAlignment="0" applyProtection="0"/>
    <xf numFmtId="0" fontId="27" fillId="33" borderId="15" applyNumberFormat="0" applyFont="0" applyAlignment="0" applyProtection="0"/>
    <xf numFmtId="0" fontId="27" fillId="33" borderId="15" applyNumberFormat="0" applyFont="0" applyAlignment="0" applyProtection="0"/>
    <xf numFmtId="0" fontId="27" fillId="2" borderId="1" applyNumberFormat="0" applyFont="0" applyAlignment="0" applyProtection="0"/>
    <xf numFmtId="0" fontId="27" fillId="2" borderId="1" applyNumberFormat="0" applyFont="0" applyAlignment="0" applyProtection="0"/>
    <xf numFmtId="0" fontId="27" fillId="2" borderId="1" applyNumberFormat="0" applyFont="0" applyAlignment="0" applyProtection="0"/>
    <xf numFmtId="0" fontId="27" fillId="2" borderId="1" applyNumberFormat="0" applyFont="0" applyAlignment="0" applyProtection="0"/>
    <xf numFmtId="0" fontId="27" fillId="2" borderId="1" applyNumberFormat="0" applyFont="0" applyAlignment="0" applyProtection="0"/>
    <xf numFmtId="0" fontId="33" fillId="0" borderId="0"/>
    <xf numFmtId="0" fontId="33" fillId="0" borderId="0"/>
    <xf numFmtId="0" fontId="34" fillId="0" borderId="0"/>
    <xf numFmtId="17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6" fillId="0" borderId="0" applyFont="0" applyFill="0" applyBorder="0" applyAlignment="0" applyProtection="0"/>
    <xf numFmtId="41" fontId="10" fillId="34" borderId="12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47" fillId="0" borderId="10">
      <alignment horizontal="center"/>
    </xf>
    <xf numFmtId="3" fontId="31" fillId="0" borderId="0" applyFont="0" applyFill="0" applyBorder="0" applyAlignment="0" applyProtection="0"/>
    <xf numFmtId="0" fontId="31" fillId="35" borderId="0" applyNumberFormat="0" applyFont="0" applyBorder="0" applyAlignment="0" applyProtection="0"/>
    <xf numFmtId="0" fontId="34" fillId="0" borderId="0"/>
    <xf numFmtId="3" fontId="48" fillId="0" borderId="0" applyFill="0" applyBorder="0" applyAlignment="0" applyProtection="0"/>
    <xf numFmtId="0" fontId="49" fillId="0" borderId="0"/>
    <xf numFmtId="42" fontId="10" fillId="31" borderId="0"/>
    <xf numFmtId="42" fontId="10" fillId="31" borderId="7">
      <alignment vertical="center"/>
    </xf>
    <xf numFmtId="0" fontId="41" fillId="31" borderId="4" applyNumberFormat="0">
      <alignment horizontal="center" vertical="center" wrapText="1"/>
    </xf>
    <xf numFmtId="10" fontId="10" fillId="31" borderId="0"/>
    <xf numFmtId="190" fontId="10" fillId="31" borderId="0"/>
    <xf numFmtId="171" fontId="42" fillId="0" borderId="0" applyBorder="0" applyAlignment="0"/>
    <xf numFmtId="42" fontId="10" fillId="31" borderId="5">
      <alignment horizontal="left"/>
    </xf>
    <xf numFmtId="190" fontId="50" fillId="31" borderId="5">
      <alignment horizontal="left"/>
    </xf>
    <xf numFmtId="14" fontId="6" fillId="0" borderId="0" applyNumberFormat="0" applyFill="0" applyBorder="0" applyAlignment="0" applyProtection="0">
      <alignment horizontal="left"/>
    </xf>
    <xf numFmtId="191" fontId="10" fillId="0" borderId="0" applyFont="0" applyFill="0" applyAlignment="0">
      <alignment horizontal="right"/>
    </xf>
    <xf numFmtId="4" fontId="46" fillId="32" borderId="16" applyNumberFormat="0" applyProtection="0">
      <alignment vertical="center"/>
    </xf>
    <xf numFmtId="4" fontId="51" fillId="32" borderId="16" applyNumberFormat="0" applyProtection="0">
      <alignment vertical="center"/>
    </xf>
    <xf numFmtId="4" fontId="46" fillId="32" borderId="16" applyNumberFormat="0" applyProtection="0">
      <alignment horizontal="left" vertical="center" indent="1"/>
    </xf>
    <xf numFmtId="4" fontId="46" fillId="32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37" borderId="0" applyNumberFormat="0" applyProtection="0">
      <alignment horizontal="left" vertical="center" indent="1"/>
    </xf>
    <xf numFmtId="4" fontId="46" fillId="38" borderId="16" applyNumberFormat="0" applyProtection="0">
      <alignment horizontal="right" vertical="center"/>
    </xf>
    <xf numFmtId="4" fontId="46" fillId="39" borderId="16" applyNumberFormat="0" applyProtection="0">
      <alignment horizontal="right" vertical="center"/>
    </xf>
    <xf numFmtId="4" fontId="46" fillId="40" borderId="16" applyNumberFormat="0" applyProtection="0">
      <alignment horizontal="right" vertical="center"/>
    </xf>
    <xf numFmtId="4" fontId="46" fillId="41" borderId="16" applyNumberFormat="0" applyProtection="0">
      <alignment horizontal="right" vertical="center"/>
    </xf>
    <xf numFmtId="4" fontId="46" fillId="42" borderId="16" applyNumberFormat="0" applyProtection="0">
      <alignment horizontal="right" vertical="center"/>
    </xf>
    <xf numFmtId="4" fontId="46" fillId="43" borderId="16" applyNumberFormat="0" applyProtection="0">
      <alignment horizontal="right" vertical="center"/>
    </xf>
    <xf numFmtId="4" fontId="46" fillId="44" borderId="16" applyNumberFormat="0" applyProtection="0">
      <alignment horizontal="right" vertical="center"/>
    </xf>
    <xf numFmtId="4" fontId="46" fillId="45" borderId="16" applyNumberFormat="0" applyProtection="0">
      <alignment horizontal="right" vertical="center"/>
    </xf>
    <xf numFmtId="4" fontId="46" fillId="46" borderId="16" applyNumberFormat="0" applyProtection="0">
      <alignment horizontal="right" vertical="center"/>
    </xf>
    <xf numFmtId="4" fontId="52" fillId="47" borderId="16" applyNumberFormat="0" applyProtection="0">
      <alignment horizontal="left" vertical="center" indent="1"/>
    </xf>
    <xf numFmtId="4" fontId="46" fillId="48" borderId="17" applyNumberFormat="0" applyProtection="0">
      <alignment horizontal="left" vertical="center" indent="1"/>
    </xf>
    <xf numFmtId="4" fontId="53" fillId="49" borderId="0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4" fontId="46" fillId="48" borderId="16" applyNumberFormat="0" applyProtection="0">
      <alignment horizontal="left" vertical="center" indent="1"/>
    </xf>
    <xf numFmtId="4" fontId="46" fillId="50" borderId="16" applyNumberFormat="0" applyProtection="0">
      <alignment horizontal="left" vertical="center" indent="1"/>
    </xf>
    <xf numFmtId="0" fontId="10" fillId="50" borderId="16" applyNumberFormat="0" applyProtection="0">
      <alignment horizontal="left" vertical="center" indent="1"/>
    </xf>
    <xf numFmtId="0" fontId="10" fillId="50" borderId="16" applyNumberFormat="0" applyProtection="0">
      <alignment horizontal="left" vertical="center" indent="1"/>
    </xf>
    <xf numFmtId="0" fontId="10" fillId="51" borderId="16" applyNumberFormat="0" applyProtection="0">
      <alignment horizontal="left" vertical="center" indent="1"/>
    </xf>
    <xf numFmtId="0" fontId="10" fillId="51" borderId="16" applyNumberFormat="0" applyProtection="0">
      <alignment horizontal="left" vertical="center" indent="1"/>
    </xf>
    <xf numFmtId="0" fontId="10" fillId="26" borderId="16" applyNumberFormat="0" applyProtection="0">
      <alignment horizontal="left" vertical="center" indent="1"/>
    </xf>
    <xf numFmtId="0" fontId="10" fillId="2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52" borderId="11" applyNumberFormat="0">
      <protection locked="0"/>
    </xf>
    <xf numFmtId="4" fontId="46" fillId="53" borderId="16" applyNumberFormat="0" applyProtection="0">
      <alignment vertical="center"/>
    </xf>
    <xf numFmtId="4" fontId="51" fillId="53" borderId="16" applyNumberFormat="0" applyProtection="0">
      <alignment vertical="center"/>
    </xf>
    <xf numFmtId="4" fontId="46" fillId="53" borderId="16" applyNumberFormat="0" applyProtection="0">
      <alignment horizontal="left" vertical="center" indent="1"/>
    </xf>
    <xf numFmtId="4" fontId="46" fillId="53" borderId="16" applyNumberFormat="0" applyProtection="0">
      <alignment horizontal="left" vertical="center" indent="1"/>
    </xf>
    <xf numFmtId="4" fontId="46" fillId="48" borderId="16" applyNumberFormat="0" applyProtection="0">
      <alignment horizontal="right" vertical="center"/>
    </xf>
    <xf numFmtId="4" fontId="51" fillId="48" borderId="16" applyNumberFormat="0" applyProtection="0">
      <alignment horizontal="right" vertical="center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54" fillId="0" borderId="0"/>
    <xf numFmtId="4" fontId="55" fillId="48" borderId="16" applyNumberFormat="0" applyProtection="0">
      <alignment horizontal="right" vertical="center"/>
    </xf>
    <xf numFmtId="39" fontId="10" fillId="54" borderId="0"/>
    <xf numFmtId="0" fontId="56" fillId="0" borderId="0" applyNumberFormat="0" applyFill="0" applyBorder="0" applyAlignment="0" applyProtection="0"/>
    <xf numFmtId="38" fontId="18" fillId="0" borderId="18"/>
    <xf numFmtId="38" fontId="42" fillId="0" borderId="5"/>
    <xf numFmtId="39" fontId="6" fillId="55" borderId="0"/>
    <xf numFmtId="180" fontId="10" fillId="0" borderId="0">
      <alignment horizontal="left" wrapText="1"/>
    </xf>
    <xf numFmtId="40" fontId="57" fillId="0" borderId="0" applyBorder="0">
      <alignment horizontal="right"/>
    </xf>
    <xf numFmtId="41" fontId="58" fillId="31" borderId="0">
      <alignment horizontal="left"/>
    </xf>
    <xf numFmtId="0" fontId="59" fillId="0" borderId="0"/>
    <xf numFmtId="0" fontId="60" fillId="0" borderId="0" applyFill="0" applyBorder="0" applyProtection="0">
      <alignment horizontal="left" vertical="top"/>
    </xf>
    <xf numFmtId="192" fontId="61" fillId="31" borderId="0">
      <alignment horizontal="left" vertical="center"/>
    </xf>
    <xf numFmtId="0" fontId="41" fillId="31" borderId="0">
      <alignment horizontal="left" wrapText="1"/>
    </xf>
    <xf numFmtId="0" fontId="62" fillId="0" borderId="0">
      <alignment horizontal="left" vertical="center"/>
    </xf>
    <xf numFmtId="0" fontId="34" fillId="0" borderId="19"/>
    <xf numFmtId="164" fontId="10" fillId="0" borderId="0">
      <alignment horizontal="left" wrapText="1"/>
    </xf>
    <xf numFmtId="0" fontId="10" fillId="0" borderId="0"/>
    <xf numFmtId="181" fontId="10" fillId="0" borderId="0">
      <alignment horizontal="left" wrapText="1"/>
    </xf>
    <xf numFmtId="181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181" fontId="10" fillId="0" borderId="0">
      <alignment horizontal="left" wrapText="1"/>
    </xf>
    <xf numFmtId="0" fontId="10" fillId="0" borderId="0"/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0" fontId="10" fillId="0" borderId="0"/>
    <xf numFmtId="181" fontId="10" fillId="0" borderId="0">
      <alignment horizontal="left" wrapText="1"/>
    </xf>
    <xf numFmtId="181" fontId="10" fillId="0" borderId="0">
      <alignment horizontal="left" wrapText="1"/>
    </xf>
    <xf numFmtId="0" fontId="10" fillId="0" borderId="0"/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0" fontId="10" fillId="0" borderId="0"/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0" fontId="10" fillId="0" borderId="0"/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0" fontId="10" fillId="0" borderId="0"/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0" fontId="10" fillId="0" borderId="0"/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0" fontId="10" fillId="0" borderId="0"/>
    <xf numFmtId="181" fontId="10" fillId="0" borderId="0">
      <alignment horizontal="left" wrapText="1"/>
    </xf>
    <xf numFmtId="0" fontId="10" fillId="0" borderId="0"/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0" fontId="10" fillId="0" borderId="0"/>
    <xf numFmtId="181" fontId="10" fillId="0" borderId="0">
      <alignment horizontal="left" wrapText="1"/>
    </xf>
    <xf numFmtId="0" fontId="10" fillId="0" borderId="0"/>
    <xf numFmtId="181" fontId="10" fillId="0" borderId="0">
      <alignment horizontal="left" wrapText="1"/>
    </xf>
    <xf numFmtId="0" fontId="10" fillId="0" borderId="0"/>
    <xf numFmtId="181" fontId="10" fillId="0" borderId="0">
      <alignment horizontal="left" wrapText="1"/>
    </xf>
    <xf numFmtId="0" fontId="10" fillId="0" borderId="0"/>
    <xf numFmtId="181" fontId="10" fillId="0" borderId="0">
      <alignment horizontal="left" wrapText="1"/>
    </xf>
    <xf numFmtId="0" fontId="10" fillId="0" borderId="0"/>
    <xf numFmtId="181" fontId="10" fillId="0" borderId="0">
      <alignment horizontal="left" wrapText="1"/>
    </xf>
    <xf numFmtId="0" fontId="10" fillId="0" borderId="0"/>
    <xf numFmtId="181" fontId="10" fillId="0" borderId="0">
      <alignment horizontal="left" wrapText="1"/>
    </xf>
    <xf numFmtId="0" fontId="10" fillId="0" borderId="0"/>
    <xf numFmtId="181" fontId="10" fillId="0" borderId="0">
      <alignment horizontal="left" wrapText="1"/>
    </xf>
    <xf numFmtId="0" fontId="10" fillId="0" borderId="0"/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0" fontId="16" fillId="0" borderId="0"/>
    <xf numFmtId="0" fontId="16" fillId="0" borderId="0"/>
    <xf numFmtId="164" fontId="10" fillId="0" borderId="0">
      <alignment horizontal="left" wrapText="1"/>
    </xf>
    <xf numFmtId="164" fontId="10" fillId="0" borderId="0">
      <alignment horizontal="left" wrapText="1"/>
    </xf>
    <xf numFmtId="0" fontId="16" fillId="0" borderId="0"/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0" fontId="16" fillId="0" borderId="0"/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0" fontId="16" fillId="0" borderId="0"/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0" fontId="16" fillId="0" borderId="0"/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0" fontId="16" fillId="0" borderId="0"/>
    <xf numFmtId="0" fontId="16" fillId="0" borderId="0"/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" fillId="3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3" borderId="0" applyNumberFormat="0" applyBorder="0" applyAlignment="0" applyProtection="0"/>
    <xf numFmtId="0" fontId="27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" fillId="5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" fillId="64" borderId="0" applyNumberFormat="0" applyBorder="0" applyAlignment="0" applyProtection="0"/>
    <xf numFmtId="0" fontId="2" fillId="64" borderId="0" applyNumberFormat="0" applyBorder="0" applyAlignment="0" applyProtection="0"/>
    <xf numFmtId="0" fontId="2" fillId="5" borderId="0" applyNumberFormat="0" applyBorder="0" applyAlignment="0" applyProtection="0"/>
    <xf numFmtId="0" fontId="27" fillId="63" borderId="0" applyNumberFormat="0" applyBorder="0" applyAlignment="0" applyProtection="0"/>
    <xf numFmtId="0" fontId="2" fillId="64" borderId="0" applyNumberFormat="0" applyBorder="0" applyAlignment="0" applyProtection="0"/>
    <xf numFmtId="0" fontId="2" fillId="64" borderId="0" applyNumberFormat="0" applyBorder="0" applyAlignment="0" applyProtection="0"/>
    <xf numFmtId="0" fontId="2" fillId="64" borderId="0" applyNumberFormat="0" applyBorder="0" applyAlignment="0" applyProtection="0"/>
    <xf numFmtId="0" fontId="2" fillId="64" borderId="0" applyNumberFormat="0" applyBorder="0" applyAlignment="0" applyProtection="0"/>
    <xf numFmtId="0" fontId="2" fillId="64" borderId="0" applyNumberFormat="0" applyBorder="0" applyAlignment="0" applyProtection="0"/>
    <xf numFmtId="0" fontId="2" fillId="64" borderId="0" applyNumberFormat="0" applyBorder="0" applyAlignment="0" applyProtection="0"/>
    <xf numFmtId="0" fontId="2" fillId="64" borderId="0" applyNumberFormat="0" applyBorder="0" applyAlignment="0" applyProtection="0"/>
    <xf numFmtId="0" fontId="2" fillId="64" borderId="0" applyNumberFormat="0" applyBorder="0" applyAlignment="0" applyProtection="0"/>
    <xf numFmtId="0" fontId="2" fillId="64" borderId="0" applyNumberFormat="0" applyBorder="0" applyAlignment="0" applyProtection="0"/>
    <xf numFmtId="0" fontId="2" fillId="64" borderId="0" applyNumberFormat="0" applyBorder="0" applyAlignment="0" applyProtection="0"/>
    <xf numFmtId="0" fontId="2" fillId="64" borderId="0" applyNumberFormat="0" applyBorder="0" applyAlignment="0" applyProtection="0"/>
    <xf numFmtId="0" fontId="2" fillId="64" borderId="0" applyNumberFormat="0" applyBorder="0" applyAlignment="0" applyProtection="0"/>
    <xf numFmtId="0" fontId="2" fillId="64" borderId="0" applyNumberFormat="0" applyBorder="0" applyAlignment="0" applyProtection="0"/>
    <xf numFmtId="0" fontId="2" fillId="64" borderId="0" applyNumberFormat="0" applyBorder="0" applyAlignment="0" applyProtection="0"/>
    <xf numFmtId="0" fontId="2" fillId="64" borderId="0" applyNumberFormat="0" applyBorder="0" applyAlignment="0" applyProtection="0"/>
    <xf numFmtId="0" fontId="2" fillId="64" borderId="0" applyNumberFormat="0" applyBorder="0" applyAlignment="0" applyProtection="0"/>
    <xf numFmtId="0" fontId="2" fillId="64" borderId="0" applyNumberFormat="0" applyBorder="0" applyAlignment="0" applyProtection="0"/>
    <xf numFmtId="0" fontId="2" fillId="64" borderId="0" applyNumberFormat="0" applyBorder="0" applyAlignment="0" applyProtection="0"/>
    <xf numFmtId="0" fontId="2" fillId="64" borderId="0" applyNumberFormat="0" applyBorder="0" applyAlignment="0" applyProtection="0"/>
    <xf numFmtId="0" fontId="2" fillId="6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" fillId="7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7" borderId="0" applyNumberFormat="0" applyBorder="0" applyAlignment="0" applyProtection="0"/>
    <xf numFmtId="0" fontId="27" fillId="65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" fillId="9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7" borderId="0" applyNumberFormat="0" applyBorder="0" applyAlignment="0" applyProtection="0"/>
    <xf numFmtId="0" fontId="2" fillId="9" borderId="0" applyNumberFormat="0" applyBorder="0" applyAlignment="0" applyProtection="0"/>
    <xf numFmtId="0" fontId="27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7" borderId="0" applyNumberFormat="0" applyBorder="0" applyAlignment="0" applyProtection="0"/>
    <xf numFmtId="0" fontId="2" fillId="67" borderId="0" applyNumberFormat="0" applyBorder="0" applyAlignment="0" applyProtection="0"/>
    <xf numFmtId="0" fontId="2" fillId="67" borderId="0" applyNumberFormat="0" applyBorder="0" applyAlignment="0" applyProtection="0"/>
    <xf numFmtId="0" fontId="2" fillId="67" borderId="0" applyNumberFormat="0" applyBorder="0" applyAlignment="0" applyProtection="0"/>
    <xf numFmtId="0" fontId="2" fillId="67" borderId="0" applyNumberFormat="0" applyBorder="0" applyAlignment="0" applyProtection="0"/>
    <xf numFmtId="0" fontId="2" fillId="67" borderId="0" applyNumberFormat="0" applyBorder="0" applyAlignment="0" applyProtection="0"/>
    <xf numFmtId="0" fontId="2" fillId="67" borderId="0" applyNumberFormat="0" applyBorder="0" applyAlignment="0" applyProtection="0"/>
    <xf numFmtId="0" fontId="2" fillId="67" borderId="0" applyNumberFormat="0" applyBorder="0" applyAlignment="0" applyProtection="0"/>
    <xf numFmtId="0" fontId="2" fillId="67" borderId="0" applyNumberFormat="0" applyBorder="0" applyAlignment="0" applyProtection="0"/>
    <xf numFmtId="0" fontId="2" fillId="67" borderId="0" applyNumberFormat="0" applyBorder="0" applyAlignment="0" applyProtection="0"/>
    <xf numFmtId="0" fontId="2" fillId="67" borderId="0" applyNumberFormat="0" applyBorder="0" applyAlignment="0" applyProtection="0"/>
    <xf numFmtId="0" fontId="2" fillId="67" borderId="0" applyNumberFormat="0" applyBorder="0" applyAlignment="0" applyProtection="0"/>
    <xf numFmtId="0" fontId="2" fillId="67" borderId="0" applyNumberFormat="0" applyBorder="0" applyAlignment="0" applyProtection="0"/>
    <xf numFmtId="0" fontId="2" fillId="67" borderId="0" applyNumberFormat="0" applyBorder="0" applyAlignment="0" applyProtection="0"/>
    <xf numFmtId="0" fontId="2" fillId="67" borderId="0" applyNumberFormat="0" applyBorder="0" applyAlignment="0" applyProtection="0"/>
    <xf numFmtId="0" fontId="2" fillId="67" borderId="0" applyNumberFormat="0" applyBorder="0" applyAlignment="0" applyProtection="0"/>
    <xf numFmtId="0" fontId="2" fillId="67" borderId="0" applyNumberFormat="0" applyBorder="0" applyAlignment="0" applyProtection="0"/>
    <xf numFmtId="0" fontId="2" fillId="67" borderId="0" applyNumberFormat="0" applyBorder="0" applyAlignment="0" applyProtection="0"/>
    <xf numFmtId="0" fontId="2" fillId="6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" fillId="11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7" fillId="6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" fillId="13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13" borderId="0" applyNumberFormat="0" applyBorder="0" applyAlignment="0" applyProtection="0"/>
    <xf numFmtId="0" fontId="27" fillId="67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" fillId="4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4" borderId="0" applyNumberFormat="0" applyBorder="0" applyAlignment="0" applyProtection="0"/>
    <xf numFmtId="0" fontId="27" fillId="62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" fillId="6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7" fillId="6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" fillId="8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2" fillId="8" borderId="0" applyNumberFormat="0" applyBorder="0" applyAlignment="0" applyProtection="0"/>
    <xf numFmtId="0" fontId="27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" fillId="10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10" borderId="0" applyNumberFormat="0" applyBorder="0" applyAlignment="0" applyProtection="0"/>
    <xf numFmtId="0" fontId="27" fillId="66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" fillId="1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12" borderId="0" applyNumberFormat="0" applyBorder="0" applyAlignment="0" applyProtection="0"/>
    <xf numFmtId="0" fontId="27" fillId="62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" fillId="14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7" fillId="71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8" fillId="68" borderId="0" applyNumberFormat="0" applyBorder="0" applyAlignment="0" applyProtection="0"/>
    <xf numFmtId="0" fontId="28" fillId="72" borderId="0" applyNumberFormat="0" applyBorder="0" applyAlignment="0" applyProtection="0"/>
    <xf numFmtId="0" fontId="76" fillId="68" borderId="0" applyNumberFormat="0" applyBorder="0" applyAlignment="0" applyProtection="0"/>
    <xf numFmtId="0" fontId="28" fillId="72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28" fillId="73" borderId="0" applyNumberFormat="0" applyBorder="0" applyAlignment="0" applyProtection="0"/>
    <xf numFmtId="0" fontId="28" fillId="64" borderId="0" applyNumberFormat="0" applyBorder="0" applyAlignment="0" applyProtection="0"/>
    <xf numFmtId="0" fontId="76" fillId="73" borderId="0" applyNumberFormat="0" applyBorder="0" applyAlignment="0" applyProtection="0"/>
    <xf numFmtId="0" fontId="28" fillId="64" borderId="0" applyNumberFormat="0" applyBorder="0" applyAlignment="0" applyProtection="0"/>
    <xf numFmtId="0" fontId="76" fillId="73" borderId="0" applyNumberFormat="0" applyBorder="0" applyAlignment="0" applyProtection="0"/>
    <xf numFmtId="0" fontId="76" fillId="73" borderId="0" applyNumberFormat="0" applyBorder="0" applyAlignment="0" applyProtection="0"/>
    <xf numFmtId="0" fontId="76" fillId="73" borderId="0" applyNumberFormat="0" applyBorder="0" applyAlignment="0" applyProtection="0"/>
    <xf numFmtId="0" fontId="28" fillId="71" borderId="0" applyNumberFormat="0" applyBorder="0" applyAlignment="0" applyProtection="0"/>
    <xf numFmtId="0" fontId="28" fillId="69" borderId="0" applyNumberFormat="0" applyBorder="0" applyAlignment="0" applyProtection="0"/>
    <xf numFmtId="0" fontId="76" fillId="71" borderId="0" applyNumberFormat="0" applyBorder="0" applyAlignment="0" applyProtection="0"/>
    <xf numFmtId="0" fontId="28" fillId="69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28" fillId="63" borderId="0" applyNumberFormat="0" applyBorder="0" applyAlignment="0" applyProtection="0"/>
    <xf numFmtId="0" fontId="28" fillId="74" borderId="0" applyNumberFormat="0" applyBorder="0" applyAlignment="0" applyProtection="0"/>
    <xf numFmtId="0" fontId="76" fillId="63" borderId="0" applyNumberFormat="0" applyBorder="0" applyAlignment="0" applyProtection="0"/>
    <xf numFmtId="0" fontId="28" fillId="74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28" fillId="68" borderId="0" applyNumberFormat="0" applyBorder="0" applyAlignment="0" applyProtection="0"/>
    <xf numFmtId="0" fontId="28" fillId="75" borderId="0" applyNumberFormat="0" applyBorder="0" applyAlignment="0" applyProtection="0"/>
    <xf numFmtId="0" fontId="76" fillId="68" borderId="0" applyNumberFormat="0" applyBorder="0" applyAlignment="0" applyProtection="0"/>
    <xf numFmtId="0" fontId="28" fillId="75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28" fillId="64" borderId="0" applyNumberFormat="0" applyBorder="0" applyAlignment="0" applyProtection="0"/>
    <xf numFmtId="0" fontId="28" fillId="76" borderId="0" applyNumberFormat="0" applyBorder="0" applyAlignment="0" applyProtection="0"/>
    <xf numFmtId="0" fontId="76" fillId="64" borderId="0" applyNumberFormat="0" applyBorder="0" applyAlignment="0" applyProtection="0"/>
    <xf numFmtId="0" fontId="28" fillId="76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28" fillId="77" borderId="0" applyNumberFormat="0" applyBorder="0" applyAlignment="0" applyProtection="0"/>
    <xf numFmtId="0" fontId="28" fillId="78" borderId="0" applyNumberFormat="0" applyBorder="0" applyAlignment="0" applyProtection="0"/>
    <xf numFmtId="0" fontId="76" fillId="77" borderId="0" applyNumberFormat="0" applyBorder="0" applyAlignment="0" applyProtection="0"/>
    <xf numFmtId="0" fontId="28" fillId="78" borderId="0" applyNumberFormat="0" applyBorder="0" applyAlignment="0" applyProtection="0"/>
    <xf numFmtId="0" fontId="76" fillId="77" borderId="0" applyNumberFormat="0" applyBorder="0" applyAlignment="0" applyProtection="0"/>
    <xf numFmtId="0" fontId="76" fillId="77" borderId="0" applyNumberFormat="0" applyBorder="0" applyAlignment="0" applyProtection="0"/>
    <xf numFmtId="0" fontId="76" fillId="77" borderId="0" applyNumberFormat="0" applyBorder="0" applyAlignment="0" applyProtection="0"/>
    <xf numFmtId="0" fontId="76" fillId="77" borderId="0" applyNumberFormat="0" applyBorder="0" applyAlignment="0" applyProtection="0"/>
    <xf numFmtId="0" fontId="76" fillId="77" borderId="0" applyNumberFormat="0" applyBorder="0" applyAlignment="0" applyProtection="0"/>
    <xf numFmtId="0" fontId="76" fillId="77" borderId="0" applyNumberFormat="0" applyBorder="0" applyAlignment="0" applyProtection="0"/>
    <xf numFmtId="0" fontId="28" fillId="78" borderId="0" applyNumberFormat="0" applyBorder="0" applyAlignment="0" applyProtection="0"/>
    <xf numFmtId="0" fontId="28" fillId="78" borderId="0" applyNumberFormat="0" applyBorder="0" applyAlignment="0" applyProtection="0"/>
    <xf numFmtId="0" fontId="28" fillId="78" borderId="0" applyNumberFormat="0" applyBorder="0" applyAlignment="0" applyProtection="0"/>
    <xf numFmtId="0" fontId="28" fillId="78" borderId="0" applyNumberFormat="0" applyBorder="0" applyAlignment="0" applyProtection="0"/>
    <xf numFmtId="0" fontId="28" fillId="78" borderId="0" applyNumberFormat="0" applyBorder="0" applyAlignment="0" applyProtection="0"/>
    <xf numFmtId="0" fontId="28" fillId="73" borderId="0" applyNumberFormat="0" applyBorder="0" applyAlignment="0" applyProtection="0"/>
    <xf numFmtId="0" fontId="28" fillId="79" borderId="0" applyNumberFormat="0" applyBorder="0" applyAlignment="0" applyProtection="0"/>
    <xf numFmtId="0" fontId="76" fillId="73" borderId="0" applyNumberFormat="0" applyBorder="0" applyAlignment="0" applyProtection="0"/>
    <xf numFmtId="0" fontId="28" fillId="79" borderId="0" applyNumberFormat="0" applyBorder="0" applyAlignment="0" applyProtection="0"/>
    <xf numFmtId="0" fontId="76" fillId="73" borderId="0" applyNumberFormat="0" applyBorder="0" applyAlignment="0" applyProtection="0"/>
    <xf numFmtId="0" fontId="76" fillId="73" borderId="0" applyNumberFormat="0" applyBorder="0" applyAlignment="0" applyProtection="0"/>
    <xf numFmtId="0" fontId="76" fillId="73" borderId="0" applyNumberFormat="0" applyBorder="0" applyAlignment="0" applyProtection="0"/>
    <xf numFmtId="0" fontId="76" fillId="73" borderId="0" applyNumberFormat="0" applyBorder="0" applyAlignment="0" applyProtection="0"/>
    <xf numFmtId="0" fontId="76" fillId="73" borderId="0" applyNumberFormat="0" applyBorder="0" applyAlignment="0" applyProtection="0"/>
    <xf numFmtId="0" fontId="76" fillId="73" borderId="0" applyNumberFormat="0" applyBorder="0" applyAlignment="0" applyProtection="0"/>
    <xf numFmtId="0" fontId="28" fillId="79" borderId="0" applyNumberFormat="0" applyBorder="0" applyAlignment="0" applyProtection="0"/>
    <xf numFmtId="0" fontId="28" fillId="79" borderId="0" applyNumberFormat="0" applyBorder="0" applyAlignment="0" applyProtection="0"/>
    <xf numFmtId="0" fontId="28" fillId="79" borderId="0" applyNumberFormat="0" applyBorder="0" applyAlignment="0" applyProtection="0"/>
    <xf numFmtId="0" fontId="28" fillId="79" borderId="0" applyNumberFormat="0" applyBorder="0" applyAlignment="0" applyProtection="0"/>
    <xf numFmtId="0" fontId="28" fillId="79" borderId="0" applyNumberFormat="0" applyBorder="0" applyAlignment="0" applyProtection="0"/>
    <xf numFmtId="0" fontId="28" fillId="71" borderId="0" applyNumberFormat="0" applyBorder="0" applyAlignment="0" applyProtection="0"/>
    <xf numFmtId="0" fontId="28" fillId="80" borderId="0" applyNumberFormat="0" applyBorder="0" applyAlignment="0" applyProtection="0"/>
    <xf numFmtId="0" fontId="76" fillId="71" borderId="0" applyNumberFormat="0" applyBorder="0" applyAlignment="0" applyProtection="0"/>
    <xf numFmtId="0" fontId="28" fillId="80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28" fillId="80" borderId="0" applyNumberFormat="0" applyBorder="0" applyAlignment="0" applyProtection="0"/>
    <xf numFmtId="0" fontId="28" fillId="80" borderId="0" applyNumberFormat="0" applyBorder="0" applyAlignment="0" applyProtection="0"/>
    <xf numFmtId="0" fontId="28" fillId="80" borderId="0" applyNumberFormat="0" applyBorder="0" applyAlignment="0" applyProtection="0"/>
    <xf numFmtId="0" fontId="28" fillId="80" borderId="0" applyNumberFormat="0" applyBorder="0" applyAlignment="0" applyProtection="0"/>
    <xf numFmtId="0" fontId="28" fillId="80" borderId="0" applyNumberFormat="0" applyBorder="0" applyAlignment="0" applyProtection="0"/>
    <xf numFmtId="0" fontId="28" fillId="81" borderId="0" applyNumberFormat="0" applyBorder="0" applyAlignment="0" applyProtection="0"/>
    <xf numFmtId="0" fontId="28" fillId="74" borderId="0" applyNumberFormat="0" applyBorder="0" applyAlignment="0" applyProtection="0"/>
    <xf numFmtId="0" fontId="76" fillId="81" borderId="0" applyNumberFormat="0" applyBorder="0" applyAlignment="0" applyProtection="0"/>
    <xf numFmtId="0" fontId="28" fillId="74" borderId="0" applyNumberFormat="0" applyBorder="0" applyAlignment="0" applyProtection="0"/>
    <xf numFmtId="0" fontId="76" fillId="81" borderId="0" applyNumberFormat="0" applyBorder="0" applyAlignment="0" applyProtection="0"/>
    <xf numFmtId="0" fontId="76" fillId="81" borderId="0" applyNumberFormat="0" applyBorder="0" applyAlignment="0" applyProtection="0"/>
    <xf numFmtId="0" fontId="76" fillId="81" borderId="0" applyNumberFormat="0" applyBorder="0" applyAlignment="0" applyProtection="0"/>
    <xf numFmtId="0" fontId="76" fillId="81" borderId="0" applyNumberFormat="0" applyBorder="0" applyAlignment="0" applyProtection="0"/>
    <xf numFmtId="0" fontId="76" fillId="81" borderId="0" applyNumberFormat="0" applyBorder="0" applyAlignment="0" applyProtection="0"/>
    <xf numFmtId="0" fontId="76" fillId="81" borderId="0" applyNumberFormat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0" fontId="76" fillId="60" borderId="0" applyNumberFormat="0" applyBorder="0" applyAlignment="0" applyProtection="0"/>
    <xf numFmtId="0" fontId="28" fillId="75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28" fillId="79" borderId="0" applyNumberFormat="0" applyBorder="0" applyAlignment="0" applyProtection="0"/>
    <xf numFmtId="0" fontId="28" fillId="73" borderId="0" applyNumberFormat="0" applyBorder="0" applyAlignment="0" applyProtection="0"/>
    <xf numFmtId="0" fontId="76" fillId="79" borderId="0" applyNumberFormat="0" applyBorder="0" applyAlignment="0" applyProtection="0"/>
    <xf numFmtId="0" fontId="28" fillId="73" borderId="0" applyNumberFormat="0" applyBorder="0" applyAlignment="0" applyProtection="0"/>
    <xf numFmtId="0" fontId="76" fillId="79" borderId="0" applyNumberFormat="0" applyBorder="0" applyAlignment="0" applyProtection="0"/>
    <xf numFmtId="0" fontId="76" fillId="79" borderId="0" applyNumberFormat="0" applyBorder="0" applyAlignment="0" applyProtection="0"/>
    <xf numFmtId="0" fontId="76" fillId="79" borderId="0" applyNumberFormat="0" applyBorder="0" applyAlignment="0" applyProtection="0"/>
    <xf numFmtId="0" fontId="76" fillId="79" borderId="0" applyNumberFormat="0" applyBorder="0" applyAlignment="0" applyProtection="0"/>
    <xf numFmtId="0" fontId="76" fillId="79" borderId="0" applyNumberFormat="0" applyBorder="0" applyAlignment="0" applyProtection="0"/>
    <xf numFmtId="0" fontId="76" fillId="79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82" fillId="66" borderId="0" applyNumberFormat="0" applyBorder="0" applyAlignment="0" applyProtection="0"/>
    <xf numFmtId="0" fontId="82" fillId="63" borderId="0" applyNumberFormat="0" applyBorder="0" applyAlignment="0" applyProtection="0"/>
    <xf numFmtId="0" fontId="68" fillId="66" borderId="0" applyNumberFormat="0" applyBorder="0" applyAlignment="0" applyProtection="0"/>
    <xf numFmtId="0" fontId="82" fillId="63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184" fontId="29" fillId="0" borderId="0" applyFill="0" applyBorder="0" applyAlignment="0"/>
    <xf numFmtId="184" fontId="29" fillId="0" borderId="0" applyFill="0" applyBorder="0" applyAlignment="0"/>
    <xf numFmtId="184" fontId="29" fillId="0" borderId="0" applyFill="0" applyBorder="0" applyAlignment="0"/>
    <xf numFmtId="0" fontId="71" fillId="58" borderId="28" applyNumberFormat="0" applyAlignment="0" applyProtection="0"/>
    <xf numFmtId="0" fontId="83" fillId="82" borderId="38" applyNumberFormat="0" applyAlignment="0" applyProtection="0"/>
    <xf numFmtId="0" fontId="83" fillId="82" borderId="38" applyNumberFormat="0" applyAlignment="0" applyProtection="0"/>
    <xf numFmtId="41" fontId="10" fillId="31" borderId="0"/>
    <xf numFmtId="0" fontId="84" fillId="52" borderId="28" applyNumberFormat="0" applyAlignment="0" applyProtection="0"/>
    <xf numFmtId="0" fontId="84" fillId="52" borderId="28" applyNumberFormat="0" applyAlignment="0" applyProtection="0"/>
    <xf numFmtId="0" fontId="84" fillId="52" borderId="28" applyNumberFormat="0" applyAlignment="0" applyProtection="0"/>
    <xf numFmtId="41" fontId="10" fillId="31" borderId="0"/>
    <xf numFmtId="41" fontId="10" fillId="31" borderId="0"/>
    <xf numFmtId="41" fontId="10" fillId="31" borderId="0"/>
    <xf numFmtId="0" fontId="71" fillId="58" borderId="28" applyNumberFormat="0" applyAlignment="0" applyProtection="0"/>
    <xf numFmtId="0" fontId="84" fillId="52" borderId="28" applyNumberFormat="0" applyAlignment="0" applyProtection="0"/>
    <xf numFmtId="0" fontId="84" fillId="52" borderId="28" applyNumberFormat="0" applyAlignment="0" applyProtection="0"/>
    <xf numFmtId="0" fontId="84" fillId="52" borderId="28" applyNumberFormat="0" applyAlignment="0" applyProtection="0"/>
    <xf numFmtId="41" fontId="10" fillId="31" borderId="0"/>
    <xf numFmtId="41" fontId="10" fillId="31" borderId="0"/>
    <xf numFmtId="41" fontId="10" fillId="31" borderId="0"/>
    <xf numFmtId="41" fontId="10" fillId="31" borderId="0"/>
    <xf numFmtId="41" fontId="10" fillId="31" borderId="0"/>
    <xf numFmtId="41" fontId="10" fillId="31" borderId="0"/>
    <xf numFmtId="41" fontId="10" fillId="31" borderId="0"/>
    <xf numFmtId="41" fontId="10" fillId="31" borderId="0"/>
    <xf numFmtId="41" fontId="10" fillId="31" borderId="0"/>
    <xf numFmtId="41" fontId="10" fillId="31" borderId="0"/>
    <xf numFmtId="0" fontId="85" fillId="83" borderId="39" applyNumberFormat="0" applyAlignment="0" applyProtection="0"/>
    <xf numFmtId="0" fontId="85" fillId="83" borderId="39" applyNumberFormat="0" applyAlignment="0" applyProtection="0"/>
    <xf numFmtId="0" fontId="85" fillId="83" borderId="39" applyNumberFormat="0" applyAlignment="0" applyProtection="0"/>
    <xf numFmtId="0" fontId="72" fillId="59" borderId="30" applyNumberFormat="0" applyAlignment="0" applyProtection="0"/>
    <xf numFmtId="0" fontId="85" fillId="83" borderId="39" applyNumberFormat="0" applyAlignment="0" applyProtection="0"/>
    <xf numFmtId="41" fontId="10" fillId="26" borderId="0"/>
    <xf numFmtId="41" fontId="10" fillId="26" borderId="0"/>
    <xf numFmtId="41" fontId="10" fillId="26" borderId="0"/>
    <xf numFmtId="41" fontId="10" fillId="26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98" fontId="10" fillId="0" borderId="0" applyFont="0" applyFill="0" applyBorder="0" applyAlignment="0" applyProtection="0"/>
    <xf numFmtId="198" fontId="10" fillId="0" borderId="0" applyFont="0" applyFill="0" applyBorder="0" applyAlignment="0" applyProtection="0"/>
    <xf numFmtId="198" fontId="10" fillId="0" borderId="0" applyFont="0" applyFill="0" applyBorder="0" applyAlignment="0" applyProtection="0"/>
    <xf numFmtId="198" fontId="10" fillId="0" borderId="0" applyFont="0" applyFill="0" applyBorder="0" applyAlignment="0" applyProtection="0"/>
    <xf numFmtId="198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19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4" fillId="0" borderId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0" fontId="34" fillId="0" borderId="0"/>
    <xf numFmtId="0" fontId="36" fillId="0" borderId="0" applyNumberFormat="0" applyAlignment="0">
      <alignment horizontal="left"/>
    </xf>
    <xf numFmtId="0" fontId="36" fillId="0" borderId="0" applyNumberFormat="0" applyAlignment="0">
      <alignment horizontal="left"/>
    </xf>
    <xf numFmtId="0" fontId="36" fillId="0" borderId="0" applyNumberFormat="0" applyAlignment="0">
      <alignment horizontal="left"/>
    </xf>
    <xf numFmtId="0" fontId="37" fillId="0" borderId="0" applyNumberFormat="0" applyAlignment="0"/>
    <xf numFmtId="0" fontId="37" fillId="0" borderId="0" applyNumberFormat="0" applyAlignment="0"/>
    <xf numFmtId="0" fontId="37" fillId="0" borderId="0" applyNumberFormat="0" applyAlignment="0"/>
    <xf numFmtId="0" fontId="34" fillId="0" borderId="0"/>
    <xf numFmtId="0" fontId="34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8" fontId="33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86" fontId="10" fillId="0" borderId="0" applyFont="0" applyFill="0" applyBorder="0" applyAlignment="0" applyProtection="0"/>
    <xf numFmtId="186" fontId="10" fillId="0" borderId="0" applyFont="0" applyFill="0" applyBorder="0" applyAlignment="0" applyProtection="0"/>
    <xf numFmtId="186" fontId="10" fillId="0" borderId="0" applyFont="0" applyFill="0" applyBorder="0" applyAlignment="0" applyProtection="0"/>
    <xf numFmtId="186" fontId="10" fillId="0" borderId="0" applyFont="0" applyFill="0" applyBorder="0" applyAlignment="0" applyProtection="0"/>
    <xf numFmtId="186" fontId="10" fillId="0" borderId="0" applyFont="0" applyFill="0" applyBorder="0" applyAlignment="0" applyProtection="0"/>
    <xf numFmtId="186" fontId="10" fillId="0" borderId="0" applyFont="0" applyFill="0" applyBorder="0" applyAlignment="0" applyProtection="0"/>
    <xf numFmtId="186" fontId="10" fillId="0" borderId="0" applyFont="0" applyFill="0" applyBorder="0" applyAlignment="0" applyProtection="0"/>
    <xf numFmtId="0" fontId="87" fillId="0" borderId="0" applyFont="0" applyFill="0" applyBorder="0" applyAlignment="0" applyProtection="0"/>
    <xf numFmtId="0" fontId="87" fillId="0" borderId="0" applyFont="0" applyFill="0" applyBorder="0" applyAlignment="0" applyProtection="0"/>
    <xf numFmtId="0" fontId="87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90" fillId="0" borderId="0" applyFont="0" applyFill="0" applyBorder="0" applyAlignment="0" applyProtection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201" fontId="10" fillId="0" borderId="0" applyFont="0" applyFill="0" applyBorder="0" applyAlignment="0" applyProtection="0">
      <alignment horizontal="left" wrapText="1"/>
    </xf>
    <xf numFmtId="201" fontId="10" fillId="0" borderId="0" applyFont="0" applyFill="0" applyBorder="0" applyAlignment="0" applyProtection="0">
      <alignment horizontal="left" wrapText="1"/>
    </xf>
    <xf numFmtId="201" fontId="10" fillId="0" borderId="0" applyFont="0" applyFill="0" applyBorder="0" applyAlignment="0" applyProtection="0">
      <alignment horizontal="left" wrapText="1"/>
    </xf>
    <xf numFmtId="201" fontId="10" fillId="0" borderId="0" applyFont="0" applyFill="0" applyBorder="0" applyAlignment="0" applyProtection="0">
      <alignment horizontal="left" wrapText="1"/>
    </xf>
    <xf numFmtId="201" fontId="10" fillId="0" borderId="0" applyFont="0" applyFill="0" applyBorder="0" applyAlignment="0" applyProtection="0">
      <alignment horizontal="left" wrapText="1"/>
    </xf>
    <xf numFmtId="201" fontId="10" fillId="0" borderId="0" applyFont="0" applyFill="0" applyBorder="0" applyAlignment="0" applyProtection="0">
      <alignment horizontal="left" wrapText="1"/>
    </xf>
    <xf numFmtId="201" fontId="10" fillId="0" borderId="0" applyFont="0" applyFill="0" applyBorder="0" applyAlignment="0" applyProtection="0">
      <alignment horizontal="left" wrapText="1"/>
    </xf>
    <xf numFmtId="201" fontId="10" fillId="0" borderId="0" applyFont="0" applyFill="0" applyBorder="0" applyAlignment="0" applyProtection="0">
      <alignment horizontal="left" wrapText="1"/>
    </xf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2" fontId="32" fillId="0" borderId="0" applyFont="0" applyFill="0" applyBorder="0" applyAlignment="0" applyProtection="0"/>
    <xf numFmtId="2" fontId="32" fillId="0" borderId="0" applyFont="0" applyFill="0" applyBorder="0" applyAlignment="0" applyProtection="0"/>
    <xf numFmtId="2" fontId="32" fillId="0" borderId="0" applyFont="0" applyFill="0" applyBorder="0" applyAlignment="0" applyProtection="0"/>
    <xf numFmtId="2" fontId="17" fillId="0" borderId="0" applyFill="0" applyBorder="0" applyAlignment="0" applyProtection="0"/>
    <xf numFmtId="0" fontId="92" fillId="68" borderId="0" applyNumberFormat="0" applyBorder="0" applyAlignment="0" applyProtection="0"/>
    <xf numFmtId="0" fontId="92" fillId="65" borderId="0" applyNumberFormat="0" applyBorder="0" applyAlignment="0" applyProtection="0"/>
    <xf numFmtId="0" fontId="67" fillId="68" borderId="0" applyNumberFormat="0" applyBorder="0" applyAlignment="0" applyProtection="0"/>
    <xf numFmtId="0" fontId="92" fillId="65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38" fontId="18" fillId="26" borderId="0" applyNumberFormat="0" applyBorder="0" applyAlignment="0" applyProtection="0"/>
    <xf numFmtId="38" fontId="10" fillId="26" borderId="0" applyNumberFormat="0" applyBorder="0" applyAlignment="0" applyProtection="0"/>
    <xf numFmtId="38" fontId="18" fillId="26" borderId="0" applyNumberFormat="0" applyBorder="0" applyAlignment="0" applyProtection="0"/>
    <xf numFmtId="38" fontId="18" fillId="26" borderId="0" applyNumberFormat="0" applyBorder="0" applyAlignment="0" applyProtection="0"/>
    <xf numFmtId="38" fontId="10" fillId="26" borderId="0" applyNumberFormat="0" applyBorder="0" applyAlignment="0" applyProtection="0"/>
    <xf numFmtId="38" fontId="18" fillId="26" borderId="0" applyNumberFormat="0" applyBorder="0" applyAlignment="0" applyProtection="0"/>
    <xf numFmtId="38" fontId="18" fillId="26" borderId="0" applyNumberFormat="0" applyBorder="0" applyAlignment="0" applyProtection="0"/>
    <xf numFmtId="38" fontId="18" fillId="26" borderId="0" applyNumberFormat="0" applyBorder="0" applyAlignment="0" applyProtection="0"/>
    <xf numFmtId="38" fontId="18" fillId="26" borderId="0" applyNumberFormat="0" applyBorder="0" applyAlignment="0" applyProtection="0"/>
    <xf numFmtId="38" fontId="18" fillId="26" borderId="0" applyNumberFormat="0" applyBorder="0" applyAlignment="0" applyProtection="0"/>
    <xf numFmtId="38" fontId="18" fillId="26" borderId="0" applyNumberFormat="0" applyBorder="0" applyAlignment="0" applyProtection="0"/>
    <xf numFmtId="38" fontId="10" fillId="26" borderId="0" applyNumberFormat="0" applyBorder="0" applyAlignment="0" applyProtection="0"/>
    <xf numFmtId="38" fontId="18" fillId="26" borderId="0" applyNumberFormat="0" applyBorder="0" applyAlignment="0" applyProtection="0"/>
    <xf numFmtId="0" fontId="40" fillId="0" borderId="9" applyNumberFormat="0" applyAlignment="0" applyProtection="0">
      <alignment horizontal="left"/>
    </xf>
    <xf numFmtId="0" fontId="40" fillId="0" borderId="9" applyNumberFormat="0" applyAlignment="0" applyProtection="0">
      <alignment horizontal="left"/>
    </xf>
    <xf numFmtId="0" fontId="40" fillId="0" borderId="9" applyNumberFormat="0" applyAlignment="0" applyProtection="0">
      <alignment horizontal="left"/>
    </xf>
    <xf numFmtId="0" fontId="40" fillId="0" borderId="9" applyNumberFormat="0" applyAlignment="0" applyProtection="0">
      <alignment horizontal="left"/>
    </xf>
    <xf numFmtId="0" fontId="40" fillId="0" borderId="8">
      <alignment horizontal="left"/>
    </xf>
    <xf numFmtId="0" fontId="40" fillId="0" borderId="8">
      <alignment horizontal="left"/>
    </xf>
    <xf numFmtId="0" fontId="40" fillId="0" borderId="8">
      <alignment horizontal="left"/>
    </xf>
    <xf numFmtId="0" fontId="40" fillId="0" borderId="8">
      <alignment horizontal="left"/>
    </xf>
    <xf numFmtId="0" fontId="40" fillId="0" borderId="8">
      <alignment horizontal="left"/>
    </xf>
    <xf numFmtId="0" fontId="65" fillId="0" borderId="26" applyNumberFormat="0" applyFill="0" applyAlignment="0" applyProtection="0"/>
    <xf numFmtId="0" fontId="93" fillId="0" borderId="40" applyNumberFormat="0" applyFill="0" applyAlignment="0" applyProtection="0"/>
    <xf numFmtId="0" fontId="94" fillId="0" borderId="41" applyNumberFormat="0" applyFill="0" applyAlignment="0" applyProtection="0"/>
    <xf numFmtId="0" fontId="94" fillId="0" borderId="41" applyNumberFormat="0" applyFill="0" applyAlignment="0" applyProtection="0"/>
    <xf numFmtId="0" fontId="94" fillId="0" borderId="41" applyNumberFormat="0" applyFill="0" applyAlignment="0" applyProtection="0"/>
    <xf numFmtId="0" fontId="95" fillId="0" borderId="41" applyNumberFormat="0" applyFill="0" applyAlignment="0" applyProtection="0"/>
    <xf numFmtId="0" fontId="65" fillId="0" borderId="26" applyNumberFormat="0" applyFill="0" applyAlignment="0" applyProtection="0"/>
    <xf numFmtId="0" fontId="94" fillId="0" borderId="41" applyNumberFormat="0" applyFill="0" applyAlignment="0" applyProtection="0"/>
    <xf numFmtId="0" fontId="94" fillId="0" borderId="41" applyNumberFormat="0" applyFill="0" applyAlignment="0" applyProtection="0"/>
    <xf numFmtId="0" fontId="95" fillId="0" borderId="41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6" fillId="0" borderId="27" applyNumberFormat="0" applyFill="0" applyAlignment="0" applyProtection="0"/>
    <xf numFmtId="0" fontId="96" fillId="0" borderId="42" applyNumberFormat="0" applyFill="0" applyAlignment="0" applyProtection="0"/>
    <xf numFmtId="0" fontId="97" fillId="0" borderId="43" applyNumberFormat="0" applyFill="0" applyAlignment="0" applyProtection="0"/>
    <xf numFmtId="0" fontId="97" fillId="0" borderId="43" applyNumberFormat="0" applyFill="0" applyAlignment="0" applyProtection="0"/>
    <xf numFmtId="0" fontId="97" fillId="0" borderId="43" applyNumberFormat="0" applyFill="0" applyAlignment="0" applyProtection="0"/>
    <xf numFmtId="0" fontId="98" fillId="0" borderId="43" applyNumberFormat="0" applyFill="0" applyAlignment="0" applyProtection="0"/>
    <xf numFmtId="0" fontId="66" fillId="0" borderId="27" applyNumberFormat="0" applyFill="0" applyAlignment="0" applyProtection="0"/>
    <xf numFmtId="0" fontId="97" fillId="0" borderId="43" applyNumberFormat="0" applyFill="0" applyAlignment="0" applyProtection="0"/>
    <xf numFmtId="0" fontId="97" fillId="0" borderId="43" applyNumberFormat="0" applyFill="0" applyAlignment="0" applyProtection="0"/>
    <xf numFmtId="0" fontId="98" fillId="0" borderId="43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9" fillId="0" borderId="44" applyNumberFormat="0" applyFill="0" applyAlignment="0" applyProtection="0"/>
    <xf numFmtId="0" fontId="100" fillId="0" borderId="45" applyNumberFormat="0" applyFill="0" applyAlignment="0" applyProtection="0"/>
    <xf numFmtId="0" fontId="99" fillId="0" borderId="44" applyNumberFormat="0" applyFill="0" applyAlignment="0" applyProtection="0"/>
    <xf numFmtId="0" fontId="100" fillId="0" borderId="45" applyNumberFormat="0" applyFill="0" applyAlignment="0" applyProtection="0"/>
    <xf numFmtId="0" fontId="99" fillId="0" borderId="44" applyNumberFormat="0" applyFill="0" applyAlignment="0" applyProtection="0"/>
    <xf numFmtId="0" fontId="99" fillId="0" borderId="44" applyNumberFormat="0" applyFill="0" applyAlignment="0" applyProtection="0"/>
    <xf numFmtId="0" fontId="101" fillId="0" borderId="44" applyNumberFormat="0" applyFill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38" fontId="42" fillId="0" borderId="0"/>
    <xf numFmtId="38" fontId="42" fillId="0" borderId="0"/>
    <xf numFmtId="38" fontId="42" fillId="0" borderId="0"/>
    <xf numFmtId="40" fontId="42" fillId="0" borderId="0"/>
    <xf numFmtId="40" fontId="42" fillId="0" borderId="0"/>
    <xf numFmtId="40" fontId="42" fillId="0" borderId="0"/>
    <xf numFmtId="0" fontId="102" fillId="0" borderId="0" applyNumberFormat="0" applyFill="0" applyBorder="0" applyAlignment="0" applyProtection="0">
      <alignment vertical="top"/>
      <protection locked="0"/>
    </xf>
    <xf numFmtId="0" fontId="103" fillId="0" borderId="0" applyNumberFormat="0" applyFill="0" applyBorder="0" applyAlignment="0" applyProtection="0">
      <alignment vertical="top"/>
      <protection locked="0"/>
    </xf>
    <xf numFmtId="10" fontId="18" fillId="31" borderId="11" applyNumberFormat="0" applyBorder="0" applyAlignment="0" applyProtection="0"/>
    <xf numFmtId="10" fontId="18" fillId="31" borderId="11" applyNumberFormat="0" applyBorder="0" applyAlignment="0" applyProtection="0"/>
    <xf numFmtId="10" fontId="18" fillId="31" borderId="11" applyNumberFormat="0" applyBorder="0" applyAlignment="0" applyProtection="0"/>
    <xf numFmtId="10" fontId="18" fillId="31" borderId="11" applyNumberFormat="0" applyBorder="0" applyAlignment="0" applyProtection="0"/>
    <xf numFmtId="10" fontId="18" fillId="31" borderId="11" applyNumberFormat="0" applyBorder="0" applyAlignment="0" applyProtection="0"/>
    <xf numFmtId="10" fontId="18" fillId="31" borderId="11" applyNumberFormat="0" applyBorder="0" applyAlignment="0" applyProtection="0"/>
    <xf numFmtId="10" fontId="18" fillId="31" borderId="11" applyNumberFormat="0" applyBorder="0" applyAlignment="0" applyProtection="0"/>
    <xf numFmtId="10" fontId="18" fillId="31" borderId="11" applyNumberFormat="0" applyBorder="0" applyAlignment="0" applyProtection="0"/>
    <xf numFmtId="10" fontId="18" fillId="31" borderId="11" applyNumberFormat="0" applyBorder="0" applyAlignment="0" applyProtection="0"/>
    <xf numFmtId="10" fontId="18" fillId="31" borderId="11" applyNumberFormat="0" applyBorder="0" applyAlignment="0" applyProtection="0"/>
    <xf numFmtId="10" fontId="18" fillId="31" borderId="11" applyNumberFormat="0" applyBorder="0" applyAlignment="0" applyProtection="0"/>
    <xf numFmtId="10" fontId="18" fillId="31" borderId="11" applyNumberFormat="0" applyBorder="0" applyAlignment="0" applyProtection="0"/>
    <xf numFmtId="10" fontId="18" fillId="31" borderId="11" applyNumberFormat="0" applyBorder="0" applyAlignment="0" applyProtection="0"/>
    <xf numFmtId="0" fontId="104" fillId="67" borderId="38" applyNumberFormat="0" applyAlignment="0" applyProtection="0"/>
    <xf numFmtId="0" fontId="69" fillId="57" borderId="28" applyNumberFormat="0" applyAlignment="0" applyProtection="0"/>
    <xf numFmtId="0" fontId="69" fillId="57" borderId="28" applyNumberFormat="0" applyAlignment="0" applyProtection="0"/>
    <xf numFmtId="0" fontId="104" fillId="67" borderId="38" applyNumberFormat="0" applyAlignment="0" applyProtection="0"/>
    <xf numFmtId="0" fontId="104" fillId="67" borderId="38" applyNumberFormat="0" applyAlignment="0" applyProtection="0"/>
    <xf numFmtId="0" fontId="69" fillId="57" borderId="28" applyNumberFormat="0" applyAlignment="0" applyProtection="0"/>
    <xf numFmtId="0" fontId="69" fillId="57" borderId="28" applyNumberFormat="0" applyAlignment="0" applyProtection="0"/>
    <xf numFmtId="0" fontId="69" fillId="57" borderId="28" applyNumberFormat="0" applyAlignment="0" applyProtection="0"/>
    <xf numFmtId="0" fontId="104" fillId="70" borderId="38" applyNumberFormat="0" applyAlignment="0" applyProtection="0"/>
    <xf numFmtId="0" fontId="104" fillId="67" borderId="38" applyNumberFormat="0" applyAlignment="0" applyProtection="0"/>
    <xf numFmtId="0" fontId="104" fillId="67" borderId="38" applyNumberFormat="0" applyAlignment="0" applyProtection="0"/>
    <xf numFmtId="0" fontId="69" fillId="70" borderId="28" applyNumberFormat="0" applyAlignment="0" applyProtection="0"/>
    <xf numFmtId="0" fontId="104" fillId="70" borderId="38" applyNumberFormat="0" applyAlignment="0" applyProtection="0"/>
    <xf numFmtId="0" fontId="69" fillId="70" borderId="28" applyNumberFormat="0" applyAlignment="0" applyProtection="0"/>
    <xf numFmtId="0" fontId="69" fillId="70" borderId="28" applyNumberFormat="0" applyAlignment="0" applyProtection="0"/>
    <xf numFmtId="0" fontId="69" fillId="70" borderId="28" applyNumberFormat="0" applyAlignment="0" applyProtection="0"/>
    <xf numFmtId="0" fontId="69" fillId="57" borderId="28" applyNumberFormat="0" applyAlignment="0" applyProtection="0"/>
    <xf numFmtId="0" fontId="69" fillId="70" borderId="28" applyNumberFormat="0" applyAlignment="0" applyProtection="0"/>
    <xf numFmtId="0" fontId="69" fillId="70" borderId="28" applyNumberFormat="0" applyAlignment="0" applyProtection="0"/>
    <xf numFmtId="0" fontId="69" fillId="57" borderId="28" applyNumberFormat="0" applyAlignment="0" applyProtection="0"/>
    <xf numFmtId="0" fontId="69" fillId="57" borderId="28" applyNumberFormat="0" applyAlignment="0" applyProtection="0"/>
    <xf numFmtId="0" fontId="69" fillId="57" borderId="28" applyNumberFormat="0" applyAlignment="0" applyProtection="0"/>
    <xf numFmtId="0" fontId="69" fillId="57" borderId="28" applyNumberFormat="0" applyAlignment="0" applyProtection="0"/>
    <xf numFmtId="0" fontId="69" fillId="57" borderId="28" applyNumberFormat="0" applyAlignment="0" applyProtection="0"/>
    <xf numFmtId="41" fontId="43" fillId="32" borderId="12">
      <alignment horizontal="left"/>
      <protection locked="0"/>
    </xf>
    <xf numFmtId="10" fontId="43" fillId="32" borderId="12">
      <alignment horizontal="right"/>
      <protection locked="0"/>
    </xf>
    <xf numFmtId="10" fontId="43" fillId="32" borderId="12">
      <alignment horizontal="right"/>
      <protection locked="0"/>
    </xf>
    <xf numFmtId="41" fontId="43" fillId="32" borderId="12">
      <alignment horizontal="left"/>
      <protection locked="0"/>
    </xf>
    <xf numFmtId="0" fontId="18" fillId="26" borderId="0"/>
    <xf numFmtId="0" fontId="18" fillId="26" borderId="0"/>
    <xf numFmtId="0" fontId="18" fillId="26" borderId="0"/>
    <xf numFmtId="3" fontId="44" fillId="0" borderId="0" applyFill="0" applyBorder="0" applyAlignment="0" applyProtection="0"/>
    <xf numFmtId="3" fontId="44" fillId="0" borderId="0" applyFill="0" applyBorder="0" applyAlignment="0" applyProtection="0"/>
    <xf numFmtId="0" fontId="105" fillId="0" borderId="46" applyNumberFormat="0" applyFill="0" applyAlignment="0" applyProtection="0"/>
    <xf numFmtId="0" fontId="106" fillId="0" borderId="47" applyNumberFormat="0" applyFill="0" applyAlignment="0" applyProtection="0"/>
    <xf numFmtId="0" fontId="105" fillId="0" borderId="46" applyNumberFormat="0" applyFill="0" applyAlignment="0" applyProtection="0"/>
    <xf numFmtId="0" fontId="106" fillId="0" borderId="47" applyNumberFormat="0" applyFill="0" applyAlignment="0" applyProtection="0"/>
    <xf numFmtId="0" fontId="105" fillId="0" borderId="46" applyNumberFormat="0" applyFill="0" applyAlignment="0" applyProtection="0"/>
    <xf numFmtId="0" fontId="105" fillId="0" borderId="46" applyNumberFormat="0" applyFill="0" applyAlignment="0" applyProtection="0"/>
    <xf numFmtId="0" fontId="107" fillId="0" borderId="46" applyNumberFormat="0" applyFill="0" applyAlignment="0" applyProtection="0"/>
    <xf numFmtId="44" fontId="41" fillId="0" borderId="13" applyNumberFormat="0" applyFont="0" applyAlignment="0">
      <alignment horizontal="center"/>
    </xf>
    <xf numFmtId="44" fontId="41" fillId="0" borderId="13" applyNumberFormat="0" applyFont="0" applyAlignment="0">
      <alignment horizontal="center"/>
    </xf>
    <xf numFmtId="44" fontId="41" fillId="0" borderId="13" applyNumberFormat="0" applyFont="0" applyAlignment="0">
      <alignment horizontal="center"/>
    </xf>
    <xf numFmtId="44" fontId="41" fillId="0" borderId="13" applyNumberFormat="0" applyFont="0" applyAlignment="0">
      <alignment horizontal="center"/>
    </xf>
    <xf numFmtId="44" fontId="41" fillId="0" borderId="13" applyNumberFormat="0" applyFont="0" applyAlignment="0">
      <alignment horizontal="center"/>
    </xf>
    <xf numFmtId="44" fontId="41" fillId="0" borderId="13" applyNumberFormat="0" applyFont="0" applyAlignment="0">
      <alignment horizontal="center"/>
    </xf>
    <xf numFmtId="44" fontId="41" fillId="0" borderId="14" applyNumberFormat="0" applyFont="0" applyAlignment="0">
      <alignment horizontal="center"/>
    </xf>
    <xf numFmtId="44" fontId="41" fillId="0" borderId="14" applyNumberFormat="0" applyFont="0" applyAlignment="0">
      <alignment horizontal="center"/>
    </xf>
    <xf numFmtId="44" fontId="41" fillId="0" borderId="14" applyNumberFormat="0" applyFont="0" applyAlignment="0">
      <alignment horizontal="center"/>
    </xf>
    <xf numFmtId="44" fontId="41" fillId="0" borderId="14" applyNumberFormat="0" applyFont="0" applyAlignment="0">
      <alignment horizontal="center"/>
    </xf>
    <xf numFmtId="44" fontId="41" fillId="0" borderId="14" applyNumberFormat="0" applyFont="0" applyAlignment="0">
      <alignment horizontal="center"/>
    </xf>
    <xf numFmtId="44" fontId="41" fillId="0" borderId="14" applyNumberFormat="0" applyFont="0" applyAlignment="0">
      <alignment horizontal="center"/>
    </xf>
    <xf numFmtId="0" fontId="108" fillId="70" borderId="0" applyNumberFormat="0" applyBorder="0" applyAlignment="0" applyProtection="0"/>
    <xf numFmtId="0" fontId="109" fillId="70" borderId="0" applyNumberFormat="0" applyBorder="0" applyAlignment="0" applyProtection="0"/>
    <xf numFmtId="0" fontId="110" fillId="56" borderId="0" applyNumberFormat="0" applyBorder="0" applyAlignment="0" applyProtection="0"/>
    <xf numFmtId="0" fontId="109" fillId="70" borderId="0" applyNumberFormat="0" applyBorder="0" applyAlignment="0" applyProtection="0"/>
    <xf numFmtId="0" fontId="110" fillId="56" borderId="0" applyNumberFormat="0" applyBorder="0" applyAlignment="0" applyProtection="0"/>
    <xf numFmtId="0" fontId="110" fillId="56" borderId="0" applyNumberFormat="0" applyBorder="0" applyAlignment="0" applyProtection="0"/>
    <xf numFmtId="0" fontId="110" fillId="56" borderId="0" applyNumberFormat="0" applyBorder="0" applyAlignment="0" applyProtection="0"/>
    <xf numFmtId="37" fontId="45" fillId="0" borderId="0"/>
    <xf numFmtId="37" fontId="45" fillId="0" borderId="0"/>
    <xf numFmtId="37" fontId="45" fillId="0" borderId="0"/>
    <xf numFmtId="202" fontId="10" fillId="0" borderId="0"/>
    <xf numFmtId="202" fontId="10" fillId="0" borderId="0"/>
    <xf numFmtId="202" fontId="10" fillId="0" borderId="0"/>
    <xf numFmtId="203" fontId="10" fillId="0" borderId="0"/>
    <xf numFmtId="202" fontId="10" fillId="0" borderId="0"/>
    <xf numFmtId="202" fontId="10" fillId="0" borderId="0"/>
    <xf numFmtId="202" fontId="10" fillId="0" borderId="0"/>
    <xf numFmtId="203" fontId="10" fillId="0" borderId="0"/>
    <xf numFmtId="202" fontId="10" fillId="0" borderId="0"/>
    <xf numFmtId="202" fontId="10" fillId="0" borderId="0"/>
    <xf numFmtId="202" fontId="10" fillId="0" borderId="0"/>
    <xf numFmtId="202" fontId="10" fillId="0" borderId="0"/>
    <xf numFmtId="0" fontId="10" fillId="0" borderId="0"/>
    <xf numFmtId="0" fontId="10" fillId="0" borderId="0"/>
    <xf numFmtId="203" fontId="111" fillId="0" borderId="0"/>
    <xf numFmtId="203" fontId="10" fillId="0" borderId="0"/>
    <xf numFmtId="168" fontId="10" fillId="0" borderId="0"/>
    <xf numFmtId="168" fontId="10" fillId="0" borderId="0"/>
    <xf numFmtId="203" fontId="111" fillId="0" borderId="0"/>
    <xf numFmtId="168" fontId="10" fillId="0" borderId="0"/>
    <xf numFmtId="204" fontId="112" fillId="0" borderId="0"/>
    <xf numFmtId="181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37" fontId="10" fillId="0" borderId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0" fillId="0" borderId="0">
      <alignment horizontal="left" wrapText="1"/>
    </xf>
    <xf numFmtId="164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202" fontId="6" fillId="0" borderId="0">
      <alignment horizontal="left" wrapText="1"/>
    </xf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2" fontId="6" fillId="0" borderId="0">
      <alignment horizontal="left" wrapText="1"/>
    </xf>
    <xf numFmtId="0" fontId="10" fillId="0" borderId="0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2" fontId="6" fillId="0" borderId="0">
      <alignment horizontal="left" wrapText="1"/>
    </xf>
    <xf numFmtId="0" fontId="10" fillId="0" borderId="0">
      <alignment wrapText="1"/>
    </xf>
    <xf numFmtId="0" fontId="10" fillId="0" borderId="0"/>
    <xf numFmtId="0" fontId="10" fillId="0" borderId="0"/>
    <xf numFmtId="0" fontId="10" fillId="0" borderId="0"/>
    <xf numFmtId="202" fontId="6" fillId="0" borderId="0">
      <alignment horizontal="left" wrapText="1"/>
    </xf>
    <xf numFmtId="0" fontId="10" fillId="0" borderId="0">
      <alignment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202" fontId="6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0" fontId="10" fillId="0" borderId="0"/>
    <xf numFmtId="0" fontId="10" fillId="0" borderId="0"/>
    <xf numFmtId="0" fontId="27" fillId="0" borderId="0"/>
    <xf numFmtId="0" fontId="2" fillId="0" borderId="0"/>
    <xf numFmtId="0" fontId="27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27" fillId="0" borderId="0"/>
    <xf numFmtId="0" fontId="10" fillId="0" borderId="0"/>
    <xf numFmtId="0" fontId="2" fillId="0" borderId="0"/>
    <xf numFmtId="0" fontId="27" fillId="0" borderId="0"/>
    <xf numFmtId="0" fontId="2" fillId="0" borderId="0"/>
    <xf numFmtId="0" fontId="27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95" fontId="10" fillId="0" borderId="0">
      <alignment horizontal="left" wrapText="1"/>
    </xf>
    <xf numFmtId="195" fontId="10" fillId="0" borderId="0">
      <alignment horizontal="left" wrapText="1"/>
    </xf>
    <xf numFmtId="195" fontId="10" fillId="0" borderId="0">
      <alignment horizontal="left" wrapText="1"/>
    </xf>
    <xf numFmtId="0" fontId="2" fillId="0" borderId="0"/>
    <xf numFmtId="195" fontId="10" fillId="0" borderId="0">
      <alignment horizontal="left" wrapText="1"/>
    </xf>
    <xf numFmtId="0" fontId="2" fillId="0" borderId="0"/>
    <xf numFmtId="164" fontId="10" fillId="0" borderId="0">
      <alignment horizontal="left" wrapText="1"/>
    </xf>
    <xf numFmtId="164" fontId="10" fillId="0" borderId="0">
      <alignment horizontal="left" wrapText="1"/>
    </xf>
    <xf numFmtId="195" fontId="10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>
      <alignment wrapText="1"/>
    </xf>
    <xf numFmtId="0" fontId="10" fillId="0" borderId="0"/>
    <xf numFmtId="0" fontId="10" fillId="0" borderId="0"/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10" fillId="0" borderId="0">
      <alignment horizontal="left" wrapText="1"/>
    </xf>
    <xf numFmtId="164" fontId="10" fillId="0" borderId="0">
      <alignment horizontal="left" wrapText="1"/>
    </xf>
    <xf numFmtId="0" fontId="10" fillId="0" borderId="0"/>
    <xf numFmtId="0" fontId="10" fillId="0" borderId="0"/>
    <xf numFmtId="164" fontId="10" fillId="0" borderId="0">
      <alignment horizontal="left" wrapText="1"/>
    </xf>
    <xf numFmtId="0" fontId="113" fillId="0" borderId="0"/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39" fontId="114" fillId="0" borderId="0" applyNumberFormat="0" applyFill="0" applyBorder="0" applyAlignment="0" applyProtection="0"/>
    <xf numFmtId="39" fontId="114" fillId="0" borderId="0" applyNumberFormat="0" applyFill="0" applyBorder="0" applyAlignment="0" applyProtection="0"/>
    <xf numFmtId="39" fontId="114" fillId="0" borderId="0" applyNumberFormat="0" applyFill="0" applyBorder="0" applyAlignment="0" applyProtection="0"/>
    <xf numFmtId="39" fontId="114" fillId="0" borderId="0" applyNumberFormat="0" applyFill="0" applyBorder="0" applyAlignment="0" applyProtection="0"/>
    <xf numFmtId="39" fontId="114" fillId="0" borderId="0" applyNumberFormat="0" applyFill="0" applyBorder="0" applyAlignment="0" applyProtection="0"/>
    <xf numFmtId="39" fontId="114" fillId="0" borderId="0" applyNumberFormat="0" applyFill="0" applyBorder="0" applyAlignment="0" applyProtection="0"/>
    <xf numFmtId="39" fontId="114" fillId="0" borderId="0" applyNumberFormat="0" applyFill="0" applyBorder="0" applyAlignment="0" applyProtection="0"/>
    <xf numFmtId="39" fontId="114" fillId="0" borderId="0" applyNumberFormat="0" applyFill="0" applyBorder="0" applyAlignment="0" applyProtection="0"/>
    <xf numFmtId="164" fontId="10" fillId="0" borderId="0">
      <alignment horizontal="left" wrapText="1"/>
    </xf>
    <xf numFmtId="164" fontId="10" fillId="0" borderId="0">
      <alignment horizontal="left" wrapText="1"/>
    </xf>
    <xf numFmtId="39" fontId="114" fillId="0" borderId="0" applyNumberFormat="0" applyFill="0" applyBorder="0" applyAlignment="0" applyProtection="0"/>
    <xf numFmtId="39" fontId="114" fillId="0" borderId="0" applyNumberFormat="0" applyFill="0" applyBorder="0" applyAlignment="0" applyProtection="0"/>
    <xf numFmtId="164" fontId="10" fillId="0" borderId="0">
      <alignment horizontal="left" wrapText="1"/>
    </xf>
    <xf numFmtId="0" fontId="31" fillId="0" borderId="0"/>
    <xf numFmtId="0" fontId="31" fillId="0" borderId="0"/>
    <xf numFmtId="0" fontId="31" fillId="0" borderId="0"/>
    <xf numFmtId="0" fontId="31" fillId="0" borderId="0"/>
    <xf numFmtId="164" fontId="10" fillId="0" borderId="0">
      <alignment horizontal="left" wrapText="1"/>
    </xf>
    <xf numFmtId="164" fontId="10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0" fontId="10" fillId="0" borderId="0"/>
    <xf numFmtId="0" fontId="10" fillId="0" borderId="0"/>
    <xf numFmtId="0" fontId="10" fillId="0" borderId="0">
      <alignment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0" fillId="0" borderId="0">
      <alignment horizontal="left" wrapText="1"/>
    </xf>
    <xf numFmtId="164" fontId="6" fillId="0" borderId="0">
      <alignment horizontal="left" wrapText="1"/>
    </xf>
    <xf numFmtId="164" fontId="10" fillId="0" borderId="0">
      <alignment horizontal="left" wrapText="1"/>
    </xf>
    <xf numFmtId="0" fontId="31" fillId="0" borderId="0"/>
    <xf numFmtId="164" fontId="10" fillId="0" borderId="0">
      <alignment horizontal="left" wrapText="1"/>
    </xf>
    <xf numFmtId="164" fontId="10" fillId="0" borderId="0">
      <alignment horizontal="left" wrapText="1"/>
    </xf>
    <xf numFmtId="0" fontId="31" fillId="0" borderId="0"/>
    <xf numFmtId="164" fontId="10" fillId="0" borderId="0">
      <alignment horizontal="left" wrapText="1"/>
    </xf>
    <xf numFmtId="0" fontId="31" fillId="0" borderId="0"/>
    <xf numFmtId="164" fontId="10" fillId="0" borderId="0">
      <alignment horizontal="left" wrapText="1"/>
    </xf>
    <xf numFmtId="164" fontId="10" fillId="0" borderId="0">
      <alignment horizontal="left" wrapText="1"/>
    </xf>
    <xf numFmtId="0" fontId="31" fillId="0" borderId="0"/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0" fontId="10" fillId="0" borderId="0"/>
    <xf numFmtId="0" fontId="10" fillId="0" borderId="0"/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0" fontId="10" fillId="0" borderId="0">
      <alignment wrapText="1"/>
    </xf>
    <xf numFmtId="0" fontId="10" fillId="0" borderId="0"/>
    <xf numFmtId="0" fontId="10" fillId="0" borderId="0"/>
    <xf numFmtId="0" fontId="10" fillId="0" borderId="0"/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0" fontId="10" fillId="0" borderId="0"/>
    <xf numFmtId="164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7" fillId="2" borderId="1" applyNumberFormat="0" applyFont="0" applyAlignment="0" applyProtection="0"/>
    <xf numFmtId="0" fontId="27" fillId="2" borderId="1" applyNumberFormat="0" applyFont="0" applyAlignment="0" applyProtection="0"/>
    <xf numFmtId="0" fontId="27" fillId="2" borderId="1" applyNumberFormat="0" applyFont="0" applyAlignment="0" applyProtection="0"/>
    <xf numFmtId="0" fontId="10" fillId="33" borderId="15" applyNumberFormat="0" applyFont="0" applyAlignment="0" applyProtection="0"/>
    <xf numFmtId="0" fontId="10" fillId="33" borderId="15" applyNumberFormat="0" applyFont="0" applyAlignment="0" applyProtection="0"/>
    <xf numFmtId="0" fontId="10" fillId="33" borderId="15" applyNumberFormat="0" applyFont="0" applyAlignment="0" applyProtection="0"/>
    <xf numFmtId="0" fontId="27" fillId="33" borderId="15" applyNumberFormat="0" applyFont="0" applyAlignment="0" applyProtection="0"/>
    <xf numFmtId="0" fontId="27" fillId="33" borderId="15" applyNumberFormat="0" applyFont="0" applyAlignment="0" applyProtection="0"/>
    <xf numFmtId="0" fontId="27" fillId="33" borderId="15" applyNumberFormat="0" applyFont="0" applyAlignment="0" applyProtection="0"/>
    <xf numFmtId="0" fontId="27" fillId="33" borderId="15" applyNumberFormat="0" applyFont="0" applyAlignment="0" applyProtection="0"/>
    <xf numFmtId="0" fontId="27" fillId="33" borderId="15" applyNumberFormat="0" applyFont="0" applyAlignment="0" applyProtection="0"/>
    <xf numFmtId="0" fontId="27" fillId="33" borderId="15" applyNumberFormat="0" applyFont="0" applyAlignment="0" applyProtection="0"/>
    <xf numFmtId="0" fontId="27" fillId="33" borderId="15" applyNumberFormat="0" applyFont="0" applyAlignment="0" applyProtection="0"/>
    <xf numFmtId="0" fontId="27" fillId="33" borderId="15" applyNumberFormat="0" applyFont="0" applyAlignment="0" applyProtection="0"/>
    <xf numFmtId="0" fontId="27" fillId="33" borderId="15" applyNumberFormat="0" applyFont="0" applyAlignment="0" applyProtection="0"/>
    <xf numFmtId="0" fontId="27" fillId="33" borderId="15" applyNumberFormat="0" applyFont="0" applyAlignment="0" applyProtection="0"/>
    <xf numFmtId="0" fontId="27" fillId="33" borderId="15" applyNumberFormat="0" applyFont="0" applyAlignment="0" applyProtection="0"/>
    <xf numFmtId="0" fontId="27" fillId="33" borderId="15" applyNumberFormat="0" applyFont="0" applyAlignment="0" applyProtection="0"/>
    <xf numFmtId="0" fontId="27" fillId="33" borderId="15" applyNumberFormat="0" applyFont="0" applyAlignment="0" applyProtection="0"/>
    <xf numFmtId="0" fontId="27" fillId="33" borderId="15" applyNumberFormat="0" applyFont="0" applyAlignment="0" applyProtection="0"/>
    <xf numFmtId="0" fontId="27" fillId="33" borderId="15" applyNumberFormat="0" applyFont="0" applyAlignment="0" applyProtection="0"/>
    <xf numFmtId="0" fontId="27" fillId="33" borderId="15" applyNumberFormat="0" applyFont="0" applyAlignment="0" applyProtection="0"/>
    <xf numFmtId="0" fontId="27" fillId="33" borderId="15" applyNumberFormat="0" applyFont="0" applyAlignment="0" applyProtection="0"/>
    <xf numFmtId="0" fontId="27" fillId="33" borderId="15" applyNumberFormat="0" applyFont="0" applyAlignment="0" applyProtection="0"/>
    <xf numFmtId="0" fontId="27" fillId="33" borderId="15" applyNumberFormat="0" applyFont="0" applyAlignment="0" applyProtection="0"/>
    <xf numFmtId="0" fontId="27" fillId="33" borderId="15" applyNumberFormat="0" applyFont="0" applyAlignment="0" applyProtection="0"/>
    <xf numFmtId="0" fontId="115" fillId="52" borderId="16" applyNumberFormat="0" applyAlignment="0" applyProtection="0"/>
    <xf numFmtId="0" fontId="115" fillId="82" borderId="16" applyNumberFormat="0" applyAlignment="0" applyProtection="0"/>
    <xf numFmtId="0" fontId="115" fillId="82" borderId="16" applyNumberFormat="0" applyAlignment="0" applyProtection="0"/>
    <xf numFmtId="0" fontId="70" fillId="52" borderId="29" applyNumberFormat="0" applyAlignment="0" applyProtection="0"/>
    <xf numFmtId="0" fontId="115" fillId="82" borderId="16" applyNumberFormat="0" applyAlignment="0" applyProtection="0"/>
    <xf numFmtId="0" fontId="70" fillId="52" borderId="29" applyNumberFormat="0" applyAlignment="0" applyProtection="0"/>
    <xf numFmtId="0" fontId="70" fillId="52" borderId="29" applyNumberFormat="0" applyAlignment="0" applyProtection="0"/>
    <xf numFmtId="0" fontId="70" fillId="52" borderId="29" applyNumberFormat="0" applyAlignment="0" applyProtection="0"/>
    <xf numFmtId="0" fontId="34" fillId="0" borderId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0" fillId="0" borderId="12"/>
    <xf numFmtId="10" fontId="10" fillId="0" borderId="12"/>
    <xf numFmtId="9" fontId="10" fillId="0" borderId="0" applyFont="0" applyFill="0" applyBorder="0" applyAlignment="0" applyProtection="0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0" fillId="0" borderId="12"/>
    <xf numFmtId="10" fontId="10" fillId="0" borderId="12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10" fontId="10" fillId="0" borderId="12"/>
    <xf numFmtId="10" fontId="10" fillId="0" borderId="12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10" fontId="10" fillId="0" borderId="12"/>
    <xf numFmtId="10" fontId="10" fillId="0" borderId="12"/>
    <xf numFmtId="9" fontId="3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0" fontId="10" fillId="0" borderId="12"/>
    <xf numFmtId="10" fontId="10" fillId="0" borderId="12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0" fontId="10" fillId="0" borderId="12"/>
    <xf numFmtId="9" fontId="116" fillId="0" borderId="0" applyFont="0" applyFill="0" applyBorder="0" applyAlignment="0" applyProtection="0"/>
    <xf numFmtId="9" fontId="4" fillId="0" borderId="0" applyFont="0" applyFill="0" applyBorder="0" applyAlignment="0" applyProtection="0"/>
    <xf numFmtId="10" fontId="10" fillId="0" borderId="12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0" fillId="0" borderId="12"/>
    <xf numFmtId="10" fontId="10" fillId="0" borderId="12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10" fontId="10" fillId="0" borderId="12"/>
    <xf numFmtId="10" fontId="10" fillId="0" borderId="12"/>
    <xf numFmtId="9" fontId="31" fillId="0" borderId="0" applyFont="0" applyFill="0" applyBorder="0" applyAlignment="0" applyProtection="0"/>
    <xf numFmtId="10" fontId="10" fillId="0" borderId="12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0" fillId="0" borderId="12"/>
    <xf numFmtId="10" fontId="10" fillId="0" borderId="12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0" fillId="0" borderId="12"/>
    <xf numFmtId="10" fontId="10" fillId="0" borderId="12"/>
    <xf numFmtId="10" fontId="10" fillId="0" borderId="12"/>
    <xf numFmtId="10" fontId="10" fillId="0" borderId="12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0" fillId="0" borderId="12"/>
    <xf numFmtId="10" fontId="10" fillId="0" borderId="12"/>
    <xf numFmtId="10" fontId="10" fillId="0" borderId="12"/>
    <xf numFmtId="10" fontId="10" fillId="0" borderId="12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9" fontId="2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0" fillId="0" borderId="12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1" fontId="10" fillId="34" borderId="12"/>
    <xf numFmtId="41" fontId="10" fillId="34" borderId="12"/>
    <xf numFmtId="41" fontId="10" fillId="34" borderId="12"/>
    <xf numFmtId="41" fontId="10" fillId="34" borderId="12"/>
    <xf numFmtId="0" fontId="31" fillId="0" borderId="0" applyNumberFormat="0" applyFont="0" applyFill="0" applyBorder="0" applyAlignment="0" applyProtection="0">
      <alignment horizontal="left"/>
    </xf>
    <xf numFmtId="0" fontId="31" fillId="0" borderId="0" applyNumberFormat="0" applyFont="0" applyFill="0" applyBorder="0" applyAlignment="0" applyProtection="0">
      <alignment horizontal="left"/>
    </xf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15" fontId="31" fillId="0" borderId="0" applyFont="0" applyFill="0" applyBorder="0" applyAlignment="0" applyProtection="0"/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47" fillId="0" borderId="10">
      <alignment horizontal="center"/>
    </xf>
    <xf numFmtId="0" fontId="47" fillId="0" borderId="10">
      <alignment horizontal="center"/>
    </xf>
    <xf numFmtId="0" fontId="47" fillId="0" borderId="10">
      <alignment horizontal="center"/>
    </xf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0" fontId="31" fillId="35" borderId="0" applyNumberFormat="0" applyFont="0" applyBorder="0" applyAlignment="0" applyProtection="0"/>
    <xf numFmtId="0" fontId="31" fillId="35" borderId="0" applyNumberFormat="0" applyFont="0" applyBorder="0" applyAlignment="0" applyProtection="0"/>
    <xf numFmtId="0" fontId="31" fillId="35" borderId="0" applyNumberFormat="0" applyFont="0" applyBorder="0" applyAlignment="0" applyProtection="0"/>
    <xf numFmtId="0" fontId="34" fillId="0" borderId="0"/>
    <xf numFmtId="0" fontId="49" fillId="0" borderId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0" fontId="117" fillId="84" borderId="0"/>
    <xf numFmtId="0" fontId="118" fillId="84" borderId="48"/>
    <xf numFmtId="0" fontId="119" fillId="85" borderId="49"/>
    <xf numFmtId="0" fontId="120" fillId="84" borderId="50"/>
    <xf numFmtId="42" fontId="10" fillId="31" borderId="0"/>
    <xf numFmtId="42" fontId="10" fillId="31" borderId="0"/>
    <xf numFmtId="42" fontId="10" fillId="31" borderId="0"/>
    <xf numFmtId="42" fontId="10" fillId="31" borderId="0"/>
    <xf numFmtId="42" fontId="10" fillId="31" borderId="7">
      <alignment vertical="center"/>
    </xf>
    <xf numFmtId="42" fontId="10" fillId="31" borderId="7">
      <alignment vertical="center"/>
    </xf>
    <xf numFmtId="42" fontId="10" fillId="31" borderId="7">
      <alignment vertical="center"/>
    </xf>
    <xf numFmtId="42" fontId="10" fillId="31" borderId="7">
      <alignment vertical="center"/>
    </xf>
    <xf numFmtId="42" fontId="10" fillId="31" borderId="7">
      <alignment vertical="center"/>
    </xf>
    <xf numFmtId="0" fontId="41" fillId="31" borderId="4" applyNumberFormat="0">
      <alignment horizontal="center" vertical="center" wrapText="1"/>
    </xf>
    <xf numFmtId="0" fontId="41" fillId="31" borderId="4" applyNumberFormat="0">
      <alignment horizontal="center" vertical="center" wrapText="1"/>
    </xf>
    <xf numFmtId="10" fontId="10" fillId="31" borderId="0"/>
    <xf numFmtId="10" fontId="10" fillId="31" borderId="0"/>
    <xf numFmtId="10" fontId="10" fillId="31" borderId="0"/>
    <xf numFmtId="10" fontId="10" fillId="31" borderId="0"/>
    <xf numFmtId="10" fontId="10" fillId="31" borderId="0"/>
    <xf numFmtId="10" fontId="10" fillId="31" borderId="0"/>
    <xf numFmtId="10" fontId="10" fillId="31" borderId="0"/>
    <xf numFmtId="10" fontId="10" fillId="31" borderId="0"/>
    <xf numFmtId="10" fontId="10" fillId="31" borderId="0"/>
    <xf numFmtId="10" fontId="10" fillId="31" borderId="0"/>
    <xf numFmtId="10" fontId="10" fillId="31" borderId="0"/>
    <xf numFmtId="10" fontId="10" fillId="31" borderId="0"/>
    <xf numFmtId="10" fontId="10" fillId="31" borderId="0"/>
    <xf numFmtId="10" fontId="10" fillId="31" borderId="0"/>
    <xf numFmtId="190" fontId="10" fillId="31" borderId="0"/>
    <xf numFmtId="190" fontId="10" fillId="31" borderId="0"/>
    <xf numFmtId="190" fontId="10" fillId="31" borderId="0"/>
    <xf numFmtId="190" fontId="10" fillId="31" borderId="0"/>
    <xf numFmtId="190" fontId="10" fillId="31" borderId="0"/>
    <xf numFmtId="190" fontId="10" fillId="31" borderId="0"/>
    <xf numFmtId="190" fontId="10" fillId="31" borderId="0"/>
    <xf numFmtId="190" fontId="10" fillId="31" borderId="0"/>
    <xf numFmtId="190" fontId="10" fillId="31" borderId="0"/>
    <xf numFmtId="190" fontId="10" fillId="31" borderId="0"/>
    <xf numFmtId="190" fontId="10" fillId="31" borderId="0"/>
    <xf numFmtId="190" fontId="10" fillId="31" borderId="0"/>
    <xf numFmtId="190" fontId="10" fillId="31" borderId="0"/>
    <xf numFmtId="190" fontId="10" fillId="31" borderId="0"/>
    <xf numFmtId="42" fontId="10" fillId="31" borderId="0"/>
    <xf numFmtId="171" fontId="42" fillId="0" borderId="0" applyBorder="0" applyAlignment="0"/>
    <xf numFmtId="42" fontId="10" fillId="31" borderId="5">
      <alignment horizontal="left"/>
    </xf>
    <xf numFmtId="42" fontId="10" fillId="31" borderId="5">
      <alignment horizontal="left"/>
    </xf>
    <xf numFmtId="42" fontId="10" fillId="31" borderId="5">
      <alignment horizontal="left"/>
    </xf>
    <xf numFmtId="42" fontId="10" fillId="31" borderId="5">
      <alignment horizontal="left"/>
    </xf>
    <xf numFmtId="42" fontId="10" fillId="31" borderId="5">
      <alignment horizontal="left"/>
    </xf>
    <xf numFmtId="190" fontId="50" fillId="31" borderId="5">
      <alignment horizontal="left"/>
    </xf>
    <xf numFmtId="191" fontId="10" fillId="0" borderId="0" applyFont="0" applyFill="0" applyAlignment="0">
      <alignment horizontal="right"/>
    </xf>
    <xf numFmtId="191" fontId="10" fillId="0" borderId="0" applyFont="0" applyFill="0" applyAlignment="0">
      <alignment horizontal="right"/>
    </xf>
    <xf numFmtId="191" fontId="10" fillId="0" borderId="0" applyFont="0" applyFill="0" applyAlignment="0">
      <alignment horizontal="right"/>
    </xf>
    <xf numFmtId="191" fontId="10" fillId="0" borderId="0" applyFont="0" applyFill="0" applyAlignment="0">
      <alignment horizontal="right"/>
    </xf>
    <xf numFmtId="191" fontId="10" fillId="0" borderId="0" applyFont="0" applyFill="0" applyAlignment="0">
      <alignment horizontal="right"/>
    </xf>
    <xf numFmtId="191" fontId="10" fillId="0" borderId="0" applyFont="0" applyFill="0" applyAlignment="0">
      <alignment horizontal="right"/>
    </xf>
    <xf numFmtId="191" fontId="10" fillId="0" borderId="0" applyFont="0" applyFill="0" applyAlignment="0">
      <alignment horizontal="right"/>
    </xf>
    <xf numFmtId="191" fontId="10" fillId="0" borderId="0" applyFont="0" applyFill="0" applyAlignment="0">
      <alignment horizontal="right"/>
    </xf>
    <xf numFmtId="191" fontId="10" fillId="0" borderId="0" applyFont="0" applyFill="0" applyAlignment="0">
      <alignment horizontal="right"/>
    </xf>
    <xf numFmtId="191" fontId="10" fillId="0" borderId="0" applyFont="0" applyFill="0" applyAlignment="0">
      <alignment horizontal="right"/>
    </xf>
    <xf numFmtId="191" fontId="10" fillId="0" borderId="0" applyFont="0" applyFill="0" applyAlignment="0">
      <alignment horizontal="right"/>
    </xf>
    <xf numFmtId="191" fontId="10" fillId="0" borderId="0" applyFont="0" applyFill="0" applyAlignment="0">
      <alignment horizontal="right"/>
    </xf>
    <xf numFmtId="191" fontId="10" fillId="0" borderId="0" applyFont="0" applyFill="0" applyAlignment="0">
      <alignment horizontal="right"/>
    </xf>
    <xf numFmtId="191" fontId="10" fillId="0" borderId="0" applyFont="0" applyFill="0" applyAlignment="0">
      <alignment horizontal="right"/>
    </xf>
    <xf numFmtId="4" fontId="46" fillId="32" borderId="16" applyNumberFormat="0" applyProtection="0">
      <alignment vertical="center"/>
    </xf>
    <xf numFmtId="4" fontId="51" fillId="32" borderId="16" applyNumberFormat="0" applyProtection="0">
      <alignment vertical="center"/>
    </xf>
    <xf numFmtId="4" fontId="46" fillId="32" borderId="16" applyNumberFormat="0" applyProtection="0">
      <alignment horizontal="left" vertical="center" indent="1"/>
    </xf>
    <xf numFmtId="4" fontId="46" fillId="32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4" fontId="46" fillId="38" borderId="16" applyNumberFormat="0" applyProtection="0">
      <alignment horizontal="right" vertical="center"/>
    </xf>
    <xf numFmtId="4" fontId="46" fillId="39" borderId="16" applyNumberFormat="0" applyProtection="0">
      <alignment horizontal="right" vertical="center"/>
    </xf>
    <xf numFmtId="4" fontId="46" fillId="40" borderId="16" applyNumberFormat="0" applyProtection="0">
      <alignment horizontal="right" vertical="center"/>
    </xf>
    <xf numFmtId="4" fontId="46" fillId="41" borderId="16" applyNumberFormat="0" applyProtection="0">
      <alignment horizontal="right" vertical="center"/>
    </xf>
    <xf numFmtId="4" fontId="46" fillId="42" borderId="16" applyNumberFormat="0" applyProtection="0">
      <alignment horizontal="right" vertical="center"/>
    </xf>
    <xf numFmtId="4" fontId="46" fillId="43" borderId="16" applyNumberFormat="0" applyProtection="0">
      <alignment horizontal="right" vertical="center"/>
    </xf>
    <xf numFmtId="4" fontId="46" fillId="44" borderId="16" applyNumberFormat="0" applyProtection="0">
      <alignment horizontal="right" vertical="center"/>
    </xf>
    <xf numFmtId="4" fontId="46" fillId="45" borderId="16" applyNumberFormat="0" applyProtection="0">
      <alignment horizontal="right" vertical="center"/>
    </xf>
    <xf numFmtId="4" fontId="46" fillId="46" borderId="16" applyNumberFormat="0" applyProtection="0">
      <alignment horizontal="right" vertical="center"/>
    </xf>
    <xf numFmtId="4" fontId="52" fillId="47" borderId="16" applyNumberFormat="0" applyProtection="0">
      <alignment horizontal="left" vertical="center" indent="1"/>
    </xf>
    <xf numFmtId="4" fontId="46" fillId="48" borderId="17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4" fontId="46" fillId="48" borderId="16" applyNumberFormat="0" applyProtection="0">
      <alignment horizontal="left" vertical="center" indent="1"/>
    </xf>
    <xf numFmtId="4" fontId="46" fillId="50" borderId="16" applyNumberFormat="0" applyProtection="0">
      <alignment horizontal="left" vertical="center" indent="1"/>
    </xf>
    <xf numFmtId="0" fontId="10" fillId="50" borderId="16" applyNumberFormat="0" applyProtection="0">
      <alignment horizontal="left" vertical="center" indent="1"/>
    </xf>
    <xf numFmtId="0" fontId="10" fillId="50" borderId="16" applyNumberFormat="0" applyProtection="0">
      <alignment horizontal="left" vertical="center" indent="1"/>
    </xf>
    <xf numFmtId="0" fontId="10" fillId="50" borderId="16" applyNumberFormat="0" applyProtection="0">
      <alignment horizontal="left" vertical="center" indent="1"/>
    </xf>
    <xf numFmtId="0" fontId="10" fillId="50" borderId="16" applyNumberFormat="0" applyProtection="0">
      <alignment horizontal="left" vertical="center" indent="1"/>
    </xf>
    <xf numFmtId="0" fontId="10" fillId="50" borderId="16" applyNumberFormat="0" applyProtection="0">
      <alignment horizontal="left" vertical="center" indent="1"/>
    </xf>
    <xf numFmtId="0" fontId="10" fillId="50" borderId="16" applyNumberFormat="0" applyProtection="0">
      <alignment horizontal="left" vertical="center" indent="1"/>
    </xf>
    <xf numFmtId="0" fontId="10" fillId="50" borderId="16" applyNumberFormat="0" applyProtection="0">
      <alignment horizontal="left" vertical="center" indent="1"/>
    </xf>
    <xf numFmtId="0" fontId="10" fillId="50" borderId="16" applyNumberFormat="0" applyProtection="0">
      <alignment horizontal="left" vertical="center" indent="1"/>
    </xf>
    <xf numFmtId="0" fontId="10" fillId="50" borderId="16" applyNumberFormat="0" applyProtection="0">
      <alignment horizontal="left" vertical="center" indent="1"/>
    </xf>
    <xf numFmtId="0" fontId="10" fillId="50" borderId="16" applyNumberFormat="0" applyProtection="0">
      <alignment horizontal="left" vertical="center" indent="1"/>
    </xf>
    <xf numFmtId="0" fontId="10" fillId="50" borderId="16" applyNumberFormat="0" applyProtection="0">
      <alignment horizontal="left" vertical="center" indent="1"/>
    </xf>
    <xf numFmtId="0" fontId="10" fillId="50" borderId="16" applyNumberFormat="0" applyProtection="0">
      <alignment horizontal="left" vertical="center" indent="1"/>
    </xf>
    <xf numFmtId="0" fontId="10" fillId="50" borderId="16" applyNumberFormat="0" applyProtection="0">
      <alignment horizontal="left" vertical="center" indent="1"/>
    </xf>
    <xf numFmtId="0" fontId="10" fillId="50" borderId="16" applyNumberFormat="0" applyProtection="0">
      <alignment horizontal="left" vertical="center" indent="1"/>
    </xf>
    <xf numFmtId="0" fontId="10" fillId="50" borderId="16" applyNumberFormat="0" applyProtection="0">
      <alignment horizontal="left" vertical="center" indent="1"/>
    </xf>
    <xf numFmtId="0" fontId="10" fillId="50" borderId="16" applyNumberFormat="0" applyProtection="0">
      <alignment horizontal="left" vertical="center" indent="1"/>
    </xf>
    <xf numFmtId="0" fontId="10" fillId="50" borderId="16" applyNumberFormat="0" applyProtection="0">
      <alignment horizontal="left" vertical="center" indent="1"/>
    </xf>
    <xf numFmtId="0" fontId="10" fillId="51" borderId="16" applyNumberFormat="0" applyProtection="0">
      <alignment horizontal="left" vertical="center" indent="1"/>
    </xf>
    <xf numFmtId="0" fontId="10" fillId="51" borderId="16" applyNumberFormat="0" applyProtection="0">
      <alignment horizontal="left" vertical="center" indent="1"/>
    </xf>
    <xf numFmtId="0" fontId="10" fillId="51" borderId="16" applyNumberFormat="0" applyProtection="0">
      <alignment horizontal="left" vertical="center" indent="1"/>
    </xf>
    <xf numFmtId="0" fontId="10" fillId="51" borderId="16" applyNumberFormat="0" applyProtection="0">
      <alignment horizontal="left" vertical="center" indent="1"/>
    </xf>
    <xf numFmtId="0" fontId="10" fillId="51" borderId="16" applyNumberFormat="0" applyProtection="0">
      <alignment horizontal="left" vertical="center" indent="1"/>
    </xf>
    <xf numFmtId="0" fontId="10" fillId="51" borderId="16" applyNumberFormat="0" applyProtection="0">
      <alignment horizontal="left" vertical="center" indent="1"/>
    </xf>
    <xf numFmtId="0" fontId="10" fillId="26" borderId="16" applyNumberFormat="0" applyProtection="0">
      <alignment horizontal="left" vertical="center" indent="1"/>
    </xf>
    <xf numFmtId="0" fontId="10" fillId="26" borderId="16" applyNumberFormat="0" applyProtection="0">
      <alignment horizontal="left" vertical="center" indent="1"/>
    </xf>
    <xf numFmtId="0" fontId="10" fillId="26" borderId="16" applyNumberFormat="0" applyProtection="0">
      <alignment horizontal="left" vertical="center" indent="1"/>
    </xf>
    <xf numFmtId="0" fontId="10" fillId="26" borderId="16" applyNumberFormat="0" applyProtection="0">
      <alignment horizontal="left" vertical="center" indent="1"/>
    </xf>
    <xf numFmtId="0" fontId="10" fillId="26" borderId="16" applyNumberFormat="0" applyProtection="0">
      <alignment horizontal="left" vertical="center" indent="1"/>
    </xf>
    <xf numFmtId="0" fontId="10" fillId="2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52" borderId="11" applyNumberFormat="0">
      <protection locked="0"/>
    </xf>
    <xf numFmtId="0" fontId="10" fillId="52" borderId="11" applyNumberFormat="0">
      <protection locked="0"/>
    </xf>
    <xf numFmtId="0" fontId="10" fillId="52" borderId="11" applyNumberFormat="0">
      <protection locked="0"/>
    </xf>
    <xf numFmtId="0" fontId="42" fillId="81" borderId="51" applyBorder="0"/>
    <xf numFmtId="4" fontId="46" fillId="53" borderId="16" applyNumberFormat="0" applyProtection="0">
      <alignment vertical="center"/>
    </xf>
    <xf numFmtId="4" fontId="51" fillId="53" borderId="16" applyNumberFormat="0" applyProtection="0">
      <alignment vertical="center"/>
    </xf>
    <xf numFmtId="4" fontId="46" fillId="53" borderId="16" applyNumberFormat="0" applyProtection="0">
      <alignment horizontal="left" vertical="center" indent="1"/>
    </xf>
    <xf numFmtId="4" fontId="46" fillId="53" borderId="16" applyNumberFormat="0" applyProtection="0">
      <alignment horizontal="left" vertical="center" indent="1"/>
    </xf>
    <xf numFmtId="4" fontId="46" fillId="48" borderId="16" applyNumberFormat="0" applyProtection="0">
      <alignment horizontal="right" vertical="center"/>
    </xf>
    <xf numFmtId="4" fontId="46" fillId="48" borderId="16" applyNumberFormat="0" applyProtection="0">
      <alignment horizontal="right" vertical="center"/>
    </xf>
    <xf numFmtId="4" fontId="51" fillId="48" borderId="16" applyNumberFormat="0" applyProtection="0">
      <alignment horizontal="right" vertical="center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8" fillId="86" borderId="11"/>
    <xf numFmtId="4" fontId="55" fillId="48" borderId="16" applyNumberFormat="0" applyProtection="0">
      <alignment horizontal="right" vertical="center"/>
    </xf>
    <xf numFmtId="39" fontId="10" fillId="54" borderId="0"/>
    <xf numFmtId="39" fontId="10" fillId="54" borderId="0"/>
    <xf numFmtId="39" fontId="10" fillId="54" borderId="0"/>
    <xf numFmtId="39" fontId="10" fillId="54" borderId="0"/>
    <xf numFmtId="39" fontId="10" fillId="54" borderId="0"/>
    <xf numFmtId="39" fontId="10" fillId="54" borderId="0"/>
    <xf numFmtId="39" fontId="10" fillId="54" borderId="0"/>
    <xf numFmtId="39" fontId="10" fillId="54" borderId="0"/>
    <xf numFmtId="39" fontId="10" fillId="54" borderId="0"/>
    <xf numFmtId="39" fontId="10" fillId="54" borderId="0"/>
    <xf numFmtId="39" fontId="10" fillId="54" borderId="0"/>
    <xf numFmtId="39" fontId="10" fillId="54" borderId="0"/>
    <xf numFmtId="39" fontId="10" fillId="54" borderId="0"/>
    <xf numFmtId="39" fontId="10" fillId="54" borderId="0"/>
    <xf numFmtId="38" fontId="18" fillId="0" borderId="18"/>
    <xf numFmtId="38" fontId="18" fillId="0" borderId="18"/>
    <xf numFmtId="38" fontId="18" fillId="0" borderId="18"/>
    <xf numFmtId="38" fontId="18" fillId="0" borderId="18"/>
    <xf numFmtId="38" fontId="18" fillId="0" borderId="18"/>
    <xf numFmtId="38" fontId="18" fillId="0" borderId="18"/>
    <xf numFmtId="38" fontId="18" fillId="0" borderId="18"/>
    <xf numFmtId="38" fontId="18" fillId="0" borderId="18"/>
    <xf numFmtId="38" fontId="18" fillId="0" borderId="18"/>
    <xf numFmtId="38" fontId="18" fillId="0" borderId="18"/>
    <xf numFmtId="38" fontId="18" fillId="0" borderId="18"/>
    <xf numFmtId="38" fontId="18" fillId="0" borderId="18"/>
    <xf numFmtId="38" fontId="42" fillId="0" borderId="5"/>
    <xf numFmtId="38" fontId="42" fillId="0" borderId="5"/>
    <xf numFmtId="38" fontId="42" fillId="0" borderId="5"/>
    <xf numFmtId="38" fontId="42" fillId="0" borderId="5"/>
    <xf numFmtId="181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70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205" fontId="10" fillId="0" borderId="0">
      <alignment horizontal="left" wrapText="1"/>
    </xf>
    <xf numFmtId="205" fontId="10" fillId="0" borderId="0">
      <alignment horizontal="left" wrapText="1"/>
    </xf>
    <xf numFmtId="205" fontId="10" fillId="0" borderId="0">
      <alignment horizontal="left" wrapText="1"/>
    </xf>
    <xf numFmtId="205" fontId="10" fillId="0" borderId="0">
      <alignment horizontal="left" wrapText="1"/>
    </xf>
    <xf numFmtId="0" fontId="10" fillId="0" borderId="0">
      <alignment horizontal="left" wrapText="1"/>
    </xf>
    <xf numFmtId="197" fontId="10" fillId="0" borderId="0">
      <alignment horizontal="left" wrapText="1"/>
    </xf>
    <xf numFmtId="173" fontId="10" fillId="0" borderId="0">
      <alignment horizontal="left" wrapText="1"/>
    </xf>
    <xf numFmtId="197" fontId="10" fillId="0" borderId="0">
      <alignment horizontal="left" wrapText="1"/>
    </xf>
    <xf numFmtId="197" fontId="10" fillId="0" borderId="0">
      <alignment horizontal="left" wrapText="1"/>
    </xf>
    <xf numFmtId="170" fontId="10" fillId="0" borderId="0">
      <alignment horizontal="left" wrapText="1"/>
    </xf>
    <xf numFmtId="173" fontId="10" fillId="0" borderId="0">
      <alignment horizontal="left" wrapText="1"/>
    </xf>
    <xf numFmtId="0" fontId="10" fillId="0" borderId="0" applyNumberFormat="0" applyBorder="0" applyAlignment="0"/>
    <xf numFmtId="0" fontId="56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17" fillId="0" borderId="0"/>
    <xf numFmtId="0" fontId="118" fillId="84" borderId="0"/>
    <xf numFmtId="0" fontId="41" fillId="31" borderId="0">
      <alignment horizontal="left" wrapText="1"/>
    </xf>
    <xf numFmtId="0" fontId="41" fillId="31" borderId="0">
      <alignment horizontal="left" wrapText="1"/>
    </xf>
    <xf numFmtId="0" fontId="75" fillId="0" borderId="31" applyNumberFormat="0" applyFill="0" applyAlignment="0" applyProtection="0"/>
    <xf numFmtId="0" fontId="38" fillId="0" borderId="52" applyNumberFormat="0" applyFill="0" applyAlignment="0" applyProtection="0"/>
    <xf numFmtId="0" fontId="38" fillId="0" borderId="52" applyNumberFormat="0" applyFill="0" applyAlignment="0" applyProtection="0"/>
    <xf numFmtId="0" fontId="75" fillId="0" borderId="53" applyNumberFormat="0" applyFill="0" applyAlignment="0" applyProtection="0"/>
    <xf numFmtId="0" fontId="75" fillId="0" borderId="53" applyNumberFormat="0" applyFill="0" applyAlignment="0" applyProtection="0"/>
    <xf numFmtId="0" fontId="75" fillId="0" borderId="53" applyNumberFormat="0" applyFill="0" applyAlignment="0" applyProtection="0"/>
    <xf numFmtId="0" fontId="75" fillId="0" borderId="53" applyNumberFormat="0" applyFill="0" applyAlignment="0" applyProtection="0"/>
    <xf numFmtId="0" fontId="75" fillId="0" borderId="31" applyNumberFormat="0" applyFill="0" applyAlignment="0" applyProtection="0"/>
    <xf numFmtId="0" fontId="75" fillId="0" borderId="53" applyNumberFormat="0" applyFill="0" applyAlignment="0" applyProtection="0"/>
    <xf numFmtId="0" fontId="75" fillId="0" borderId="53" applyNumberFormat="0" applyFill="0" applyAlignment="0" applyProtection="0"/>
    <xf numFmtId="0" fontId="75" fillId="0" borderId="53" applyNumberFormat="0" applyFill="0" applyAlignment="0" applyProtection="0"/>
    <xf numFmtId="0" fontId="32" fillId="0" borderId="54" applyNumberFormat="0" applyFont="0" applyFill="0" applyAlignment="0" applyProtection="0"/>
    <xf numFmtId="0" fontId="32" fillId="0" borderId="54" applyNumberFormat="0" applyFont="0" applyFill="0" applyAlignment="0" applyProtection="0"/>
    <xf numFmtId="0" fontId="32" fillId="0" borderId="54" applyNumberFormat="0" applyFont="0" applyFill="0" applyAlignment="0" applyProtection="0"/>
    <xf numFmtId="0" fontId="34" fillId="0" borderId="19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" fillId="0" borderId="0"/>
    <xf numFmtId="43" fontId="6" fillId="0" borderId="0" applyFont="0" applyFill="0" applyBorder="0" applyAlignment="0" applyProtection="0"/>
    <xf numFmtId="164" fontId="6" fillId="0" borderId="0">
      <alignment horizontal="left" wrapText="1"/>
    </xf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0" fillId="0" borderId="0">
      <alignment horizontal="left" wrapText="1"/>
    </xf>
    <xf numFmtId="181" fontId="10" fillId="0" borderId="0">
      <alignment horizontal="left" wrapText="1"/>
    </xf>
    <xf numFmtId="164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64" fontId="10" fillId="0" borderId="0">
      <alignment horizontal="left" wrapText="1"/>
    </xf>
    <xf numFmtId="164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0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64" fontId="10" fillId="0" borderId="0">
      <alignment horizontal="left" wrapText="1"/>
    </xf>
    <xf numFmtId="0" fontId="10" fillId="0" borderId="0"/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0" fontId="10" fillId="0" borderId="0"/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10" fillId="0" borderId="0">
      <alignment horizontal="left" wrapText="1"/>
    </xf>
    <xf numFmtId="175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0" fontId="10" fillId="0" borderId="0"/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0" fontId="10" fillId="0" borderId="0"/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0" fontId="10" fillId="0" borderId="0"/>
    <xf numFmtId="181" fontId="10" fillId="0" borderId="0">
      <alignment horizontal="left" wrapText="1"/>
    </xf>
    <xf numFmtId="0" fontId="10" fillId="0" borderId="0"/>
    <xf numFmtId="0" fontId="10" fillId="0" borderId="0"/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64" fontId="10" fillId="0" borderId="0">
      <alignment horizontal="left" wrapText="1"/>
    </xf>
    <xf numFmtId="0" fontId="16" fillId="0" borderId="0"/>
    <xf numFmtId="164" fontId="10" fillId="0" borderId="0">
      <alignment horizontal="left" wrapText="1"/>
    </xf>
    <xf numFmtId="164" fontId="10" fillId="0" borderId="0">
      <alignment horizontal="left" wrapText="1"/>
    </xf>
    <xf numFmtId="0" fontId="16" fillId="0" borderId="0"/>
    <xf numFmtId="0" fontId="16" fillId="0" borderId="0"/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0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0" fontId="10" fillId="0" borderId="0"/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0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64" fontId="10" fillId="0" borderId="0">
      <alignment horizontal="left" wrapText="1"/>
    </xf>
    <xf numFmtId="0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0" fontId="10" fillId="0" borderId="0"/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0" fontId="10" fillId="0" borderId="0"/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0" fontId="16" fillId="0" borderId="0"/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64" fontId="10" fillId="0" borderId="0">
      <alignment horizontal="left" wrapText="1"/>
    </xf>
    <xf numFmtId="0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0" fontId="10" fillId="0" borderId="0"/>
    <xf numFmtId="181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64" fontId="6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0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16" fillId="0" borderId="0"/>
    <xf numFmtId="0" fontId="16" fillId="0" borderId="0"/>
    <xf numFmtId="164" fontId="10" fillId="0" borderId="0">
      <alignment horizontal="left" wrapText="1"/>
    </xf>
    <xf numFmtId="0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0" fontId="10" fillId="0" borderId="0"/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64" fontId="6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0" fontId="16" fillId="0" borderId="0"/>
    <xf numFmtId="0" fontId="150" fillId="0" borderId="57"/>
    <xf numFmtId="0" fontId="151" fillId="0" borderId="0"/>
    <xf numFmtId="0" fontId="27" fillId="61" borderId="0" applyNumberFormat="0" applyBorder="0" applyAlignment="0" applyProtection="0"/>
    <xf numFmtId="0" fontId="1" fillId="62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1" fillId="62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1" fillId="62" borderId="0" applyNumberFormat="0" applyBorder="0" applyAlignment="0" applyProtection="0"/>
    <xf numFmtId="0" fontId="27" fillId="61" borderId="0" applyNumberFormat="0" applyBorder="0" applyAlignment="0" applyProtection="0"/>
    <xf numFmtId="0" fontId="1" fillId="62" borderId="0" applyNumberFormat="0" applyBorder="0" applyAlignment="0" applyProtection="0"/>
    <xf numFmtId="0" fontId="27" fillId="61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27" fillId="63" borderId="0" applyNumberFormat="0" applyBorder="0" applyAlignment="0" applyProtection="0"/>
    <xf numFmtId="0" fontId="1" fillId="64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1" fillId="64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1" fillId="64" borderId="0" applyNumberFormat="0" applyBorder="0" applyAlignment="0" applyProtection="0"/>
    <xf numFmtId="0" fontId="27" fillId="63" borderId="0" applyNumberFormat="0" applyBorder="0" applyAlignment="0" applyProtection="0"/>
    <xf numFmtId="0" fontId="1" fillId="64" borderId="0" applyNumberFormat="0" applyBorder="0" applyAlignment="0" applyProtection="0"/>
    <xf numFmtId="0" fontId="27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7" fillId="65" borderId="0" applyNumberFormat="0" applyBorder="0" applyAlignment="0" applyProtection="0"/>
    <xf numFmtId="0" fontId="1" fillId="33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1" fillId="33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1" fillId="33" borderId="0" applyNumberFormat="0" applyBorder="0" applyAlignment="0" applyProtection="0"/>
    <xf numFmtId="0" fontId="27" fillId="65" borderId="0" applyNumberFormat="0" applyBorder="0" applyAlignment="0" applyProtection="0"/>
    <xf numFmtId="0" fontId="1" fillId="33" borderId="0" applyNumberFormat="0" applyBorder="0" applyAlignment="0" applyProtection="0"/>
    <xf numFmtId="0" fontId="27" fillId="65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27" fillId="66" borderId="0" applyNumberFormat="0" applyBorder="0" applyAlignment="0" applyProtection="0"/>
    <xf numFmtId="0" fontId="1" fillId="67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1" fillId="67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1" fillId="67" borderId="0" applyNumberFormat="0" applyBorder="0" applyAlignment="0" applyProtection="0"/>
    <xf numFmtId="0" fontId="27" fillId="66" borderId="0" applyNumberFormat="0" applyBorder="0" applyAlignment="0" applyProtection="0"/>
    <xf numFmtId="0" fontId="1" fillId="67" borderId="0" applyNumberFormat="0" applyBorder="0" applyAlignment="0" applyProtection="0"/>
    <xf numFmtId="0" fontId="27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7" borderId="0" applyNumberFormat="0" applyBorder="0" applyAlignment="0" applyProtection="0"/>
    <xf numFmtId="0" fontId="1" fillId="33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1" fillId="33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1" fillId="33" borderId="0" applyNumberFormat="0" applyBorder="0" applyAlignment="0" applyProtection="0"/>
    <xf numFmtId="0" fontId="27" fillId="67" borderId="0" applyNumberFormat="0" applyBorder="0" applyAlignment="0" applyProtection="0"/>
    <xf numFmtId="0" fontId="1" fillId="33" borderId="0" applyNumberFormat="0" applyBorder="0" applyAlignment="0" applyProtection="0"/>
    <xf numFmtId="0" fontId="27" fillId="67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27" fillId="62" borderId="0" applyNumberFormat="0" applyBorder="0" applyAlignment="0" applyProtection="0"/>
    <xf numFmtId="0" fontId="1" fillId="68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1" fillId="68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1" fillId="68" borderId="0" applyNumberFormat="0" applyBorder="0" applyAlignment="0" applyProtection="0"/>
    <xf numFmtId="0" fontId="27" fillId="62" borderId="0" applyNumberFormat="0" applyBorder="0" applyAlignment="0" applyProtection="0"/>
    <xf numFmtId="0" fontId="1" fillId="68" borderId="0" applyNumberFormat="0" applyBorder="0" applyAlignment="0" applyProtection="0"/>
    <xf numFmtId="0" fontId="27" fillId="62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9" borderId="0" applyNumberFormat="0" applyBorder="0" applyAlignment="0" applyProtection="0"/>
    <xf numFmtId="0" fontId="1" fillId="70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1" fillId="70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1" fillId="70" borderId="0" applyNumberFormat="0" applyBorder="0" applyAlignment="0" applyProtection="0"/>
    <xf numFmtId="0" fontId="27" fillId="69" borderId="0" applyNumberFormat="0" applyBorder="0" applyAlignment="0" applyProtection="0"/>
    <xf numFmtId="0" fontId="1" fillId="70" borderId="0" applyNumberFormat="0" applyBorder="0" applyAlignment="0" applyProtection="0"/>
    <xf numFmtId="0" fontId="27" fillId="69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27" fillId="66" borderId="0" applyNumberFormat="0" applyBorder="0" applyAlignment="0" applyProtection="0"/>
    <xf numFmtId="0" fontId="1" fillId="63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1" fillId="63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1" fillId="63" borderId="0" applyNumberFormat="0" applyBorder="0" applyAlignment="0" applyProtection="0"/>
    <xf numFmtId="0" fontId="27" fillId="66" borderId="0" applyNumberFormat="0" applyBorder="0" applyAlignment="0" applyProtection="0"/>
    <xf numFmtId="0" fontId="1" fillId="63" borderId="0" applyNumberFormat="0" applyBorder="0" applyAlignment="0" applyProtection="0"/>
    <xf numFmtId="0" fontId="27" fillId="66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27" fillId="62" borderId="0" applyNumberFormat="0" applyBorder="0" applyAlignment="0" applyProtection="0"/>
    <xf numFmtId="0" fontId="1" fillId="68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1" fillId="68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1" fillId="68" borderId="0" applyNumberFormat="0" applyBorder="0" applyAlignment="0" applyProtection="0"/>
    <xf numFmtId="0" fontId="27" fillId="62" borderId="0" applyNumberFormat="0" applyBorder="0" applyAlignment="0" applyProtection="0"/>
    <xf numFmtId="0" fontId="1" fillId="68" borderId="0" applyNumberFormat="0" applyBorder="0" applyAlignment="0" applyProtection="0"/>
    <xf numFmtId="0" fontId="27" fillId="62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7" fillId="71" borderId="0" applyNumberFormat="0" applyBorder="0" applyAlignment="0" applyProtection="0"/>
    <xf numFmtId="0" fontId="1" fillId="33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1" fillId="33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1" fillId="33" borderId="0" applyNumberFormat="0" applyBorder="0" applyAlignment="0" applyProtection="0"/>
    <xf numFmtId="0" fontId="27" fillId="71" borderId="0" applyNumberFormat="0" applyBorder="0" applyAlignment="0" applyProtection="0"/>
    <xf numFmtId="0" fontId="1" fillId="33" borderId="0" applyNumberFormat="0" applyBorder="0" applyAlignment="0" applyProtection="0"/>
    <xf numFmtId="0" fontId="27" fillId="7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28" fillId="72" borderId="0" applyNumberFormat="0" applyBorder="0" applyAlignment="0" applyProtection="0"/>
    <xf numFmtId="0" fontId="28" fillId="72" borderId="0" applyNumberFormat="0" applyBorder="0" applyAlignment="0" applyProtection="0"/>
    <xf numFmtId="164" fontId="6" fillId="0" borderId="0">
      <alignment horizontal="left" wrapText="1"/>
    </xf>
    <xf numFmtId="0" fontId="28" fillId="72" borderId="0" applyNumberFormat="0" applyBorder="0" applyAlignment="0" applyProtection="0"/>
    <xf numFmtId="0" fontId="28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28" fillId="72" borderId="0" applyNumberFormat="0" applyBorder="0" applyAlignment="0" applyProtection="0"/>
    <xf numFmtId="0" fontId="28" fillId="64" borderId="0" applyNumberFormat="0" applyBorder="0" applyAlignment="0" applyProtection="0"/>
    <xf numFmtId="0" fontId="28" fillId="64" borderId="0" applyNumberFormat="0" applyBorder="0" applyAlignment="0" applyProtection="0"/>
    <xf numFmtId="164" fontId="6" fillId="0" borderId="0">
      <alignment horizontal="left" wrapText="1"/>
    </xf>
    <xf numFmtId="0" fontId="28" fillId="64" borderId="0" applyNumberFormat="0" applyBorder="0" applyAlignment="0" applyProtection="0"/>
    <xf numFmtId="0" fontId="28" fillId="73" borderId="0" applyNumberFormat="0" applyBorder="0" applyAlignment="0" applyProtection="0"/>
    <xf numFmtId="0" fontId="76" fillId="73" borderId="0" applyNumberFormat="0" applyBorder="0" applyAlignment="0" applyProtection="0"/>
    <xf numFmtId="0" fontId="76" fillId="73" borderId="0" applyNumberFormat="0" applyBorder="0" applyAlignment="0" applyProtection="0"/>
    <xf numFmtId="0" fontId="28" fillId="64" borderId="0" applyNumberFormat="0" applyBorder="0" applyAlignment="0" applyProtection="0"/>
    <xf numFmtId="0" fontId="28" fillId="69" borderId="0" applyNumberFormat="0" applyBorder="0" applyAlignment="0" applyProtection="0"/>
    <xf numFmtId="0" fontId="28" fillId="69" borderId="0" applyNumberFormat="0" applyBorder="0" applyAlignment="0" applyProtection="0"/>
    <xf numFmtId="164" fontId="6" fillId="0" borderId="0">
      <alignment horizontal="left" wrapText="1"/>
    </xf>
    <xf numFmtId="0" fontId="28" fillId="69" borderId="0" applyNumberFormat="0" applyBorder="0" applyAlignment="0" applyProtection="0"/>
    <xf numFmtId="0" fontId="28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28" fillId="69" borderId="0" applyNumberFormat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164" fontId="6" fillId="0" borderId="0">
      <alignment horizontal="left" wrapText="1"/>
    </xf>
    <xf numFmtId="0" fontId="28" fillId="74" borderId="0" applyNumberFormat="0" applyBorder="0" applyAlignment="0" applyProtection="0"/>
    <xf numFmtId="0" fontId="28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28" fillId="74" borderId="0" applyNumberFormat="0" applyBorder="0" applyAlignment="0" applyProtection="0"/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164" fontId="6" fillId="0" borderId="0">
      <alignment horizontal="left" wrapText="1"/>
    </xf>
    <xf numFmtId="0" fontId="28" fillId="75" borderId="0" applyNumberFormat="0" applyBorder="0" applyAlignment="0" applyProtection="0"/>
    <xf numFmtId="0" fontId="28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28" fillId="75" borderId="0" applyNumberFormat="0" applyBorder="0" applyAlignment="0" applyProtection="0"/>
    <xf numFmtId="0" fontId="28" fillId="76" borderId="0" applyNumberFormat="0" applyBorder="0" applyAlignment="0" applyProtection="0"/>
    <xf numFmtId="0" fontId="28" fillId="76" borderId="0" applyNumberFormat="0" applyBorder="0" applyAlignment="0" applyProtection="0"/>
    <xf numFmtId="164" fontId="6" fillId="0" borderId="0">
      <alignment horizontal="left" wrapText="1"/>
    </xf>
    <xf numFmtId="0" fontId="28" fillId="76" borderId="0" applyNumberFormat="0" applyBorder="0" applyAlignment="0" applyProtection="0"/>
    <xf numFmtId="0" fontId="28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28" fillId="76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8" fillId="78" borderId="0" applyNumberFormat="0" applyBorder="0" applyAlignment="0" applyProtection="0"/>
    <xf numFmtId="0" fontId="28" fillId="78" borderId="0" applyNumberFormat="0" applyBorder="0" applyAlignment="0" applyProtection="0"/>
    <xf numFmtId="0" fontId="76" fillId="77" borderId="0" applyNumberFormat="0" applyBorder="0" applyAlignment="0" applyProtection="0"/>
    <xf numFmtId="0" fontId="28" fillId="78" borderId="0" applyNumberFormat="0" applyBorder="0" applyAlignment="0" applyProtection="0"/>
    <xf numFmtId="0" fontId="28" fillId="78" borderId="0" applyNumberFormat="0" applyBorder="0" applyAlignment="0" applyProtection="0"/>
    <xf numFmtId="164" fontId="6" fillId="0" borderId="0">
      <alignment horizontal="left" wrapText="1"/>
    </xf>
    <xf numFmtId="0" fontId="28" fillId="78" borderId="0" applyNumberFormat="0" applyBorder="0" applyAlignment="0" applyProtection="0"/>
    <xf numFmtId="164" fontId="6" fillId="0" borderId="0">
      <alignment horizontal="left" wrapText="1"/>
    </xf>
    <xf numFmtId="0" fontId="28" fillId="77" borderId="0" applyNumberFormat="0" applyBorder="0" applyAlignment="0" applyProtection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8" fillId="79" borderId="0" applyNumberFormat="0" applyBorder="0" applyAlignment="0" applyProtection="0"/>
    <xf numFmtId="0" fontId="28" fillId="79" borderId="0" applyNumberFormat="0" applyBorder="0" applyAlignment="0" applyProtection="0"/>
    <xf numFmtId="0" fontId="76" fillId="73" borderId="0" applyNumberFormat="0" applyBorder="0" applyAlignment="0" applyProtection="0"/>
    <xf numFmtId="0" fontId="28" fillId="79" borderId="0" applyNumberFormat="0" applyBorder="0" applyAlignment="0" applyProtection="0"/>
    <xf numFmtId="0" fontId="28" fillId="79" borderId="0" applyNumberFormat="0" applyBorder="0" applyAlignment="0" applyProtection="0"/>
    <xf numFmtId="164" fontId="6" fillId="0" borderId="0">
      <alignment horizontal="left" wrapText="1"/>
    </xf>
    <xf numFmtId="0" fontId="28" fillId="79" borderId="0" applyNumberFormat="0" applyBorder="0" applyAlignment="0" applyProtection="0"/>
    <xf numFmtId="164" fontId="6" fillId="0" borderId="0">
      <alignment horizontal="left" wrapText="1"/>
    </xf>
    <xf numFmtId="0" fontId="28" fillId="73" borderId="0" applyNumberFormat="0" applyBorder="0" applyAlignment="0" applyProtection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8" fillId="80" borderId="0" applyNumberFormat="0" applyBorder="0" applyAlignment="0" applyProtection="0"/>
    <xf numFmtId="0" fontId="28" fillId="80" borderId="0" applyNumberFormat="0" applyBorder="0" applyAlignment="0" applyProtection="0"/>
    <xf numFmtId="0" fontId="76" fillId="71" borderId="0" applyNumberFormat="0" applyBorder="0" applyAlignment="0" applyProtection="0"/>
    <xf numFmtId="0" fontId="28" fillId="80" borderId="0" applyNumberFormat="0" applyBorder="0" applyAlignment="0" applyProtection="0"/>
    <xf numFmtId="0" fontId="28" fillId="80" borderId="0" applyNumberFormat="0" applyBorder="0" applyAlignment="0" applyProtection="0"/>
    <xf numFmtId="164" fontId="6" fillId="0" borderId="0">
      <alignment horizontal="left" wrapText="1"/>
    </xf>
    <xf numFmtId="0" fontId="28" fillId="80" borderId="0" applyNumberFormat="0" applyBorder="0" applyAlignment="0" applyProtection="0"/>
    <xf numFmtId="164" fontId="6" fillId="0" borderId="0">
      <alignment horizontal="left" wrapText="1"/>
    </xf>
    <xf numFmtId="0" fontId="28" fillId="71" borderId="0" applyNumberFormat="0" applyBorder="0" applyAlignment="0" applyProtection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0" fontId="76" fillId="81" borderId="0" applyNumberFormat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164" fontId="6" fillId="0" borderId="0">
      <alignment horizontal="left" wrapText="1"/>
    </xf>
    <xf numFmtId="0" fontId="28" fillId="74" borderId="0" applyNumberFormat="0" applyBorder="0" applyAlignment="0" applyProtection="0"/>
    <xf numFmtId="164" fontId="6" fillId="0" borderId="0">
      <alignment horizontal="left" wrapText="1"/>
    </xf>
    <xf numFmtId="0" fontId="28" fillId="81" borderId="0" applyNumberFormat="0" applyBorder="0" applyAlignment="0" applyProtection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27" fillId="24" borderId="0" applyNumberFormat="0" applyBorder="0" applyAlignment="0" applyProtection="0"/>
    <xf numFmtId="0" fontId="27" fillId="19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76" fillId="79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164" fontId="6" fillId="0" borderId="0">
      <alignment horizontal="left" wrapText="1"/>
    </xf>
    <xf numFmtId="0" fontId="28" fillId="73" borderId="0" applyNumberFormat="0" applyBorder="0" applyAlignment="0" applyProtection="0"/>
    <xf numFmtId="164" fontId="6" fillId="0" borderId="0">
      <alignment horizontal="left" wrapText="1"/>
    </xf>
    <xf numFmtId="0" fontId="28" fillId="79" borderId="0" applyNumberFormat="0" applyBorder="0" applyAlignment="0" applyProtection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82" fillId="63" borderId="0" applyNumberFormat="0" applyBorder="0" applyAlignment="0" applyProtection="0"/>
    <xf numFmtId="0" fontId="82" fillId="63" borderId="0" applyNumberFormat="0" applyBorder="0" applyAlignment="0" applyProtection="0"/>
    <xf numFmtId="164" fontId="6" fillId="0" borderId="0">
      <alignment horizontal="left" wrapText="1"/>
    </xf>
    <xf numFmtId="0" fontId="82" fillId="63" borderId="0" applyNumberFormat="0" applyBorder="0" applyAlignment="0" applyProtection="0"/>
    <xf numFmtId="0" fontId="82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27" fillId="0" borderId="0"/>
    <xf numFmtId="0" fontId="151" fillId="0" borderId="57"/>
    <xf numFmtId="184" fontId="29" fillId="0" borderId="0" applyFill="0" applyBorder="0" applyAlignment="0"/>
    <xf numFmtId="0" fontId="2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3" fillId="82" borderId="38" applyNumberFormat="0" applyAlignment="0" applyProtection="0"/>
    <xf numFmtId="164" fontId="6" fillId="0" borderId="0">
      <alignment horizontal="left" wrapText="1"/>
    </xf>
    <xf numFmtId="164" fontId="6" fillId="0" borderId="0">
      <alignment horizontal="left" wrapText="1"/>
    </xf>
    <xf numFmtId="41" fontId="10" fillId="31" borderId="0"/>
    <xf numFmtId="0" fontId="152" fillId="52" borderId="38" applyNumberFormat="0" applyAlignment="0" applyProtection="0"/>
    <xf numFmtId="41" fontId="10" fillId="31" borderId="0"/>
    <xf numFmtId="0" fontId="27" fillId="0" borderId="0"/>
    <xf numFmtId="41" fontId="10" fillId="31" borderId="0"/>
    <xf numFmtId="0" fontId="27" fillId="0" borderId="0"/>
    <xf numFmtId="0" fontId="84" fillId="52" borderId="28" applyNumberFormat="0" applyAlignment="0" applyProtection="0"/>
    <xf numFmtId="0" fontId="71" fillId="58" borderId="28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5" fillId="83" borderId="39" applyNumberFormat="0" applyAlignment="0" applyProtection="0"/>
    <xf numFmtId="0" fontId="2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5" fillId="83" borderId="39" applyNumberFormat="0" applyAlignment="0" applyProtection="0"/>
    <xf numFmtId="0" fontId="85" fillId="83" borderId="39" applyNumberFormat="0" applyAlignment="0" applyProtection="0"/>
    <xf numFmtId="0" fontId="27" fillId="0" borderId="0"/>
    <xf numFmtId="0" fontId="27" fillId="0" borderId="0"/>
    <xf numFmtId="41" fontId="10" fillId="26" borderId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>
      <alignment horizontal="left" wrapText="1"/>
    </xf>
    <xf numFmtId="164" fontId="6" fillId="0" borderId="0">
      <alignment horizontal="left" wrapText="1"/>
    </xf>
    <xf numFmtId="43" fontId="31" fillId="0" borderId="0" applyFont="0" applyFill="0" applyBorder="0" applyAlignment="0" applyProtection="0"/>
    <xf numFmtId="207" fontId="10" fillId="0" borderId="0" applyFont="0" applyFill="0" applyBorder="0" applyAlignment="0" applyProtection="0"/>
    <xf numFmtId="199" fontId="10" fillId="0" borderId="0" applyFont="0" applyFill="0" applyBorder="0" applyAlignment="0" applyProtection="0"/>
    <xf numFmtId="40" fontId="112" fillId="0" borderId="0" applyFont="0" applyFill="0" applyBorder="0" applyAlignment="0" applyProtection="0"/>
    <xf numFmtId="207" fontId="10" fillId="0" borderId="0" applyFont="0" applyFill="0" applyBorder="0" applyAlignment="0" applyProtection="0"/>
    <xf numFmtId="4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198" fontId="1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98" fontId="10" fillId="0" borderId="0" applyFont="0" applyFill="0" applyBorder="0" applyAlignment="0" applyProtection="0"/>
    <xf numFmtId="198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7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5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6" fillId="0" borderId="0">
      <alignment horizontal="left" wrapText="1"/>
    </xf>
    <xf numFmtId="164" fontId="6" fillId="0" borderId="0">
      <alignment horizontal="left" wrapText="1"/>
    </xf>
    <xf numFmtId="43" fontId="10" fillId="0" borderId="0" applyFont="0" applyFill="0" applyBorder="0" applyAlignment="0" applyProtection="0"/>
    <xf numFmtId="0" fontId="33" fillId="0" borderId="0"/>
    <xf numFmtId="0" fontId="117" fillId="0" borderId="0"/>
    <xf numFmtId="0" fontId="117" fillId="0" borderId="0"/>
    <xf numFmtId="0" fontId="34" fillId="0" borderId="0"/>
    <xf numFmtId="0" fontId="154" fillId="0" borderId="0"/>
    <xf numFmtId="0" fontId="34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17" fillId="0" borderId="0" applyFill="0" applyBorder="0" applyAlignment="0" applyProtection="0"/>
    <xf numFmtId="3" fontId="17" fillId="0" borderId="0" applyFill="0" applyBorder="0" applyAlignment="0" applyProtection="0"/>
    <xf numFmtId="3" fontId="17" fillId="0" borderId="0" applyFill="0" applyBorder="0" applyAlignment="0" applyProtection="0"/>
    <xf numFmtId="3" fontId="17" fillId="0" borderId="0" applyFill="0" applyBorder="0" applyAlignment="0" applyProtection="0"/>
    <xf numFmtId="3" fontId="17" fillId="0" borderId="0" applyFill="0" applyBorder="0" applyAlignment="0" applyProtection="0"/>
    <xf numFmtId="3" fontId="17" fillId="0" borderId="0" applyFill="0" applyBorder="0" applyAlignment="0" applyProtection="0"/>
    <xf numFmtId="3" fontId="87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17" fillId="0" borderId="0" applyFill="0" applyBorder="0" applyAlignment="0" applyProtection="0"/>
    <xf numFmtId="3" fontId="17" fillId="0" borderId="0" applyFill="0" applyBorder="0" applyAlignment="0" applyProtection="0"/>
    <xf numFmtId="3" fontId="17" fillId="0" borderId="0" applyFill="0" applyBorder="0" applyAlignment="0" applyProtection="0"/>
    <xf numFmtId="3" fontId="17" fillId="0" borderId="0" applyFill="0" applyBorder="0" applyAlignment="0" applyProtection="0"/>
    <xf numFmtId="3" fontId="17" fillId="0" borderId="0" applyFill="0" applyBorder="0" applyAlignment="0" applyProtection="0"/>
    <xf numFmtId="3" fontId="17" fillId="0" borderId="0" applyFill="0" applyBorder="0" applyAlignment="0" applyProtection="0"/>
    <xf numFmtId="3" fontId="17" fillId="0" borderId="0" applyFill="0" applyBorder="0" applyAlignment="0" applyProtection="0"/>
    <xf numFmtId="3" fontId="17" fillId="0" borderId="0" applyFill="0" applyBorder="0" applyAlignment="0" applyProtection="0"/>
    <xf numFmtId="3" fontId="17" fillId="0" borderId="0" applyFill="0" applyBorder="0" applyAlignment="0" applyProtection="0"/>
    <xf numFmtId="3" fontId="17" fillId="0" borderId="0" applyFill="0" applyBorder="0" applyAlignment="0" applyProtection="0"/>
    <xf numFmtId="3" fontId="87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17" fillId="0" borderId="0" applyFill="0" applyBorder="0" applyAlignment="0" applyProtection="0"/>
    <xf numFmtId="3" fontId="17" fillId="0" borderId="0" applyFill="0" applyBorder="0" applyAlignment="0" applyProtection="0"/>
    <xf numFmtId="3" fontId="17" fillId="0" borderId="0" applyFill="0" applyBorder="0" applyAlignment="0" applyProtection="0"/>
    <xf numFmtId="3" fontId="17" fillId="0" borderId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17" fillId="0" borderId="0" applyFill="0" applyBorder="0" applyAlignment="0" applyProtection="0"/>
    <xf numFmtId="3" fontId="90" fillId="0" borderId="0" applyFont="0" applyFill="0" applyBorder="0" applyAlignment="0" applyProtection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34" fillId="0" borderId="0"/>
    <xf numFmtId="0" fontId="154" fillId="0" borderId="0"/>
    <xf numFmtId="0" fontId="117" fillId="0" borderId="0"/>
    <xf numFmtId="0" fontId="34" fillId="0" borderId="0"/>
    <xf numFmtId="0" fontId="36" fillId="0" borderId="0" applyNumberFormat="0" applyAlignment="0">
      <alignment horizontal="left"/>
    </xf>
    <xf numFmtId="0" fontId="37" fillId="0" borderId="0" applyNumberFormat="0" applyAlignment="0"/>
    <xf numFmtId="0" fontId="33" fillId="0" borderId="0"/>
    <xf numFmtId="0" fontId="34" fillId="0" borderId="0"/>
    <xf numFmtId="0" fontId="154" fillId="0" borderId="0"/>
    <xf numFmtId="0" fontId="117" fillId="0" borderId="0"/>
    <xf numFmtId="0" fontId="34" fillId="0" borderId="0"/>
    <xf numFmtId="0" fontId="33" fillId="0" borderId="0"/>
    <xf numFmtId="0" fontId="34" fillId="0" borderId="0"/>
    <xf numFmtId="0" fontId="154" fillId="0" borderId="0"/>
    <xf numFmtId="0" fontId="34" fillId="0" borderId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0" fontId="27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4" fontId="6" fillId="0" borderId="0">
      <alignment horizontal="left" wrapText="1"/>
    </xf>
    <xf numFmtId="208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8" fontId="4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6" fillId="0" borderId="0">
      <alignment horizontal="left" wrapText="1"/>
    </xf>
    <xf numFmtId="8" fontId="3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8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8" fontId="112" fillId="0" borderId="0" applyFont="0" applyFill="0" applyBorder="0" applyAlignment="0" applyProtection="0"/>
    <xf numFmtId="44" fontId="27" fillId="0" borderId="0" applyFont="0" applyFill="0" applyBorder="0" applyAlignment="0" applyProtection="0"/>
    <xf numFmtId="8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4" fontId="6" fillId="0" borderId="0">
      <alignment horizontal="left" wrapText="1"/>
    </xf>
    <xf numFmtId="164" fontId="6" fillId="0" borderId="0">
      <alignment horizontal="left" wrapText="1"/>
    </xf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4" fontId="6" fillId="0" borderId="0">
      <alignment horizontal="left" wrapText="1"/>
    </xf>
    <xf numFmtId="164" fontId="6" fillId="0" borderId="0">
      <alignment horizontal="left" wrapText="1"/>
    </xf>
    <xf numFmtId="44" fontId="10" fillId="0" borderId="0" applyFont="0" applyFill="0" applyBorder="0" applyAlignment="0" applyProtection="0"/>
    <xf numFmtId="209" fontId="32" fillId="0" borderId="0" applyFont="0" applyFill="0" applyBorder="0" applyAlignment="0" applyProtection="0"/>
    <xf numFmtId="209" fontId="90" fillId="0" borderId="0" applyFont="0" applyFill="0" applyBorder="0" applyAlignment="0" applyProtection="0"/>
    <xf numFmtId="186" fontId="10" fillId="0" borderId="0" applyFont="0" applyFill="0" applyBorder="0" applyAlignment="0" applyProtection="0"/>
    <xf numFmtId="5" fontId="17" fillId="0" borderId="0" applyFill="0" applyBorder="0" applyAlignment="0" applyProtection="0"/>
    <xf numFmtId="186" fontId="10" fillId="0" borderId="0" applyFont="0" applyFill="0" applyBorder="0" applyAlignment="0" applyProtection="0"/>
    <xf numFmtId="0" fontId="27" fillId="0" borderId="0"/>
    <xf numFmtId="209" fontId="17" fillId="0" borderId="0" applyFont="0" applyFill="0" applyBorder="0" applyAlignment="0" applyProtection="0"/>
    <xf numFmtId="5" fontId="17" fillId="0" borderId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186" fontId="10" fillId="0" borderId="0" applyFont="0" applyFill="0" applyBorder="0" applyAlignment="0" applyProtection="0"/>
    <xf numFmtId="0" fontId="87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87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87" fillId="0" borderId="0" applyFont="0" applyFill="0" applyBorder="0" applyAlignment="0" applyProtection="0"/>
    <xf numFmtId="189" fontId="17" fillId="0" borderId="0" applyFill="0" applyBorder="0" applyAlignment="0" applyProtection="0"/>
    <xf numFmtId="0" fontId="90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0" fillId="0" borderId="0" applyFont="0" applyFill="0" applyBorder="0" applyAlignment="0" applyProtection="0"/>
    <xf numFmtId="189" fontId="17" fillId="0" borderId="0" applyFill="0" applyBorder="0" applyAlignment="0" applyProtection="0"/>
    <xf numFmtId="0" fontId="151" fillId="0" borderId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164" fontId="10" fillId="0" borderId="0"/>
    <xf numFmtId="164" fontId="10" fillId="0" borderId="0"/>
    <xf numFmtId="0" fontId="27" fillId="0" borderId="0"/>
    <xf numFmtId="164" fontId="10" fillId="0" borderId="0"/>
    <xf numFmtId="0" fontId="27" fillId="0" borderId="0"/>
    <xf numFmtId="164" fontId="10" fillId="0" borderId="0"/>
    <xf numFmtId="0" fontId="27" fillId="0" borderId="0"/>
    <xf numFmtId="201" fontId="10" fillId="0" borderId="0" applyFont="0" applyFill="0" applyBorder="0" applyAlignment="0" applyProtection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1" fillId="0" borderId="0" applyNumberFormat="0" applyFill="0" applyBorder="0" applyAlignment="0" applyProtection="0"/>
    <xf numFmtId="0" fontId="27" fillId="0" borderId="0"/>
    <xf numFmtId="0" fontId="27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27" fillId="0" borderId="0"/>
    <xf numFmtId="0" fontId="27" fillId="0" borderId="0"/>
    <xf numFmtId="2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2" fontId="17" fillId="0" borderId="0" applyFill="0" applyBorder="0" applyAlignment="0" applyProtection="0"/>
    <xf numFmtId="2" fontId="32" fillId="0" borderId="0" applyFont="0" applyFill="0" applyBorder="0" applyAlignment="0" applyProtection="0"/>
    <xf numFmtId="0" fontId="33" fillId="0" borderId="0"/>
    <xf numFmtId="0" fontId="92" fillId="65" borderId="0" applyNumberFormat="0" applyBorder="0" applyAlignment="0" applyProtection="0"/>
    <xf numFmtId="0" fontId="27" fillId="0" borderId="0"/>
    <xf numFmtId="164" fontId="6" fillId="0" borderId="0">
      <alignment horizontal="left" wrapText="1"/>
    </xf>
    <xf numFmtId="0" fontId="92" fillId="65" borderId="0" applyNumberFormat="0" applyBorder="0" applyAlignment="0" applyProtection="0"/>
    <xf numFmtId="0" fontId="92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27" fillId="0" borderId="0"/>
    <xf numFmtId="0" fontId="27" fillId="0" borderId="0"/>
    <xf numFmtId="164" fontId="6" fillId="0" borderId="0">
      <alignment horizontal="left" wrapText="1"/>
    </xf>
    <xf numFmtId="38" fontId="18" fillId="26" borderId="0" applyNumberFormat="0" applyBorder="0" applyAlignment="0" applyProtection="0"/>
    <xf numFmtId="0" fontId="27" fillId="0" borderId="0"/>
    <xf numFmtId="164" fontId="6" fillId="0" borderId="0">
      <alignment horizontal="left" wrapText="1"/>
    </xf>
    <xf numFmtId="38" fontId="18" fillId="26" borderId="0" applyNumberFormat="0" applyBorder="0" applyAlignment="0" applyProtection="0"/>
    <xf numFmtId="164" fontId="6" fillId="0" borderId="0">
      <alignment horizontal="left" wrapText="1"/>
    </xf>
    <xf numFmtId="38" fontId="18" fillId="26" borderId="0" applyNumberFormat="0" applyBorder="0" applyAlignment="0" applyProtection="0"/>
    <xf numFmtId="0" fontId="18" fillId="26" borderId="0" applyNumberFormat="0" applyBorder="0" applyAlignment="0" applyProtection="0"/>
    <xf numFmtId="38" fontId="18" fillId="26" borderId="0" applyNumberFormat="0" applyBorder="0" applyAlignment="0" applyProtection="0"/>
    <xf numFmtId="38" fontId="18" fillId="26" borderId="0" applyNumberFormat="0" applyBorder="0" applyAlignment="0" applyProtection="0"/>
    <xf numFmtId="0" fontId="155" fillId="0" borderId="57"/>
    <xf numFmtId="164" fontId="6" fillId="0" borderId="0">
      <alignment horizontal="left" wrapText="1"/>
    </xf>
    <xf numFmtId="0" fontId="40" fillId="0" borderId="9" applyNumberFormat="0" applyAlignment="0" applyProtection="0">
      <alignment horizontal="left"/>
    </xf>
    <xf numFmtId="0" fontId="10" fillId="0" borderId="0"/>
    <xf numFmtId="0" fontId="10" fillId="0" borderId="0"/>
    <xf numFmtId="0" fontId="10" fillId="0" borderId="0"/>
    <xf numFmtId="164" fontId="6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0" fillId="0" borderId="8">
      <alignment horizontal="left"/>
    </xf>
    <xf numFmtId="0" fontId="40" fillId="0" borderId="8">
      <alignment horizontal="left"/>
    </xf>
    <xf numFmtId="0" fontId="93" fillId="0" borderId="40" applyNumberFormat="0" applyFill="0" applyAlignment="0" applyProtection="0"/>
    <xf numFmtId="164" fontId="6" fillId="0" borderId="0">
      <alignment horizontal="left" wrapText="1"/>
    </xf>
    <xf numFmtId="0" fontId="32" fillId="0" borderId="0" applyNumberFormat="0" applyFill="0" applyBorder="0" applyAlignment="0" applyProtection="0"/>
    <xf numFmtId="0" fontId="94" fillId="0" borderId="41" applyNumberFormat="0" applyFill="0" applyAlignment="0" applyProtection="0"/>
    <xf numFmtId="164" fontId="6" fillId="0" borderId="0">
      <alignment horizontal="left" wrapText="1"/>
    </xf>
    <xf numFmtId="0" fontId="32" fillId="0" borderId="0" applyNumberFormat="0" applyFill="0" applyBorder="0" applyAlignment="0" applyProtection="0"/>
    <xf numFmtId="0" fontId="94" fillId="0" borderId="41" applyNumberFormat="0" applyFill="0" applyAlignment="0" applyProtection="0"/>
    <xf numFmtId="0" fontId="156" fillId="0" borderId="0" applyNumberFormat="0" applyFill="0" applyBorder="0" applyAlignment="0" applyProtection="0"/>
    <xf numFmtId="0" fontId="94" fillId="0" borderId="41" applyNumberFormat="0" applyFill="0" applyAlignment="0" applyProtection="0"/>
    <xf numFmtId="0" fontId="65" fillId="0" borderId="26" applyNumberFormat="0" applyFill="0" applyAlignment="0" applyProtection="0"/>
    <xf numFmtId="0" fontId="96" fillId="0" borderId="42" applyNumberFormat="0" applyFill="0" applyAlignment="0" applyProtection="0"/>
    <xf numFmtId="164" fontId="6" fillId="0" borderId="0">
      <alignment horizontal="left" wrapText="1"/>
    </xf>
    <xf numFmtId="0" fontId="32" fillId="0" borderId="0" applyNumberFormat="0" applyFill="0" applyBorder="0" applyAlignment="0" applyProtection="0"/>
    <xf numFmtId="0" fontId="97" fillId="0" borderId="43" applyNumberFormat="0" applyFill="0" applyAlignment="0" applyProtection="0"/>
    <xf numFmtId="164" fontId="6" fillId="0" borderId="0">
      <alignment horizontal="left" wrapText="1"/>
    </xf>
    <xf numFmtId="0" fontId="32" fillId="0" borderId="0" applyNumberFormat="0" applyFill="0" applyBorder="0" applyAlignment="0" applyProtection="0"/>
    <xf numFmtId="0" fontId="97" fillId="0" borderId="43" applyNumberFormat="0" applyFill="0" applyAlignment="0" applyProtection="0"/>
    <xf numFmtId="0" fontId="18" fillId="0" borderId="0" applyNumberFormat="0" applyFill="0" applyBorder="0" applyAlignment="0" applyProtection="0"/>
    <xf numFmtId="0" fontId="97" fillId="0" borderId="43" applyNumberFormat="0" applyFill="0" applyAlignment="0" applyProtection="0"/>
    <xf numFmtId="0" fontId="66" fillId="0" borderId="27" applyNumberFormat="0" applyFill="0" applyAlignment="0" applyProtection="0"/>
    <xf numFmtId="0" fontId="100" fillId="0" borderId="45" applyNumberFormat="0" applyFill="0" applyAlignment="0" applyProtection="0"/>
    <xf numFmtId="0" fontId="27" fillId="0" borderId="0"/>
    <xf numFmtId="164" fontId="6" fillId="0" borderId="0">
      <alignment horizontal="left" wrapText="1"/>
    </xf>
    <xf numFmtId="0" fontId="100" fillId="0" borderId="45" applyNumberFormat="0" applyFill="0" applyAlignment="0" applyProtection="0"/>
    <xf numFmtId="0" fontId="99" fillId="0" borderId="44" applyNumberFormat="0" applyFill="0" applyAlignment="0" applyProtection="0"/>
    <xf numFmtId="0" fontId="99" fillId="0" borderId="44" applyNumberFormat="0" applyFill="0" applyAlignment="0" applyProtection="0"/>
    <xf numFmtId="0" fontId="99" fillId="0" borderId="44" applyNumberFormat="0" applyFill="0" applyAlignment="0" applyProtection="0"/>
    <xf numFmtId="0" fontId="27" fillId="0" borderId="0"/>
    <xf numFmtId="0" fontId="100" fillId="0" borderId="0" applyNumberFormat="0" applyFill="0" applyBorder="0" applyAlignment="0" applyProtection="0"/>
    <xf numFmtId="0" fontId="27" fillId="0" borderId="0"/>
    <xf numFmtId="164" fontId="6" fillId="0" borderId="0">
      <alignment horizontal="left" wrapText="1"/>
    </xf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7" fillId="0" borderId="0"/>
    <xf numFmtId="38" fontId="42" fillId="0" borderId="0"/>
    <xf numFmtId="0" fontId="42" fillId="0" borderId="0"/>
    <xf numFmtId="0" fontId="42" fillId="0" borderId="0"/>
    <xf numFmtId="0" fontId="42" fillId="0" borderId="0"/>
    <xf numFmtId="38" fontId="42" fillId="0" borderId="0"/>
    <xf numFmtId="38" fontId="42" fillId="0" borderId="0"/>
    <xf numFmtId="38" fontId="42" fillId="0" borderId="0"/>
    <xf numFmtId="40" fontId="42" fillId="0" borderId="0"/>
    <xf numFmtId="0" fontId="42" fillId="0" borderId="0"/>
    <xf numFmtId="0" fontId="42" fillId="0" borderId="0"/>
    <xf numFmtId="0" fontId="42" fillId="0" borderId="0"/>
    <xf numFmtId="40" fontId="42" fillId="0" borderId="0"/>
    <xf numFmtId="40" fontId="42" fillId="0" borderId="0"/>
    <xf numFmtId="40" fontId="4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7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6" fillId="0" borderId="0">
      <alignment horizontal="left" wrapText="1"/>
    </xf>
    <xf numFmtId="10" fontId="18" fillId="31" borderId="11" applyNumberFormat="0" applyBorder="0" applyAlignment="0" applyProtection="0"/>
    <xf numFmtId="10" fontId="18" fillId="31" borderId="11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6" fillId="0" borderId="0">
      <alignment horizontal="left" wrapText="1"/>
    </xf>
    <xf numFmtId="10" fontId="18" fillId="31" borderId="11" applyNumberFormat="0" applyBorder="0" applyAlignment="0" applyProtection="0"/>
    <xf numFmtId="10" fontId="18" fillId="31" borderId="11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6" fillId="0" borderId="0">
      <alignment horizontal="left" wrapText="1"/>
    </xf>
    <xf numFmtId="10" fontId="18" fillId="31" borderId="11" applyNumberFormat="0" applyBorder="0" applyAlignment="0" applyProtection="0"/>
    <xf numFmtId="10" fontId="18" fillId="31" borderId="11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0" fontId="18" fillId="31" borderId="11" applyNumberFormat="0" applyBorder="0" applyAlignment="0" applyProtection="0"/>
    <xf numFmtId="10" fontId="18" fillId="31" borderId="11" applyNumberFormat="0" applyBorder="0" applyAlignment="0" applyProtection="0"/>
    <xf numFmtId="10" fontId="18" fillId="31" borderId="11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4" fillId="67" borderId="38" applyNumberFormat="0" applyAlignment="0" applyProtection="0"/>
    <xf numFmtId="0" fontId="104" fillId="67" borderId="38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4" fillId="67" borderId="38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4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9" fillId="70" borderId="28" applyNumberFormat="0" applyAlignment="0" applyProtection="0"/>
    <xf numFmtId="0" fontId="104" fillId="67" borderId="38" applyNumberFormat="0" applyAlignment="0" applyProtection="0"/>
    <xf numFmtId="0" fontId="104" fillId="67" borderId="38" applyNumberFormat="0" applyAlignment="0" applyProtection="0"/>
    <xf numFmtId="0" fontId="10" fillId="0" borderId="0"/>
    <xf numFmtId="0" fontId="10" fillId="0" borderId="0"/>
    <xf numFmtId="0" fontId="10" fillId="0" borderId="0"/>
    <xf numFmtId="164" fontId="6" fillId="0" borderId="0">
      <alignment horizontal="left" wrapText="1"/>
    </xf>
    <xf numFmtId="0" fontId="104" fillId="67" borderId="38" applyNumberFormat="0" applyAlignment="0" applyProtection="0"/>
    <xf numFmtId="0" fontId="104" fillId="70" borderId="38" applyNumberFormat="0" applyAlignment="0" applyProtection="0"/>
    <xf numFmtId="0" fontId="27" fillId="0" borderId="0"/>
    <xf numFmtId="0" fontId="27" fillId="0" borderId="0"/>
    <xf numFmtId="164" fontId="6" fillId="0" borderId="0">
      <alignment horizontal="left" wrapText="1"/>
    </xf>
    <xf numFmtId="0" fontId="27" fillId="0" borderId="0"/>
    <xf numFmtId="164" fontId="6" fillId="0" borderId="0">
      <alignment horizontal="left" wrapText="1"/>
    </xf>
    <xf numFmtId="0" fontId="27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41" fontId="43" fillId="32" borderId="12">
      <alignment horizontal="left"/>
      <protection locked="0"/>
    </xf>
    <xf numFmtId="10" fontId="43" fillId="32" borderId="12">
      <alignment horizontal="right"/>
      <protection locked="0"/>
    </xf>
    <xf numFmtId="0" fontId="155" fillId="0" borderId="48"/>
    <xf numFmtId="164" fontId="6" fillId="0" borderId="0">
      <alignment horizontal="left" wrapText="1"/>
    </xf>
    <xf numFmtId="0" fontId="18" fillId="26" borderId="0"/>
    <xf numFmtId="3" fontId="44" fillId="0" borderId="0" applyFill="0" applyBorder="0" applyAlignment="0" applyProtection="0"/>
    <xf numFmtId="3" fontId="44" fillId="0" borderId="0" applyFill="0" applyBorder="0" applyAlignment="0" applyProtection="0"/>
    <xf numFmtId="0" fontId="106" fillId="0" borderId="47" applyNumberFormat="0" applyFill="0" applyAlignment="0" applyProtection="0"/>
    <xf numFmtId="0" fontId="27" fillId="0" borderId="0"/>
    <xf numFmtId="164" fontId="6" fillId="0" borderId="0">
      <alignment horizontal="left" wrapText="1"/>
    </xf>
    <xf numFmtId="0" fontId="106" fillId="0" borderId="47" applyNumberFormat="0" applyFill="0" applyAlignment="0" applyProtection="0"/>
    <xf numFmtId="0" fontId="105" fillId="0" borderId="46" applyNumberFormat="0" applyFill="0" applyAlignment="0" applyProtection="0"/>
    <xf numFmtId="0" fontId="105" fillId="0" borderId="46" applyNumberFormat="0" applyFill="0" applyAlignment="0" applyProtection="0"/>
    <xf numFmtId="0" fontId="105" fillId="0" borderId="46" applyNumberFormat="0" applyFill="0" applyAlignment="0" applyProtection="0"/>
    <xf numFmtId="0" fontId="27" fillId="0" borderId="0"/>
    <xf numFmtId="21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44" fontId="41" fillId="0" borderId="13" applyNumberFormat="0" applyFont="0" applyAlignment="0">
      <alignment horizontal="center"/>
    </xf>
    <xf numFmtId="44" fontId="41" fillId="0" borderId="13" applyNumberFormat="0" applyFont="0" applyAlignment="0">
      <alignment horizontal="center"/>
    </xf>
    <xf numFmtId="44" fontId="41" fillId="0" borderId="13" applyNumberFormat="0" applyFont="0" applyAlignment="0">
      <alignment horizontal="center"/>
    </xf>
    <xf numFmtId="44" fontId="41" fillId="0" borderId="13" applyNumberFormat="0" applyFont="0" applyAlignment="0">
      <alignment horizontal="center"/>
    </xf>
    <xf numFmtId="44" fontId="41" fillId="0" borderId="13" applyNumberFormat="0" applyFont="0" applyAlignment="0">
      <alignment horizontal="center"/>
    </xf>
    <xf numFmtId="44" fontId="41" fillId="0" borderId="13" applyNumberFormat="0" applyFont="0" applyAlignment="0">
      <alignment horizontal="center"/>
    </xf>
    <xf numFmtId="44" fontId="41" fillId="0" borderId="13" applyNumberFormat="0" applyFont="0" applyAlignment="0">
      <alignment horizontal="center"/>
    </xf>
    <xf numFmtId="44" fontId="41" fillId="0" borderId="13" applyNumberFormat="0" applyFont="0" applyAlignment="0">
      <alignment horizontal="center"/>
    </xf>
    <xf numFmtId="44" fontId="41" fillId="0" borderId="13" applyNumberFormat="0" applyFont="0" applyAlignment="0">
      <alignment horizontal="center"/>
    </xf>
    <xf numFmtId="44" fontId="41" fillId="0" borderId="14" applyNumberFormat="0" applyFont="0" applyAlignment="0">
      <alignment horizontal="center"/>
    </xf>
    <xf numFmtId="44" fontId="41" fillId="0" borderId="14" applyNumberFormat="0" applyFont="0" applyAlignment="0">
      <alignment horizontal="center"/>
    </xf>
    <xf numFmtId="44" fontId="41" fillId="0" borderId="14" applyNumberFormat="0" applyFont="0" applyAlignment="0">
      <alignment horizontal="center"/>
    </xf>
    <xf numFmtId="44" fontId="41" fillId="0" borderId="14" applyNumberFormat="0" applyFont="0" applyAlignment="0">
      <alignment horizontal="center"/>
    </xf>
    <xf numFmtId="44" fontId="41" fillId="0" borderId="14" applyNumberFormat="0" applyFont="0" applyAlignment="0">
      <alignment horizontal="center"/>
    </xf>
    <xf numFmtId="44" fontId="41" fillId="0" borderId="14" applyNumberFormat="0" applyFont="0" applyAlignment="0">
      <alignment horizontal="center"/>
    </xf>
    <xf numFmtId="44" fontId="41" fillId="0" borderId="14" applyNumberFormat="0" applyFont="0" applyAlignment="0">
      <alignment horizontal="center"/>
    </xf>
    <xf numFmtId="44" fontId="41" fillId="0" borderId="14" applyNumberFormat="0" applyFont="0" applyAlignment="0">
      <alignment horizontal="center"/>
    </xf>
    <xf numFmtId="44" fontId="41" fillId="0" borderId="14" applyNumberFormat="0" applyFont="0" applyAlignment="0">
      <alignment horizontal="center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9" fillId="70" borderId="0" applyNumberFormat="0" applyBorder="0" applyAlignment="0" applyProtection="0"/>
    <xf numFmtId="0" fontId="27" fillId="0" borderId="0"/>
    <xf numFmtId="164" fontId="6" fillId="0" borderId="0">
      <alignment horizontal="left" wrapText="1"/>
    </xf>
    <xf numFmtId="0" fontId="109" fillId="70" borderId="0" applyNumberFormat="0" applyBorder="0" applyAlignment="0" applyProtection="0"/>
    <xf numFmtId="0" fontId="108" fillId="70" borderId="0" applyNumberFormat="0" applyBorder="0" applyAlignment="0" applyProtection="0"/>
    <xf numFmtId="0" fontId="110" fillId="56" borderId="0" applyNumberFormat="0" applyBorder="0" applyAlignment="0" applyProtection="0"/>
    <xf numFmtId="0" fontId="110" fillId="56" borderId="0" applyNumberFormat="0" applyBorder="0" applyAlignment="0" applyProtection="0"/>
    <xf numFmtId="0" fontId="27" fillId="0" borderId="0"/>
    <xf numFmtId="37" fontId="45" fillId="0" borderId="0"/>
    <xf numFmtId="0" fontId="1" fillId="0" borderId="0"/>
    <xf numFmtId="202" fontId="10" fillId="0" borderId="0"/>
    <xf numFmtId="202" fontId="10" fillId="0" borderId="0"/>
    <xf numFmtId="202" fontId="10" fillId="0" borderId="0"/>
    <xf numFmtId="0" fontId="158" fillId="0" borderId="0"/>
    <xf numFmtId="0" fontId="1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0" fontId="10" fillId="0" borderId="0"/>
    <xf numFmtId="0" fontId="158" fillId="0" borderId="0"/>
    <xf numFmtId="202" fontId="10" fillId="0" borderId="0"/>
    <xf numFmtId="188" fontId="6" fillId="0" borderId="0"/>
    <xf numFmtId="0" fontId="1" fillId="0" borderId="0"/>
    <xf numFmtId="0" fontId="158" fillId="0" borderId="0"/>
    <xf numFmtId="0" fontId="158" fillId="0" borderId="0"/>
    <xf numFmtId="211" fontId="10" fillId="0" borderId="0"/>
    <xf numFmtId="0" fontId="158" fillId="0" borderId="0"/>
    <xf numFmtId="181" fontId="10" fillId="0" borderId="0">
      <alignment horizontal="left" wrapText="1"/>
    </xf>
    <xf numFmtId="0" fontId="158" fillId="0" borderId="0"/>
    <xf numFmtId="0" fontId="1" fillId="0" borderId="0"/>
    <xf numFmtId="0" fontId="158" fillId="0" borderId="0"/>
    <xf numFmtId="0" fontId="158" fillId="0" borderId="0"/>
    <xf numFmtId="0" fontId="10" fillId="0" borderId="0"/>
    <xf numFmtId="0" fontId="10" fillId="0" borderId="0"/>
    <xf numFmtId="0" fontId="10" fillId="0" borderId="0"/>
    <xf numFmtId="37" fontId="10" fillId="0" borderId="0" applyFill="0" applyBorder="0" applyAlignment="0" applyProtection="0"/>
    <xf numFmtId="164" fontId="6" fillId="0" borderId="0">
      <alignment horizontal="left" wrapText="1"/>
    </xf>
    <xf numFmtId="37" fontId="10" fillId="0" borderId="0" applyFill="0" applyBorder="0" applyAlignment="0" applyProtection="0"/>
    <xf numFmtId="37" fontId="10" fillId="0" borderId="0" applyFill="0" applyBorder="0" applyAlignment="0" applyProtection="0"/>
    <xf numFmtId="164" fontId="10" fillId="0" borderId="0">
      <alignment horizontal="left" wrapText="1"/>
    </xf>
    <xf numFmtId="164" fontId="6" fillId="0" borderId="0">
      <alignment horizontal="left" wrapText="1"/>
    </xf>
    <xf numFmtId="164" fontId="10" fillId="0" borderId="0">
      <alignment horizontal="left" wrapText="1"/>
    </xf>
    <xf numFmtId="164" fontId="6" fillId="0" borderId="0">
      <alignment horizontal="left" wrapText="1"/>
    </xf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164" fontId="10" fillId="0" borderId="0">
      <alignment horizontal="left" wrapText="1"/>
    </xf>
    <xf numFmtId="0" fontId="1" fillId="0" borderId="0"/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6" fillId="0" borderId="0">
      <alignment horizontal="left" wrapText="1"/>
    </xf>
    <xf numFmtId="0" fontId="10" fillId="0" borderId="0"/>
    <xf numFmtId="0" fontId="27" fillId="0" borderId="0"/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202" fontId="6" fillId="0" borderId="0">
      <alignment horizontal="left" wrapText="1"/>
    </xf>
    <xf numFmtId="202" fontId="6" fillId="0" borderId="0">
      <alignment horizontal="left" wrapText="1"/>
    </xf>
    <xf numFmtId="0" fontId="27" fillId="0" borderId="0"/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202" fontId="6" fillId="0" borderId="0">
      <alignment horizontal="left" wrapText="1"/>
    </xf>
    <xf numFmtId="202" fontId="6" fillId="0" borderId="0">
      <alignment horizontal="left" wrapText="1"/>
    </xf>
    <xf numFmtId="0" fontId="27" fillId="0" borderId="0"/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10" fillId="0" borderId="0">
      <alignment horizontal="left" wrapText="1"/>
    </xf>
    <xf numFmtId="164" fontId="6" fillId="0" borderId="0">
      <alignment horizontal="left" wrapText="1"/>
    </xf>
    <xf numFmtId="37" fontId="10" fillId="0" borderId="0"/>
    <xf numFmtId="0" fontId="10" fillId="0" borderId="0"/>
    <xf numFmtId="0" fontId="27" fillId="0" borderId="0"/>
    <xf numFmtId="0" fontId="10" fillId="0" borderId="0" applyNumberForma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" fillId="0" borderId="0"/>
    <xf numFmtId="164" fontId="6" fillId="0" borderId="0">
      <alignment horizontal="left" wrapText="1"/>
    </xf>
    <xf numFmtId="0" fontId="158" fillId="0" borderId="0"/>
    <xf numFmtId="164" fontId="6" fillId="0" borderId="0">
      <alignment horizontal="left" wrapText="1"/>
    </xf>
    <xf numFmtId="202" fontId="6" fillId="0" borderId="0">
      <alignment horizontal="left" wrapText="1"/>
    </xf>
    <xf numFmtId="0" fontId="27" fillId="0" borderId="0"/>
    <xf numFmtId="0" fontId="158" fillId="0" borderId="0"/>
    <xf numFmtId="164" fontId="6" fillId="0" borderId="0">
      <alignment horizontal="left" wrapText="1"/>
    </xf>
    <xf numFmtId="202" fontId="6" fillId="0" borderId="0">
      <alignment horizontal="left" wrapText="1"/>
    </xf>
    <xf numFmtId="0" fontId="158" fillId="0" borderId="0"/>
    <xf numFmtId="164" fontId="6" fillId="0" borderId="0">
      <alignment horizontal="left" wrapText="1"/>
    </xf>
    <xf numFmtId="202" fontId="6" fillId="0" borderId="0">
      <alignment horizontal="left" wrapText="1"/>
    </xf>
    <xf numFmtId="0" fontId="158" fillId="0" borderId="0"/>
    <xf numFmtId="164" fontId="6" fillId="0" borderId="0">
      <alignment horizontal="left" wrapText="1"/>
    </xf>
    <xf numFmtId="202" fontId="6" fillId="0" borderId="0">
      <alignment horizontal="left" wrapText="1"/>
    </xf>
    <xf numFmtId="0" fontId="10" fillId="0" borderId="0"/>
    <xf numFmtId="0" fontId="1" fillId="0" borderId="0"/>
    <xf numFmtId="0" fontId="10" fillId="0" borderId="0"/>
    <xf numFmtId="0" fontId="10" fillId="0" borderId="0"/>
    <xf numFmtId="0" fontId="158" fillId="0" borderId="0"/>
    <xf numFmtId="0" fontId="1" fillId="0" borderId="0"/>
    <xf numFmtId="0" fontId="158" fillId="0" borderId="0"/>
    <xf numFmtId="0" fontId="158" fillId="0" borderId="0"/>
    <xf numFmtId="0" fontId="1" fillId="0" borderId="0"/>
    <xf numFmtId="0" fontId="153" fillId="0" borderId="0"/>
    <xf numFmtId="0" fontId="10" fillId="0" borderId="0"/>
    <xf numFmtId="0" fontId="159" fillId="0" borderId="0"/>
    <xf numFmtId="0" fontId="1" fillId="0" borderId="0"/>
    <xf numFmtId="0" fontId="158" fillId="0" borderId="0"/>
    <xf numFmtId="0" fontId="1" fillId="0" borderId="0"/>
    <xf numFmtId="0" fontId="158" fillId="0" borderId="0"/>
    <xf numFmtId="0" fontId="158" fillId="0" borderId="0"/>
    <xf numFmtId="0" fontId="27" fillId="0" borderId="0"/>
    <xf numFmtId="0" fontId="1" fillId="0" borderId="0"/>
    <xf numFmtId="0" fontId="158" fillId="0" borderId="0"/>
    <xf numFmtId="0" fontId="1" fillId="0" borderId="0"/>
    <xf numFmtId="0" fontId="158" fillId="0" borderId="0"/>
    <xf numFmtId="0" fontId="158" fillId="0" borderId="0"/>
    <xf numFmtId="0" fontId="1" fillId="0" borderId="0"/>
    <xf numFmtId="0" fontId="158" fillId="0" borderId="0"/>
    <xf numFmtId="0" fontId="1" fillId="0" borderId="0"/>
    <xf numFmtId="0" fontId="158" fillId="0" borderId="0"/>
    <xf numFmtId="0" fontId="1" fillId="0" borderId="0"/>
    <xf numFmtId="0" fontId="27" fillId="0" borderId="0"/>
    <xf numFmtId="0" fontId="10" fillId="0" borderId="0"/>
    <xf numFmtId="0" fontId="158" fillId="0" borderId="0"/>
    <xf numFmtId="0" fontId="158" fillId="0" borderId="0"/>
    <xf numFmtId="0" fontId="15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8" fillId="0" borderId="0"/>
    <xf numFmtId="0" fontId="27" fillId="0" borderId="0"/>
    <xf numFmtId="0" fontId="158" fillId="0" borderId="0"/>
    <xf numFmtId="0" fontId="158" fillId="0" borderId="0"/>
    <xf numFmtId="0" fontId="27" fillId="0" borderId="0"/>
    <xf numFmtId="0" fontId="158" fillId="0" borderId="0"/>
    <xf numFmtId="0" fontId="158" fillId="0" borderId="0"/>
    <xf numFmtId="0" fontId="158" fillId="0" borderId="0"/>
    <xf numFmtId="0" fontId="27" fillId="0" borderId="0"/>
    <xf numFmtId="0" fontId="158" fillId="0" borderId="0"/>
    <xf numFmtId="0" fontId="15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195" fontId="10" fillId="0" borderId="0">
      <alignment horizontal="left" wrapText="1"/>
    </xf>
    <xf numFmtId="0" fontId="1" fillId="0" borderId="0"/>
    <xf numFmtId="164" fontId="10" fillId="0" borderId="0">
      <alignment horizontal="left" wrapText="1"/>
    </xf>
    <xf numFmtId="0" fontId="27" fillId="0" borderId="0"/>
    <xf numFmtId="0" fontId="158" fillId="0" borderId="0"/>
    <xf numFmtId="0" fontId="1" fillId="0" borderId="0"/>
    <xf numFmtId="0" fontId="158" fillId="0" borderId="0"/>
    <xf numFmtId="0" fontId="158" fillId="0" borderId="0"/>
    <xf numFmtId="0" fontId="1" fillId="0" borderId="0"/>
    <xf numFmtId="0" fontId="158" fillId="0" borderId="0"/>
    <xf numFmtId="0" fontId="10" fillId="0" borderId="0"/>
    <xf numFmtId="0" fontId="10" fillId="0" borderId="0"/>
    <xf numFmtId="0" fontId="6" fillId="0" borderId="0"/>
    <xf numFmtId="212" fontId="6" fillId="0" borderId="0">
      <alignment horizontal="left" wrapText="1"/>
    </xf>
    <xf numFmtId="175" fontId="6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205" fontId="10" fillId="0" borderId="0">
      <alignment horizontal="left" wrapText="1"/>
    </xf>
    <xf numFmtId="205" fontId="10" fillId="0" borderId="0">
      <alignment horizontal="left" wrapText="1"/>
    </xf>
    <xf numFmtId="0" fontId="158" fillId="0" borderId="0"/>
    <xf numFmtId="0" fontId="10" fillId="0" borderId="0"/>
    <xf numFmtId="174" fontId="10" fillId="0" borderId="0">
      <alignment horizontal="left" wrapText="1"/>
    </xf>
    <xf numFmtId="0" fontId="158" fillId="0" borderId="0"/>
    <xf numFmtId="174" fontId="10" fillId="0" borderId="0">
      <alignment horizontal="left" wrapText="1"/>
    </xf>
    <xf numFmtId="0" fontId="158" fillId="0" borderId="0"/>
    <xf numFmtId="0" fontId="27" fillId="0" borderId="0"/>
    <xf numFmtId="0" fontId="158" fillId="0" borderId="0"/>
    <xf numFmtId="174" fontId="10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10" fillId="0" borderId="0"/>
    <xf numFmtId="0" fontId="27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6" fillId="0" borderId="0"/>
    <xf numFmtId="0" fontId="10" fillId="0" borderId="0"/>
    <xf numFmtId="164" fontId="6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0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10" fillId="0" borderId="0"/>
    <xf numFmtId="0" fontId="31" fillId="0" borderId="0"/>
    <xf numFmtId="0" fontId="1" fillId="0" borderId="0"/>
    <xf numFmtId="0" fontId="1" fillId="0" borderId="0"/>
    <xf numFmtId="175" fontId="6" fillId="0" borderId="0">
      <alignment horizontal="left" wrapText="1"/>
    </xf>
    <xf numFmtId="0" fontId="10" fillId="0" borderId="0"/>
    <xf numFmtId="213" fontId="10" fillId="0" borderId="0">
      <alignment horizontal="left" wrapText="1"/>
    </xf>
    <xf numFmtId="0" fontId="10" fillId="0" borderId="0"/>
    <xf numFmtId="0" fontId="1" fillId="0" borderId="0"/>
    <xf numFmtId="0" fontId="10" fillId="0" borderId="0"/>
    <xf numFmtId="0" fontId="10" fillId="0" borderId="0"/>
    <xf numFmtId="0" fontId="27" fillId="0" borderId="0"/>
    <xf numFmtId="0" fontId="10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1" fillId="0" borderId="0"/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0" fontId="10" fillId="0" borderId="0"/>
    <xf numFmtId="0" fontId="10" fillId="0" borderId="0"/>
    <xf numFmtId="0" fontId="1" fillId="0" borderId="0"/>
    <xf numFmtId="0" fontId="1" fillId="0" borderId="0"/>
    <xf numFmtId="164" fontId="10" fillId="0" borderId="0">
      <alignment horizontal="left" wrapText="1"/>
    </xf>
    <xf numFmtId="164" fontId="6" fillId="0" borderId="0">
      <alignment horizontal="left" wrapText="1"/>
    </xf>
    <xf numFmtId="0" fontId="6" fillId="0" borderId="0">
      <alignment horizontal="left" wrapText="1"/>
    </xf>
    <xf numFmtId="0" fontId="1" fillId="0" borderId="0"/>
    <xf numFmtId="0" fontId="1" fillId="0" borderId="0"/>
    <xf numFmtId="164" fontId="10" fillId="0" borderId="0">
      <alignment horizontal="left" wrapText="1"/>
    </xf>
    <xf numFmtId="0" fontId="1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10" fillId="0" borderId="0">
      <alignment horizontal="left" wrapText="1"/>
    </xf>
    <xf numFmtId="0" fontId="1" fillId="0" borderId="0"/>
    <xf numFmtId="0" fontId="1" fillId="0" borderId="0"/>
    <xf numFmtId="0" fontId="159" fillId="0" borderId="0"/>
    <xf numFmtId="190" fontId="10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1" fillId="0" borderId="0"/>
    <xf numFmtId="0" fontId="1" fillId="0" borderId="0"/>
    <xf numFmtId="164" fontId="6" fillId="0" borderId="0">
      <alignment horizontal="left" wrapText="1"/>
    </xf>
    <xf numFmtId="0" fontId="158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10" fillId="0" borderId="0"/>
    <xf numFmtId="164" fontId="6" fillId="0" borderId="0">
      <alignment horizontal="left" wrapText="1"/>
    </xf>
    <xf numFmtId="0" fontId="27" fillId="2" borderId="1" applyNumberFormat="0" applyFont="0" applyAlignment="0" applyProtection="0"/>
    <xf numFmtId="0" fontId="27" fillId="2" borderId="1" applyNumberFormat="0" applyFont="0" applyAlignment="0" applyProtection="0"/>
    <xf numFmtId="0" fontId="158" fillId="0" borderId="0"/>
    <xf numFmtId="0" fontId="158" fillId="0" borderId="0"/>
    <xf numFmtId="0" fontId="27" fillId="2" borderId="1" applyNumberFormat="0" applyFont="0" applyAlignment="0" applyProtection="0"/>
    <xf numFmtId="0" fontId="27" fillId="2" borderId="1" applyNumberFormat="0" applyFont="0" applyAlignment="0" applyProtection="0"/>
    <xf numFmtId="0" fontId="27" fillId="2" borderId="1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7" fillId="2" borderId="1" applyNumberFormat="0" applyFont="0" applyAlignment="0" applyProtection="0"/>
    <xf numFmtId="0" fontId="27" fillId="2" borderId="1" applyNumberFormat="0" applyFont="0" applyAlignment="0" applyProtection="0"/>
    <xf numFmtId="0" fontId="158" fillId="0" borderId="0"/>
    <xf numFmtId="0" fontId="6" fillId="33" borderId="15" applyNumberFormat="0" applyFont="0" applyAlignment="0" applyProtection="0"/>
    <xf numFmtId="0" fontId="158" fillId="0" borderId="0"/>
    <xf numFmtId="0" fontId="27" fillId="2" borderId="1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7" fillId="33" borderId="15" applyNumberFormat="0" applyFont="0" applyAlignment="0" applyProtection="0"/>
    <xf numFmtId="0" fontId="1" fillId="0" borderId="0"/>
    <xf numFmtId="0" fontId="27" fillId="33" borderId="15" applyNumberFormat="0" applyFont="0" applyAlignment="0" applyProtection="0"/>
    <xf numFmtId="0" fontId="158" fillId="0" borderId="0"/>
    <xf numFmtId="0" fontId="10" fillId="0" borderId="0"/>
    <xf numFmtId="0" fontId="158" fillId="0" borderId="0"/>
    <xf numFmtId="0" fontId="10" fillId="0" borderId="0"/>
    <xf numFmtId="0" fontId="10" fillId="0" borderId="0"/>
    <xf numFmtId="0" fontId="27" fillId="33" borderId="15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27" fillId="33" borderId="15" applyNumberFormat="0" applyFont="0" applyAlignment="0" applyProtection="0"/>
    <xf numFmtId="0" fontId="158" fillId="0" borderId="0"/>
    <xf numFmtId="0" fontId="158" fillId="0" borderId="0"/>
    <xf numFmtId="0" fontId="1" fillId="0" borderId="0"/>
    <xf numFmtId="0" fontId="27" fillId="2" borderId="1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7" fillId="33" borderId="15" applyNumberFormat="0" applyFont="0" applyAlignment="0" applyProtection="0"/>
    <xf numFmtId="0" fontId="1" fillId="0" borderId="0"/>
    <xf numFmtId="0" fontId="27" fillId="2" borderId="1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7" fillId="33" borderId="15" applyNumberFormat="0" applyFont="0" applyAlignment="0" applyProtection="0"/>
    <xf numFmtId="0" fontId="27" fillId="2" borderId="1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7" fillId="33" borderId="15" applyNumberFormat="0" applyFont="0" applyAlignment="0" applyProtection="0"/>
    <xf numFmtId="0" fontId="27" fillId="2" borderId="1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7" fillId="33" borderId="15" applyNumberFormat="0" applyFont="0" applyAlignment="0" applyProtection="0"/>
    <xf numFmtId="0" fontId="27" fillId="2" borderId="1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7" fillId="33" borderId="15" applyNumberFormat="0" applyFont="0" applyAlignment="0" applyProtection="0"/>
    <xf numFmtId="0" fontId="27" fillId="2" borderId="1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7" fillId="33" borderId="15" applyNumberFormat="0" applyFont="0" applyAlignment="0" applyProtection="0"/>
    <xf numFmtId="0" fontId="27" fillId="2" borderId="1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7" fillId="33" borderId="15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15" fillId="82" borderId="16" applyNumberFormat="0" applyAlignment="0" applyProtection="0"/>
    <xf numFmtId="0" fontId="158" fillId="0" borderId="0"/>
    <xf numFmtId="0" fontId="115" fillId="82" borderId="16" applyNumberFormat="0" applyAlignment="0" applyProtection="0"/>
    <xf numFmtId="0" fontId="158" fillId="0" borderId="0"/>
    <xf numFmtId="0" fontId="10" fillId="0" borderId="0"/>
    <xf numFmtId="0" fontId="10" fillId="0" borderId="0"/>
    <xf numFmtId="0" fontId="10" fillId="0" borderId="0"/>
    <xf numFmtId="164" fontId="6" fillId="0" borderId="0">
      <alignment horizontal="left" wrapText="1"/>
    </xf>
    <xf numFmtId="0" fontId="15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5" fillId="82" borderId="16" applyNumberFormat="0" applyAlignment="0" applyProtection="0"/>
    <xf numFmtId="0" fontId="115" fillId="52" borderId="16" applyNumberFormat="0" applyAlignment="0" applyProtection="0"/>
    <xf numFmtId="0" fontId="158" fillId="0" borderId="0"/>
    <xf numFmtId="0" fontId="70" fillId="52" borderId="29" applyNumberFormat="0" applyAlignment="0" applyProtection="0"/>
    <xf numFmtId="0" fontId="70" fillId="52" borderId="29" applyNumberFormat="0" applyAlignment="0" applyProtection="0"/>
    <xf numFmtId="0" fontId="158" fillId="0" borderId="0"/>
    <xf numFmtId="0" fontId="1" fillId="0" borderId="0"/>
    <xf numFmtId="0" fontId="158" fillId="0" borderId="0"/>
    <xf numFmtId="0" fontId="33" fillId="0" borderId="0"/>
    <xf numFmtId="0" fontId="158" fillId="0" borderId="0"/>
    <xf numFmtId="0" fontId="1" fillId="0" borderId="0"/>
    <xf numFmtId="0" fontId="117" fillId="0" borderId="0"/>
    <xf numFmtId="0" fontId="158" fillId="0" borderId="0"/>
    <xf numFmtId="0" fontId="117" fillId="0" borderId="0"/>
    <xf numFmtId="0" fontId="34" fillId="0" borderId="0"/>
    <xf numFmtId="0" fontId="154" fillId="0" borderId="0"/>
    <xf numFmtId="0" fontId="117" fillId="0" borderId="0"/>
    <xf numFmtId="0" fontId="34" fillId="0" borderId="0"/>
    <xf numFmtId="10" fontId="10" fillId="0" borderId="0" applyFont="0" applyFill="0" applyBorder="0" applyAlignment="0" applyProtection="0"/>
    <xf numFmtId="0" fontId="158" fillId="0" borderId="0"/>
    <xf numFmtId="10" fontId="10" fillId="0" borderId="0" applyFont="0" applyFill="0" applyBorder="0" applyAlignment="0" applyProtection="0"/>
    <xf numFmtId="0" fontId="158" fillId="0" borderId="0"/>
    <xf numFmtId="0" fontId="1" fillId="0" borderId="0"/>
    <xf numFmtId="164" fontId="6" fillId="0" borderId="0">
      <alignment horizontal="left" wrapText="1"/>
    </xf>
    <xf numFmtId="9" fontId="10" fillId="0" borderId="0" applyFont="0" applyFill="0" applyBorder="0" applyAlignment="0" applyProtection="0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9" fontId="10" fillId="0" borderId="0" applyFont="0" applyFill="0" applyBorder="0" applyAlignment="0" applyProtection="0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9" fontId="4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6" fillId="0" borderId="0">
      <alignment horizontal="left" wrapText="1"/>
    </xf>
    <xf numFmtId="9" fontId="27" fillId="0" borderId="0" applyFont="0" applyFill="0" applyBorder="0" applyAlignment="0" applyProtection="0"/>
    <xf numFmtId="164" fontId="6" fillId="0" borderId="0">
      <alignment horizontal="left" wrapText="1"/>
    </xf>
    <xf numFmtId="9" fontId="27" fillId="0" borderId="0" applyFont="0" applyFill="0" applyBorder="0" applyAlignment="0" applyProtection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9" fontId="10" fillId="0" borderId="0" applyFont="0" applyFill="0" applyBorder="0" applyAlignment="0" applyProtection="0"/>
    <xf numFmtId="164" fontId="6" fillId="0" borderId="0">
      <alignment horizontal="left" wrapText="1"/>
    </xf>
    <xf numFmtId="164" fontId="6" fillId="0" borderId="0">
      <alignment horizontal="left" wrapText="1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8" fillId="0" borderId="0"/>
    <xf numFmtId="0" fontId="1" fillId="0" borderId="0"/>
    <xf numFmtId="0" fontId="158" fillId="0" borderId="0"/>
    <xf numFmtId="9" fontId="10" fillId="0" borderId="0" applyFont="0" applyFill="0" applyBorder="0" applyAlignment="0" applyProtection="0"/>
    <xf numFmtId="0" fontId="158" fillId="0" borderId="0"/>
    <xf numFmtId="0" fontId="158" fillId="0" borderId="0"/>
    <xf numFmtId="9" fontId="1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9" fontId="27" fillId="0" borderId="0" applyFont="0" applyFill="0" applyBorder="0" applyAlignment="0" applyProtection="0"/>
    <xf numFmtId="0" fontId="158" fillId="0" borderId="0"/>
    <xf numFmtId="9" fontId="6" fillId="0" borderId="0" applyFont="0" applyFill="0" applyBorder="0" applyAlignment="0" applyProtection="0"/>
    <xf numFmtId="0" fontId="158" fillId="0" borderId="0"/>
    <xf numFmtId="9" fontId="6" fillId="0" borderId="0" applyFont="0" applyFill="0" applyBorder="0" applyAlignment="0" applyProtection="0"/>
    <xf numFmtId="0" fontId="1" fillId="0" borderId="0"/>
    <xf numFmtId="0" fontId="158" fillId="0" borderId="0"/>
    <xf numFmtId="0" fontId="1" fillId="0" borderId="0"/>
    <xf numFmtId="9" fontId="27" fillId="0" borderId="0" applyFont="0" applyFill="0" applyBorder="0" applyAlignment="0" applyProtection="0"/>
    <xf numFmtId="0" fontId="158" fillId="0" borderId="0"/>
    <xf numFmtId="9" fontId="10" fillId="0" borderId="0" applyFont="0" applyFill="0" applyBorder="0" applyAlignment="0" applyProtection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158" fillId="0" borderId="0"/>
    <xf numFmtId="9" fontId="10" fillId="0" borderId="0" applyFont="0" applyFill="0" applyBorder="0" applyAlignment="0" applyProtection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9" fontId="10" fillId="0" borderId="0" applyFont="0" applyFill="0" applyBorder="0" applyAlignment="0" applyProtection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9" fontId="4" fillId="0" borderId="0" applyFont="0" applyFill="0" applyBorder="0" applyAlignment="0" applyProtection="0"/>
    <xf numFmtId="164" fontId="6" fillId="0" borderId="0">
      <alignment horizontal="left" wrapText="1"/>
    </xf>
    <xf numFmtId="164" fontId="6" fillId="0" borderId="0">
      <alignment horizontal="left" wrapText="1"/>
    </xf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8" fillId="0" borderId="0"/>
    <xf numFmtId="0" fontId="1" fillId="0" borderId="0"/>
    <xf numFmtId="164" fontId="6" fillId="0" borderId="0">
      <alignment horizontal="left" wrapText="1"/>
    </xf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10" fillId="0" borderId="12"/>
    <xf numFmtId="10" fontId="10" fillId="0" borderId="12"/>
    <xf numFmtId="10" fontId="10" fillId="0" borderId="12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0" fontId="1" fillId="0" borderId="0"/>
    <xf numFmtId="41" fontId="10" fillId="34" borderId="12"/>
    <xf numFmtId="0" fontId="158" fillId="0" borderId="0"/>
    <xf numFmtId="0" fontId="1" fillId="0" borderId="0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47" fillId="0" borderId="10">
      <alignment horizontal="center"/>
    </xf>
    <xf numFmtId="3" fontId="31" fillId="0" borderId="0" applyFont="0" applyFill="0" applyBorder="0" applyAlignment="0" applyProtection="0"/>
    <xf numFmtId="0" fontId="31" fillId="35" borderId="0" applyNumberFormat="0" applyFont="0" applyBorder="0" applyAlignment="0" applyProtection="0"/>
    <xf numFmtId="0" fontId="34" fillId="0" borderId="0"/>
    <xf numFmtId="0" fontId="154" fillId="0" borderId="0"/>
    <xf numFmtId="0" fontId="34" fillId="0" borderId="0"/>
    <xf numFmtId="0" fontId="49" fillId="0" borderId="0"/>
    <xf numFmtId="0" fontId="160" fillId="0" borderId="0"/>
    <xf numFmtId="0" fontId="49" fillId="0" borderId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0" fontId="158" fillId="0" borderId="0"/>
    <xf numFmtId="3" fontId="48" fillId="0" borderId="0" applyFill="0" applyBorder="0" applyAlignment="0" applyProtection="0"/>
    <xf numFmtId="0" fontId="158" fillId="0" borderId="0"/>
    <xf numFmtId="3" fontId="48" fillId="0" borderId="0" applyFill="0" applyBorder="0" applyAlignment="0" applyProtection="0"/>
    <xf numFmtId="0" fontId="158" fillId="0" borderId="0"/>
    <xf numFmtId="3" fontId="48" fillId="0" borderId="0" applyFill="0" applyBorder="0" applyAlignment="0" applyProtection="0"/>
    <xf numFmtId="0" fontId="158" fillId="0" borderId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164" fontId="6" fillId="0" borderId="0">
      <alignment horizontal="left" wrapText="1"/>
    </xf>
    <xf numFmtId="164" fontId="6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64" fontId="6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64" fontId="6" fillId="0" borderId="0">
      <alignment horizontal="left" wrapText="1"/>
    </xf>
    <xf numFmtId="0" fontId="1" fillId="0" borderId="0"/>
    <xf numFmtId="0" fontId="158" fillId="0" borderId="0"/>
    <xf numFmtId="42" fontId="10" fillId="31" borderId="0"/>
    <xf numFmtId="42" fontId="10" fillId="31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2" fontId="10" fillId="31" borderId="7">
      <alignment vertical="center"/>
    </xf>
    <xf numFmtId="0" fontId="158" fillId="0" borderId="0"/>
    <xf numFmtId="0" fontId="41" fillId="31" borderId="4" applyNumberFormat="0">
      <alignment horizontal="center" vertical="center" wrapText="1"/>
    </xf>
    <xf numFmtId="10" fontId="10" fillId="31" borderId="0"/>
    <xf numFmtId="0" fontId="158" fillId="0" borderId="0"/>
    <xf numFmtId="10" fontId="10" fillId="31" borderId="0"/>
    <xf numFmtId="0" fontId="158" fillId="0" borderId="0"/>
    <xf numFmtId="0" fontId="1" fillId="0" borderId="0"/>
    <xf numFmtId="10" fontId="10" fillId="31" borderId="0"/>
    <xf numFmtId="0" fontId="1" fillId="0" borderId="0"/>
    <xf numFmtId="190" fontId="10" fillId="31" borderId="0"/>
    <xf numFmtId="190" fontId="10" fillId="31" borderId="0"/>
    <xf numFmtId="0" fontId="158" fillId="0" borderId="0"/>
    <xf numFmtId="0" fontId="1" fillId="0" borderId="0"/>
    <xf numFmtId="0" fontId="158" fillId="0" borderId="0"/>
    <xf numFmtId="0" fontId="1" fillId="0" borderId="0"/>
    <xf numFmtId="190" fontId="10" fillId="31" borderId="0"/>
    <xf numFmtId="0" fontId="158" fillId="0" borderId="0"/>
    <xf numFmtId="171" fontId="42" fillId="0" borderId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2" fontId="10" fillId="31" borderId="5">
      <alignment horizontal="left"/>
    </xf>
    <xf numFmtId="0" fontId="10" fillId="0" borderId="0"/>
    <xf numFmtId="0" fontId="10" fillId="0" borderId="0"/>
    <xf numFmtId="0" fontId="10" fillId="0" borderId="0"/>
    <xf numFmtId="0" fontId="10" fillId="0" borderId="0"/>
    <xf numFmtId="190" fontId="50" fillId="31" borderId="5">
      <alignment horizontal="left"/>
    </xf>
    <xf numFmtId="0" fontId="158" fillId="0" borderId="0"/>
    <xf numFmtId="0" fontId="1" fillId="0" borderId="0"/>
    <xf numFmtId="171" fontId="42" fillId="0" borderId="0" applyBorder="0" applyAlignment="0"/>
    <xf numFmtId="14" fontId="6" fillId="0" borderId="0" applyNumberFormat="0" applyFill="0" applyBorder="0" applyAlignment="0" applyProtection="0">
      <alignment horizontal="left"/>
    </xf>
    <xf numFmtId="0" fontId="158" fillId="0" borderId="0"/>
    <xf numFmtId="0" fontId="1" fillId="0" borderId="0"/>
    <xf numFmtId="191" fontId="10" fillId="0" borderId="0" applyFont="0" applyFill="0" applyAlignment="0">
      <alignment horizontal="right"/>
    </xf>
    <xf numFmtId="0" fontId="158" fillId="0" borderId="0"/>
    <xf numFmtId="191" fontId="10" fillId="0" borderId="0" applyFont="0" applyFill="0" applyAlignment="0">
      <alignment horizontal="right"/>
    </xf>
    <xf numFmtId="0" fontId="158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" fontId="46" fillId="32" borderId="16" applyNumberForma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4" fontId="51" fillId="32" borderId="16" applyNumberForma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4" fontId="46" fillId="32" borderId="16" applyNumberFormat="0" applyProtection="0">
      <alignment horizontal="left" vertical="center" inden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46" fillId="32" borderId="16" applyNumberFormat="0" applyProtection="0">
      <alignment horizontal="left" vertical="center" inden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7" borderId="0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46" fillId="38" borderId="16" applyNumberFormat="0" applyProtection="0">
      <alignment horizontal="right"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4" fontId="46" fillId="39" borderId="16" applyNumberFormat="0" applyProtection="0">
      <alignment horizontal="right"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4" fontId="46" fillId="40" borderId="16" applyNumberFormat="0" applyProtection="0">
      <alignment horizontal="right"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4" fontId="46" fillId="41" borderId="16" applyNumberFormat="0" applyProtection="0">
      <alignment horizontal="right"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4" fontId="46" fillId="42" borderId="16" applyNumberFormat="0" applyProtection="0">
      <alignment horizontal="right"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4" fontId="46" fillId="43" borderId="16" applyNumberFormat="0" applyProtection="0">
      <alignment horizontal="right"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4" fontId="46" fillId="44" borderId="16" applyNumberFormat="0" applyProtection="0">
      <alignment horizontal="right"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4" fontId="46" fillId="45" borderId="16" applyNumberFormat="0" applyProtection="0">
      <alignment horizontal="right"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4" fontId="46" fillId="46" borderId="16" applyNumberFormat="0" applyProtection="0">
      <alignment horizontal="right"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4" fontId="52" fillId="91" borderId="0" applyNumberFormat="0" applyProtection="0">
      <alignment horizontal="left" vertical="center" indent="1"/>
    </xf>
    <xf numFmtId="4" fontId="52" fillId="47" borderId="16" applyNumberFormat="0" applyProtection="0">
      <alignment horizontal="left" vertical="center" inden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46" fillId="48" borderId="0" applyNumberFormat="0" applyProtection="0">
      <alignment horizontal="left" vertical="center" indent="1"/>
    </xf>
    <xf numFmtId="4" fontId="53" fillId="49" borderId="0" applyNumberFormat="0" applyProtection="0">
      <alignment horizontal="left" vertical="center" indent="1"/>
    </xf>
    <xf numFmtId="0" fontId="158" fillId="0" borderId="0"/>
    <xf numFmtId="4" fontId="53" fillId="49" borderId="0" applyNumberFormat="0" applyProtection="0">
      <alignment horizontal="left" vertical="center" inden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6" borderId="16" applyNumberFormat="0" applyProtection="0">
      <alignment horizontal="left" vertical="center" inden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161" fillId="0" borderId="0" applyNumberFormat="0" applyProtection="0">
      <alignment horizontal="left" vertical="center" indent="1"/>
    </xf>
    <xf numFmtId="4" fontId="46" fillId="48" borderId="16" applyNumberFormat="0" applyProtection="0">
      <alignment horizontal="left" vertical="center" inden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161" fillId="0" borderId="0" applyNumberFormat="0" applyProtection="0">
      <alignment horizontal="left" vertical="center" indent="1"/>
    </xf>
    <xf numFmtId="4" fontId="46" fillId="50" borderId="16" applyNumberFormat="0" applyProtection="0">
      <alignment horizontal="left" vertical="center" inden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50" borderId="16" applyNumberFormat="0" applyProtection="0">
      <alignment horizontal="left" vertical="center" inden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50" borderId="16" applyNumberFormat="0" applyProtection="0">
      <alignment horizontal="left" vertical="center" indent="1"/>
    </xf>
    <xf numFmtId="0" fontId="10" fillId="50" borderId="16" applyNumberFormat="0" applyProtection="0">
      <alignment horizontal="left" vertical="center" indent="1"/>
    </xf>
    <xf numFmtId="0" fontId="10" fillId="50" borderId="16" applyNumberFormat="0" applyProtection="0">
      <alignment horizontal="left" vertical="center" inden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51" borderId="16" applyNumberFormat="0" applyProtection="0">
      <alignment horizontal="left" vertical="center" inden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51" borderId="16" applyNumberFormat="0" applyProtection="0">
      <alignment horizontal="left" vertical="center" inden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26" borderId="16" applyNumberFormat="0" applyProtection="0">
      <alignment horizontal="left" vertical="center" inden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26" borderId="16" applyNumberFormat="0" applyProtection="0">
      <alignment horizontal="left" vertical="center" inden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6" borderId="16" applyNumberFormat="0" applyProtection="0">
      <alignment horizontal="left" vertical="center" inden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6" borderId="16" applyNumberFormat="0" applyProtection="0">
      <alignment horizontal="left" vertical="center" inden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" fontId="46" fillId="53" borderId="16" applyNumberForma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4" fontId="51" fillId="53" borderId="16" applyNumberForma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4" fontId="46" fillId="53" borderId="16" applyNumberFormat="0" applyProtection="0">
      <alignment horizontal="left" vertical="center" inden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46" fillId="53" borderId="16" applyNumberFormat="0" applyProtection="0">
      <alignment horizontal="left" vertical="center" inden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" fontId="46" fillId="48" borderId="16" applyNumberFormat="0" applyProtection="0">
      <alignment horizontal="right"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4" fontId="51" fillId="48" borderId="16" applyNumberFormat="0" applyProtection="0">
      <alignment horizontal="right"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10" fillId="36" borderId="16" applyNumberFormat="0" applyProtection="0">
      <alignment horizontal="left" vertical="center" indent="1"/>
    </xf>
    <xf numFmtId="0" fontId="54" fillId="0" borderId="0"/>
    <xf numFmtId="0" fontId="158" fillId="0" borderId="0"/>
    <xf numFmtId="0" fontId="162" fillId="0" borderId="0" applyNumberFormat="0" applyProtection="0">
      <alignment horizontal="left" indent="5"/>
    </xf>
    <xf numFmtId="0" fontId="10" fillId="0" borderId="0"/>
    <xf numFmtId="0" fontId="10" fillId="0" borderId="0"/>
    <xf numFmtId="0" fontId="10" fillId="0" borderId="0"/>
    <xf numFmtId="0" fontId="10" fillId="0" borderId="0"/>
    <xf numFmtId="4" fontId="55" fillId="48" borderId="16" applyNumberFormat="0" applyProtection="0">
      <alignment horizontal="right" vertical="center"/>
    </xf>
    <xf numFmtId="39" fontId="10" fillId="54" borderId="0"/>
    <xf numFmtId="0" fontId="158" fillId="0" borderId="0"/>
    <xf numFmtId="39" fontId="10" fillId="54" borderId="0"/>
    <xf numFmtId="0" fontId="158" fillId="0" borderId="0"/>
    <xf numFmtId="0" fontId="1" fillId="0" borderId="0"/>
    <xf numFmtId="39" fontId="10" fillId="54" borderId="0"/>
    <xf numFmtId="0" fontId="158" fillId="0" borderId="0"/>
    <xf numFmtId="164" fontId="6" fillId="0" borderId="0">
      <alignment horizontal="left" wrapText="1"/>
    </xf>
    <xf numFmtId="38" fontId="18" fillId="0" borderId="18"/>
    <xf numFmtId="0" fontId="158" fillId="0" borderId="0"/>
    <xf numFmtId="164" fontId="6" fillId="0" borderId="0">
      <alignment horizontal="left" wrapText="1"/>
    </xf>
    <xf numFmtId="38" fontId="18" fillId="0" borderId="18"/>
    <xf numFmtId="0" fontId="158" fillId="0" borderId="0"/>
    <xf numFmtId="164" fontId="6" fillId="0" borderId="0">
      <alignment horizontal="left" wrapText="1"/>
    </xf>
    <xf numFmtId="38" fontId="18" fillId="0" borderId="18"/>
    <xf numFmtId="38" fontId="18" fillId="0" borderId="18"/>
    <xf numFmtId="0" fontId="18" fillId="0" borderId="18"/>
    <xf numFmtId="38" fontId="18" fillId="0" borderId="18"/>
    <xf numFmtId="38" fontId="18" fillId="0" borderId="18"/>
    <xf numFmtId="38" fontId="42" fillId="0" borderId="5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2" fillId="0" borderId="5"/>
    <xf numFmtId="0" fontId="42" fillId="0" borderId="5"/>
    <xf numFmtId="38" fontId="42" fillId="0" borderId="5"/>
    <xf numFmtId="38" fontId="42" fillId="0" borderId="5"/>
    <xf numFmtId="38" fontId="42" fillId="0" borderId="5"/>
    <xf numFmtId="38" fontId="42" fillId="0" borderId="5"/>
    <xf numFmtId="39" fontId="6" fillId="55" borderId="0"/>
    <xf numFmtId="0" fontId="158" fillId="0" borderId="0"/>
    <xf numFmtId="0" fontId="1" fillId="0" borderId="0"/>
    <xf numFmtId="173" fontId="10" fillId="0" borderId="0">
      <alignment horizontal="left" wrapText="1"/>
    </xf>
    <xf numFmtId="0" fontId="1" fillId="0" borderId="0"/>
    <xf numFmtId="195" fontId="10" fillId="0" borderId="0">
      <alignment horizontal="left" wrapText="1"/>
    </xf>
    <xf numFmtId="0" fontId="1" fillId="0" borderId="0"/>
    <xf numFmtId="0" fontId="158" fillId="0" borderId="0"/>
    <xf numFmtId="0" fontId="1" fillId="0" borderId="0"/>
    <xf numFmtId="0" fontId="158" fillId="0" borderId="0"/>
    <xf numFmtId="164" fontId="10" fillId="0" borderId="0">
      <alignment horizontal="left" wrapText="1"/>
    </xf>
    <xf numFmtId="0" fontId="158" fillId="0" borderId="0"/>
    <xf numFmtId="0" fontId="1" fillId="0" borderId="0"/>
    <xf numFmtId="0" fontId="10" fillId="0" borderId="0">
      <alignment horizontal="left" wrapText="1"/>
    </xf>
    <xf numFmtId="0" fontId="158" fillId="0" borderId="0"/>
    <xf numFmtId="181" fontId="10" fillId="0" borderId="0">
      <alignment horizontal="left" wrapText="1"/>
    </xf>
    <xf numFmtId="0" fontId="158" fillId="0" borderId="0"/>
    <xf numFmtId="0" fontId="158" fillId="0" borderId="0"/>
    <xf numFmtId="164" fontId="10" fillId="0" borderId="0">
      <alignment horizontal="left" wrapText="1"/>
    </xf>
    <xf numFmtId="0" fontId="158" fillId="0" borderId="0"/>
    <xf numFmtId="181" fontId="10" fillId="0" borderId="0">
      <alignment horizontal="left" wrapText="1"/>
    </xf>
    <xf numFmtId="0" fontId="158" fillId="0" borderId="0"/>
    <xf numFmtId="0" fontId="1" fillId="0" borderId="0"/>
    <xf numFmtId="0" fontId="158" fillId="0" borderId="0"/>
    <xf numFmtId="190" fontId="10" fillId="0" borderId="0">
      <alignment horizontal="left" wrapText="1"/>
    </xf>
    <xf numFmtId="197" fontId="10" fillId="0" borderId="0">
      <alignment horizontal="left" wrapText="1"/>
    </xf>
    <xf numFmtId="170" fontId="10" fillId="0" borderId="0">
      <alignment horizontal="left" wrapText="1"/>
    </xf>
    <xf numFmtId="0" fontId="158" fillId="0" borderId="0"/>
    <xf numFmtId="164" fontId="6" fillId="0" borderId="0">
      <alignment horizontal="left" wrapText="1"/>
    </xf>
    <xf numFmtId="0" fontId="158" fillId="0" borderId="0"/>
    <xf numFmtId="190" fontId="10" fillId="0" borderId="0">
      <alignment horizontal="left" wrapText="1"/>
    </xf>
    <xf numFmtId="0" fontId="158" fillId="0" borderId="0"/>
    <xf numFmtId="164" fontId="10" fillId="0" borderId="0">
      <alignment horizontal="left" wrapText="1"/>
    </xf>
    <xf numFmtId="0" fontId="158" fillId="0" borderId="0"/>
    <xf numFmtId="205" fontId="10" fillId="0" borderId="0">
      <alignment horizontal="left" wrapText="1"/>
    </xf>
    <xf numFmtId="0" fontId="158" fillId="0" borderId="0"/>
    <xf numFmtId="0" fontId="158" fillId="0" borderId="0"/>
    <xf numFmtId="197" fontId="10" fillId="0" borderId="0">
      <alignment horizontal="left" wrapText="1"/>
    </xf>
    <xf numFmtId="197" fontId="10" fillId="0" borderId="0">
      <alignment horizontal="left" wrapText="1"/>
    </xf>
    <xf numFmtId="0" fontId="158" fillId="0" borderId="0"/>
    <xf numFmtId="197" fontId="10" fillId="0" borderId="0">
      <alignment horizontal="left" wrapText="1"/>
    </xf>
    <xf numFmtId="0" fontId="158" fillId="0" borderId="0"/>
    <xf numFmtId="170" fontId="10" fillId="0" borderId="0">
      <alignment horizontal="left" wrapText="1"/>
    </xf>
    <xf numFmtId="0" fontId="158" fillId="0" borderId="0"/>
    <xf numFmtId="197" fontId="10" fillId="0" borderId="0">
      <alignment horizontal="left" wrapText="1"/>
    </xf>
    <xf numFmtId="0" fontId="158" fillId="0" borderId="0"/>
    <xf numFmtId="0" fontId="158" fillId="0" borderId="0"/>
    <xf numFmtId="0" fontId="1" fillId="0" borderId="0"/>
    <xf numFmtId="0" fontId="158" fillId="0" borderId="0"/>
    <xf numFmtId="170" fontId="10" fillId="0" borderId="0">
      <alignment horizontal="left" wrapText="1"/>
    </xf>
    <xf numFmtId="0" fontId="1" fillId="0" borderId="0"/>
    <xf numFmtId="164" fontId="10" fillId="0" borderId="0">
      <alignment horizontal="left" wrapText="1"/>
    </xf>
    <xf numFmtId="0" fontId="1" fillId="0" borderId="0"/>
    <xf numFmtId="0" fontId="1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 applyNumberFormat="0" applyBorder="0" applyAlignment="0"/>
    <xf numFmtId="0" fontId="163" fillId="0" borderId="0" applyNumberFormat="0" applyBorder="0" applyAlignment="0"/>
    <xf numFmtId="0" fontId="52" fillId="0" borderId="0" applyNumberFormat="0" applyBorder="0" applyAlignment="0"/>
    <xf numFmtId="0" fontId="164" fillId="0" borderId="0"/>
    <xf numFmtId="0" fontId="155" fillId="0" borderId="50"/>
    <xf numFmtId="40" fontId="57" fillId="0" borderId="0" applyBorder="0">
      <alignment horizontal="right"/>
    </xf>
    <xf numFmtId="41" fontId="58" fillId="31" borderId="0">
      <alignment horizontal="left"/>
    </xf>
    <xf numFmtId="0" fontId="158" fillId="0" borderId="0"/>
    <xf numFmtId="0" fontId="158" fillId="0" borderId="0"/>
    <xf numFmtId="0" fontId="158" fillId="0" borderId="0"/>
    <xf numFmtId="0" fontId="158" fillId="0" borderId="0"/>
    <xf numFmtId="40" fontId="57" fillId="0" borderId="0" applyBorder="0">
      <alignment horizontal="right"/>
    </xf>
    <xf numFmtId="41" fontId="58" fillId="31" borderId="0">
      <alignment horizontal="left"/>
    </xf>
    <xf numFmtId="0" fontId="158" fillId="0" borderId="0"/>
    <xf numFmtId="0" fontId="158" fillId="0" borderId="0"/>
    <xf numFmtId="0" fontId="158" fillId="0" borderId="0"/>
    <xf numFmtId="0" fontId="158" fillId="0" borderId="0"/>
    <xf numFmtId="0" fontId="1" fillId="0" borderId="0"/>
    <xf numFmtId="0" fontId="1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" fillId="0" borderId="0"/>
    <xf numFmtId="0" fontId="1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" fillId="0" borderId="0"/>
    <xf numFmtId="0" fontId="1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" fillId="0" borderId="0"/>
    <xf numFmtId="0" fontId="1" fillId="0" borderId="0"/>
    <xf numFmtId="164" fontId="6" fillId="0" borderId="0">
      <alignment horizontal="left" wrapText="1"/>
    </xf>
    <xf numFmtId="0" fontId="121" fillId="0" borderId="0" applyNumberFormat="0" applyFill="0" applyBorder="0" applyAlignment="0" applyProtection="0"/>
    <xf numFmtId="0" fontId="1" fillId="0" borderId="0"/>
    <xf numFmtId="0" fontId="158" fillId="0" borderId="0"/>
    <xf numFmtId="0" fontId="1" fillId="0" borderId="0"/>
    <xf numFmtId="0" fontId="158" fillId="0" borderId="0"/>
    <xf numFmtId="0" fontId="1" fillId="0" borderId="0"/>
    <xf numFmtId="164" fontId="6" fillId="0" borderId="0">
      <alignment horizontal="left" wrapText="1"/>
    </xf>
    <xf numFmtId="0" fontId="158" fillId="0" borderId="0"/>
    <xf numFmtId="0" fontId="121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58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58" fillId="0" borderId="0"/>
    <xf numFmtId="0" fontId="158" fillId="0" borderId="0"/>
    <xf numFmtId="0" fontId="158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192" fontId="165" fillId="0" borderId="0">
      <alignment horizontal="left" vertical="center"/>
    </xf>
    <xf numFmtId="192" fontId="165" fillId="0" borderId="0">
      <alignment horizontal="left" vertical="center"/>
    </xf>
    <xf numFmtId="0" fontId="158" fillId="0" borderId="0"/>
    <xf numFmtId="0" fontId="1" fillId="0" borderId="0"/>
    <xf numFmtId="0" fontId="158" fillId="0" borderId="0"/>
    <xf numFmtId="0" fontId="41" fillId="31" borderId="0">
      <alignment horizontal="left" wrapText="1"/>
    </xf>
    <xf numFmtId="0" fontId="62" fillId="0" borderId="0">
      <alignment horizontal="left" vertical="center"/>
    </xf>
    <xf numFmtId="0" fontId="158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8" fillId="0" borderId="52" applyNumberFormat="0" applyFill="0" applyAlignment="0" applyProtection="0"/>
    <xf numFmtId="0" fontId="15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6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54" applyNumberFormat="0" applyFont="0" applyFill="0" applyAlignment="0" applyProtection="0"/>
    <xf numFmtId="0" fontId="75" fillId="0" borderId="53" applyNumberFormat="0" applyFill="0" applyAlignment="0" applyProtection="0"/>
    <xf numFmtId="0" fontId="158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6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54" applyNumberFormat="0" applyFon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1" fontId="41" fillId="31" borderId="0">
      <alignment horizontal="left"/>
    </xf>
    <xf numFmtId="0" fontId="158" fillId="0" borderId="0"/>
    <xf numFmtId="0" fontId="75" fillId="0" borderId="53" applyNumberFormat="0" applyFill="0" applyAlignment="0" applyProtection="0"/>
    <xf numFmtId="0" fontId="75" fillId="0" borderId="31" applyNumberFormat="0" applyFill="0" applyAlignment="0" applyProtection="0"/>
    <xf numFmtId="0" fontId="34" fillId="0" borderId="19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4" fillId="0" borderId="19"/>
    <xf numFmtId="0" fontId="34" fillId="0" borderId="19"/>
    <xf numFmtId="0" fontId="105" fillId="0" borderId="0" applyNumberFormat="0" applyFill="0" applyBorder="0" applyAlignment="0" applyProtection="0"/>
    <xf numFmtId="0" fontId="1" fillId="0" borderId="0"/>
    <xf numFmtId="0" fontId="158" fillId="0" borderId="0"/>
    <xf numFmtId="0" fontId="1" fillId="0" borderId="0"/>
    <xf numFmtId="0" fontId="158" fillId="0" borderId="0"/>
    <xf numFmtId="0" fontId="1" fillId="0" borderId="0"/>
    <xf numFmtId="0" fontId="1" fillId="0" borderId="0"/>
    <xf numFmtId="0" fontId="1" fillId="0" borderId="0"/>
    <xf numFmtId="0" fontId="158" fillId="0" borderId="0"/>
    <xf numFmtId="0" fontId="1" fillId="0" borderId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58" fillId="0" borderId="0"/>
    <xf numFmtId="0" fontId="1" fillId="0" borderId="0"/>
    <xf numFmtId="0" fontId="1" fillId="0" borderId="0"/>
    <xf numFmtId="0" fontId="158" fillId="0" borderId="0"/>
    <xf numFmtId="0" fontId="158" fillId="0" borderId="0"/>
    <xf numFmtId="0" fontId="6" fillId="0" borderId="0"/>
  </cellStyleXfs>
  <cellXfs count="821">
    <xf numFmtId="164" fontId="0" fillId="0" borderId="0" xfId="0">
      <alignment horizontal="left" wrapText="1"/>
    </xf>
    <xf numFmtId="41" fontId="5" fillId="0" borderId="0" xfId="1" applyNumberFormat="1" applyFont="1" applyFill="1" applyAlignment="1"/>
    <xf numFmtId="0" fontId="7" fillId="0" borderId="0" xfId="0" applyNumberFormat="1" applyFont="1" applyFill="1" applyAlignment="1"/>
    <xf numFmtId="0" fontId="7" fillId="0" borderId="0" xfId="0" applyNumberFormat="1" applyFont="1" applyFill="1" applyAlignment="1">
      <alignment horizontal="right"/>
    </xf>
    <xf numFmtId="0" fontId="5" fillId="0" borderId="0" xfId="0" applyNumberFormat="1" applyFont="1" applyFill="1" applyAlignment="1"/>
    <xf numFmtId="3" fontId="5" fillId="0" borderId="0" xfId="1" applyNumberFormat="1" applyFont="1" applyFill="1" applyAlignment="1"/>
    <xf numFmtId="49" fontId="5" fillId="0" borderId="0" xfId="0" applyNumberFormat="1" applyFont="1" applyFill="1" applyAlignment="1"/>
    <xf numFmtId="0" fontId="0" fillId="0" borderId="0" xfId="0" applyNumberFormat="1" applyFill="1" applyAlignment="1"/>
    <xf numFmtId="165" fontId="7" fillId="0" borderId="2" xfId="0" applyNumberFormat="1" applyFont="1" applyFill="1" applyBorder="1" applyAlignment="1"/>
    <xf numFmtId="0" fontId="7" fillId="0" borderId="0" xfId="0" applyNumberFormat="1" applyFont="1" applyFill="1" applyBorder="1" applyAlignment="1">
      <alignment horizontal="right"/>
    </xf>
    <xf numFmtId="15" fontId="7" fillId="0" borderId="0" xfId="0" applyNumberFormat="1" applyFont="1" applyFill="1" applyAlignment="1"/>
    <xf numFmtId="0" fontId="7" fillId="0" borderId="0" xfId="0" applyNumberFormat="1" applyFont="1" applyFill="1" applyAlignment="1" applyProtection="1">
      <alignment horizontal="left"/>
      <protection locked="0"/>
    </xf>
    <xf numFmtId="37" fontId="0" fillId="0" borderId="0" xfId="0" applyNumberFormat="1" applyAlignment="1"/>
    <xf numFmtId="166" fontId="7" fillId="0" borderId="0" xfId="0" applyNumberFormat="1" applyFont="1" applyFill="1" applyAlignment="1"/>
    <xf numFmtId="0" fontId="7" fillId="0" borderId="0" xfId="0" applyNumberFormat="1" applyFont="1" applyFill="1" applyAlignment="1">
      <alignment horizontal="left"/>
    </xf>
    <xf numFmtId="0" fontId="7" fillId="0" borderId="3" xfId="0" applyNumberFormat="1" applyFont="1" applyFill="1" applyBorder="1" applyAlignment="1">
      <alignment horizontal="right"/>
    </xf>
    <xf numFmtId="0" fontId="7" fillId="0" borderId="2" xfId="0" quotePrefix="1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>
      <alignment horizontal="center"/>
    </xf>
    <xf numFmtId="42" fontId="7" fillId="0" borderId="0" xfId="0" applyNumberFormat="1" applyFont="1" applyFill="1" applyAlignment="1">
      <alignment horizontal="centerContinuous"/>
    </xf>
    <xf numFmtId="0" fontId="7" fillId="0" borderId="0" xfId="0" applyNumberFormat="1" applyFont="1" applyFill="1" applyAlignment="1" applyProtection="1">
      <alignment horizontal="centerContinuous"/>
      <protection locked="0"/>
    </xf>
    <xf numFmtId="0" fontId="7" fillId="0" borderId="0" xfId="0" applyNumberFormat="1" applyFont="1" applyFill="1" applyAlignment="1">
      <alignment horizontal="centerContinuous"/>
    </xf>
    <xf numFmtId="15" fontId="8" fillId="0" borderId="0" xfId="0" applyNumberFormat="1" applyFont="1" applyFill="1" applyAlignment="1">
      <alignment horizontal="centerContinuous"/>
    </xf>
    <xf numFmtId="15" fontId="7" fillId="0" borderId="0" xfId="0" applyNumberFormat="1" applyFont="1" applyFill="1" applyAlignment="1">
      <alignment horizontal="centerContinuous"/>
    </xf>
    <xf numFmtId="3" fontId="7" fillId="0" borderId="0" xfId="1" applyNumberFormat="1" applyFont="1" applyFill="1" applyAlignment="1">
      <alignment horizontal="centerContinuous"/>
    </xf>
    <xf numFmtId="0" fontId="9" fillId="0" borderId="0" xfId="0" applyNumberFormat="1" applyFont="1" applyFill="1" applyAlignment="1">
      <alignment horizontal="centerContinuous"/>
    </xf>
    <xf numFmtId="166" fontId="7" fillId="0" borderId="0" xfId="0" applyNumberFormat="1" applyFont="1" applyFill="1" applyAlignment="1">
      <alignment horizontal="centerContinuous"/>
    </xf>
    <xf numFmtId="0" fontId="7" fillId="0" borderId="0" xfId="0" applyNumberFormat="1" applyFont="1" applyFill="1" applyAlignment="1" applyProtection="1">
      <alignment horizontal="centerContinuous" vertical="center"/>
      <protection locked="0"/>
    </xf>
    <xf numFmtId="0" fontId="7" fillId="0" borderId="0" xfId="0" applyNumberFormat="1" applyFont="1" applyFill="1" applyBorder="1" applyAlignment="1">
      <alignment horizontal="centerContinuous"/>
    </xf>
    <xf numFmtId="0" fontId="7" fillId="0" borderId="0" xfId="0" quotePrefix="1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centerContinuous" vertical="center"/>
    </xf>
    <xf numFmtId="18" fontId="7" fillId="0" borderId="0" xfId="0" applyNumberFormat="1" applyFont="1" applyFill="1" applyAlignment="1">
      <alignment horizontal="centerContinuous"/>
    </xf>
    <xf numFmtId="167" fontId="7" fillId="0" borderId="0" xfId="0" applyNumberFormat="1" applyFont="1" applyFill="1" applyAlignment="1"/>
    <xf numFmtId="42" fontId="7" fillId="0" borderId="0" xfId="0" applyNumberFormat="1" applyFont="1" applyFill="1" applyAlignment="1"/>
    <xf numFmtId="0" fontId="7" fillId="0" borderId="0" xfId="0" applyNumberFormat="1" applyFont="1" applyFill="1" applyAlignment="1" applyProtection="1">
      <protection locked="0"/>
    </xf>
    <xf numFmtId="3" fontId="7" fillId="0" borderId="0" xfId="1" applyNumberFormat="1" applyFont="1" applyFill="1" applyAlignment="1"/>
    <xf numFmtId="0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43" fontId="7" fillId="0" borderId="0" xfId="0" applyNumberFormat="1" applyFont="1" applyFill="1" applyAlignment="1"/>
    <xf numFmtId="49" fontId="7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/>
    <xf numFmtId="0" fontId="7" fillId="0" borderId="0" xfId="0" applyNumberFormat="1" applyFont="1" applyFill="1" applyAlignment="1" applyProtection="1">
      <alignment horizontal="center"/>
      <protection locked="0"/>
    </xf>
    <xf numFmtId="44" fontId="7" fillId="0" borderId="0" xfId="0" applyNumberFormat="1" applyFont="1" applyFill="1" applyAlignment="1"/>
    <xf numFmtId="3" fontId="7" fillId="0" borderId="0" xfId="0" applyNumberFormat="1" applyFont="1" applyFill="1" applyAlignment="1">
      <alignment horizontal="center"/>
    </xf>
    <xf numFmtId="10" fontId="7" fillId="0" borderId="0" xfId="0" applyNumberFormat="1" applyFont="1" applyFill="1" applyAlignment="1">
      <alignment horizontal="center"/>
    </xf>
    <xf numFmtId="0" fontId="7" fillId="0" borderId="0" xfId="4" applyNumberFormat="1" applyFont="1" applyFill="1" applyAlignment="1" applyProtection="1">
      <alignment horizontal="center"/>
      <protection locked="0"/>
    </xf>
    <xf numFmtId="0" fontId="7" fillId="0" borderId="0" xfId="4" applyNumberFormat="1" applyFont="1" applyFill="1" applyAlignment="1" applyProtection="1">
      <protection locked="0"/>
    </xf>
    <xf numFmtId="0" fontId="7" fillId="0" borderId="0" xfId="4" applyNumberFormat="1" applyFont="1" applyFill="1" applyAlignment="1"/>
    <xf numFmtId="49" fontId="7" fillId="0" borderId="0" xfId="0" applyNumberFormat="1" applyFont="1" applyFill="1" applyAlignment="1"/>
    <xf numFmtId="0" fontId="7" fillId="0" borderId="0" xfId="0" applyNumberFormat="1" applyFont="1" applyFill="1" applyAlignment="1">
      <alignment horizontal="fill"/>
    </xf>
    <xf numFmtId="0" fontId="7" fillId="0" borderId="0" xfId="0" quotePrefix="1" applyNumberFormat="1" applyFont="1" applyFill="1" applyAlignment="1">
      <alignment horizontal="fill"/>
    </xf>
    <xf numFmtId="0" fontId="7" fillId="0" borderId="4" xfId="0" applyNumberFormat="1" applyFont="1" applyFill="1" applyBorder="1" applyAlignment="1" applyProtection="1">
      <alignment horizontal="center"/>
      <protection locked="0"/>
    </xf>
    <xf numFmtId="0" fontId="7" fillId="0" borderId="4" xfId="0" applyNumberFormat="1" applyFont="1" applyFill="1" applyBorder="1" applyAlignment="1"/>
    <xf numFmtId="0" fontId="7" fillId="0" borderId="4" xfId="0" applyNumberFormat="1" applyFont="1" applyFill="1" applyBorder="1" applyAlignment="1">
      <alignment horizontal="center"/>
    </xf>
    <xf numFmtId="0" fontId="7" fillId="0" borderId="4" xfId="0" applyNumberFormat="1" applyFont="1" applyFill="1" applyBorder="1" applyAlignment="1" applyProtection="1">
      <protection locked="0"/>
    </xf>
    <xf numFmtId="3" fontId="7" fillId="0" borderId="4" xfId="1" applyNumberFormat="1" applyFont="1" applyFill="1" applyBorder="1" applyAlignment="1">
      <alignment horizontal="center"/>
    </xf>
    <xf numFmtId="0" fontId="7" fillId="0" borderId="4" xfId="0" applyNumberFormat="1" applyFont="1" applyFill="1" applyBorder="1" applyAlignment="1">
      <alignment horizontal="left"/>
    </xf>
    <xf numFmtId="0" fontId="7" fillId="0" borderId="4" xfId="0" applyNumberFormat="1" applyFont="1" applyFill="1" applyBorder="1" applyAlignment="1">
      <alignment horizontal="right"/>
    </xf>
    <xf numFmtId="2" fontId="7" fillId="0" borderId="4" xfId="0" applyNumberFormat="1" applyFont="1" applyFill="1" applyBorder="1" applyAlignment="1">
      <alignment horizontal="center"/>
    </xf>
    <xf numFmtId="166" fontId="7" fillId="0" borderId="4" xfId="0" applyNumberFormat="1" applyFont="1" applyFill="1" applyBorder="1" applyAlignment="1">
      <alignment horizontal="center"/>
    </xf>
    <xf numFmtId="0" fontId="7" fillId="0" borderId="4" xfId="0" quotePrefix="1" applyNumberFormat="1" applyFont="1" applyFill="1" applyBorder="1" applyAlignment="1" applyProtection="1">
      <alignment horizontal="center"/>
      <protection locked="0"/>
    </xf>
    <xf numFmtId="0" fontId="7" fillId="0" borderId="4" xfId="0" applyNumberFormat="1" applyFont="1" applyFill="1" applyBorder="1" applyAlignment="1">
      <alignment horizontal="centerContinuous"/>
    </xf>
    <xf numFmtId="0" fontId="7" fillId="0" borderId="4" xfId="0" quotePrefix="1" applyNumberFormat="1" applyFont="1" applyFill="1" applyBorder="1" applyAlignment="1">
      <alignment horizontal="center"/>
    </xf>
    <xf numFmtId="0" fontId="7" fillId="0" borderId="4" xfId="4" applyNumberFormat="1" applyFont="1" applyFill="1" applyBorder="1" applyAlignment="1" applyProtection="1">
      <alignment horizontal="center"/>
      <protection locked="0"/>
    </xf>
    <xf numFmtId="0" fontId="7" fillId="0" borderId="4" xfId="4" applyNumberFormat="1" applyFont="1" applyFill="1" applyBorder="1" applyAlignment="1"/>
    <xf numFmtId="164" fontId="7" fillId="0" borderId="0" xfId="0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11" fillId="0" borderId="0" xfId="0" applyNumberFormat="1" applyFont="1" applyFill="1" applyBorder="1" applyAlignment="1"/>
    <xf numFmtId="0" fontId="5" fillId="0" borderId="0" xfId="0" applyNumberFormat="1" applyFont="1" applyFill="1" applyAlignment="1">
      <alignment horizontal="left"/>
    </xf>
    <xf numFmtId="37" fontId="5" fillId="0" borderId="0" xfId="0" applyNumberFormat="1" applyFont="1" applyFill="1" applyAlignment="1">
      <alignment horizontal="right"/>
    </xf>
    <xf numFmtId="0" fontId="5" fillId="0" borderId="0" xfId="0" applyNumberFormat="1" applyFont="1" applyFill="1" applyAlignment="1">
      <alignment horizontal="fill"/>
    </xf>
    <xf numFmtId="0" fontId="5" fillId="0" borderId="0" xfId="0" applyNumberFormat="1" applyFont="1" applyFill="1" applyAlignment="1" applyProtection="1">
      <alignment horizontal="fill"/>
      <protection locked="0"/>
    </xf>
    <xf numFmtId="17" fontId="5" fillId="0" borderId="0" xfId="0" applyNumberFormat="1" applyFont="1" applyFill="1" applyBorder="1" applyAlignment="1">
      <alignment horizontal="left"/>
    </xf>
    <xf numFmtId="166" fontId="5" fillId="0" borderId="0" xfId="0" applyNumberFormat="1" applyFont="1" applyFill="1" applyAlignment="1" applyProtection="1">
      <alignment horizontal="right"/>
      <protection locked="0"/>
    </xf>
    <xf numFmtId="166" fontId="5" fillId="0" borderId="0" xfId="0" applyNumberFormat="1" applyFont="1" applyFill="1" applyAlignment="1" applyProtection="1">
      <protection locked="0"/>
    </xf>
    <xf numFmtId="0" fontId="5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left"/>
    </xf>
    <xf numFmtId="166" fontId="5" fillId="0" borderId="0" xfId="0" applyNumberFormat="1" applyFont="1" applyFill="1" applyAlignment="1"/>
    <xf numFmtId="0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right"/>
    </xf>
    <xf numFmtId="41" fontId="5" fillId="0" borderId="0" xfId="0" applyNumberFormat="1" applyFont="1" applyFill="1" applyAlignment="1" applyProtection="1">
      <protection locked="0"/>
    </xf>
    <xf numFmtId="0" fontId="7" fillId="0" borderId="0" xfId="0" applyNumberFormat="1" applyFont="1" applyFill="1" applyBorder="1" applyAlignment="1"/>
    <xf numFmtId="0" fontId="7" fillId="0" borderId="0" xfId="0" quotePrefix="1" applyNumberFormat="1" applyFont="1" applyFill="1" applyBorder="1" applyAlignment="1" applyProtection="1">
      <alignment horizontal="center"/>
      <protection locked="0"/>
    </xf>
    <xf numFmtId="0" fontId="7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4" applyNumberFormat="1" applyFont="1" applyFill="1" applyAlignment="1"/>
    <xf numFmtId="49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 wrapText="1"/>
    </xf>
    <xf numFmtId="0" fontId="5" fillId="0" borderId="0" xfId="0" applyNumberFormat="1" applyFont="1" applyFill="1" applyAlignment="1" applyProtection="1">
      <alignment horizontal="center"/>
      <protection locked="0"/>
    </xf>
    <xf numFmtId="0" fontId="5" fillId="0" borderId="0" xfId="0" quotePrefix="1" applyNumberFormat="1" applyFont="1" applyFill="1" applyAlignment="1">
      <alignment horizontal="center"/>
    </xf>
    <xf numFmtId="37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Alignment="1">
      <alignment horizontal="left" indent="2"/>
    </xf>
    <xf numFmtId="42" fontId="5" fillId="0" borderId="0" xfId="0" applyNumberFormat="1" applyFont="1" applyFill="1" applyBorder="1" applyAlignment="1"/>
    <xf numFmtId="0" fontId="5" fillId="0" borderId="0" xfId="5" applyFont="1" applyFill="1" applyAlignment="1" applyProtection="1">
      <alignment horizontal="left"/>
      <protection locked="0"/>
    </xf>
    <xf numFmtId="0" fontId="5" fillId="0" borderId="0" xfId="5" applyFont="1" applyFill="1" applyAlignment="1" applyProtection="1">
      <protection locked="0"/>
    </xf>
    <xf numFmtId="166" fontId="5" fillId="0" borderId="0" xfId="5" applyNumberFormat="1" applyFont="1" applyFill="1" applyAlignment="1" applyProtection="1">
      <protection locked="0"/>
    </xf>
    <xf numFmtId="164" fontId="11" fillId="0" borderId="0" xfId="4" applyFont="1" applyFill="1" applyAlignment="1">
      <alignment horizontal="left"/>
    </xf>
    <xf numFmtId="42" fontId="5" fillId="0" borderId="0" xfId="2" applyNumberFormat="1" applyFont="1" applyFill="1" applyAlignment="1" applyProtection="1">
      <protection locked="0"/>
    </xf>
    <xf numFmtId="168" fontId="5" fillId="0" borderId="0" xfId="0" applyNumberFormat="1" applyFont="1" applyFill="1" applyAlignment="1">
      <alignment horizontal="left"/>
    </xf>
    <xf numFmtId="42" fontId="5" fillId="0" borderId="0" xfId="0" applyNumberFormat="1" applyFont="1" applyFill="1" applyAlignment="1" applyProtection="1">
      <protection locked="0"/>
    </xf>
    <xf numFmtId="42" fontId="5" fillId="0" borderId="0" xfId="0" applyNumberFormat="1" applyFont="1" applyFill="1" applyBorder="1" applyAlignment="1" applyProtection="1">
      <alignment horizontal="right"/>
      <protection locked="0"/>
    </xf>
    <xf numFmtId="164" fontId="11" fillId="0" borderId="0" xfId="0" applyFont="1" applyFill="1" applyAlignment="1">
      <alignment horizontal="left"/>
    </xf>
    <xf numFmtId="41" fontId="5" fillId="0" borderId="0" xfId="0" applyNumberFormat="1" applyFont="1" applyFill="1" applyAlignment="1"/>
    <xf numFmtId="164" fontId="5" fillId="0" borderId="0" xfId="0" applyFont="1" applyFill="1" applyBorder="1" applyAlignment="1">
      <alignment horizontal="right"/>
    </xf>
    <xf numFmtId="37" fontId="5" fillId="0" borderId="0" xfId="1" applyNumberFormat="1" applyFont="1" applyFill="1" applyBorder="1"/>
    <xf numFmtId="42" fontId="5" fillId="0" borderId="0" xfId="0" applyNumberFormat="1" applyFont="1" applyFill="1" applyAlignment="1"/>
    <xf numFmtId="42" fontId="5" fillId="0" borderId="0" xfId="0" applyNumberFormat="1" applyFont="1" applyFill="1" applyAlignment="1">
      <alignment horizontal="right"/>
    </xf>
    <xf numFmtId="169" fontId="5" fillId="0" borderId="0" xfId="3" applyNumberFormat="1" applyFont="1" applyFill="1" applyBorder="1" applyAlignment="1"/>
    <xf numFmtId="164" fontId="5" fillId="0" borderId="0" xfId="0" applyFont="1" applyFill="1" applyAlignment="1">
      <alignment horizontal="left"/>
    </xf>
    <xf numFmtId="42" fontId="5" fillId="0" borderId="0" xfId="1" applyNumberFormat="1" applyFont="1" applyFill="1" applyBorder="1"/>
    <xf numFmtId="42" fontId="5" fillId="0" borderId="0" xfId="1" applyNumberFormat="1" applyFont="1" applyBorder="1"/>
    <xf numFmtId="0" fontId="7" fillId="0" borderId="0" xfId="2" applyNumberFormat="1" applyFont="1" applyFill="1" applyAlignment="1" applyProtection="1">
      <protection locked="0"/>
    </xf>
    <xf numFmtId="0" fontId="5" fillId="0" borderId="0" xfId="2" applyNumberFormat="1" applyFont="1" applyFill="1" applyAlignment="1" applyProtection="1">
      <protection locked="0"/>
    </xf>
    <xf numFmtId="42" fontId="5" fillId="0" borderId="0" xfId="2" applyNumberFormat="1" applyFont="1" applyFill="1" applyProtection="1">
      <protection locked="0"/>
    </xf>
    <xf numFmtId="42" fontId="5" fillId="0" borderId="0" xfId="0" applyNumberFormat="1" applyFont="1" applyFill="1" applyAlignment="1" applyProtection="1">
      <alignment horizontal="right"/>
      <protection locked="0"/>
    </xf>
    <xf numFmtId="0" fontId="5" fillId="0" borderId="0" xfId="0" applyNumberFormat="1" applyFont="1" applyFill="1" applyBorder="1" applyAlignment="1">
      <alignment horizontal="left"/>
    </xf>
    <xf numFmtId="3" fontId="5" fillId="0" borderId="0" xfId="1" applyNumberFormat="1" applyFont="1" applyFill="1" applyAlignment="1" applyProtection="1">
      <protection locked="0"/>
    </xf>
    <xf numFmtId="42" fontId="5" fillId="0" borderId="0" xfId="0" applyNumberFormat="1" applyFont="1" applyFill="1" applyBorder="1" applyAlignment="1" applyProtection="1">
      <protection locked="0"/>
    </xf>
    <xf numFmtId="166" fontId="5" fillId="0" borderId="0" xfId="0" applyNumberFormat="1" applyFont="1" applyFill="1" applyAlignment="1" applyProtection="1">
      <alignment horizontal="left"/>
      <protection locked="0"/>
    </xf>
    <xf numFmtId="1" fontId="5" fillId="0" borderId="0" xfId="0" applyNumberFormat="1" applyFont="1" applyFill="1" applyAlignment="1">
      <alignment horizontal="center"/>
    </xf>
    <xf numFmtId="42" fontId="5" fillId="0" borderId="0" xfId="1" applyNumberFormat="1" applyFont="1" applyFill="1"/>
    <xf numFmtId="42" fontId="12" fillId="0" borderId="0" xfId="2" applyNumberFormat="1" applyFont="1" applyBorder="1"/>
    <xf numFmtId="0" fontId="5" fillId="0" borderId="0" xfId="4" applyNumberFormat="1" applyFont="1" applyFill="1" applyAlignment="1" applyProtection="1">
      <alignment horizontal="center"/>
      <protection locked="0"/>
    </xf>
    <xf numFmtId="42" fontId="5" fillId="0" borderId="0" xfId="4" applyNumberFormat="1" applyFont="1" applyFill="1" applyAlignment="1"/>
    <xf numFmtId="164" fontId="5" fillId="0" borderId="0" xfId="0" applyNumberFormat="1" applyFont="1" applyFill="1" applyAlignment="1"/>
    <xf numFmtId="2" fontId="7" fillId="0" borderId="0" xfId="0" applyNumberFormat="1" applyFont="1" applyFill="1" applyAlignment="1" applyProtection="1">
      <alignment horizontal="center"/>
      <protection locked="0"/>
    </xf>
    <xf numFmtId="0" fontId="5" fillId="0" borderId="4" xfId="0" applyNumberFormat="1" applyFont="1" applyFill="1" applyBorder="1" applyAlignment="1"/>
    <xf numFmtId="0" fontId="11" fillId="0" borderId="0" xfId="0" quotePrefix="1" applyNumberFormat="1" applyFont="1" applyFill="1" applyAlignment="1">
      <alignment horizontal="center"/>
    </xf>
    <xf numFmtId="0" fontId="11" fillId="0" borderId="0" xfId="0" applyNumberFormat="1" applyFont="1" applyFill="1" applyBorder="1" applyAlignment="1">
      <alignment horizontal="center"/>
    </xf>
    <xf numFmtId="37" fontId="11" fillId="0" borderId="0" xfId="0" applyNumberFormat="1" applyFont="1" applyFill="1" applyBorder="1" applyAlignment="1">
      <alignment horizontal="center"/>
    </xf>
    <xf numFmtId="10" fontId="13" fillId="0" borderId="0" xfId="0" applyNumberFormat="1" applyFont="1" applyFill="1" applyAlignment="1">
      <alignment horizontal="center"/>
    </xf>
    <xf numFmtId="41" fontId="5" fillId="0" borderId="0" xfId="0" applyNumberFormat="1" applyFont="1" applyFill="1" applyBorder="1" applyAlignment="1">
      <alignment horizontal="right"/>
    </xf>
    <xf numFmtId="0" fontId="5" fillId="0" borderId="0" xfId="6" applyFont="1" applyFill="1"/>
    <xf numFmtId="42" fontId="5" fillId="0" borderId="0" xfId="7" applyNumberFormat="1" applyFont="1" applyFill="1" applyAlignment="1" applyProtection="1">
      <protection locked="0"/>
    </xf>
    <xf numFmtId="41" fontId="5" fillId="0" borderId="0" xfId="0" applyNumberFormat="1" applyFont="1" applyFill="1" applyBorder="1" applyAlignment="1" applyProtection="1">
      <protection locked="0"/>
    </xf>
    <xf numFmtId="37" fontId="5" fillId="0" borderId="0" xfId="1" applyNumberFormat="1" applyFont="1" applyFill="1" applyAlignment="1"/>
    <xf numFmtId="166" fontId="5" fillId="0" borderId="0" xfId="0" applyNumberFormat="1" applyFont="1" applyFill="1" applyBorder="1" applyAlignment="1" applyProtection="1">
      <protection locked="0"/>
    </xf>
    <xf numFmtId="164" fontId="5" fillId="0" borderId="0" xfId="0" quotePrefix="1" applyFont="1" applyFill="1" applyBorder="1" applyAlignment="1">
      <alignment horizontal="left"/>
    </xf>
    <xf numFmtId="42" fontId="5" fillId="0" borderId="0" xfId="8" applyNumberFormat="1" applyFont="1" applyFill="1" applyAlignment="1"/>
    <xf numFmtId="41" fontId="5" fillId="0" borderId="0" xfId="0" applyNumberFormat="1" applyFont="1" applyFill="1" applyAlignment="1">
      <alignment horizontal="center"/>
    </xf>
    <xf numFmtId="164" fontId="5" fillId="0" borderId="0" xfId="0" applyFont="1" applyFill="1">
      <alignment horizontal="left" wrapText="1"/>
    </xf>
    <xf numFmtId="171" fontId="5" fillId="0" borderId="0" xfId="1" applyNumberFormat="1" applyFont="1" applyFill="1"/>
    <xf numFmtId="0" fontId="5" fillId="0" borderId="0" xfId="0" applyNumberFormat="1" applyFont="1" applyFill="1" applyAlignment="1" applyProtection="1">
      <protection locked="0"/>
    </xf>
    <xf numFmtId="41" fontId="5" fillId="0" borderId="4" xfId="0" applyNumberFormat="1" applyFont="1" applyFill="1" applyBorder="1" applyAlignment="1" applyProtection="1">
      <protection locked="0"/>
    </xf>
    <xf numFmtId="166" fontId="5" fillId="0" borderId="4" xfId="0" applyNumberFormat="1" applyFont="1" applyFill="1" applyBorder="1" applyAlignment="1" applyProtection="1">
      <alignment horizontal="right"/>
      <protection locked="0"/>
    </xf>
    <xf numFmtId="172" fontId="5" fillId="0" borderId="4" xfId="2" applyNumberFormat="1" applyFont="1" applyFill="1" applyBorder="1" applyAlignment="1" applyProtection="1">
      <protection locked="0"/>
    </xf>
    <xf numFmtId="0" fontId="5" fillId="0" borderId="0" xfId="0" applyNumberFormat="1" applyFont="1" applyFill="1" applyAlignment="1" applyProtection="1">
      <alignment horizontal="left"/>
      <protection locked="0"/>
    </xf>
    <xf numFmtId="166" fontId="5" fillId="0" borderId="0" xfId="0" applyNumberFormat="1" applyFont="1" applyFill="1" applyBorder="1" applyAlignment="1" applyProtection="1">
      <alignment horizontal="right"/>
      <protection locked="0"/>
    </xf>
    <xf numFmtId="171" fontId="5" fillId="0" borderId="0" xfId="1" applyNumberFormat="1" applyFont="1" applyFill="1" applyBorder="1"/>
    <xf numFmtId="41" fontId="5" fillId="0" borderId="4" xfId="1" applyNumberFormat="1" applyFont="1" applyFill="1" applyBorder="1" applyAlignment="1">
      <alignment horizontal="center"/>
    </xf>
    <xf numFmtId="41" fontId="12" fillId="0" borderId="4" xfId="1" applyNumberFormat="1" applyFont="1" applyBorder="1"/>
    <xf numFmtId="37" fontId="5" fillId="0" borderId="0" xfId="4" applyNumberFormat="1" applyFont="1" applyFill="1" applyAlignment="1"/>
    <xf numFmtId="49" fontId="5" fillId="0" borderId="0" xfId="0" applyNumberFormat="1" applyFont="1" applyFill="1" applyAlignment="1">
      <alignment horizontal="fill"/>
    </xf>
    <xf numFmtId="17" fontId="5" fillId="0" borderId="0" xfId="0" applyNumberFormat="1" applyFont="1" applyFill="1" applyAlignment="1"/>
    <xf numFmtId="171" fontId="5" fillId="0" borderId="0" xfId="0" applyNumberFormat="1" applyFont="1" applyFill="1" applyAlignment="1"/>
    <xf numFmtId="171" fontId="5" fillId="0" borderId="0" xfId="0" applyNumberFormat="1" applyFont="1" applyFill="1" applyBorder="1" applyAlignment="1">
      <alignment wrapText="1"/>
    </xf>
    <xf numFmtId="171" fontId="5" fillId="0" borderId="0" xfId="0" applyNumberFormat="1" applyFont="1" applyFill="1" applyAlignment="1">
      <alignment horizontal="right"/>
    </xf>
    <xf numFmtId="41" fontId="5" fillId="0" borderId="5" xfId="1" applyNumberFormat="1" applyFont="1" applyFill="1" applyBorder="1" applyAlignment="1"/>
    <xf numFmtId="41" fontId="5" fillId="0" borderId="0" xfId="5" applyNumberFormat="1" applyFont="1" applyFill="1" applyBorder="1" applyAlignment="1" applyProtection="1">
      <protection locked="0"/>
    </xf>
    <xf numFmtId="164" fontId="5" fillId="0" borderId="0" xfId="4" applyFont="1" applyFill="1" applyAlignment="1">
      <alignment horizontal="left" indent="2"/>
    </xf>
    <xf numFmtId="42" fontId="5" fillId="0" borderId="0" xfId="9" applyNumberFormat="1" applyFont="1" applyFill="1" applyBorder="1"/>
    <xf numFmtId="0" fontId="5" fillId="0" borderId="0" xfId="0" quotePrefix="1" applyNumberFormat="1" applyFont="1" applyFill="1" applyAlignment="1">
      <alignment horizontal="left"/>
    </xf>
    <xf numFmtId="9" fontId="5" fillId="0" borderId="0" xfId="0" applyNumberFormat="1" applyFont="1" applyFill="1" applyAlignment="1">
      <alignment horizontal="center"/>
    </xf>
    <xf numFmtId="42" fontId="5" fillId="0" borderId="0" xfId="1" applyNumberFormat="1" applyFont="1" applyFill="1" applyBorder="1" applyAlignment="1" applyProtection="1">
      <protection locked="0"/>
    </xf>
    <xf numFmtId="10" fontId="5" fillId="0" borderId="4" xfId="3" applyNumberFormat="1" applyFont="1" applyFill="1" applyBorder="1" applyAlignment="1">
      <alignment horizontal="right"/>
    </xf>
    <xf numFmtId="41" fontId="5" fillId="0" borderId="0" xfId="1" applyNumberFormat="1" applyFont="1" applyFill="1" applyAlignment="1">
      <alignment horizontal="left" wrapText="1"/>
    </xf>
    <xf numFmtId="41" fontId="5" fillId="0" borderId="4" xfId="0" applyNumberFormat="1" applyFont="1" applyFill="1" applyBorder="1" applyAlignment="1"/>
    <xf numFmtId="42" fontId="5" fillId="0" borderId="4" xfId="0" applyNumberFormat="1" applyFont="1" applyFill="1" applyBorder="1" applyAlignment="1">
      <alignment horizontal="right"/>
    </xf>
    <xf numFmtId="169" fontId="5" fillId="0" borderId="4" xfId="3" applyNumberFormat="1" applyFont="1" applyFill="1" applyBorder="1" applyAlignment="1"/>
    <xf numFmtId="41" fontId="5" fillId="0" borderId="4" xfId="1" applyNumberFormat="1" applyFont="1" applyFill="1" applyBorder="1"/>
    <xf numFmtId="41" fontId="5" fillId="0" borderId="4" xfId="10" applyNumberFormat="1" applyFont="1" applyBorder="1"/>
    <xf numFmtId="0" fontId="5" fillId="0" borderId="0" xfId="2" applyNumberFormat="1" applyFont="1" applyFill="1" applyBorder="1" applyAlignment="1" applyProtection="1">
      <protection locked="0"/>
    </xf>
    <xf numFmtId="42" fontId="5" fillId="0" borderId="0" xfId="2" applyNumberFormat="1" applyFont="1" applyFill="1" applyBorder="1" applyProtection="1">
      <protection locked="0"/>
    </xf>
    <xf numFmtId="42" fontId="5" fillId="0" borderId="5" xfId="0" applyNumberFormat="1" applyFont="1" applyFill="1" applyBorder="1" applyAlignment="1" applyProtection="1">
      <alignment horizontal="right"/>
      <protection locked="0"/>
    </xf>
    <xf numFmtId="166" fontId="5" fillId="0" borderId="0" xfId="0" applyNumberFormat="1" applyFont="1" applyFill="1" applyAlignment="1" applyProtection="1">
      <alignment horizontal="center"/>
      <protection locked="0"/>
    </xf>
    <xf numFmtId="42" fontId="5" fillId="0" borderId="4" xfId="0" applyNumberFormat="1" applyFont="1" applyFill="1" applyBorder="1" applyAlignment="1"/>
    <xf numFmtId="42" fontId="5" fillId="0" borderId="5" xfId="0" applyNumberFormat="1" applyFont="1" applyFill="1" applyBorder="1" applyAlignment="1">
      <alignment horizontal="right"/>
    </xf>
    <xf numFmtId="171" fontId="5" fillId="0" borderId="5" xfId="1" applyNumberFormat="1" applyFont="1" applyFill="1" applyBorder="1"/>
    <xf numFmtId="41" fontId="5" fillId="0" borderId="5" xfId="1" applyNumberFormat="1" applyFont="1" applyFill="1" applyBorder="1" applyAlignment="1">
      <alignment horizontal="center"/>
    </xf>
    <xf numFmtId="37" fontId="5" fillId="0" borderId="5" xfId="4" applyNumberFormat="1" applyFont="1" applyFill="1" applyBorder="1" applyAlignment="1"/>
    <xf numFmtId="173" fontId="5" fillId="0" borderId="0" xfId="0" applyNumberFormat="1" applyFont="1" applyFill="1" applyAlignment="1"/>
    <xf numFmtId="164" fontId="5" fillId="0" borderId="4" xfId="0" applyNumberFormat="1" applyFont="1" applyFill="1" applyBorder="1" applyAlignment="1"/>
    <xf numFmtId="49" fontId="5" fillId="0" borderId="0" xfId="0" applyNumberFormat="1" applyFont="1" applyFill="1" applyAlignment="1">
      <alignment horizontal="center"/>
    </xf>
    <xf numFmtId="41" fontId="5" fillId="0" borderId="0" xfId="9" applyNumberFormat="1" applyFont="1" applyFill="1"/>
    <xf numFmtId="41" fontId="5" fillId="0" borderId="0" xfId="1" applyNumberFormat="1" applyFont="1" applyFill="1" applyAlignment="1" applyProtection="1">
      <protection locked="0"/>
    </xf>
    <xf numFmtId="42" fontId="5" fillId="0" borderId="0" xfId="2" applyNumberFormat="1" applyFont="1" applyFill="1" applyBorder="1" applyAlignment="1" applyProtection="1">
      <alignment horizontal="right"/>
      <protection locked="0"/>
    </xf>
    <xf numFmtId="42" fontId="5" fillId="0" borderId="6" xfId="0" applyNumberFormat="1" applyFont="1" applyFill="1" applyBorder="1" applyProtection="1">
      <alignment horizontal="left" wrapText="1"/>
      <protection locked="0"/>
    </xf>
    <xf numFmtId="164" fontId="5" fillId="0" borderId="0" xfId="0" applyFont="1" applyFill="1" applyAlignment="1">
      <alignment vertical="center"/>
    </xf>
    <xf numFmtId="42" fontId="5" fillId="0" borderId="0" xfId="0" applyNumberFormat="1" applyFont="1" applyFill="1">
      <alignment horizontal="left" wrapText="1"/>
    </xf>
    <xf numFmtId="42" fontId="5" fillId="0" borderId="5" xfId="0" applyNumberFormat="1" applyFont="1" applyFill="1" applyBorder="1">
      <alignment horizontal="left" wrapText="1"/>
    </xf>
    <xf numFmtId="0" fontId="5" fillId="0" borderId="0" xfId="0" applyNumberFormat="1" applyFont="1" applyFill="1" applyAlignment="1">
      <alignment horizontal="right"/>
    </xf>
    <xf numFmtId="41" fontId="5" fillId="0" borderId="0" xfId="0" applyNumberFormat="1" applyFont="1" applyAlignment="1" applyProtection="1">
      <protection locked="0"/>
    </xf>
    <xf numFmtId="42" fontId="7" fillId="0" borderId="6" xfId="2" applyNumberFormat="1" applyFont="1" applyFill="1" applyBorder="1" applyAlignment="1"/>
    <xf numFmtId="49" fontId="5" fillId="0" borderId="0" xfId="8" applyNumberFormat="1" applyFont="1" applyBorder="1" applyAlignment="1">
      <alignment horizontal="left"/>
    </xf>
    <xf numFmtId="41" fontId="12" fillId="0" borderId="0" xfId="1" applyNumberFormat="1" applyFont="1" applyFill="1" applyBorder="1" applyAlignment="1">
      <alignment horizontal="center"/>
    </xf>
    <xf numFmtId="41" fontId="12" fillId="0" borderId="0" xfId="0" applyNumberFormat="1" applyFont="1" applyAlignment="1"/>
    <xf numFmtId="0" fontId="10" fillId="0" borderId="0" xfId="4" applyNumberFormat="1" applyAlignment="1"/>
    <xf numFmtId="164" fontId="5" fillId="0" borderId="0" xfId="0" applyNumberFormat="1" applyFont="1" applyFill="1" applyBorder="1" applyAlignment="1"/>
    <xf numFmtId="0" fontId="5" fillId="0" borderId="5" xfId="0" applyNumberFormat="1" applyFont="1" applyFill="1" applyBorder="1" applyAlignment="1"/>
    <xf numFmtId="37" fontId="5" fillId="0" borderId="4" xfId="1" applyNumberFormat="1" applyFont="1" applyFill="1" applyBorder="1" applyAlignment="1"/>
    <xf numFmtId="41" fontId="5" fillId="0" borderId="4" xfId="9" applyNumberFormat="1" applyFont="1" applyFill="1" applyBorder="1"/>
    <xf numFmtId="42" fontId="5" fillId="0" borderId="4" xfId="0" applyNumberFormat="1" applyFont="1" applyFill="1" applyBorder="1" applyAlignment="1" applyProtection="1">
      <alignment horizontal="right"/>
      <protection locked="0"/>
    </xf>
    <xf numFmtId="164" fontId="5" fillId="0" borderId="0" xfId="0" applyFont="1" applyFill="1" applyBorder="1" applyAlignment="1"/>
    <xf numFmtId="0" fontId="7" fillId="0" borderId="0" xfId="2" quotePrefix="1" applyNumberFormat="1" applyFont="1" applyFill="1" applyAlignment="1" applyProtection="1">
      <protection locked="0"/>
    </xf>
    <xf numFmtId="0" fontId="5" fillId="0" borderId="0" xfId="2" quotePrefix="1" applyNumberFormat="1" applyFont="1" applyFill="1" applyAlignment="1" applyProtection="1">
      <protection locked="0"/>
    </xf>
    <xf numFmtId="41" fontId="5" fillId="0" borderId="0" xfId="0" applyNumberFormat="1" applyFont="1" applyFill="1" applyAlignment="1">
      <alignment horizontal="right"/>
    </xf>
    <xf numFmtId="166" fontId="5" fillId="0" borderId="0" xfId="0" applyNumberFormat="1" applyFont="1" applyFill="1" applyBorder="1" applyAlignment="1" applyProtection="1">
      <alignment horizontal="center"/>
      <protection locked="0"/>
    </xf>
    <xf numFmtId="41" fontId="5" fillId="0" borderId="4" xfId="1" applyNumberFormat="1" applyFont="1" applyFill="1" applyBorder="1" applyAlignment="1" applyProtection="1">
      <protection locked="0"/>
    </xf>
    <xf numFmtId="41" fontId="5" fillId="0" borderId="0" xfId="1" applyNumberFormat="1" applyFont="1" applyFill="1" applyBorder="1" applyAlignment="1">
      <alignment horizontal="center"/>
    </xf>
    <xf numFmtId="1" fontId="5" fillId="0" borderId="0" xfId="4" quotePrefix="1" applyNumberFormat="1" applyFont="1" applyFill="1" applyAlignment="1">
      <alignment horizontal="left"/>
    </xf>
    <xf numFmtId="174" fontId="5" fillId="0" borderId="5" xfId="4" applyNumberFormat="1" applyFont="1" applyFill="1" applyBorder="1" applyAlignment="1"/>
    <xf numFmtId="164" fontId="5" fillId="0" borderId="0" xfId="4" applyFont="1" applyFill="1" applyAlignment="1">
      <alignment horizontal="left"/>
    </xf>
    <xf numFmtId="37" fontId="5" fillId="0" borderId="0" xfId="0" applyNumberFormat="1" applyFont="1" applyFill="1" applyAlignment="1"/>
    <xf numFmtId="42" fontId="5" fillId="0" borderId="6" xfId="0" applyNumberFormat="1" applyFont="1" applyFill="1" applyBorder="1" applyAlignment="1" applyProtection="1">
      <protection locked="0"/>
    </xf>
    <xf numFmtId="164" fontId="5" fillId="0" borderId="0" xfId="0" applyFont="1" applyFill="1" applyBorder="1" applyAlignment="1">
      <alignment horizontal="left"/>
    </xf>
    <xf numFmtId="0" fontId="5" fillId="0" borderId="0" xfId="0" applyNumberFormat="1" applyFont="1" applyFill="1" applyAlignment="1">
      <alignment horizontal="left" vertical="center" indent="2"/>
    </xf>
    <xf numFmtId="37" fontId="5" fillId="0" borderId="0" xfId="2" applyNumberFormat="1" applyFont="1" applyFill="1" applyBorder="1" applyAlignment="1">
      <alignment vertical="center"/>
    </xf>
    <xf numFmtId="41" fontId="5" fillId="0" borderId="0" xfId="0" applyNumberFormat="1" applyFont="1" applyFill="1">
      <alignment horizontal="left" wrapText="1"/>
    </xf>
    <xf numFmtId="41" fontId="5" fillId="0" borderId="0" xfId="0" applyNumberFormat="1" applyFont="1" applyFill="1" applyAlignment="1">
      <alignment horizontal="fill"/>
    </xf>
    <xf numFmtId="164" fontId="5" fillId="0" borderId="0" xfId="0" quotePrefix="1" applyFont="1" applyFill="1" applyAlignment="1">
      <alignment horizontal="left"/>
    </xf>
    <xf numFmtId="174" fontId="5" fillId="0" borderId="0" xfId="2" applyNumberFormat="1" applyFont="1" applyFill="1" applyBorder="1"/>
    <xf numFmtId="37" fontId="5" fillId="0" borderId="0" xfId="2" applyNumberFormat="1" applyFont="1" applyFill="1" applyBorder="1"/>
    <xf numFmtId="9" fontId="5" fillId="0" borderId="0" xfId="0" applyNumberFormat="1" applyFont="1" applyFill="1" applyAlignment="1">
      <alignment horizontal="right"/>
    </xf>
    <xf numFmtId="0" fontId="5" fillId="0" borderId="0" xfId="0" applyNumberFormat="1" applyFont="1" applyAlignment="1"/>
    <xf numFmtId="9" fontId="5" fillId="0" borderId="0" xfId="0" applyNumberFormat="1" applyFont="1" applyFill="1" applyBorder="1" applyAlignment="1"/>
    <xf numFmtId="37" fontId="15" fillId="0" borderId="0" xfId="4" applyNumberFormat="1" applyFont="1" applyFill="1" applyAlignment="1"/>
    <xf numFmtId="41" fontId="5" fillId="0" borderId="0" xfId="5" applyNumberFormat="1" applyFont="1" applyFill="1" applyAlignment="1" applyProtection="1">
      <protection locked="0"/>
    </xf>
    <xf numFmtId="164" fontId="16" fillId="0" borderId="0" xfId="4" applyFont="1" applyFill="1" applyAlignment="1">
      <alignment horizontal="left"/>
    </xf>
    <xf numFmtId="42" fontId="5" fillId="0" borderId="0" xfId="1" applyNumberFormat="1" applyFont="1" applyFill="1" applyAlignment="1" applyProtection="1">
      <protection locked="0"/>
    </xf>
    <xf numFmtId="41" fontId="5" fillId="0" borderId="0" xfId="2" applyNumberFormat="1" applyFont="1" applyFill="1" applyBorder="1" applyProtection="1">
      <protection locked="0"/>
    </xf>
    <xf numFmtId="1" fontId="5" fillId="0" borderId="0" xfId="0" quotePrefix="1" applyNumberFormat="1" applyFont="1" applyFill="1" applyAlignment="1">
      <alignment horizontal="left"/>
    </xf>
    <xf numFmtId="41" fontId="5" fillId="0" borderId="0" xfId="0" applyNumberFormat="1" applyFont="1" applyFill="1" applyBorder="1" applyAlignment="1"/>
    <xf numFmtId="37" fontId="5" fillId="0" borderId="0" xfId="0" applyNumberFormat="1" applyFont="1" applyFill="1">
      <alignment horizontal="left" wrapText="1"/>
    </xf>
    <xf numFmtId="9" fontId="5" fillId="0" borderId="0" xfId="1" applyNumberFormat="1" applyFont="1" applyFill="1" applyBorder="1"/>
    <xf numFmtId="0" fontId="5" fillId="0" borderId="0" xfId="2" quotePrefix="1" applyNumberFormat="1" applyFont="1" applyFill="1" applyBorder="1" applyAlignment="1" applyProtection="1">
      <protection locked="0"/>
    </xf>
    <xf numFmtId="42" fontId="5" fillId="0" borderId="0" xfId="2" applyNumberFormat="1" applyFont="1" applyFill="1" applyBorder="1"/>
    <xf numFmtId="41" fontId="5" fillId="0" borderId="0" xfId="0" applyNumberFormat="1" applyFont="1" applyFill="1" applyBorder="1" applyAlignment="1" applyProtection="1">
      <alignment horizontal="right"/>
      <protection locked="0"/>
    </xf>
    <xf numFmtId="9" fontId="5" fillId="0" borderId="0" xfId="3" applyFont="1" applyFill="1" applyAlignment="1"/>
    <xf numFmtId="41" fontId="12" fillId="0" borderId="5" xfId="1" applyNumberFormat="1" applyFont="1" applyBorder="1"/>
    <xf numFmtId="37" fontId="5" fillId="0" borderId="0" xfId="4" applyNumberFormat="1" applyFont="1" applyFill="1" applyBorder="1" applyAlignment="1"/>
    <xf numFmtId="175" fontId="5" fillId="0" borderId="0" xfId="0" applyNumberFormat="1" applyFont="1" applyFill="1" applyAlignment="1"/>
    <xf numFmtId="42" fontId="5" fillId="0" borderId="0" xfId="2" applyNumberFormat="1" applyFont="1" applyFill="1" applyAlignment="1">
      <alignment horizontal="right"/>
    </xf>
    <xf numFmtId="0" fontId="17" fillId="0" borderId="0" xfId="11" applyFont="1" applyFill="1"/>
    <xf numFmtId="9" fontId="5" fillId="0" borderId="0" xfId="0" applyNumberFormat="1" applyFont="1" applyFill="1" applyAlignment="1"/>
    <xf numFmtId="164" fontId="5" fillId="0" borderId="0" xfId="8" applyNumberFormat="1" applyFont="1" applyFill="1" applyBorder="1" applyAlignment="1"/>
    <xf numFmtId="174" fontId="5" fillId="0" borderId="7" xfId="2" applyNumberFormat="1" applyFont="1" applyFill="1" applyBorder="1" applyProtection="1">
      <protection locked="0"/>
    </xf>
    <xf numFmtId="1" fontId="5" fillId="0" borderId="0" xfId="0" applyNumberFormat="1" applyFont="1" applyFill="1" applyAlignment="1"/>
    <xf numFmtId="164" fontId="0" fillId="0" borderId="0" xfId="0" applyFill="1">
      <alignment horizontal="left" wrapText="1"/>
    </xf>
    <xf numFmtId="0" fontId="0" fillId="0" borderId="4" xfId="0" applyNumberFormat="1" applyFill="1" applyBorder="1" applyAlignment="1"/>
    <xf numFmtId="0" fontId="5" fillId="0" borderId="0" xfId="0" applyNumberFormat="1" applyFont="1" applyFill="1" applyAlignment="1">
      <alignment vertical="center"/>
    </xf>
    <xf numFmtId="43" fontId="12" fillId="0" borderId="0" xfId="1" applyNumberFormat="1" applyFont="1" applyBorder="1" applyAlignment="1">
      <alignment horizontal="center"/>
    </xf>
    <xf numFmtId="0" fontId="12" fillId="0" borderId="0" xfId="1" applyNumberFormat="1" applyFont="1" applyBorder="1" applyAlignment="1">
      <alignment horizontal="center"/>
    </xf>
    <xf numFmtId="42" fontId="12" fillId="0" borderId="6" xfId="1" applyNumberFormat="1" applyFont="1" applyBorder="1"/>
    <xf numFmtId="0" fontId="15" fillId="0" borderId="5" xfId="4" applyNumberFormat="1" applyFont="1" applyFill="1" applyBorder="1" applyAlignment="1"/>
    <xf numFmtId="41" fontId="5" fillId="0" borderId="5" xfId="0" applyNumberFormat="1" applyFont="1" applyFill="1" applyBorder="1" applyAlignment="1" applyProtection="1">
      <protection locked="0"/>
    </xf>
    <xf numFmtId="41" fontId="5" fillId="0" borderId="4" xfId="0" applyNumberFormat="1" applyFont="1" applyFill="1" applyBorder="1" applyAlignment="1">
      <alignment horizontal="right"/>
    </xf>
    <xf numFmtId="0" fontId="5" fillId="0" borderId="0" xfId="5" applyFont="1" applyFill="1" applyAlignment="1"/>
    <xf numFmtId="42" fontId="5" fillId="0" borderId="5" xfId="7" applyNumberFormat="1" applyFont="1" applyFill="1" applyBorder="1" applyAlignment="1" applyProtection="1">
      <protection locked="0"/>
    </xf>
    <xf numFmtId="164" fontId="5" fillId="0" borderId="0" xfId="4" applyFont="1" applyFill="1" applyAlignment="1">
      <alignment horizontal="left" indent="1"/>
    </xf>
    <xf numFmtId="42" fontId="5" fillId="0" borderId="0" xfId="9" applyNumberFormat="1" applyFont="1" applyFill="1"/>
    <xf numFmtId="0" fontId="0" fillId="0" borderId="0" xfId="0" applyNumberFormat="1" applyFill="1" applyBorder="1" applyAlignment="1"/>
    <xf numFmtId="42" fontId="7" fillId="0" borderId="4" xfId="2" applyNumberFormat="1" applyFont="1" applyFill="1" applyBorder="1" applyAlignment="1"/>
    <xf numFmtId="41" fontId="5" fillId="0" borderId="0" xfId="1" applyNumberFormat="1" applyFont="1" applyFill="1"/>
    <xf numFmtId="37" fontId="5" fillId="0" borderId="0" xfId="0" applyNumberFormat="1" applyFont="1" applyFill="1" applyBorder="1" applyAlignment="1" applyProtection="1">
      <alignment horizontal="left" wrapText="1"/>
      <protection locked="0"/>
    </xf>
    <xf numFmtId="1" fontId="5" fillId="0" borderId="0" xfId="0" applyNumberFormat="1" applyFont="1" applyFill="1" applyAlignment="1">
      <alignment horizontal="left"/>
    </xf>
    <xf numFmtId="169" fontId="7" fillId="0" borderId="4" xfId="0" applyNumberFormat="1" applyFont="1" applyFill="1" applyBorder="1" applyAlignment="1"/>
    <xf numFmtId="42" fontId="7" fillId="0" borderId="6" xfId="0" applyNumberFormat="1" applyFont="1" applyFill="1" applyBorder="1" applyAlignment="1"/>
    <xf numFmtId="42" fontId="7" fillId="0" borderId="7" xfId="2" applyNumberFormat="1" applyFont="1" applyFill="1" applyBorder="1" applyAlignment="1"/>
    <xf numFmtId="174" fontId="5" fillId="0" borderId="6" xfId="4" applyNumberFormat="1" applyFont="1" applyFill="1" applyBorder="1" applyAlignment="1"/>
    <xf numFmtId="164" fontId="7" fillId="0" borderId="6" xfId="0" applyNumberFormat="1" applyFont="1" applyFill="1" applyBorder="1" applyAlignment="1" applyProtection="1">
      <protection locked="0"/>
    </xf>
    <xf numFmtId="41" fontId="5" fillId="0" borderId="0" xfId="2" applyNumberFormat="1" applyFont="1" applyFill="1" applyAlignment="1"/>
    <xf numFmtId="41" fontId="5" fillId="0" borderId="0" xfId="0" applyNumberFormat="1" applyFont="1" applyFill="1" applyAlignment="1" applyProtection="1">
      <alignment horizontal="right"/>
      <protection locked="0"/>
    </xf>
    <xf numFmtId="175" fontId="5" fillId="0" borderId="0" xfId="0" applyNumberFormat="1" applyFont="1" applyFill="1" applyBorder="1" applyAlignment="1"/>
    <xf numFmtId="42" fontId="7" fillId="0" borderId="6" xfId="0" applyNumberFormat="1" applyFont="1" applyFill="1" applyBorder="1" applyAlignment="1" applyProtection="1">
      <protection locked="0"/>
    </xf>
    <xf numFmtId="42" fontId="5" fillId="0" borderId="6" xfId="0" applyNumberFormat="1" applyFont="1" applyFill="1" applyBorder="1" applyAlignment="1" applyProtection="1">
      <alignment horizontal="left" wrapText="1"/>
      <protection locked="0"/>
    </xf>
    <xf numFmtId="42" fontId="5" fillId="0" borderId="0" xfId="0" applyNumberFormat="1" applyFont="1" applyFill="1" applyBorder="1" applyAlignment="1">
      <alignment horizontal="right"/>
    </xf>
    <xf numFmtId="37" fontId="5" fillId="0" borderId="0" xfId="0" applyNumberFormat="1" applyFont="1" applyFill="1" applyBorder="1" applyAlignment="1"/>
    <xf numFmtId="0" fontId="5" fillId="0" borderId="0" xfId="12" applyFont="1" applyFill="1" applyBorder="1" applyAlignment="1">
      <alignment horizontal="left"/>
    </xf>
    <xf numFmtId="3" fontId="5" fillId="0" borderId="0" xfId="1" applyNumberFormat="1" applyFont="1" applyFill="1" applyBorder="1" applyAlignment="1" applyProtection="1">
      <protection locked="0"/>
    </xf>
    <xf numFmtId="41" fontId="5" fillId="0" borderId="5" xfId="1" applyNumberFormat="1" applyFont="1" applyFill="1" applyBorder="1" applyAlignment="1">
      <alignment horizontal="left" wrapText="1"/>
    </xf>
    <xf numFmtId="37" fontId="5" fillId="0" borderId="0" xfId="1" applyNumberFormat="1" applyFont="1" applyFill="1" applyBorder="1" applyAlignment="1"/>
    <xf numFmtId="166" fontId="5" fillId="0" borderId="0" xfId="0" applyNumberFormat="1" applyFont="1" applyFill="1" applyBorder="1" applyAlignment="1"/>
    <xf numFmtId="42" fontId="5" fillId="0" borderId="4" xfId="2" applyNumberFormat="1" applyFont="1" applyFill="1" applyBorder="1" applyAlignment="1"/>
    <xf numFmtId="42" fontId="5" fillId="0" borderId="0" xfId="0" applyNumberFormat="1" applyFont="1" applyFill="1" applyBorder="1">
      <alignment horizontal="left" wrapText="1"/>
    </xf>
    <xf numFmtId="3" fontId="5" fillId="0" borderId="4" xfId="1" applyNumberFormat="1" applyFont="1" applyFill="1" applyBorder="1" applyAlignment="1"/>
    <xf numFmtId="176" fontId="7" fillId="0" borderId="0" xfId="0" applyNumberFormat="1" applyFont="1" applyFill="1" applyAlignment="1">
      <alignment horizontal="right"/>
    </xf>
    <xf numFmtId="41" fontId="5" fillId="0" borderId="0" xfId="2" applyNumberFormat="1" applyFont="1" applyFill="1" applyBorder="1" applyAlignment="1"/>
    <xf numFmtId="164" fontId="5" fillId="0" borderId="0" xfId="0" applyFont="1" applyFill="1" applyAlignment="1"/>
    <xf numFmtId="41" fontId="5" fillId="0" borderId="4" xfId="2" applyNumberFormat="1" applyFont="1" applyFill="1" applyBorder="1" applyProtection="1">
      <protection locked="0"/>
    </xf>
    <xf numFmtId="42" fontId="5" fillId="0" borderId="0" xfId="2" applyNumberFormat="1" applyFont="1" applyFill="1" applyBorder="1" applyAlignment="1"/>
    <xf numFmtId="9" fontId="5" fillId="0" borderId="0" xfId="3" applyFont="1" applyFill="1" applyAlignment="1">
      <alignment horizontal="center"/>
    </xf>
    <xf numFmtId="174" fontId="5" fillId="0" borderId="0" xfId="0" applyNumberFormat="1" applyFont="1" applyFill="1" applyBorder="1" applyAlignment="1"/>
    <xf numFmtId="9" fontId="5" fillId="0" borderId="0" xfId="3" applyFont="1" applyFill="1" applyBorder="1" applyAlignment="1" applyProtection="1">
      <protection locked="0"/>
    </xf>
    <xf numFmtId="1" fontId="5" fillId="0" borderId="0" xfId="0" applyNumberFormat="1" applyFont="1" applyFill="1" applyBorder="1" applyAlignment="1">
      <alignment horizontal="center"/>
    </xf>
    <xf numFmtId="41" fontId="5" fillId="0" borderId="4" xfId="5" applyNumberFormat="1" applyFont="1" applyFill="1" applyBorder="1" applyAlignment="1"/>
    <xf numFmtId="164" fontId="11" fillId="0" borderId="0" xfId="0" applyFont="1" applyFill="1" applyBorder="1" applyAlignment="1">
      <alignment horizontal="left"/>
    </xf>
    <xf numFmtId="41" fontId="5" fillId="0" borderId="0" xfId="0" applyNumberFormat="1" applyFont="1" applyFill="1" applyAlignment="1">
      <alignment horizontal="left"/>
    </xf>
    <xf numFmtId="42" fontId="7" fillId="0" borderId="0" xfId="2" applyNumberFormat="1" applyFont="1" applyFill="1" applyBorder="1" applyAlignment="1"/>
    <xf numFmtId="174" fontId="5" fillId="0" borderId="5" xfId="2" applyNumberFormat="1" applyFont="1" applyFill="1" applyBorder="1" applyProtection="1">
      <protection locked="0"/>
    </xf>
    <xf numFmtId="174" fontId="5" fillId="0" borderId="0" xfId="2" applyNumberFormat="1" applyFont="1" applyFill="1" applyBorder="1" applyProtection="1">
      <protection locked="0"/>
    </xf>
    <xf numFmtId="164" fontId="5" fillId="0" borderId="0" xfId="0" applyNumberFormat="1" applyFont="1" applyFill="1" applyAlignment="1">
      <alignment horizontal="left"/>
    </xf>
    <xf numFmtId="171" fontId="5" fillId="0" borderId="5" xfId="0" applyNumberFormat="1" applyFont="1" applyFill="1" applyBorder="1" applyAlignment="1">
      <alignment horizontal="right" wrapText="1"/>
    </xf>
    <xf numFmtId="171" fontId="5" fillId="0" borderId="5" xfId="0" applyNumberFormat="1" applyFont="1" applyFill="1" applyBorder="1">
      <alignment horizontal="left" wrapText="1"/>
    </xf>
    <xf numFmtId="42" fontId="5" fillId="0" borderId="7" xfId="7" applyNumberFormat="1" applyFont="1" applyFill="1" applyBorder="1" applyAlignment="1"/>
    <xf numFmtId="0" fontId="5" fillId="0" borderId="0" xfId="5" applyFont="1" applyFill="1" applyAlignment="1">
      <alignment horizontal="left"/>
    </xf>
    <xf numFmtId="166" fontId="5" fillId="0" borderId="0" xfId="5" applyNumberFormat="1" applyFont="1" applyFill="1" applyAlignment="1"/>
    <xf numFmtId="42" fontId="5" fillId="0" borderId="0" xfId="7" applyNumberFormat="1" applyFont="1" applyFill="1" applyBorder="1" applyAlignment="1" applyProtection="1">
      <protection locked="0"/>
    </xf>
    <xf numFmtId="174" fontId="5" fillId="0" borderId="0" xfId="2" applyNumberFormat="1" applyFont="1" applyFill="1" applyBorder="1" applyAlignment="1" applyProtection="1">
      <protection locked="0"/>
    </xf>
    <xf numFmtId="0" fontId="5" fillId="0" borderId="0" xfId="0" applyNumberFormat="1" applyFont="1" applyFill="1" applyBorder="1" applyAlignment="1">
      <alignment horizontal="left" indent="1"/>
    </xf>
    <xf numFmtId="171" fontId="5" fillId="0" borderId="0" xfId="0" applyNumberFormat="1" applyFont="1" applyFill="1" applyBorder="1" applyAlignment="1">
      <alignment horizontal="right"/>
    </xf>
    <xf numFmtId="9" fontId="5" fillId="0" borderId="0" xfId="5" applyNumberFormat="1" applyFont="1" applyFill="1" applyAlignment="1"/>
    <xf numFmtId="43" fontId="5" fillId="0" borderId="0" xfId="13" applyFont="1" applyFill="1" applyAlignment="1"/>
    <xf numFmtId="41" fontId="5" fillId="0" borderId="4" xfId="5" applyNumberFormat="1" applyFont="1" applyFill="1" applyBorder="1" applyAlignment="1" applyProtection="1">
      <protection locked="0"/>
    </xf>
    <xf numFmtId="164" fontId="5" fillId="0" borderId="0" xfId="0" applyFont="1" applyFill="1" applyBorder="1">
      <alignment horizontal="left" wrapText="1"/>
    </xf>
    <xf numFmtId="41" fontId="5" fillId="0" borderId="8" xfId="0" applyNumberFormat="1" applyFont="1" applyFill="1" applyBorder="1">
      <alignment horizontal="left" wrapText="1"/>
    </xf>
    <xf numFmtId="0" fontId="5" fillId="0" borderId="0" xfId="0" applyNumberFormat="1" applyFont="1" applyFill="1" applyAlignment="1">
      <alignment horizontal="left" wrapText="1"/>
    </xf>
    <xf numFmtId="37" fontId="5" fillId="0" borderId="0" xfId="0" applyNumberFormat="1" applyFont="1" applyFill="1" applyBorder="1" applyAlignment="1">
      <alignment horizontal="left" wrapText="1"/>
    </xf>
    <xf numFmtId="10" fontId="5" fillId="0" borderId="0" xfId="0" applyNumberFormat="1" applyFont="1" applyFill="1" applyAlignment="1"/>
    <xf numFmtId="9" fontId="5" fillId="0" borderId="0" xfId="0" applyNumberFormat="1" applyFont="1" applyFill="1" applyBorder="1">
      <alignment horizontal="left" wrapText="1"/>
    </xf>
    <xf numFmtId="37" fontId="5" fillId="0" borderId="4" xfId="0" applyNumberFormat="1" applyFont="1" applyFill="1" applyBorder="1" applyAlignment="1"/>
    <xf numFmtId="0" fontId="11" fillId="0" borderId="0" xfId="0" applyNumberFormat="1" applyFont="1" applyFill="1" applyAlignment="1">
      <alignment horizontal="left"/>
    </xf>
    <xf numFmtId="164" fontId="11" fillId="0" borderId="0" xfId="0" applyFont="1" applyFill="1" applyAlignment="1"/>
    <xf numFmtId="37" fontId="5" fillId="0" borderId="5" xfId="0" applyNumberFormat="1" applyFont="1" applyFill="1" applyBorder="1" applyAlignment="1"/>
    <xf numFmtId="41" fontId="5" fillId="0" borderId="4" xfId="2" applyNumberFormat="1" applyFont="1" applyFill="1" applyBorder="1" applyAlignment="1"/>
    <xf numFmtId="43" fontId="5" fillId="0" borderId="0" xfId="0" applyNumberFormat="1" applyFont="1" applyFill="1" applyAlignment="1"/>
    <xf numFmtId="41" fontId="5" fillId="0" borderId="5" xfId="2" applyNumberFormat="1" applyFont="1" applyFill="1" applyBorder="1" applyAlignment="1"/>
    <xf numFmtId="0" fontId="18" fillId="0" borderId="0" xfId="0" applyNumberFormat="1" applyFont="1" applyFill="1" applyAlignment="1"/>
    <xf numFmtId="10" fontId="5" fillId="0" borderId="0" xfId="3" applyNumberFormat="1" applyFont="1" applyFill="1" applyAlignment="1"/>
    <xf numFmtId="0" fontId="10" fillId="0" borderId="0" xfId="0" applyNumberFormat="1" applyFont="1" applyFill="1" applyAlignment="1"/>
    <xf numFmtId="164" fontId="5" fillId="0" borderId="0" xfId="8" applyNumberFormat="1" applyFont="1" applyFill="1" applyBorder="1" applyAlignment="1">
      <alignment horizontal="left"/>
    </xf>
    <xf numFmtId="42" fontId="0" fillId="0" borderId="0" xfId="0" applyNumberFormat="1" applyFill="1" applyAlignment="1"/>
    <xf numFmtId="37" fontId="19" fillId="0" borderId="0" xfId="0" applyNumberFormat="1" applyFont="1" applyFill="1" applyBorder="1" applyAlignment="1" applyProtection="1">
      <alignment horizontal="left"/>
    </xf>
    <xf numFmtId="171" fontId="5" fillId="0" borderId="4" xfId="0" applyNumberFormat="1" applyFont="1" applyFill="1" applyBorder="1" applyAlignment="1">
      <alignment horizontal="right"/>
    </xf>
    <xf numFmtId="42" fontId="5" fillId="0" borderId="6" xfId="2" applyNumberFormat="1" applyFont="1" applyFill="1" applyBorder="1" applyAlignment="1"/>
    <xf numFmtId="0" fontId="5" fillId="0" borderId="0" xfId="0" applyNumberFormat="1" applyFont="1" applyFill="1" applyAlignment="1">
      <alignment horizontal="centerContinuous"/>
    </xf>
    <xf numFmtId="177" fontId="5" fillId="0" borderId="0" xfId="0" applyNumberFormat="1" applyFont="1" applyFill="1" applyAlignment="1"/>
    <xf numFmtId="37" fontId="19" fillId="0" borderId="0" xfId="0" applyNumberFormat="1" applyFont="1" applyFill="1" applyBorder="1" applyAlignment="1" applyProtection="1">
      <alignment horizontal="center"/>
    </xf>
    <xf numFmtId="37" fontId="19" fillId="0" borderId="0" xfId="0" applyNumberFormat="1" applyFont="1" applyFill="1" applyAlignment="1" applyProtection="1">
      <alignment horizontal="left"/>
    </xf>
    <xf numFmtId="0" fontId="20" fillId="0" borderId="0" xfId="0" applyNumberFormat="1" applyFont="1" applyFill="1" applyAlignment="1"/>
    <xf numFmtId="4" fontId="5" fillId="0" borderId="0" xfId="1" applyFont="1" applyFill="1" applyAlignment="1"/>
    <xf numFmtId="37" fontId="0" fillId="0" borderId="0" xfId="1" applyNumberFormat="1" applyFont="1" applyFill="1" applyAlignment="1"/>
    <xf numFmtId="10" fontId="19" fillId="0" borderId="0" xfId="3" applyNumberFormat="1" applyFont="1" applyFill="1" applyBorder="1" applyAlignment="1" applyProtection="1">
      <alignment horizontal="right"/>
    </xf>
    <xf numFmtId="37" fontId="19" fillId="0" borderId="0" xfId="0" applyNumberFormat="1" applyFont="1" applyFill="1" applyBorder="1" applyAlignment="1" applyProtection="1">
      <alignment horizontal="right"/>
    </xf>
    <xf numFmtId="42" fontId="5" fillId="0" borderId="8" xfId="0" applyNumberFormat="1" applyFont="1" applyFill="1" applyBorder="1">
      <alignment horizontal="left" wrapText="1"/>
    </xf>
    <xf numFmtId="3" fontId="0" fillId="0" borderId="0" xfId="1" applyNumberFormat="1" applyFont="1" applyFill="1" applyAlignment="1"/>
    <xf numFmtId="174" fontId="5" fillId="0" borderId="0" xfId="2" applyNumberFormat="1" applyFont="1" applyFill="1"/>
    <xf numFmtId="37" fontId="21" fillId="0" borderId="0" xfId="0" applyNumberFormat="1" applyFont="1" applyFill="1" applyBorder="1" applyAlignment="1" applyProtection="1">
      <alignment horizontal="left"/>
    </xf>
    <xf numFmtId="37" fontId="21" fillId="0" borderId="0" xfId="0" applyNumberFormat="1" applyFont="1" applyFill="1" applyAlignment="1" applyProtection="1">
      <alignment horizontal="left"/>
    </xf>
    <xf numFmtId="174" fontId="5" fillId="0" borderId="7" xfId="2" applyNumberFormat="1" applyFont="1" applyFill="1" applyBorder="1"/>
    <xf numFmtId="0" fontId="22" fillId="0" borderId="0" xfId="0" applyNumberFormat="1" applyFont="1" applyFill="1" applyBorder="1" applyAlignment="1">
      <alignment horizontal="centerContinuous"/>
    </xf>
    <xf numFmtId="0" fontId="5" fillId="0" borderId="0" xfId="0" applyNumberFormat="1" applyFont="1" applyFill="1" applyBorder="1" applyAlignment="1">
      <alignment horizontal="centerContinuous"/>
    </xf>
    <xf numFmtId="42" fontId="5" fillId="0" borderId="5" xfId="0" applyNumberFormat="1" applyFont="1" applyFill="1" applyBorder="1" applyAlignment="1"/>
    <xf numFmtId="0" fontId="7" fillId="0" borderId="0" xfId="0" applyNumberFormat="1" applyFont="1" applyFill="1" applyBorder="1" applyAlignment="1" applyProtection="1">
      <alignment horizontal="centerContinuous"/>
      <protection locked="0"/>
    </xf>
    <xf numFmtId="18" fontId="5" fillId="0" borderId="0" xfId="0" applyNumberFormat="1" applyFont="1" applyFill="1" applyBorder="1" applyAlignment="1">
      <alignment horizontal="centerContinuous"/>
    </xf>
    <xf numFmtId="42" fontId="5" fillId="0" borderId="0" xfId="0" applyNumberFormat="1" applyFont="1" applyFill="1" applyAlignment="1">
      <alignment horizontal="left"/>
    </xf>
    <xf numFmtId="0" fontId="5" fillId="0" borderId="0" xfId="0" applyNumberFormat="1" applyFont="1" applyFill="1" applyBorder="1" applyAlignment="1" applyProtection="1">
      <alignment horizontal="centerContinuous"/>
      <protection locked="0"/>
    </xf>
    <xf numFmtId="178" fontId="19" fillId="0" borderId="0" xfId="0" applyNumberFormat="1" applyFont="1" applyFill="1" applyAlignment="1" applyProtection="1"/>
    <xf numFmtId="10" fontId="5" fillId="0" borderId="0" xfId="0" applyNumberFormat="1" applyFont="1" applyFill="1" applyAlignment="1" applyProtection="1">
      <protection locked="0"/>
    </xf>
    <xf numFmtId="0" fontId="7" fillId="0" borderId="0" xfId="0" applyNumberFormat="1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right"/>
    </xf>
    <xf numFmtId="179" fontId="12" fillId="0" borderId="0" xfId="0" applyNumberFormat="1" applyFont="1" applyFill="1" applyAlignment="1" applyProtection="1">
      <alignment horizontal="left"/>
    </xf>
    <xf numFmtId="10" fontId="5" fillId="0" borderId="0" xfId="0" applyNumberFormat="1" applyFont="1" applyFill="1" applyBorder="1" applyAlignment="1"/>
    <xf numFmtId="0" fontId="23" fillId="0" borderId="0" xfId="0" applyNumberFormat="1" applyFont="1" applyFill="1" applyAlignment="1"/>
    <xf numFmtId="3" fontId="24" fillId="0" borderId="0" xfId="1" applyNumberFormat="1" applyFont="1" applyFill="1" applyAlignment="1"/>
    <xf numFmtId="42" fontId="12" fillId="0" borderId="6" xfId="2" applyNumberFormat="1" applyFont="1" applyFill="1" applyBorder="1" applyAlignment="1" applyProtection="1"/>
    <xf numFmtId="42" fontId="12" fillId="0" borderId="7" xfId="2" applyNumberFormat="1" applyFont="1" applyFill="1" applyBorder="1" applyAlignment="1" applyProtection="1"/>
    <xf numFmtId="49" fontId="23" fillId="0" borderId="0" xfId="0" applyNumberFormat="1" applyFont="1" applyFill="1" applyAlignment="1"/>
    <xf numFmtId="41" fontId="23" fillId="0" borderId="0" xfId="1" applyNumberFormat="1" applyFont="1" applyFill="1" applyAlignment="1"/>
    <xf numFmtId="180" fontId="5" fillId="0" borderId="0" xfId="0" applyNumberFormat="1" applyFont="1" applyFill="1" applyBorder="1" applyAlignment="1" applyProtection="1">
      <protection locked="0"/>
    </xf>
    <xf numFmtId="42" fontId="23" fillId="0" borderId="0" xfId="0" applyNumberFormat="1" applyFont="1" applyFill="1" applyAlignment="1"/>
    <xf numFmtId="3" fontId="5" fillId="0" borderId="0" xfId="1" applyNumberFormat="1" applyFont="1" applyFill="1" applyBorder="1" applyAlignment="1"/>
    <xf numFmtId="0" fontId="10" fillId="0" borderId="0" xfId="14" applyFill="1" applyAlignment="1"/>
    <xf numFmtId="0" fontId="5" fillId="0" borderId="0" xfId="14" applyFont="1" applyFill="1" applyAlignment="1"/>
    <xf numFmtId="37" fontId="5" fillId="0" borderId="0" xfId="14" applyNumberFormat="1" applyFont="1" applyFill="1" applyAlignment="1"/>
    <xf numFmtId="0" fontId="24" fillId="0" borderId="0" xfId="0" applyNumberFormat="1" applyFont="1" applyFill="1" applyAlignment="1"/>
    <xf numFmtId="0" fontId="7" fillId="0" borderId="0" xfId="0" applyNumberFormat="1" applyFont="1" applyAlignment="1" applyProtection="1">
      <alignment horizontal="centerContinuous"/>
      <protection locked="0"/>
    </xf>
    <xf numFmtId="0" fontId="0" fillId="0" borderId="0" xfId="0" applyNumberFormat="1" applyAlignment="1"/>
    <xf numFmtId="0" fontId="7" fillId="0" borderId="0" xfId="0" applyNumberFormat="1" applyFont="1" applyAlignment="1">
      <alignment horizontal="centerContinuous"/>
    </xf>
    <xf numFmtId="0" fontId="63" fillId="0" borderId="0" xfId="0" applyNumberFormat="1" applyFont="1" applyFill="1" applyAlignment="1"/>
    <xf numFmtId="0" fontId="64" fillId="0" borderId="0" xfId="0" applyNumberFormat="1" applyFont="1" applyFill="1" applyAlignment="1"/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 applyProtection="1">
      <alignment horizontal="center"/>
      <protection locked="0"/>
    </xf>
    <xf numFmtId="0" fontId="6" fillId="0" borderId="0" xfId="0" applyNumberFormat="1" applyFont="1" applyFill="1" applyAlignment="1"/>
    <xf numFmtId="194" fontId="7" fillId="0" borderId="2" xfId="0" applyNumberFormat="1" applyFont="1" applyFill="1" applyBorder="1" applyAlignment="1">
      <alignment horizontal="center"/>
    </xf>
    <xf numFmtId="37" fontId="6" fillId="0" borderId="0" xfId="0" applyNumberFormat="1" applyFont="1" applyFill="1" applyAlignment="1"/>
    <xf numFmtId="165" fontId="7" fillId="0" borderId="0" xfId="0" applyNumberFormat="1" applyFont="1" applyFill="1" applyBorder="1" applyAlignment="1"/>
    <xf numFmtId="164" fontId="8" fillId="0" borderId="0" xfId="4" applyFont="1" applyFill="1" applyBorder="1" applyAlignment="1">
      <alignment horizontal="left"/>
    </xf>
    <xf numFmtId="42" fontId="5" fillId="0" borderId="0" xfId="2" applyNumberFormat="1" applyFont="1" applyFill="1" applyBorder="1" applyAlignment="1" applyProtection="1">
      <protection locked="0"/>
    </xf>
    <xf numFmtId="42" fontId="5" fillId="0" borderId="0" xfId="4" applyNumberFormat="1" applyFont="1" applyFill="1" applyBorder="1" applyAlignment="1"/>
    <xf numFmtId="10" fontId="8" fillId="0" borderId="0" xfId="0" applyNumberFormat="1" applyFont="1" applyFill="1" applyAlignment="1">
      <alignment horizontal="center"/>
    </xf>
    <xf numFmtId="164" fontId="5" fillId="0" borderId="0" xfId="4" applyFont="1" applyFill="1" applyBorder="1" applyAlignment="1">
      <alignment horizontal="left"/>
    </xf>
    <xf numFmtId="42" fontId="5" fillId="0" borderId="4" xfId="7" applyNumberFormat="1" applyFont="1" applyFill="1" applyBorder="1" applyAlignment="1" applyProtection="1">
      <protection locked="0"/>
    </xf>
    <xf numFmtId="41" fontId="5" fillId="0" borderId="4" xfId="10" applyNumberFormat="1" applyFont="1" applyFill="1" applyBorder="1"/>
    <xf numFmtId="195" fontId="5" fillId="0" borderId="0" xfId="0" applyNumberFormat="1" applyFont="1" applyFill="1" applyAlignment="1"/>
    <xf numFmtId="164" fontId="11" fillId="0" borderId="0" xfId="4" applyFont="1" applyFill="1" applyBorder="1" applyAlignment="1">
      <alignment horizontal="left"/>
    </xf>
    <xf numFmtId="41" fontId="5" fillId="0" borderId="0" xfId="1" applyNumberFormat="1" applyFont="1" applyFill="1" applyBorder="1" applyAlignment="1"/>
    <xf numFmtId="49" fontId="5" fillId="0" borderId="0" xfId="8" applyNumberFormat="1" applyFont="1" applyFill="1" applyBorder="1" applyAlignment="1">
      <alignment horizontal="left"/>
    </xf>
    <xf numFmtId="0" fontId="10" fillId="0" borderId="0" xfId="4" applyNumberFormat="1" applyFont="1" applyFill="1" applyAlignment="1"/>
    <xf numFmtId="41" fontId="5" fillId="0" borderId="0" xfId="9" applyNumberFormat="1" applyFont="1" applyFill="1" applyBorder="1"/>
    <xf numFmtId="164" fontId="5" fillId="0" borderId="4" xfId="4" applyFont="1" applyFill="1" applyBorder="1" applyAlignment="1">
      <alignment horizontal="left" indent="2"/>
    </xf>
    <xf numFmtId="37" fontId="5" fillId="0" borderId="4" xfId="4" applyNumberFormat="1" applyFont="1" applyFill="1" applyBorder="1" applyAlignment="1"/>
    <xf numFmtId="41" fontId="5" fillId="0" borderId="5" xfId="1" applyNumberFormat="1" applyFont="1" applyFill="1" applyBorder="1"/>
    <xf numFmtId="0" fontId="5" fillId="0" borderId="0" xfId="4" applyNumberFormat="1" applyFont="1" applyFill="1" applyBorder="1" applyAlignment="1"/>
    <xf numFmtId="164" fontId="6" fillId="0" borderId="0" xfId="0" applyFont="1" applyFill="1">
      <alignment horizontal="left" wrapText="1"/>
    </xf>
    <xf numFmtId="0" fontId="6" fillId="0" borderId="4" xfId="0" applyNumberFormat="1" applyFont="1" applyFill="1" applyBorder="1" applyAlignment="1"/>
    <xf numFmtId="43" fontId="5" fillId="0" borderId="0" xfId="1" applyNumberFormat="1" applyFont="1" applyFill="1" applyBorder="1" applyAlignment="1">
      <alignment horizontal="center"/>
    </xf>
    <xf numFmtId="0" fontId="5" fillId="0" borderId="0" xfId="1" applyNumberFormat="1" applyFont="1" applyFill="1" applyBorder="1" applyAlignment="1">
      <alignment horizontal="center"/>
    </xf>
    <xf numFmtId="42" fontId="5" fillId="0" borderId="6" xfId="1" applyNumberFormat="1" applyFont="1" applyFill="1" applyBorder="1"/>
    <xf numFmtId="37" fontId="5" fillId="0" borderId="0" xfId="9" applyNumberFormat="1" applyFont="1" applyFill="1" applyBorder="1"/>
    <xf numFmtId="5" fontId="5" fillId="0" borderId="0" xfId="1" applyNumberFormat="1" applyFont="1" applyFill="1" applyAlignment="1" applyProtection="1">
      <protection locked="0"/>
    </xf>
    <xf numFmtId="42" fontId="5" fillId="0" borderId="7" xfId="11" applyNumberFormat="1" applyFont="1" applyFill="1" applyBorder="1"/>
    <xf numFmtId="41" fontId="5" fillId="0" borderId="4" xfId="0" applyNumberFormat="1" applyFont="1" applyFill="1" applyBorder="1" applyAlignment="1" applyProtection="1">
      <alignment horizontal="right"/>
      <protection locked="0"/>
    </xf>
    <xf numFmtId="0" fontId="6" fillId="0" borderId="0" xfId="0" applyNumberFormat="1" applyFont="1" applyFill="1" applyBorder="1" applyAlignment="1"/>
    <xf numFmtId="42" fontId="6" fillId="0" borderId="0" xfId="0" applyNumberFormat="1" applyFont="1" applyFill="1" applyAlignment="1"/>
    <xf numFmtId="37" fontId="6" fillId="0" borderId="0" xfId="0" applyNumberFormat="1" applyFont="1" applyFill="1" applyBorder="1" applyAlignment="1" applyProtection="1">
      <alignment horizontal="left"/>
    </xf>
    <xf numFmtId="37" fontId="6" fillId="0" borderId="0" xfId="0" applyNumberFormat="1" applyFont="1" applyFill="1" applyBorder="1" applyAlignment="1" applyProtection="1">
      <alignment horizontal="center"/>
    </xf>
    <xf numFmtId="37" fontId="6" fillId="0" borderId="0" xfId="0" applyNumberFormat="1" applyFont="1" applyFill="1" applyAlignment="1" applyProtection="1">
      <alignment horizontal="left"/>
    </xf>
    <xf numFmtId="37" fontId="6" fillId="0" borderId="0" xfId="1" applyNumberFormat="1" applyFont="1" applyFill="1" applyAlignment="1"/>
    <xf numFmtId="10" fontId="6" fillId="0" borderId="0" xfId="3" applyNumberFormat="1" applyFont="1" applyFill="1" applyBorder="1" applyAlignment="1" applyProtection="1">
      <alignment horizontal="right"/>
    </xf>
    <xf numFmtId="37" fontId="6" fillId="0" borderId="0" xfId="0" applyNumberFormat="1" applyFont="1" applyFill="1" applyBorder="1" applyAlignment="1" applyProtection="1">
      <alignment horizontal="right"/>
    </xf>
    <xf numFmtId="3" fontId="6" fillId="0" borderId="0" xfId="1" applyNumberFormat="1" applyFont="1" applyFill="1" applyAlignment="1"/>
    <xf numFmtId="178" fontId="6" fillId="0" borderId="0" xfId="0" applyNumberFormat="1" applyFont="1" applyFill="1" applyAlignment="1" applyProtection="1"/>
    <xf numFmtId="179" fontId="5" fillId="0" borderId="0" xfId="0" applyNumberFormat="1" applyFont="1" applyFill="1" applyAlignment="1" applyProtection="1">
      <alignment horizontal="left"/>
    </xf>
    <xf numFmtId="42" fontId="5" fillId="0" borderId="6" xfId="2" applyNumberFormat="1" applyFont="1" applyFill="1" applyBorder="1" applyAlignment="1" applyProtection="1"/>
    <xf numFmtId="42" fontId="5" fillId="0" borderId="7" xfId="2" applyNumberFormat="1" applyFont="1" applyFill="1" applyBorder="1" applyAlignment="1" applyProtection="1"/>
    <xf numFmtId="0" fontId="10" fillId="0" borderId="0" xfId="14" applyFont="1" applyFill="1" applyAlignment="1"/>
    <xf numFmtId="42" fontId="77" fillId="0" borderId="0" xfId="0" applyNumberFormat="1" applyFont="1" applyFill="1" applyAlignment="1">
      <alignment horizontal="centerContinuous"/>
    </xf>
    <xf numFmtId="0" fontId="77" fillId="0" borderId="0" xfId="0" applyNumberFormat="1" applyFont="1" applyFill="1" applyAlignment="1" applyProtection="1">
      <alignment horizontal="centerContinuous"/>
      <protection locked="0"/>
    </xf>
    <xf numFmtId="0" fontId="77" fillId="0" borderId="0" xfId="0" applyNumberFormat="1" applyFont="1" applyFill="1" applyAlignment="1">
      <alignment horizontal="centerContinuous"/>
    </xf>
    <xf numFmtId="15" fontId="78" fillId="0" borderId="0" xfId="0" applyNumberFormat="1" applyFont="1" applyFill="1" applyAlignment="1">
      <alignment horizontal="centerContinuous"/>
    </xf>
    <xf numFmtId="15" fontId="77" fillId="0" borderId="0" xfId="0" applyNumberFormat="1" applyFont="1" applyFill="1" applyAlignment="1">
      <alignment horizontal="centerContinuous"/>
    </xf>
    <xf numFmtId="3" fontId="77" fillId="0" borderId="0" xfId="1" applyNumberFormat="1" applyFont="1" applyFill="1" applyAlignment="1">
      <alignment horizontal="centerContinuous"/>
    </xf>
    <xf numFmtId="0" fontId="79" fillId="0" borderId="0" xfId="0" applyNumberFormat="1" applyFont="1" applyFill="1" applyAlignment="1">
      <alignment horizontal="centerContinuous"/>
    </xf>
    <xf numFmtId="166" fontId="77" fillId="0" borderId="0" xfId="0" applyNumberFormat="1" applyFont="1" applyFill="1" applyAlignment="1">
      <alignment horizontal="centerContinuous"/>
    </xf>
    <xf numFmtId="0" fontId="77" fillId="0" borderId="0" xfId="0" applyNumberFormat="1" applyFont="1" applyFill="1" applyAlignment="1">
      <alignment horizontal="centerContinuous" vertical="center"/>
    </xf>
    <xf numFmtId="0" fontId="80" fillId="0" borderId="0" xfId="176" applyFont="1" applyFill="1" applyBorder="1" applyAlignment="1">
      <alignment horizontal="center"/>
    </xf>
    <xf numFmtId="196" fontId="81" fillId="0" borderId="0" xfId="176" quotePrefix="1" applyNumberFormat="1" applyFont="1" applyFill="1" applyAlignment="1">
      <alignment horizontal="left"/>
    </xf>
    <xf numFmtId="42" fontId="81" fillId="0" borderId="0" xfId="176" applyNumberFormat="1" applyFont="1" applyFill="1" applyAlignment="1">
      <alignment horizontal="right"/>
    </xf>
    <xf numFmtId="195" fontId="5" fillId="0" borderId="0" xfId="3" applyNumberFormat="1" applyFont="1" applyFill="1" applyBorder="1" applyAlignment="1"/>
    <xf numFmtId="5" fontId="5" fillId="0" borderId="4" xfId="0" applyNumberFormat="1" applyFont="1" applyFill="1" applyBorder="1" applyAlignment="1" applyProtection="1">
      <protection locked="0"/>
    </xf>
    <xf numFmtId="164" fontId="5" fillId="0" borderId="0" xfId="294" applyFont="1" applyFill="1" applyAlignment="1">
      <alignment horizontal="left"/>
    </xf>
    <xf numFmtId="195" fontId="7" fillId="0" borderId="4" xfId="0" applyNumberFormat="1" applyFont="1" applyFill="1" applyBorder="1" applyAlignment="1"/>
    <xf numFmtId="197" fontId="5" fillId="0" borderId="0" xfId="207" applyNumberFormat="1" applyFont="1" applyFill="1" applyBorder="1" applyAlignment="1">
      <alignment horizontal="center"/>
    </xf>
    <xf numFmtId="0" fontId="5" fillId="0" borderId="0" xfId="0" applyNumberFormat="1" applyFont="1" applyFill="1" applyAlignment="1">
      <alignment horizontal="left" indent="4"/>
    </xf>
    <xf numFmtId="0" fontId="5" fillId="0" borderId="32" xfId="0" applyNumberFormat="1" applyFont="1" applyFill="1" applyBorder="1" applyAlignment="1">
      <alignment horizontal="left"/>
    </xf>
    <xf numFmtId="42" fontId="5" fillId="0" borderId="33" xfId="0" applyNumberFormat="1" applyFont="1" applyFill="1" applyBorder="1" applyAlignment="1" applyProtection="1">
      <protection locked="0"/>
    </xf>
    <xf numFmtId="0" fontId="5" fillId="0" borderId="33" xfId="0" applyNumberFormat="1" applyFont="1" applyFill="1" applyBorder="1" applyAlignment="1">
      <alignment horizontal="center"/>
    </xf>
    <xf numFmtId="0" fontId="5" fillId="0" borderId="33" xfId="0" applyNumberFormat="1" applyFont="1" applyFill="1" applyBorder="1" applyAlignment="1">
      <alignment horizontal="left"/>
    </xf>
    <xf numFmtId="0" fontId="5" fillId="0" borderId="35" xfId="0" applyNumberFormat="1" applyFont="1" applyFill="1" applyBorder="1" applyAlignment="1"/>
    <xf numFmtId="0" fontId="5" fillId="0" borderId="37" xfId="0" applyNumberFormat="1" applyFont="1" applyFill="1" applyBorder="1" applyAlignment="1"/>
    <xf numFmtId="42" fontId="5" fillId="0" borderId="10" xfId="0" applyNumberFormat="1" applyFont="1" applyFill="1" applyBorder="1" applyAlignment="1"/>
    <xf numFmtId="193" fontId="5" fillId="0" borderId="10" xfId="0" applyNumberFormat="1" applyFont="1" applyFill="1" applyBorder="1" applyAlignment="1"/>
    <xf numFmtId="0" fontId="7" fillId="87" borderId="21" xfId="0" applyNumberFormat="1" applyFont="1" applyFill="1" applyBorder="1" applyAlignment="1">
      <alignment horizontal="center"/>
    </xf>
    <xf numFmtId="0" fontId="7" fillId="87" borderId="23" xfId="0" applyNumberFormat="1" applyFont="1" applyFill="1" applyBorder="1" applyAlignment="1">
      <alignment horizontal="center"/>
    </xf>
    <xf numFmtId="0" fontId="7" fillId="87" borderId="25" xfId="0" applyNumberFormat="1" applyFont="1" applyFill="1" applyBorder="1" applyAlignment="1">
      <alignment horizontal="center"/>
    </xf>
    <xf numFmtId="15" fontId="123" fillId="0" borderId="0" xfId="0" quotePrefix="1" applyNumberFormat="1" applyFont="1" applyFill="1">
      <alignment horizontal="left" wrapText="1"/>
    </xf>
    <xf numFmtId="164" fontId="123" fillId="0" borderId="0" xfId="0" applyFont="1" applyFill="1">
      <alignment horizontal="left" wrapText="1"/>
    </xf>
    <xf numFmtId="164" fontId="124" fillId="0" borderId="0" xfId="0" applyFont="1" applyFill="1">
      <alignment horizontal="left" wrapText="1"/>
    </xf>
    <xf numFmtId="0" fontId="125" fillId="0" borderId="0" xfId="8098" applyFont="1"/>
    <xf numFmtId="0" fontId="125" fillId="0" borderId="0" xfId="8098" applyFont="1" applyBorder="1"/>
    <xf numFmtId="14" fontId="127" fillId="0" borderId="0" xfId="8098" quotePrefix="1" applyNumberFormat="1" applyFont="1" applyBorder="1" applyAlignment="1">
      <alignment horizontal="left"/>
    </xf>
    <xf numFmtId="14" fontId="40" fillId="0" borderId="0" xfId="0" quotePrefix="1" applyNumberFormat="1" applyFont="1" applyAlignment="1">
      <alignment horizontal="centerContinuous"/>
    </xf>
    <xf numFmtId="164" fontId="10" fillId="0" borderId="0" xfId="0" applyFont="1" applyAlignment="1">
      <alignment horizontal="centerContinuous"/>
    </xf>
    <xf numFmtId="164" fontId="10" fillId="0" borderId="0" xfId="0" applyFont="1" applyFill="1" applyAlignment="1">
      <alignment horizontal="centerContinuous"/>
    </xf>
    <xf numFmtId="0" fontId="128" fillId="0" borderId="0" xfId="8098" applyFont="1"/>
    <xf numFmtId="164" fontId="124" fillId="0" borderId="0" xfId="0" applyFont="1">
      <alignment horizontal="left" wrapText="1"/>
    </xf>
    <xf numFmtId="0" fontId="130" fillId="0" borderId="0" xfId="8098" applyFont="1" applyBorder="1"/>
    <xf numFmtId="0" fontId="130" fillId="0" borderId="0" xfId="8098" applyFont="1"/>
    <xf numFmtId="164" fontId="126" fillId="0" borderId="0" xfId="0" applyFont="1">
      <alignment horizontal="left" wrapText="1"/>
    </xf>
    <xf numFmtId="164" fontId="126" fillId="0" borderId="0" xfId="0" applyFont="1" applyBorder="1">
      <alignment horizontal="left" wrapText="1"/>
    </xf>
    <xf numFmtId="164" fontId="129" fillId="0" borderId="0" xfId="0" applyFont="1">
      <alignment horizontal="left" wrapText="1"/>
    </xf>
    <xf numFmtId="37" fontId="129" fillId="0" borderId="0" xfId="0" applyNumberFormat="1" applyFont="1" applyAlignment="1">
      <alignment horizontal="center"/>
    </xf>
    <xf numFmtId="37" fontId="129" fillId="0" borderId="0" xfId="0" applyNumberFormat="1" applyFont="1" applyFill="1" applyAlignment="1">
      <alignment horizontal="center"/>
    </xf>
    <xf numFmtId="37" fontId="129" fillId="0" borderId="0" xfId="8098" applyNumberFormat="1" applyFont="1" applyAlignment="1">
      <alignment horizontal="center"/>
    </xf>
    <xf numFmtId="37" fontId="129" fillId="0" borderId="0" xfId="0" applyNumberFormat="1" applyFont="1" applyBorder="1" applyAlignment="1">
      <alignment horizontal="center"/>
    </xf>
    <xf numFmtId="164" fontId="128" fillId="0" borderId="0" xfId="0" applyFont="1">
      <alignment horizontal="left" wrapText="1"/>
    </xf>
    <xf numFmtId="164" fontId="128" fillId="0" borderId="0" xfId="0" applyFont="1" applyAlignment="1">
      <alignment horizontal="center"/>
    </xf>
    <xf numFmtId="41" fontId="128" fillId="0" borderId="0" xfId="8099" applyNumberFormat="1" applyFont="1"/>
    <xf numFmtId="41" fontId="128" fillId="0" borderId="0" xfId="8099" applyNumberFormat="1" applyFont="1" applyFill="1"/>
    <xf numFmtId="206" fontId="131" fillId="0" borderId="0" xfId="0" applyNumberFormat="1" applyFont="1" applyProtection="1">
      <alignment horizontal="left" wrapText="1"/>
      <protection locked="0"/>
    </xf>
    <xf numFmtId="41" fontId="128" fillId="0" borderId="0" xfId="8099" applyNumberFormat="1" applyFont="1" applyBorder="1"/>
    <xf numFmtId="41" fontId="128" fillId="0" borderId="0" xfId="8099" applyNumberFormat="1" applyFont="1" applyFill="1" applyBorder="1"/>
    <xf numFmtId="41" fontId="132" fillId="0" borderId="0" xfId="8099" applyNumberFormat="1" applyFont="1"/>
    <xf numFmtId="164" fontId="133" fillId="0" borderId="0" xfId="0" applyFont="1" applyAlignment="1">
      <alignment horizontal="center"/>
    </xf>
    <xf numFmtId="37" fontId="128" fillId="0" borderId="0" xfId="8098" applyNumberFormat="1" applyFont="1"/>
    <xf numFmtId="41" fontId="128" fillId="0" borderId="4" xfId="8099" applyNumberFormat="1" applyFont="1" applyFill="1" applyBorder="1"/>
    <xf numFmtId="41" fontId="128" fillId="0" borderId="4" xfId="8099" applyNumberFormat="1" applyFont="1" applyBorder="1"/>
    <xf numFmtId="206" fontId="131" fillId="0" borderId="4" xfId="0" applyNumberFormat="1" applyFont="1" applyBorder="1" applyProtection="1">
      <alignment horizontal="left" wrapText="1"/>
      <protection locked="0"/>
    </xf>
    <xf numFmtId="37" fontId="128" fillId="0" borderId="0" xfId="0" applyNumberFormat="1" applyFont="1">
      <alignment horizontal="left" wrapText="1"/>
    </xf>
    <xf numFmtId="37" fontId="128" fillId="0" borderId="0" xfId="0" applyNumberFormat="1" applyFont="1" applyFill="1">
      <alignment horizontal="left" wrapText="1"/>
    </xf>
    <xf numFmtId="37" fontId="128" fillId="0" borderId="0" xfId="0" applyNumberFormat="1" applyFont="1" applyBorder="1">
      <alignment horizontal="left" wrapText="1"/>
    </xf>
    <xf numFmtId="164" fontId="128" fillId="0" borderId="4" xfId="0" applyFont="1" applyBorder="1">
      <alignment horizontal="left" wrapText="1"/>
    </xf>
    <xf numFmtId="164" fontId="128" fillId="0" borderId="4" xfId="0" applyFont="1" applyFill="1" applyBorder="1">
      <alignment horizontal="left" wrapText="1"/>
    </xf>
    <xf numFmtId="164" fontId="128" fillId="0" borderId="0" xfId="0" applyFont="1" applyBorder="1">
      <alignment horizontal="left" wrapText="1"/>
    </xf>
    <xf numFmtId="164" fontId="128" fillId="0" borderId="0" xfId="0" applyFont="1" applyFill="1" applyBorder="1">
      <alignment horizontal="left" wrapText="1"/>
    </xf>
    <xf numFmtId="41" fontId="128" fillId="0" borderId="0" xfId="0" applyNumberFormat="1" applyFont="1" applyBorder="1">
      <alignment horizontal="left" wrapText="1"/>
    </xf>
    <xf numFmtId="41" fontId="128" fillId="0" borderId="0" xfId="0" applyNumberFormat="1" applyFont="1" applyFill="1" applyBorder="1">
      <alignment horizontal="left" wrapText="1"/>
    </xf>
    <xf numFmtId="164" fontId="128" fillId="0" borderId="0" xfId="0" applyFont="1" applyFill="1">
      <alignment horizontal="left" wrapText="1"/>
    </xf>
    <xf numFmtId="164" fontId="39" fillId="0" borderId="0" xfId="0" applyFont="1">
      <alignment horizontal="left" wrapText="1"/>
    </xf>
    <xf numFmtId="164" fontId="30" fillId="0" borderId="0" xfId="0" applyFont="1">
      <alignment horizontal="left" wrapText="1"/>
    </xf>
    <xf numFmtId="14" fontId="30" fillId="0" borderId="0" xfId="0" applyNumberFormat="1" applyFont="1">
      <alignment horizontal="left" wrapText="1"/>
    </xf>
    <xf numFmtId="164" fontId="18" fillId="0" borderId="0" xfId="0" applyFont="1">
      <alignment horizontal="left" wrapText="1"/>
    </xf>
    <xf numFmtId="0" fontId="124" fillId="0" borderId="0" xfId="0" applyNumberFormat="1" applyFont="1" applyAlignment="1"/>
    <xf numFmtId="15" fontId="123" fillId="0" borderId="0" xfId="0" quotePrefix="1" applyNumberFormat="1" applyFont="1" applyFill="1" applyAlignment="1"/>
    <xf numFmtId="0" fontId="123" fillId="0" borderId="0" xfId="0" applyNumberFormat="1" applyFont="1" applyFill="1" applyAlignment="1"/>
    <xf numFmtId="0" fontId="124" fillId="0" borderId="0" xfId="0" applyNumberFormat="1" applyFont="1" applyFill="1" applyAlignment="1"/>
    <xf numFmtId="0" fontId="10" fillId="0" borderId="0" xfId="0" applyNumberFormat="1" applyFont="1" applyAlignment="1">
      <alignment horizontal="centerContinuous"/>
    </xf>
    <xf numFmtId="0" fontId="10" fillId="0" borderId="0" xfId="0" applyNumberFormat="1" applyFont="1" applyFill="1" applyAlignment="1">
      <alignment horizontal="centerContinuous"/>
    </xf>
    <xf numFmtId="0" fontId="10" fillId="0" borderId="0" xfId="0" applyNumberFormat="1" applyFont="1" applyAlignment="1"/>
    <xf numFmtId="0" fontId="135" fillId="0" borderId="0" xfId="0" applyNumberFormat="1" applyFont="1" applyAlignment="1"/>
    <xf numFmtId="0" fontId="126" fillId="0" borderId="0" xfId="0" applyNumberFormat="1" applyFont="1" applyAlignment="1"/>
    <xf numFmtId="0" fontId="136" fillId="0" borderId="0" xfId="0" applyNumberFormat="1" applyFont="1" applyAlignment="1"/>
    <xf numFmtId="0" fontId="129" fillId="0" borderId="0" xfId="0" applyNumberFormat="1" applyFont="1" applyAlignment="1"/>
    <xf numFmtId="37" fontId="13" fillId="0" borderId="0" xfId="0" applyNumberFormat="1" applyFont="1" applyAlignment="1">
      <alignment horizontal="center"/>
    </xf>
    <xf numFmtId="0" fontId="128" fillId="0" borderId="0" xfId="0" applyNumberFormat="1" applyFont="1" applyAlignment="1"/>
    <xf numFmtId="0" fontId="128" fillId="0" borderId="0" xfId="0" applyNumberFormat="1" applyFont="1" applyAlignment="1">
      <alignment horizontal="center"/>
    </xf>
    <xf numFmtId="206" fontId="131" fillId="0" borderId="0" xfId="0" applyNumberFormat="1" applyFont="1" applyAlignment="1" applyProtection="1">
      <protection locked="0"/>
    </xf>
    <xf numFmtId="0" fontId="137" fillId="0" borderId="0" xfId="0" applyNumberFormat="1" applyFont="1" applyAlignment="1"/>
    <xf numFmtId="41" fontId="138" fillId="0" borderId="0" xfId="8099" applyNumberFormat="1" applyFont="1"/>
    <xf numFmtId="0" fontId="133" fillId="0" borderId="0" xfId="0" applyNumberFormat="1" applyFont="1" applyAlignment="1">
      <alignment horizontal="center"/>
    </xf>
    <xf numFmtId="37" fontId="10" fillId="0" borderId="0" xfId="0" applyNumberFormat="1" applyFont="1" applyAlignment="1"/>
    <xf numFmtId="206" fontId="131" fillId="0" borderId="4" xfId="0" applyNumberFormat="1" applyFont="1" applyBorder="1" applyAlignment="1" applyProtection="1">
      <protection locked="0"/>
    </xf>
    <xf numFmtId="37" fontId="128" fillId="0" borderId="0" xfId="0" applyNumberFormat="1" applyFont="1" applyAlignment="1"/>
    <xf numFmtId="37" fontId="128" fillId="0" borderId="0" xfId="0" applyNumberFormat="1" applyFont="1" applyFill="1" applyAlignment="1"/>
    <xf numFmtId="0" fontId="128" fillId="0" borderId="4" xfId="0" applyNumberFormat="1" applyFont="1" applyBorder="1" applyAlignment="1"/>
    <xf numFmtId="0" fontId="128" fillId="0" borderId="4" xfId="0" applyNumberFormat="1" applyFont="1" applyFill="1" applyBorder="1" applyAlignment="1"/>
    <xf numFmtId="0" fontId="128" fillId="0" borderId="0" xfId="0" applyNumberFormat="1" applyFont="1" applyBorder="1" applyAlignment="1"/>
    <xf numFmtId="0" fontId="128" fillId="0" borderId="0" xfId="0" applyNumberFormat="1" applyFont="1" applyFill="1" applyBorder="1" applyAlignment="1"/>
    <xf numFmtId="41" fontId="128" fillId="0" borderId="0" xfId="0" applyNumberFormat="1" applyFont="1" applyBorder="1" applyAlignment="1"/>
    <xf numFmtId="41" fontId="128" fillId="0" borderId="0" xfId="0" applyNumberFormat="1" applyFont="1" applyFill="1" applyBorder="1" applyAlignment="1"/>
    <xf numFmtId="0" fontId="128" fillId="0" borderId="0" xfId="0" applyNumberFormat="1" applyFont="1" applyFill="1" applyAlignment="1"/>
    <xf numFmtId="0" fontId="39" fillId="0" borderId="0" xfId="0" applyNumberFormat="1" applyFont="1" applyAlignment="1"/>
    <xf numFmtId="0" fontId="30" fillId="0" borderId="0" xfId="0" applyNumberFormat="1" applyFont="1" applyAlignment="1"/>
    <xf numFmtId="14" fontId="30" fillId="0" borderId="0" xfId="0" applyNumberFormat="1" applyFont="1" applyAlignment="1"/>
    <xf numFmtId="0" fontId="18" fillId="0" borderId="0" xfId="0" applyNumberFormat="1" applyFont="1" applyAlignment="1"/>
    <xf numFmtId="164" fontId="123" fillId="0" borderId="0" xfId="0" applyFont="1" applyFill="1" applyAlignment="1"/>
    <xf numFmtId="164" fontId="124" fillId="0" borderId="0" xfId="0" applyFont="1" applyFill="1" applyAlignment="1"/>
    <xf numFmtId="164" fontId="124" fillId="0" borderId="0" xfId="0" applyFont="1" applyAlignment="1"/>
    <xf numFmtId="164" fontId="134" fillId="0" borderId="0" xfId="0" applyFont="1" applyAlignment="1">
      <alignment horizontal="center"/>
    </xf>
    <xf numFmtId="14" fontId="139" fillId="0" borderId="0" xfId="0" quotePrefix="1" applyNumberFormat="1" applyFont="1" applyAlignment="1">
      <alignment horizontal="left"/>
    </xf>
    <xf numFmtId="189" fontId="134" fillId="0" borderId="0" xfId="0" quotePrefix="1" applyNumberFormat="1" applyFont="1" applyAlignment="1">
      <alignment horizontal="center"/>
    </xf>
    <xf numFmtId="14" fontId="40" fillId="0" borderId="0" xfId="0" quotePrefix="1" applyNumberFormat="1" applyFont="1" applyFill="1" applyAlignment="1">
      <alignment horizontal="centerContinuous"/>
    </xf>
    <xf numFmtId="164" fontId="10" fillId="0" borderId="0" xfId="0" applyFont="1" applyAlignment="1"/>
    <xf numFmtId="164" fontId="129" fillId="0" borderId="0" xfId="0" applyFont="1" applyAlignment="1">
      <alignment horizontal="center"/>
    </xf>
    <xf numFmtId="0" fontId="126" fillId="0" borderId="0" xfId="0" applyNumberFormat="1" applyFont="1" applyAlignment="1">
      <alignment horizontal="center"/>
    </xf>
    <xf numFmtId="164" fontId="135" fillId="0" borderId="0" xfId="0" applyFont="1" applyAlignment="1"/>
    <xf numFmtId="164" fontId="126" fillId="0" borderId="0" xfId="0" applyFont="1" applyFill="1" applyAlignment="1"/>
    <xf numFmtId="164" fontId="129" fillId="0" borderId="0" xfId="0" applyFont="1" applyFill="1" applyAlignment="1"/>
    <xf numFmtId="164" fontId="136" fillId="0" borderId="0" xfId="0" applyFont="1" applyAlignment="1"/>
    <xf numFmtId="164" fontId="128" fillId="0" borderId="0" xfId="0" applyFont="1" applyFill="1" applyAlignment="1"/>
    <xf numFmtId="164" fontId="128" fillId="0" borderId="0" xfId="0" applyFont="1" applyFill="1" applyAlignment="1">
      <alignment horizontal="center"/>
    </xf>
    <xf numFmtId="41" fontId="128" fillId="0" borderId="0" xfId="10" applyNumberFormat="1" applyFont="1" applyFill="1"/>
    <xf numFmtId="206" fontId="131" fillId="0" borderId="0" xfId="0" applyNumberFormat="1" applyFont="1" applyFill="1" applyAlignment="1" applyProtection="1">
      <protection locked="0"/>
    </xf>
    <xf numFmtId="164" fontId="133" fillId="0" borderId="0" xfId="0" applyFont="1" applyFill="1" applyAlignment="1">
      <alignment horizontal="center"/>
    </xf>
    <xf numFmtId="41" fontId="128" fillId="0" borderId="4" xfId="10" applyNumberFormat="1" applyFont="1" applyFill="1" applyBorder="1"/>
    <xf numFmtId="206" fontId="131" fillId="0" borderId="4" xfId="0" applyNumberFormat="1" applyFont="1" applyFill="1" applyBorder="1" applyAlignment="1" applyProtection="1">
      <protection locked="0"/>
    </xf>
    <xf numFmtId="164" fontId="137" fillId="0" borderId="0" xfId="0" applyFont="1" applyAlignment="1"/>
    <xf numFmtId="164" fontId="128" fillId="0" borderId="4" xfId="0" applyFont="1" applyFill="1" applyBorder="1" applyAlignment="1"/>
    <xf numFmtId="164" fontId="128" fillId="0" borderId="0" xfId="0" applyFont="1" applyFill="1" applyBorder="1" applyAlignment="1"/>
    <xf numFmtId="164" fontId="126" fillId="0" borderId="0" xfId="0" applyFont="1" applyAlignment="1">
      <alignment horizontal="center"/>
    </xf>
    <xf numFmtId="164" fontId="128" fillId="0" borderId="0" xfId="0" applyFont="1" applyAlignment="1"/>
    <xf numFmtId="41" fontId="128" fillId="0" borderId="0" xfId="10" applyNumberFormat="1" applyFont="1"/>
    <xf numFmtId="164" fontId="40" fillId="0" borderId="0" xfId="0" applyFont="1" applyAlignment="1"/>
    <xf numFmtId="164" fontId="30" fillId="0" borderId="0" xfId="0" applyFont="1" applyAlignment="1"/>
    <xf numFmtId="164" fontId="140" fillId="0" borderId="0" xfId="0" applyFont="1" applyAlignment="1"/>
    <xf numFmtId="164" fontId="18" fillId="0" borderId="0" xfId="0" applyFont="1" applyAlignment="1"/>
    <xf numFmtId="1" fontId="141" fillId="0" borderId="0" xfId="0" applyNumberFormat="1" applyFont="1" applyAlignment="1">
      <alignment horizontal="center" wrapText="1"/>
    </xf>
    <xf numFmtId="164" fontId="5" fillId="0" borderId="0" xfId="0" applyFont="1">
      <alignment horizontal="left" wrapText="1"/>
    </xf>
    <xf numFmtId="3" fontId="5" fillId="0" borderId="4" xfId="1" applyNumberFormat="1" applyFont="1" applyBorder="1" applyAlignment="1">
      <alignment horizontal="right" wrapText="1"/>
    </xf>
    <xf numFmtId="14" fontId="7" fillId="87" borderId="11" xfId="0" applyNumberFormat="1" applyFont="1" applyFill="1" applyBorder="1" applyAlignment="1">
      <alignment horizontal="center"/>
    </xf>
    <xf numFmtId="0" fontId="7" fillId="0" borderId="0" xfId="0" applyNumberFormat="1" applyFont="1" applyAlignment="1" applyProtection="1">
      <protection locked="0"/>
    </xf>
    <xf numFmtId="0" fontId="7" fillId="0" borderId="0" xfId="0" applyNumberFormat="1" applyFont="1" applyAlignment="1"/>
    <xf numFmtId="0" fontId="143" fillId="0" borderId="0" xfId="8100" applyNumberFormat="1" applyFont="1">
      <alignment horizontal="left" wrapText="1"/>
    </xf>
    <xf numFmtId="164" fontId="144" fillId="0" borderId="0" xfId="8100" applyFont="1" applyFill="1">
      <alignment horizontal="left" wrapText="1"/>
    </xf>
    <xf numFmtId="0" fontId="143" fillId="0" borderId="0" xfId="8100" applyNumberFormat="1" applyFont="1" applyAlignment="1">
      <alignment wrapText="1"/>
    </xf>
    <xf numFmtId="17" fontId="145" fillId="0" borderId="0" xfId="8100" applyNumberFormat="1" applyFont="1" applyAlignment="1">
      <alignment horizontal="center" wrapText="1"/>
    </xf>
    <xf numFmtId="164" fontId="143" fillId="0" borderId="0" xfId="8100" applyFont="1" applyFill="1">
      <alignment horizontal="left" wrapText="1"/>
    </xf>
    <xf numFmtId="17" fontId="146" fillId="0" borderId="0" xfId="8100" applyNumberFormat="1" applyFont="1" applyBorder="1" applyAlignment="1">
      <alignment horizontal="center" wrapText="1"/>
    </xf>
    <xf numFmtId="0" fontId="75" fillId="0" borderId="0" xfId="8100" applyNumberFormat="1" applyFont="1" applyAlignment="1">
      <alignment horizontal="left" wrapText="1"/>
    </xf>
    <xf numFmtId="17" fontId="148" fillId="0" borderId="0" xfId="8100" applyNumberFormat="1" applyFont="1" applyAlignment="1">
      <alignment horizontal="center" wrapText="1"/>
    </xf>
    <xf numFmtId="0" fontId="75" fillId="0" borderId="0" xfId="8100" applyNumberFormat="1" applyFont="1" applyAlignment="1">
      <alignment horizontal="center" wrapText="1"/>
    </xf>
    <xf numFmtId="0" fontId="146" fillId="0" borderId="0" xfId="8100" applyNumberFormat="1" applyFont="1" applyAlignment="1">
      <alignment wrapText="1"/>
    </xf>
    <xf numFmtId="0" fontId="75" fillId="0" borderId="0" xfId="8100" applyNumberFormat="1" applyFont="1" applyAlignment="1">
      <alignment wrapText="1"/>
    </xf>
    <xf numFmtId="9" fontId="75" fillId="0" borderId="0" xfId="210" applyFont="1" applyAlignment="1">
      <alignment wrapText="1"/>
    </xf>
    <xf numFmtId="9" fontId="75" fillId="0" borderId="0" xfId="210" applyFont="1" applyAlignment="1">
      <alignment horizontal="center" wrapText="1"/>
    </xf>
    <xf numFmtId="2" fontId="143" fillId="0" borderId="0" xfId="8100" applyNumberFormat="1" applyFont="1" applyAlignment="1">
      <alignment horizontal="center" wrapText="1"/>
    </xf>
    <xf numFmtId="9" fontId="1" fillId="0" borderId="0" xfId="210" applyFont="1" applyAlignment="1">
      <alignment wrapText="1"/>
    </xf>
    <xf numFmtId="0" fontId="149" fillId="0" borderId="0" xfId="8100" applyNumberFormat="1" applyFont="1" applyAlignment="1">
      <alignment wrapText="1"/>
    </xf>
    <xf numFmtId="171" fontId="1" fillId="0" borderId="0" xfId="8101" applyNumberFormat="1" applyFont="1" applyAlignment="1">
      <alignment wrapText="1"/>
    </xf>
    <xf numFmtId="170" fontId="1" fillId="0" borderId="0" xfId="210" applyNumberFormat="1" applyFont="1" applyAlignment="1">
      <alignment wrapText="1"/>
    </xf>
    <xf numFmtId="171" fontId="1" fillId="0" borderId="0" xfId="8101" applyNumberFormat="1" applyFont="1" applyBorder="1" applyAlignment="1">
      <alignment wrapText="1"/>
    </xf>
    <xf numFmtId="170" fontId="75" fillId="0" borderId="55" xfId="8102" applyNumberFormat="1" applyFont="1" applyFill="1" applyBorder="1" applyAlignment="1">
      <alignment wrapText="1"/>
    </xf>
    <xf numFmtId="170" fontId="75" fillId="88" borderId="2" xfId="8102" applyNumberFormat="1" applyFont="1" applyFill="1" applyBorder="1" applyAlignment="1">
      <alignment wrapText="1"/>
    </xf>
    <xf numFmtId="170" fontId="75" fillId="0" borderId="9" xfId="8102" applyNumberFormat="1" applyFont="1" applyFill="1" applyBorder="1" applyAlignment="1">
      <alignment wrapText="1"/>
    </xf>
    <xf numFmtId="170" fontId="75" fillId="0" borderId="2" xfId="8102" applyNumberFormat="1" applyFont="1" applyFill="1" applyBorder="1" applyAlignment="1">
      <alignment wrapText="1"/>
    </xf>
    <xf numFmtId="171" fontId="1" fillId="0" borderId="4" xfId="8101" applyNumberFormat="1" applyFont="1" applyBorder="1" applyAlignment="1">
      <alignment wrapText="1"/>
    </xf>
    <xf numFmtId="170" fontId="1" fillId="0" borderId="0" xfId="210" applyNumberFormat="1" applyFont="1" applyFill="1" applyAlignment="1">
      <alignment wrapText="1"/>
    </xf>
    <xf numFmtId="171" fontId="1" fillId="0" borderId="5" xfId="8101" applyNumberFormat="1" applyFont="1" applyBorder="1" applyAlignment="1">
      <alignment wrapText="1"/>
    </xf>
    <xf numFmtId="170" fontId="1" fillId="0" borderId="5" xfId="210" applyNumberFormat="1" applyFont="1" applyFill="1" applyBorder="1" applyAlignment="1">
      <alignment wrapText="1"/>
    </xf>
    <xf numFmtId="164" fontId="143" fillId="0" borderId="0" xfId="8100" quotePrefix="1" applyFont="1" applyFill="1">
      <alignment horizontal="left" wrapText="1"/>
    </xf>
    <xf numFmtId="170" fontId="1" fillId="89" borderId="5" xfId="210" applyNumberFormat="1" applyFont="1" applyFill="1" applyBorder="1" applyAlignment="1">
      <alignment wrapText="1"/>
    </xf>
    <xf numFmtId="170" fontId="143" fillId="0" borderId="0" xfId="8100" applyNumberFormat="1" applyFont="1" applyFill="1" applyAlignment="1">
      <alignment wrapText="1"/>
    </xf>
    <xf numFmtId="43" fontId="143" fillId="0" borderId="0" xfId="8103" applyFont="1" applyFill="1" applyAlignment="1">
      <alignment horizontal="left" wrapText="1"/>
    </xf>
    <xf numFmtId="41" fontId="143" fillId="0" borderId="0" xfId="8100" applyNumberFormat="1" applyFont="1" applyAlignment="1">
      <alignment wrapText="1"/>
    </xf>
    <xf numFmtId="0" fontId="1" fillId="0" borderId="0" xfId="8104" applyFont="1" applyFill="1" applyAlignment="1">
      <alignment wrapText="1"/>
    </xf>
    <xf numFmtId="171" fontId="1" fillId="0" borderId="0" xfId="8105" applyNumberFormat="1" applyFont="1" applyFill="1" applyBorder="1" applyAlignment="1">
      <alignment wrapText="1"/>
    </xf>
    <xf numFmtId="170" fontId="1" fillId="0" borderId="4" xfId="210" applyNumberFormat="1" applyFont="1" applyFill="1" applyBorder="1" applyAlignment="1">
      <alignment wrapText="1"/>
    </xf>
    <xf numFmtId="0" fontId="143" fillId="0" borderId="0" xfId="8100" applyNumberFormat="1" applyFont="1" applyBorder="1" applyAlignment="1">
      <alignment wrapText="1"/>
    </xf>
    <xf numFmtId="170" fontId="1" fillId="0" borderId="0" xfId="210" applyNumberFormat="1" applyFont="1" applyFill="1" applyBorder="1" applyAlignment="1">
      <alignment wrapText="1"/>
    </xf>
    <xf numFmtId="0" fontId="1" fillId="0" borderId="0" xfId="8104" applyFont="1" applyFill="1" applyBorder="1" applyAlignment="1">
      <alignment wrapText="1"/>
    </xf>
    <xf numFmtId="170" fontId="75" fillId="0" borderId="56" xfId="8102" applyNumberFormat="1" applyFont="1" applyFill="1" applyBorder="1" applyAlignment="1">
      <alignment wrapText="1"/>
    </xf>
    <xf numFmtId="0" fontId="143" fillId="90" borderId="0" xfId="8100" applyNumberFormat="1" applyFont="1" applyFill="1" applyAlignment="1">
      <alignment wrapText="1"/>
    </xf>
    <xf numFmtId="41" fontId="143" fillId="90" borderId="0" xfId="8100" applyNumberFormat="1" applyFont="1" applyFill="1" applyAlignment="1">
      <alignment wrapText="1"/>
    </xf>
    <xf numFmtId="170" fontId="75" fillId="90" borderId="55" xfId="8102" applyNumberFormat="1" applyFont="1" applyFill="1" applyBorder="1" applyAlignment="1">
      <alignment wrapText="1"/>
    </xf>
    <xf numFmtId="170" fontId="75" fillId="90" borderId="9" xfId="8102" applyNumberFormat="1" applyFont="1" applyFill="1" applyBorder="1" applyAlignment="1">
      <alignment wrapText="1"/>
    </xf>
    <xf numFmtId="170" fontId="75" fillId="90" borderId="2" xfId="8102" applyNumberFormat="1" applyFont="1" applyFill="1" applyBorder="1" applyAlignment="1">
      <alignment wrapText="1"/>
    </xf>
    <xf numFmtId="0" fontId="143" fillId="0" borderId="0" xfId="8100" applyNumberFormat="1" applyFont="1" applyFill="1">
      <alignment horizontal="left" wrapText="1"/>
    </xf>
    <xf numFmtId="0" fontId="143" fillId="0" borderId="0" xfId="8100" applyNumberFormat="1" applyFont="1" applyFill="1" applyAlignment="1">
      <alignment wrapText="1"/>
    </xf>
    <xf numFmtId="41" fontId="143" fillId="0" borderId="0" xfId="8100" applyNumberFormat="1" applyFont="1" applyFill="1" applyAlignment="1">
      <alignment wrapText="1"/>
    </xf>
    <xf numFmtId="170" fontId="75" fillId="0" borderId="0" xfId="8102" applyNumberFormat="1" applyFont="1" applyFill="1" applyBorder="1" applyAlignment="1">
      <alignment wrapText="1"/>
    </xf>
    <xf numFmtId="171" fontId="143" fillId="0" borderId="0" xfId="8103" applyNumberFormat="1" applyFont="1" applyFill="1" applyAlignment="1">
      <alignment horizontal="right" wrapText="1"/>
    </xf>
    <xf numFmtId="0" fontId="143" fillId="0" borderId="32" xfId="8100" applyNumberFormat="1" applyFont="1" applyBorder="1">
      <alignment horizontal="left" wrapText="1"/>
    </xf>
    <xf numFmtId="164" fontId="143" fillId="0" borderId="33" xfId="8100" applyFont="1" applyBorder="1">
      <alignment horizontal="left" wrapText="1"/>
    </xf>
    <xf numFmtId="164" fontId="143" fillId="0" borderId="33" xfId="8100" applyFont="1" applyFill="1" applyBorder="1">
      <alignment horizontal="left" wrapText="1"/>
    </xf>
    <xf numFmtId="164" fontId="143" fillId="0" borderId="0" xfId="8100" applyFont="1">
      <alignment horizontal="left" wrapText="1"/>
    </xf>
    <xf numFmtId="164" fontId="143" fillId="0" borderId="0" xfId="8100" applyFont="1" applyFill="1" applyBorder="1">
      <alignment horizontal="left" wrapText="1"/>
    </xf>
    <xf numFmtId="0" fontId="143" fillId="0" borderId="35" xfId="8100" applyNumberFormat="1" applyFont="1" applyBorder="1">
      <alignment horizontal="left" wrapText="1"/>
    </xf>
    <xf numFmtId="164" fontId="143" fillId="0" borderId="0" xfId="8100" applyFont="1" applyBorder="1">
      <alignment horizontal="left" wrapText="1"/>
    </xf>
    <xf numFmtId="164" fontId="6" fillId="0" borderId="0" xfId="8100" applyBorder="1">
      <alignment horizontal="left" wrapText="1"/>
    </xf>
    <xf numFmtId="44" fontId="1" fillId="0" borderId="0" xfId="8106" applyFont="1" applyBorder="1" applyAlignment="1">
      <alignment wrapText="1"/>
    </xf>
    <xf numFmtId="0" fontId="143" fillId="0" borderId="37" xfId="8100" applyNumberFormat="1" applyFont="1" applyBorder="1">
      <alignment horizontal="left" wrapText="1"/>
    </xf>
    <xf numFmtId="164" fontId="143" fillId="0" borderId="10" xfId="8100" applyFont="1" applyBorder="1">
      <alignment horizontal="left" wrapText="1"/>
    </xf>
    <xf numFmtId="164" fontId="6" fillId="0" borderId="10" xfId="8100" applyBorder="1">
      <alignment horizontal="left" wrapText="1"/>
    </xf>
    <xf numFmtId="44" fontId="1" fillId="0" borderId="10" xfId="8106" applyFont="1" applyBorder="1" applyAlignment="1">
      <alignment wrapText="1"/>
    </xf>
    <xf numFmtId="164" fontId="6" fillId="0" borderId="0" xfId="8100">
      <alignment horizontal="left" wrapText="1"/>
    </xf>
    <xf numFmtId="44" fontId="1" fillId="0" borderId="0" xfId="8106" applyFont="1" applyAlignment="1">
      <alignment wrapText="1"/>
    </xf>
    <xf numFmtId="164" fontId="143" fillId="0" borderId="0" xfId="8100" applyFont="1" applyAlignment="1">
      <alignment horizontal="left"/>
    </xf>
    <xf numFmtId="177" fontId="1" fillId="0" borderId="0" xfId="8106" applyNumberFormat="1" applyFont="1" applyAlignment="1">
      <alignment wrapText="1"/>
    </xf>
    <xf numFmtId="164" fontId="0" fillId="0" borderId="0" xfId="0" applyBorder="1">
      <alignment horizontal="left" wrapText="1"/>
    </xf>
    <xf numFmtId="3" fontId="5" fillId="0" borderId="0" xfId="1" applyNumberFormat="1" applyFont="1" applyBorder="1" applyAlignment="1">
      <alignment horizontal="right" wrapText="1"/>
    </xf>
    <xf numFmtId="164" fontId="0" fillId="0" borderId="0" xfId="0" applyFill="1" applyBorder="1">
      <alignment horizontal="left" wrapText="1"/>
    </xf>
    <xf numFmtId="164" fontId="5" fillId="0" borderId="0" xfId="0" applyFont="1" applyBorder="1">
      <alignment horizontal="left" wrapText="1"/>
    </xf>
    <xf numFmtId="1" fontId="141" fillId="0" borderId="35" xfId="0" applyNumberFormat="1" applyFont="1" applyBorder="1" applyAlignment="1">
      <alignment horizontal="center" wrapText="1"/>
    </xf>
    <xf numFmtId="0" fontId="7" fillId="87" borderId="22" xfId="0" applyNumberFormat="1" applyFont="1" applyFill="1" applyBorder="1" applyAlignment="1">
      <alignment horizontal="center"/>
    </xf>
    <xf numFmtId="0" fontId="7" fillId="87" borderId="24" xfId="0" applyNumberFormat="1" applyFont="1" applyFill="1" applyBorder="1" applyAlignment="1">
      <alignment horizontal="center"/>
    </xf>
    <xf numFmtId="164" fontId="0" fillId="0" borderId="23" xfId="0" applyBorder="1">
      <alignment horizontal="left" wrapText="1"/>
    </xf>
    <xf numFmtId="164" fontId="5" fillId="0" borderId="23" xfId="0" applyFont="1" applyBorder="1" applyAlignment="1">
      <alignment horizontal="right" wrapText="1"/>
    </xf>
    <xf numFmtId="1" fontId="141" fillId="0" borderId="32" xfId="0" applyNumberFormat="1" applyFont="1" applyBorder="1" applyAlignment="1">
      <alignment horizontal="center" vertical="center" wrapText="1"/>
    </xf>
    <xf numFmtId="0" fontId="142" fillId="0" borderId="33" xfId="0" applyNumberFormat="1" applyFont="1" applyFill="1" applyBorder="1" applyAlignment="1">
      <alignment horizontal="left" vertical="center"/>
    </xf>
    <xf numFmtId="44" fontId="142" fillId="0" borderId="33" xfId="0" applyNumberFormat="1" applyFont="1" applyBorder="1" applyAlignment="1">
      <alignment horizontal="left" vertical="center" wrapText="1"/>
    </xf>
    <xf numFmtId="170" fontId="142" fillId="0" borderId="58" xfId="3" applyNumberFormat="1" applyFont="1" applyBorder="1" applyAlignment="1">
      <alignment horizontal="right" vertical="center" wrapText="1"/>
    </xf>
    <xf numFmtId="1" fontId="141" fillId="0" borderId="37" xfId="0" applyNumberFormat="1" applyFont="1" applyBorder="1" applyAlignment="1">
      <alignment horizontal="center" vertical="center" wrapText="1"/>
    </xf>
    <xf numFmtId="0" fontId="142" fillId="0" borderId="10" xfId="0" applyNumberFormat="1" applyFont="1" applyFill="1" applyBorder="1" applyAlignment="1">
      <alignment horizontal="left" vertical="center"/>
    </xf>
    <xf numFmtId="44" fontId="142" fillId="0" borderId="10" xfId="0" applyNumberFormat="1" applyFont="1" applyBorder="1" applyAlignment="1">
      <alignment horizontal="left" vertical="center" wrapText="1"/>
    </xf>
    <xf numFmtId="170" fontId="142" fillId="0" borderId="59" xfId="3" applyNumberFormat="1" applyFont="1" applyBorder="1" applyAlignment="1">
      <alignment horizontal="right" vertical="center" wrapText="1"/>
    </xf>
    <xf numFmtId="0" fontId="7" fillId="0" borderId="0" xfId="0" applyNumberFormat="1" applyFont="1" applyFill="1" applyAlignment="1">
      <alignment horizontal="center"/>
    </xf>
    <xf numFmtId="164" fontId="0" fillId="87" borderId="20" xfId="0" applyFill="1" applyBorder="1">
      <alignment horizontal="left" wrapText="1"/>
    </xf>
    <xf numFmtId="164" fontId="0" fillId="87" borderId="5" xfId="0" applyFill="1" applyBorder="1">
      <alignment horizontal="left" wrapText="1"/>
    </xf>
    <xf numFmtId="164" fontId="0" fillId="87" borderId="22" xfId="0" applyFill="1" applyBorder="1">
      <alignment horizontal="left" wrapText="1"/>
    </xf>
    <xf numFmtId="164" fontId="0" fillId="87" borderId="0" xfId="0" applyFill="1" applyBorder="1">
      <alignment horizontal="left" wrapText="1"/>
    </xf>
    <xf numFmtId="164" fontId="7" fillId="87" borderId="4" xfId="0" applyFont="1" applyFill="1" applyBorder="1" applyAlignment="1">
      <alignment horizontal="center" wrapText="1"/>
    </xf>
    <xf numFmtId="3" fontId="5" fillId="0" borderId="5" xfId="1" applyNumberFormat="1" applyFont="1" applyBorder="1" applyAlignment="1">
      <alignment horizontal="right" wrapText="1"/>
    </xf>
    <xf numFmtId="164" fontId="143" fillId="0" borderId="0" xfId="8100" applyFont="1" applyFill="1" applyAlignment="1">
      <alignment horizontal="right" wrapText="1"/>
    </xf>
    <xf numFmtId="164" fontId="143" fillId="0" borderId="0" xfId="8100" applyFont="1" applyFill="1" applyAlignment="1">
      <alignment horizontal="right"/>
    </xf>
    <xf numFmtId="164" fontId="143" fillId="0" borderId="34" xfId="8100" applyFont="1" applyBorder="1">
      <alignment horizontal="left" wrapText="1"/>
    </xf>
    <xf numFmtId="164" fontId="143" fillId="0" borderId="36" xfId="8100" applyFont="1" applyBorder="1">
      <alignment horizontal="left" wrapText="1"/>
    </xf>
    <xf numFmtId="170" fontId="75" fillId="0" borderId="60" xfId="8102" applyNumberFormat="1" applyFont="1" applyFill="1" applyBorder="1" applyAlignment="1">
      <alignment wrapText="1"/>
    </xf>
    <xf numFmtId="164" fontId="143" fillId="0" borderId="61" xfId="8100" applyFont="1" applyBorder="1">
      <alignment horizontal="left" wrapText="1"/>
    </xf>
    <xf numFmtId="15" fontId="123" fillId="0" borderId="0" xfId="6813" quotePrefix="1" applyNumberFormat="1" applyFont="1" applyFill="1"/>
    <xf numFmtId="0" fontId="123" fillId="0" borderId="0" xfId="6813" applyFont="1" applyFill="1"/>
    <xf numFmtId="0" fontId="124" fillId="0" borderId="0" xfId="6813" applyFont="1" applyFill="1"/>
    <xf numFmtId="0" fontId="124" fillId="0" borderId="0" xfId="6813" applyFont="1"/>
    <xf numFmtId="0" fontId="134" fillId="0" borderId="0" xfId="6813" applyFont="1" applyAlignment="1">
      <alignment horizontal="center"/>
    </xf>
    <xf numFmtId="14" fontId="139" fillId="0" borderId="0" xfId="6813" quotePrefix="1" applyNumberFormat="1" applyFont="1" applyAlignment="1">
      <alignment horizontal="left"/>
    </xf>
    <xf numFmtId="189" fontId="134" fillId="0" borderId="0" xfId="6813" quotePrefix="1" applyNumberFormat="1" applyFont="1" applyAlignment="1">
      <alignment horizontal="center"/>
    </xf>
    <xf numFmtId="14" fontId="40" fillId="0" borderId="0" xfId="6813" quotePrefix="1" applyNumberFormat="1" applyFont="1" applyFill="1" applyAlignment="1">
      <alignment horizontal="centerContinuous"/>
    </xf>
    <xf numFmtId="0" fontId="10" fillId="0" borderId="0" xfId="6813" applyFont="1" applyFill="1" applyAlignment="1">
      <alignment horizontal="centerContinuous"/>
    </xf>
    <xf numFmtId="0" fontId="10" fillId="0" borderId="0" xfId="6813" applyFont="1"/>
    <xf numFmtId="0" fontId="129" fillId="0" borderId="0" xfId="6813" applyFont="1" applyAlignment="1">
      <alignment horizontal="center"/>
    </xf>
    <xf numFmtId="0" fontId="126" fillId="0" borderId="0" xfId="6813" applyNumberFormat="1" applyFont="1" applyAlignment="1">
      <alignment horizontal="center"/>
    </xf>
    <xf numFmtId="0" fontId="135" fillId="0" borderId="0" xfId="6813" applyFont="1"/>
    <xf numFmtId="0" fontId="126" fillId="0" borderId="0" xfId="6813" applyFont="1" applyFill="1"/>
    <xf numFmtId="0" fontId="129" fillId="0" borderId="0" xfId="6813" applyFont="1" applyFill="1"/>
    <xf numFmtId="0" fontId="136" fillId="0" borderId="0" xfId="6813" applyFont="1"/>
    <xf numFmtId="37" fontId="129" fillId="0" borderId="0" xfId="6813" applyNumberFormat="1" applyFont="1" applyFill="1" applyAlignment="1">
      <alignment horizontal="center"/>
    </xf>
    <xf numFmtId="37" fontId="13" fillId="0" borderId="0" xfId="6813" applyNumberFormat="1" applyFont="1" applyAlignment="1">
      <alignment horizontal="center"/>
    </xf>
    <xf numFmtId="0" fontId="128" fillId="0" borderId="0" xfId="6813" applyFont="1" applyFill="1"/>
    <xf numFmtId="0" fontId="128" fillId="0" borderId="0" xfId="6813" applyFont="1" applyFill="1" applyAlignment="1">
      <alignment horizontal="center"/>
    </xf>
    <xf numFmtId="206" fontId="131" fillId="0" borderId="0" xfId="6813" applyNumberFormat="1" applyFont="1" applyFill="1" applyProtection="1">
      <protection locked="0"/>
    </xf>
    <xf numFmtId="0" fontId="133" fillId="0" borderId="0" xfId="6813" applyFont="1" applyFill="1" applyAlignment="1">
      <alignment horizontal="center"/>
    </xf>
    <xf numFmtId="206" fontId="131" fillId="0" borderId="4" xfId="6813" applyNumberFormat="1" applyFont="1" applyFill="1" applyBorder="1" applyProtection="1">
      <protection locked="0"/>
    </xf>
    <xf numFmtId="0" fontId="137" fillId="0" borderId="0" xfId="6813" applyFont="1"/>
    <xf numFmtId="37" fontId="128" fillId="0" borderId="0" xfId="6813" applyNumberFormat="1" applyFont="1" applyFill="1"/>
    <xf numFmtId="37" fontId="10" fillId="0" borderId="0" xfId="6813" applyNumberFormat="1" applyFont="1"/>
    <xf numFmtId="0" fontId="128" fillId="0" borderId="4" xfId="6813" applyFont="1" applyFill="1" applyBorder="1"/>
    <xf numFmtId="0" fontId="128" fillId="0" borderId="0" xfId="6813" applyFont="1" applyFill="1" applyBorder="1"/>
    <xf numFmtId="0" fontId="126" fillId="0" borderId="0" xfId="6813" applyFont="1" applyAlignment="1">
      <alignment horizontal="center"/>
    </xf>
    <xf numFmtId="0" fontId="128" fillId="0" borderId="4" xfId="6813" applyFont="1" applyFill="1" applyBorder="1" applyAlignment="1">
      <alignment horizontal="center"/>
    </xf>
    <xf numFmtId="37" fontId="128" fillId="0" borderId="4" xfId="6813" applyNumberFormat="1" applyFont="1" applyFill="1" applyBorder="1"/>
    <xf numFmtId="0" fontId="128" fillId="0" borderId="0" xfId="6813" applyFont="1"/>
    <xf numFmtId="0" fontId="128" fillId="0" borderId="0" xfId="6813" applyFont="1" applyAlignment="1">
      <alignment horizontal="center"/>
    </xf>
    <xf numFmtId="37" fontId="128" fillId="0" borderId="0" xfId="6813" applyNumberFormat="1" applyFont="1"/>
    <xf numFmtId="206" fontId="131" fillId="0" borderId="0" xfId="6813" applyNumberFormat="1" applyFont="1" applyProtection="1">
      <protection locked="0"/>
    </xf>
    <xf numFmtId="0" fontId="18" fillId="0" borderId="0" xfId="6813" applyFont="1"/>
    <xf numFmtId="0" fontId="166" fillId="0" borderId="62" xfId="12601" applyFont="1" applyBorder="1" applyAlignment="1">
      <alignment horizontal="centerContinuous" vertical="center"/>
    </xf>
    <xf numFmtId="0" fontId="6" fillId="0" borderId="8" xfId="12601" applyFill="1" applyBorder="1" applyAlignment="1">
      <alignment horizontal="centerContinuous" vertical="center"/>
    </xf>
    <xf numFmtId="0" fontId="6" fillId="0" borderId="8" xfId="12601" applyBorder="1" applyAlignment="1">
      <alignment horizontal="centerContinuous" vertical="center"/>
    </xf>
    <xf numFmtId="0" fontId="0" fillId="0" borderId="8" xfId="0" applyNumberFormat="1" applyBorder="1" applyAlignment="1">
      <alignment horizontal="centerContinuous" vertical="center"/>
    </xf>
    <xf numFmtId="0" fontId="0" fillId="0" borderId="63" xfId="0" applyNumberFormat="1" applyBorder="1" applyAlignment="1">
      <alignment horizontal="centerContinuous" vertical="center"/>
    </xf>
    <xf numFmtId="0" fontId="6" fillId="0" borderId="0" xfId="12601"/>
    <xf numFmtId="0" fontId="10" fillId="0" borderId="22" xfId="12601" applyFont="1" applyBorder="1" applyAlignment="1">
      <alignment horizontal="center"/>
    </xf>
    <xf numFmtId="0" fontId="10" fillId="0" borderId="0" xfId="12601" applyFont="1" applyFill="1" applyBorder="1"/>
    <xf numFmtId="0" fontId="10" fillId="0" borderId="64" xfId="12601" applyFont="1" applyBorder="1" applyAlignment="1">
      <alignment horizontal="center"/>
    </xf>
    <xf numFmtId="0" fontId="10" fillId="92" borderId="0" xfId="12601" applyFont="1" applyFill="1" applyBorder="1" applyAlignment="1">
      <alignment horizontal="center"/>
    </xf>
    <xf numFmtId="0" fontId="10" fillId="0" borderId="0" xfId="12601" applyFont="1" applyBorder="1" applyAlignment="1">
      <alignment horizontal="center"/>
    </xf>
    <xf numFmtId="0" fontId="10" fillId="0" borderId="0" xfId="12601" applyFont="1" applyBorder="1" applyAlignment="1">
      <alignment horizontal="centerContinuous"/>
    </xf>
    <xf numFmtId="0" fontId="10" fillId="0" borderId="0" xfId="12601" applyFont="1" applyFill="1" applyBorder="1" applyAlignment="1">
      <alignment horizontal="centerContinuous"/>
    </xf>
    <xf numFmtId="0" fontId="10" fillId="93" borderId="64" xfId="12601" applyFont="1" applyFill="1" applyBorder="1" applyAlignment="1">
      <alignment horizontal="center"/>
    </xf>
    <xf numFmtId="0" fontId="10" fillId="0" borderId="24" xfId="12601" applyFont="1" applyBorder="1" applyAlignment="1">
      <alignment horizontal="centerContinuous"/>
    </xf>
    <xf numFmtId="0" fontId="10" fillId="0" borderId="4" xfId="12601" applyFont="1" applyFill="1" applyBorder="1" applyAlignment="1">
      <alignment horizontal="centerContinuous"/>
    </xf>
    <xf numFmtId="214" fontId="10" fillId="0" borderId="65" xfId="12601" applyNumberFormat="1" applyFont="1" applyBorder="1" applyAlignment="1">
      <alignment horizontal="center"/>
    </xf>
    <xf numFmtId="214" fontId="10" fillId="92" borderId="4" xfId="12601" applyNumberFormat="1" applyFont="1" applyFill="1" applyBorder="1" applyAlignment="1">
      <alignment horizontal="center"/>
    </xf>
    <xf numFmtId="214" fontId="10" fillId="0" borderId="4" xfId="12601" applyNumberFormat="1" applyFont="1" applyBorder="1" applyAlignment="1">
      <alignment horizontal="center"/>
    </xf>
    <xf numFmtId="0" fontId="0" fillId="0" borderId="0" xfId="0" applyNumberFormat="1" applyBorder="1" applyAlignment="1"/>
    <xf numFmtId="0" fontId="0" fillId="0" borderId="64" xfId="0" applyNumberFormat="1" applyBorder="1" applyAlignment="1"/>
    <xf numFmtId="0" fontId="10" fillId="26" borderId="62" xfId="12601" applyFont="1" applyFill="1" applyBorder="1" applyAlignment="1">
      <alignment horizontal="center"/>
    </xf>
    <xf numFmtId="0" fontId="41" fillId="26" borderId="8" xfId="12601" applyFont="1" applyFill="1" applyBorder="1" applyAlignment="1">
      <alignment horizontal="centerContinuous"/>
    </xf>
    <xf numFmtId="0" fontId="10" fillId="26" borderId="8" xfId="12601" applyFont="1" applyFill="1" applyBorder="1" applyAlignment="1">
      <alignment horizontal="centerContinuous"/>
    </xf>
    <xf numFmtId="0" fontId="10" fillId="92" borderId="8" xfId="12601" applyFont="1" applyFill="1" applyBorder="1" applyAlignment="1">
      <alignment horizontal="centerContinuous"/>
    </xf>
    <xf numFmtId="0" fontId="10" fillId="26" borderId="63" xfId="12601" applyFont="1" applyFill="1" applyBorder="1" applyAlignment="1">
      <alignment horizontal="centerContinuous"/>
    </xf>
    <xf numFmtId="171" fontId="10" fillId="0" borderId="0" xfId="8099" applyNumberFormat="1" applyFont="1" applyFill="1" applyBorder="1"/>
    <xf numFmtId="171" fontId="10" fillId="92" borderId="0" xfId="8099" applyNumberFormat="1" applyFont="1" applyFill="1" applyBorder="1"/>
    <xf numFmtId="10" fontId="10" fillId="0" borderId="0" xfId="11669" applyNumberFormat="1" applyFont="1" applyBorder="1"/>
    <xf numFmtId="10" fontId="10" fillId="0" borderId="64" xfId="11669" applyNumberFormat="1" applyFont="1" applyBorder="1"/>
    <xf numFmtId="10" fontId="167" fillId="0" borderId="0" xfId="12601" applyNumberFormat="1" applyFont="1"/>
    <xf numFmtId="10" fontId="6" fillId="0" borderId="0" xfId="12601" applyNumberFormat="1"/>
    <xf numFmtId="0" fontId="10" fillId="0" borderId="4" xfId="12601" applyFont="1" applyFill="1" applyBorder="1"/>
    <xf numFmtId="171" fontId="10" fillId="0" borderId="4" xfId="8099" applyNumberFormat="1" applyFont="1" applyFill="1" applyBorder="1"/>
    <xf numFmtId="171" fontId="10" fillId="92" borderId="4" xfId="8099" applyNumberFormat="1" applyFont="1" applyFill="1" applyBorder="1"/>
    <xf numFmtId="10" fontId="10" fillId="0" borderId="4" xfId="11669" applyNumberFormat="1" applyFont="1" applyBorder="1"/>
    <xf numFmtId="10" fontId="10" fillId="0" borderId="65" xfId="11669" applyNumberFormat="1" applyFont="1" applyBorder="1"/>
    <xf numFmtId="0" fontId="10" fillId="0" borderId="20" xfId="12601" applyFont="1" applyBorder="1" applyAlignment="1">
      <alignment horizontal="center"/>
    </xf>
    <xf numFmtId="10" fontId="6" fillId="0" borderId="0" xfId="11669" applyNumberFormat="1"/>
    <xf numFmtId="0" fontId="10" fillId="0" borderId="0" xfId="12601" applyFont="1" applyFill="1" applyBorder="1" applyAlignment="1">
      <alignment horizontal="center"/>
    </xf>
    <xf numFmtId="0" fontId="10" fillId="0" borderId="24" xfId="12601" applyFont="1" applyBorder="1" applyAlignment="1">
      <alignment horizontal="center"/>
    </xf>
    <xf numFmtId="0" fontId="10" fillId="0" borderId="4" xfId="12601" applyFont="1" applyBorder="1" applyAlignment="1">
      <alignment horizontal="center"/>
    </xf>
    <xf numFmtId="0" fontId="10" fillId="92" borderId="4" xfId="12601" applyFont="1" applyFill="1" applyBorder="1" applyAlignment="1">
      <alignment horizontal="center"/>
    </xf>
    <xf numFmtId="0" fontId="10" fillId="0" borderId="65" xfId="12601" applyFont="1" applyBorder="1" applyAlignment="1">
      <alignment horizontal="center"/>
    </xf>
    <xf numFmtId="171" fontId="10" fillId="0" borderId="0" xfId="8099" applyNumberFormat="1" applyFont="1" applyBorder="1"/>
    <xf numFmtId="10" fontId="10" fillId="0" borderId="5" xfId="11669" applyNumberFormat="1" applyFont="1" applyBorder="1"/>
    <xf numFmtId="10" fontId="10" fillId="0" borderId="66" xfId="11669" applyNumberFormat="1" applyFont="1" applyBorder="1"/>
    <xf numFmtId="0" fontId="10" fillId="0" borderId="0" xfId="12601" applyFont="1" applyFill="1" applyBorder="1" applyAlignment="1">
      <alignment horizontal="left" indent="1"/>
    </xf>
    <xf numFmtId="37" fontId="10" fillId="0" borderId="8" xfId="8099" applyNumberFormat="1" applyFont="1" applyFill="1" applyBorder="1"/>
    <xf numFmtId="37" fontId="10" fillId="92" borderId="8" xfId="8099" applyNumberFormat="1" applyFont="1" applyFill="1" applyBorder="1"/>
    <xf numFmtId="37" fontId="10" fillId="0" borderId="0" xfId="8099" applyNumberFormat="1" applyFont="1" applyBorder="1"/>
    <xf numFmtId="37" fontId="10" fillId="92" borderId="0" xfId="8099" applyNumberFormat="1" applyFont="1" applyFill="1" applyBorder="1"/>
    <xf numFmtId="0" fontId="10" fillId="0" borderId="5" xfId="12601" applyFont="1" applyFill="1" applyBorder="1"/>
    <xf numFmtId="37" fontId="10" fillId="0" borderId="5" xfId="8099" applyNumberFormat="1" applyFont="1" applyFill="1" applyBorder="1"/>
    <xf numFmtId="37" fontId="10" fillId="92" borderId="5" xfId="8099" applyNumberFormat="1" applyFont="1" applyFill="1" applyBorder="1"/>
    <xf numFmtId="0" fontId="41" fillId="0" borderId="5" xfId="12601" applyFont="1" applyFill="1" applyBorder="1" applyAlignment="1">
      <alignment horizontal="centerContinuous"/>
    </xf>
    <xf numFmtId="0" fontId="10" fillId="0" borderId="66" xfId="12601" applyFont="1" applyBorder="1" applyAlignment="1">
      <alignment horizontal="centerContinuous"/>
    </xf>
    <xf numFmtId="0" fontId="10" fillId="92" borderId="5" xfId="12601" applyFont="1" applyFill="1" applyBorder="1" applyAlignment="1">
      <alignment horizontal="centerContinuous"/>
    </xf>
    <xf numFmtId="0" fontId="10" fillId="0" borderId="5" xfId="12601" applyFont="1" applyBorder="1" applyAlignment="1">
      <alignment horizontal="centerContinuous"/>
    </xf>
    <xf numFmtId="0" fontId="10" fillId="0" borderId="0" xfId="12601" applyFont="1" applyFill="1" applyBorder="1" applyAlignment="1">
      <alignment wrapText="1"/>
    </xf>
    <xf numFmtId="0" fontId="10" fillId="0" borderId="65" xfId="12601" applyFont="1" applyBorder="1" applyAlignment="1">
      <alignment horizontal="centerContinuous"/>
    </xf>
    <xf numFmtId="0" fontId="10" fillId="92" borderId="0" xfId="12601" applyFont="1" applyFill="1" applyBorder="1" applyAlignment="1">
      <alignment horizontal="centerContinuous"/>
    </xf>
    <xf numFmtId="0" fontId="10" fillId="0" borderId="0" xfId="12601" applyFont="1" applyBorder="1"/>
    <xf numFmtId="0" fontId="10" fillId="0" borderId="64" xfId="12601" applyFont="1" applyBorder="1"/>
    <xf numFmtId="0" fontId="6" fillId="0" borderId="0" xfId="12601" applyAlignment="1">
      <alignment horizontal="center"/>
    </xf>
    <xf numFmtId="171" fontId="10" fillId="0" borderId="66" xfId="8099" applyNumberFormat="1" applyFont="1" applyFill="1" applyBorder="1"/>
    <xf numFmtId="0" fontId="10" fillId="0" borderId="0" xfId="12601" applyFont="1" applyFill="1" applyBorder="1" applyAlignment="1"/>
    <xf numFmtId="171" fontId="10" fillId="0" borderId="4" xfId="8099" applyNumberFormat="1" applyFont="1" applyBorder="1"/>
    <xf numFmtId="42" fontId="10" fillId="0" borderId="0" xfId="8099" applyNumberFormat="1" applyFont="1" applyBorder="1"/>
    <xf numFmtId="42" fontId="10" fillId="92" borderId="0" xfId="8099" applyNumberFormat="1" applyFont="1" applyFill="1" applyBorder="1"/>
    <xf numFmtId="10" fontId="10" fillId="0" borderId="0" xfId="11669" applyNumberFormat="1" applyFont="1" applyFill="1" applyBorder="1"/>
    <xf numFmtId="10" fontId="10" fillId="0" borderId="64" xfId="11669" applyNumberFormat="1" applyFont="1" applyFill="1" applyBorder="1"/>
    <xf numFmtId="174" fontId="10" fillId="0" borderId="0" xfId="10875" applyNumberFormat="1" applyFont="1" applyBorder="1"/>
    <xf numFmtId="174" fontId="10" fillId="92" borderId="0" xfId="10875" applyNumberFormat="1" applyFont="1" applyFill="1" applyBorder="1"/>
    <xf numFmtId="0" fontId="10" fillId="0" borderId="64" xfId="12601" applyFont="1" applyFill="1" applyBorder="1"/>
    <xf numFmtId="0" fontId="10" fillId="0" borderId="0" xfId="12601" applyFont="1" applyFill="1" applyBorder="1" applyAlignment="1">
      <alignment horizontal="left"/>
    </xf>
    <xf numFmtId="0" fontId="10" fillId="0" borderId="64" xfId="12601" applyFont="1" applyBorder="1" applyAlignment="1">
      <alignment horizontal="centerContinuous"/>
    </xf>
    <xf numFmtId="0" fontId="6" fillId="0" borderId="0" xfId="12601" applyBorder="1" applyAlignment="1">
      <alignment horizontal="centerContinuous"/>
    </xf>
    <xf numFmtId="0" fontId="10" fillId="92" borderId="0" xfId="12601" applyFont="1" applyFill="1" applyBorder="1"/>
    <xf numFmtId="10" fontId="10" fillId="0" borderId="4" xfId="11669" applyNumberFormat="1" applyFont="1" applyFill="1" applyBorder="1"/>
    <xf numFmtId="10" fontId="10" fillId="0" borderId="65" xfId="11669" applyNumberFormat="1" applyFont="1" applyFill="1" applyBorder="1"/>
    <xf numFmtId="0" fontId="10" fillId="0" borderId="65" xfId="12601" applyFont="1" applyBorder="1"/>
    <xf numFmtId="0" fontId="10" fillId="92" borderId="4" xfId="12601" applyFont="1" applyFill="1" applyBorder="1" applyAlignment="1">
      <alignment horizontal="centerContinuous"/>
    </xf>
    <xf numFmtId="0" fontId="10" fillId="0" borderId="0" xfId="12601" applyFont="1" applyAlignment="1">
      <alignment horizontal="center"/>
    </xf>
    <xf numFmtId="0" fontId="10" fillId="0" borderId="0" xfId="12601" applyFont="1" applyFill="1" applyAlignment="1">
      <alignment horizontal="center"/>
    </xf>
    <xf numFmtId="0" fontId="6" fillId="0" borderId="0" xfId="12601" applyFill="1" applyAlignment="1">
      <alignment horizontal="center"/>
    </xf>
    <xf numFmtId="0" fontId="6" fillId="0" borderId="0" xfId="12601" applyFill="1"/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 applyProtection="1">
      <alignment horizontal="center"/>
      <protection locked="0"/>
    </xf>
    <xf numFmtId="164" fontId="7" fillId="0" borderId="0" xfId="0" applyFont="1" applyFill="1" applyAlignment="1" applyProtection="1">
      <alignment horizontal="center"/>
      <protection locked="0"/>
    </xf>
    <xf numFmtId="0" fontId="77" fillId="0" borderId="0" xfId="0" applyNumberFormat="1" applyFont="1" applyFill="1" applyAlignment="1" applyProtection="1">
      <alignment horizontal="center"/>
      <protection locked="0"/>
    </xf>
    <xf numFmtId="0" fontId="144" fillId="0" borderId="0" xfId="8100" applyNumberFormat="1" applyFont="1" applyAlignment="1">
      <alignment horizontal="center" wrapText="1"/>
    </xf>
    <xf numFmtId="0" fontId="147" fillId="0" borderId="0" xfId="8100" applyNumberFormat="1" applyFont="1" applyAlignment="1">
      <alignment horizontal="center" wrapText="1"/>
    </xf>
    <xf numFmtId="164" fontId="129" fillId="0" borderId="0" xfId="0" applyFont="1" applyAlignment="1">
      <alignment horizontal="right"/>
    </xf>
    <xf numFmtId="0" fontId="126" fillId="0" borderId="0" xfId="8098" applyFont="1" applyAlignment="1">
      <alignment horizontal="center"/>
    </xf>
    <xf numFmtId="189" fontId="126" fillId="0" borderId="0" xfId="8098" quotePrefix="1" applyNumberFormat="1" applyFont="1" applyAlignment="1">
      <alignment horizontal="center"/>
    </xf>
    <xf numFmtId="0" fontId="129" fillId="0" borderId="0" xfId="8098" applyFont="1" applyAlignment="1">
      <alignment horizontal="center"/>
    </xf>
    <xf numFmtId="0" fontId="126" fillId="0" borderId="0" xfId="8098" applyNumberFormat="1" applyFont="1" applyAlignment="1">
      <alignment horizontal="center"/>
    </xf>
    <xf numFmtId="164" fontId="126" fillId="0" borderId="0" xfId="0" applyFont="1" applyBorder="1" applyAlignment="1">
      <alignment horizontal="center"/>
    </xf>
    <xf numFmtId="0" fontId="129" fillId="0" borderId="0" xfId="0" applyNumberFormat="1" applyFont="1" applyAlignment="1">
      <alignment horizontal="right"/>
    </xf>
    <xf numFmtId="0" fontId="134" fillId="0" borderId="0" xfId="0" applyNumberFormat="1" applyFont="1" applyAlignment="1">
      <alignment horizontal="center"/>
    </xf>
    <xf numFmtId="189" fontId="134" fillId="0" borderId="0" xfId="0" quotePrefix="1" applyNumberFormat="1" applyFont="1" applyAlignment="1">
      <alignment horizontal="center"/>
    </xf>
    <xf numFmtId="0" fontId="129" fillId="0" borderId="0" xfId="0" applyNumberFormat="1" applyFont="1" applyAlignment="1">
      <alignment horizontal="center"/>
    </xf>
    <xf numFmtId="0" fontId="126" fillId="0" borderId="0" xfId="0" applyNumberFormat="1" applyFont="1" applyAlignment="1">
      <alignment horizontal="center"/>
    </xf>
    <xf numFmtId="0" fontId="126" fillId="0" borderId="0" xfId="0" applyNumberFormat="1" applyFont="1" applyBorder="1" applyAlignment="1">
      <alignment horizontal="center"/>
    </xf>
    <xf numFmtId="164" fontId="129" fillId="0" borderId="0" xfId="0" applyFont="1" applyFill="1" applyAlignment="1">
      <alignment horizontal="right"/>
    </xf>
    <xf numFmtId="164" fontId="134" fillId="0" borderId="0" xfId="0" applyFont="1" applyAlignment="1">
      <alignment horizontal="center"/>
    </xf>
    <xf numFmtId="189" fontId="134" fillId="0" borderId="0" xfId="0" quotePrefix="1" applyNumberFormat="1" applyFont="1" applyFill="1" applyAlignment="1">
      <alignment horizontal="center"/>
    </xf>
    <xf numFmtId="164" fontId="129" fillId="0" borderId="0" xfId="0" applyFont="1" applyFill="1" applyAlignment="1">
      <alignment horizontal="center"/>
    </xf>
    <xf numFmtId="0" fontId="126" fillId="0" borderId="0" xfId="0" applyNumberFormat="1" applyFont="1" applyFill="1" applyAlignment="1">
      <alignment horizontal="center"/>
    </xf>
    <xf numFmtId="164" fontId="126" fillId="0" borderId="0" xfId="0" applyFont="1" applyFill="1" applyBorder="1" applyAlignment="1">
      <alignment horizontal="center"/>
    </xf>
    <xf numFmtId="164" fontId="126" fillId="0" borderId="0" xfId="0" applyFont="1" applyFill="1" applyAlignment="1">
      <alignment horizontal="center"/>
    </xf>
    <xf numFmtId="0" fontId="129" fillId="0" borderId="0" xfId="6813" applyFont="1" applyFill="1" applyAlignment="1">
      <alignment horizontal="right"/>
    </xf>
    <xf numFmtId="0" fontId="134" fillId="0" borderId="0" xfId="6813" applyFont="1" applyAlignment="1">
      <alignment horizontal="center"/>
    </xf>
    <xf numFmtId="189" fontId="134" fillId="0" borderId="0" xfId="6813" quotePrefix="1" applyNumberFormat="1" applyFont="1" applyFill="1" applyAlignment="1">
      <alignment horizontal="center"/>
    </xf>
    <xf numFmtId="0" fontId="129" fillId="0" borderId="0" xfId="6813" applyFont="1" applyFill="1" applyAlignment="1">
      <alignment horizontal="center"/>
    </xf>
    <xf numFmtId="0" fontId="126" fillId="0" borderId="0" xfId="6813" applyNumberFormat="1" applyFont="1" applyFill="1" applyAlignment="1">
      <alignment horizontal="center"/>
    </xf>
    <xf numFmtId="0" fontId="126" fillId="0" borderId="0" xfId="6813" applyFont="1" applyFill="1" applyAlignment="1">
      <alignment horizontal="center"/>
    </xf>
  </cellXfs>
  <cellStyles count="12602">
    <cellStyle name="_x0013_" xfId="295"/>
    <cellStyle name=" 1" xfId="296"/>
    <cellStyle name=" 1 2" xfId="297"/>
    <cellStyle name=" 1 2 2" xfId="8107"/>
    <cellStyle name=" 1 3" xfId="8108"/>
    <cellStyle name=" 1 4" xfId="8109"/>
    <cellStyle name="_x0013_ 10" xfId="8110"/>
    <cellStyle name="_x0013_ 11" xfId="8111"/>
    <cellStyle name="_x0013_ 2" xfId="298"/>
    <cellStyle name="_x0013_ 2 2" xfId="299"/>
    <cellStyle name="_x0013_ 3" xfId="300"/>
    <cellStyle name="_x0013_ 3 2" xfId="8112"/>
    <cellStyle name="_x0013_ 4" xfId="301"/>
    <cellStyle name="_x0013_ 4 2" xfId="8113"/>
    <cellStyle name="_x0013_ 5" xfId="302"/>
    <cellStyle name="_x0013_ 6" xfId="303"/>
    <cellStyle name="_x0013_ 7" xfId="304"/>
    <cellStyle name="_x0013_ 8" xfId="305"/>
    <cellStyle name="_x0013_ 9" xfId="306"/>
    <cellStyle name="_(C) 2007 CB Weather Adjust" xfId="8114"/>
    <cellStyle name="_(C) 2007 CB Weather Adjust (2)" xfId="8115"/>
    <cellStyle name="_09GRC Gas Transport For Review" xfId="307"/>
    <cellStyle name="_09GRC Gas Transport For Review 2" xfId="308"/>
    <cellStyle name="_09GRC Gas Transport For Review 2 2" xfId="309"/>
    <cellStyle name="_09GRC Gas Transport For Review 3" xfId="310"/>
    <cellStyle name="_09GRC Gas Transport For Review_Book4" xfId="311"/>
    <cellStyle name="_09GRC Gas Transport For Review_Book4 2" xfId="312"/>
    <cellStyle name="_09GRC Gas Transport For Review_Book4 2 2" xfId="313"/>
    <cellStyle name="_09GRC Gas Transport For Review_Book4 3" xfId="314"/>
    <cellStyle name="_09GRC Gas Transport For Review_Book4_DEM-WP(C) ENERG10C--ctn Mid-C_042010 2010GRC" xfId="8116"/>
    <cellStyle name="_09GRC Gas Transport For Review_DEM-WP(C) ENERG10C--ctn Mid-C_042010 2010GRC" xfId="8117"/>
    <cellStyle name="_x0013__16.07E Wild Horse Wind Expansionwrkingfile" xfId="315"/>
    <cellStyle name="_x0013__16.07E Wild Horse Wind Expansionwrkingfile 2" xfId="316"/>
    <cellStyle name="_x0013__16.07E Wild Horse Wind Expansionwrkingfile 2 2" xfId="317"/>
    <cellStyle name="_x0013__16.07E Wild Horse Wind Expansionwrkingfile 3" xfId="318"/>
    <cellStyle name="_x0013__16.07E Wild Horse Wind Expansionwrkingfile SF" xfId="319"/>
    <cellStyle name="_x0013__16.07E Wild Horse Wind Expansionwrkingfile SF 2" xfId="320"/>
    <cellStyle name="_x0013__16.07E Wild Horse Wind Expansionwrkingfile SF 2 2" xfId="321"/>
    <cellStyle name="_x0013__16.07E Wild Horse Wind Expansionwrkingfile SF 3" xfId="322"/>
    <cellStyle name="_x0013__16.07E Wild Horse Wind Expansionwrkingfile SF_DEM-WP(C) ENERG10C--ctn Mid-C_042010 2010GRC" xfId="8118"/>
    <cellStyle name="_x0013__16.07E Wild Horse Wind Expansionwrkingfile_DEM-WP(C) ENERG10C--ctn Mid-C_042010 2010GRC" xfId="8119"/>
    <cellStyle name="_x0013__16.37E Wild Horse Expansion DeferralRevwrkingfile SF" xfId="323"/>
    <cellStyle name="_x0013__16.37E Wild Horse Expansion DeferralRevwrkingfile SF 2" xfId="324"/>
    <cellStyle name="_x0013__16.37E Wild Horse Expansion DeferralRevwrkingfile SF 2 2" xfId="325"/>
    <cellStyle name="_x0013__16.37E Wild Horse Expansion DeferralRevwrkingfile SF 3" xfId="326"/>
    <cellStyle name="_x0013__16.37E Wild Horse Expansion DeferralRevwrkingfile SF_DEM-WP(C) ENERG10C--ctn Mid-C_042010 2010GRC" xfId="8120"/>
    <cellStyle name="_2.01G Temp Normalization(C)" xfId="8121"/>
    <cellStyle name="_2.05G Pass-Through Revenue and Expenses" xfId="8122"/>
    <cellStyle name="_2.11G Interest on Customer Deposits" xfId="8123"/>
    <cellStyle name="_2008 Strat Plan Power Costs Forecast V2 (2009 Update)" xfId="327"/>
    <cellStyle name="_2008 Strat Plan Power Costs Forecast V2 (2009 Update) 2" xfId="328"/>
    <cellStyle name="_2008 Strat Plan Power Costs Forecast V2 (2009 Update)_DEM-WP(C) ENERG10C--ctn Mid-C_042010 2010GRC" xfId="8124"/>
    <cellStyle name="_2008 Strat Plan Power Costs Forecast V2 (2009 Update)_NIM Summary" xfId="329"/>
    <cellStyle name="_2008 Strat Plan Power Costs Forecast V2 (2009 Update)_NIM Summary 2" xfId="330"/>
    <cellStyle name="_2008 Strat Plan Power Costs Forecast V2 (2009 Update)_NIM Summary_DEM-WP(C) ENERG10C--ctn Mid-C_042010 2010GRC" xfId="8125"/>
    <cellStyle name="_4.01E Temp Normalization" xfId="8126"/>
    <cellStyle name="_4.03G Lease Everett Delta" xfId="8127"/>
    <cellStyle name="_4.04G Pass-Through Revenue and ExpensesWFMI" xfId="8128"/>
    <cellStyle name="_4.06E Pass Throughs" xfId="15"/>
    <cellStyle name="_4.06E Pass Throughs 2" xfId="331"/>
    <cellStyle name="_4.06E Pass Throughs 2 2" xfId="332"/>
    <cellStyle name="_4.06E Pass Throughs 2 2 2" xfId="333"/>
    <cellStyle name="_4.06E Pass Throughs 2 3" xfId="334"/>
    <cellStyle name="_4.06E Pass Throughs 3" xfId="335"/>
    <cellStyle name="_4.06E Pass Throughs 3 2" xfId="336"/>
    <cellStyle name="_4.06E Pass Throughs 3 2 2" xfId="337"/>
    <cellStyle name="_4.06E Pass Throughs 3 3" xfId="338"/>
    <cellStyle name="_4.06E Pass Throughs 3 3 2" xfId="339"/>
    <cellStyle name="_4.06E Pass Throughs 3 4" xfId="340"/>
    <cellStyle name="_4.06E Pass Throughs 3 4 2" xfId="341"/>
    <cellStyle name="_4.06E Pass Throughs 4" xfId="342"/>
    <cellStyle name="_4.06E Pass Throughs 4 2" xfId="343"/>
    <cellStyle name="_4.06E Pass Throughs 5" xfId="344"/>
    <cellStyle name="_4.06E Pass Throughs 5 2" xfId="8129"/>
    <cellStyle name="_4.06E Pass Throughs 6" xfId="8130"/>
    <cellStyle name="_4.06E Pass Throughs 7" xfId="8131"/>
    <cellStyle name="_4.06E Pass Throughs 7 2" xfId="8132"/>
    <cellStyle name="_4.06E Pass Throughs 8" xfId="8133"/>
    <cellStyle name="_4.06E Pass Throughs 8 2" xfId="8134"/>
    <cellStyle name="_4.06E Pass Throughs_04 07E Wild Horse Wind Expansion (C) (2)" xfId="345"/>
    <cellStyle name="_4.06E Pass Throughs_04 07E Wild Horse Wind Expansion (C) (2) 2" xfId="346"/>
    <cellStyle name="_4.06E Pass Throughs_04 07E Wild Horse Wind Expansion (C) (2) 2 2" xfId="347"/>
    <cellStyle name="_4.06E Pass Throughs_04 07E Wild Horse Wind Expansion (C) (2) 3" xfId="348"/>
    <cellStyle name="_4.06E Pass Throughs_04 07E Wild Horse Wind Expansion (C) (2)_Adj Bench DR 3 for Initial Briefs (Electric)" xfId="349"/>
    <cellStyle name="_4.06E Pass Throughs_04 07E Wild Horse Wind Expansion (C) (2)_Adj Bench DR 3 for Initial Briefs (Electric) 2" xfId="350"/>
    <cellStyle name="_4.06E Pass Throughs_04 07E Wild Horse Wind Expansion (C) (2)_Adj Bench DR 3 for Initial Briefs (Electric) 2 2" xfId="351"/>
    <cellStyle name="_4.06E Pass Throughs_04 07E Wild Horse Wind Expansion (C) (2)_Adj Bench DR 3 for Initial Briefs (Electric) 3" xfId="352"/>
    <cellStyle name="_4.06E Pass Throughs_04 07E Wild Horse Wind Expansion (C) (2)_Adj Bench DR 3 for Initial Briefs (Electric)_DEM-WP(C) ENERG10C--ctn Mid-C_042010 2010GRC" xfId="8135"/>
    <cellStyle name="_4.06E Pass Throughs_04 07E Wild Horse Wind Expansion (C) (2)_Book1" xfId="8136"/>
    <cellStyle name="_4.06E Pass Throughs_04 07E Wild Horse Wind Expansion (C) (2)_DEM-WP(C) ENERG10C--ctn Mid-C_042010 2010GRC" xfId="8137"/>
    <cellStyle name="_4.06E Pass Throughs_04 07E Wild Horse Wind Expansion (C) (2)_Electric Rev Req Model (2009 GRC) " xfId="353"/>
    <cellStyle name="_4.06E Pass Throughs_04 07E Wild Horse Wind Expansion (C) (2)_Electric Rev Req Model (2009 GRC)  2" xfId="354"/>
    <cellStyle name="_4.06E Pass Throughs_04 07E Wild Horse Wind Expansion (C) (2)_Electric Rev Req Model (2009 GRC)  2 2" xfId="355"/>
    <cellStyle name="_4.06E Pass Throughs_04 07E Wild Horse Wind Expansion (C) (2)_Electric Rev Req Model (2009 GRC)  3" xfId="356"/>
    <cellStyle name="_4.06E Pass Throughs_04 07E Wild Horse Wind Expansion (C) (2)_Electric Rev Req Model (2009 GRC) _DEM-WP(C) ENERG10C--ctn Mid-C_042010 2010GRC" xfId="8138"/>
    <cellStyle name="_4.06E Pass Throughs_04 07E Wild Horse Wind Expansion (C) (2)_Electric Rev Req Model (2009 GRC) Rebuttal" xfId="357"/>
    <cellStyle name="_4.06E Pass Throughs_04 07E Wild Horse Wind Expansion (C) (2)_Electric Rev Req Model (2009 GRC) Rebuttal 2" xfId="358"/>
    <cellStyle name="_4.06E Pass Throughs_04 07E Wild Horse Wind Expansion (C) (2)_Electric Rev Req Model (2009 GRC) Rebuttal 2 2" xfId="359"/>
    <cellStyle name="_4.06E Pass Throughs_04 07E Wild Horse Wind Expansion (C) (2)_Electric Rev Req Model (2009 GRC) Rebuttal 3" xfId="360"/>
    <cellStyle name="_4.06E Pass Throughs_04 07E Wild Horse Wind Expansion (C) (2)_Electric Rev Req Model (2009 GRC) Rebuttal REmoval of New  WH Solar AdjustMI" xfId="361"/>
    <cellStyle name="_4.06E Pass Throughs_04 07E Wild Horse Wind Expansion (C) (2)_Electric Rev Req Model (2009 GRC) Rebuttal REmoval of New  WH Solar AdjustMI 2" xfId="362"/>
    <cellStyle name="_4.06E Pass Throughs_04 07E Wild Horse Wind Expansion (C) (2)_Electric Rev Req Model (2009 GRC) Rebuttal REmoval of New  WH Solar AdjustMI 2 2" xfId="363"/>
    <cellStyle name="_4.06E Pass Throughs_04 07E Wild Horse Wind Expansion (C) (2)_Electric Rev Req Model (2009 GRC) Rebuttal REmoval of New  WH Solar AdjustMI 3" xfId="364"/>
    <cellStyle name="_4.06E Pass Throughs_04 07E Wild Horse Wind Expansion (C) (2)_Electric Rev Req Model (2009 GRC) Rebuttal REmoval of New  WH Solar AdjustMI_DEM-WP(C) ENERG10C--ctn Mid-C_042010 2010GRC" xfId="8139"/>
    <cellStyle name="_4.06E Pass Throughs_04 07E Wild Horse Wind Expansion (C) (2)_Electric Rev Req Model (2009 GRC) Revised 01-18-2010" xfId="365"/>
    <cellStyle name="_4.06E Pass Throughs_04 07E Wild Horse Wind Expansion (C) (2)_Electric Rev Req Model (2009 GRC) Revised 01-18-2010 2" xfId="366"/>
    <cellStyle name="_4.06E Pass Throughs_04 07E Wild Horse Wind Expansion (C) (2)_Electric Rev Req Model (2009 GRC) Revised 01-18-2010 2 2" xfId="367"/>
    <cellStyle name="_4.06E Pass Throughs_04 07E Wild Horse Wind Expansion (C) (2)_Electric Rev Req Model (2009 GRC) Revised 01-18-2010 3" xfId="368"/>
    <cellStyle name="_4.06E Pass Throughs_04 07E Wild Horse Wind Expansion (C) (2)_Electric Rev Req Model (2009 GRC) Revised 01-18-2010_DEM-WP(C) ENERG10C--ctn Mid-C_042010 2010GRC" xfId="8140"/>
    <cellStyle name="_4.06E Pass Throughs_04 07E Wild Horse Wind Expansion (C) (2)_Electric Rev Req Model (2010 GRC)" xfId="8141"/>
    <cellStyle name="_4.06E Pass Throughs_04 07E Wild Horse Wind Expansion (C) (2)_Electric Rev Req Model (2010 GRC) SF" xfId="8142"/>
    <cellStyle name="_4.06E Pass Throughs_04 07E Wild Horse Wind Expansion (C) (2)_Final Order Electric EXHIBIT A-1" xfId="369"/>
    <cellStyle name="_4.06E Pass Throughs_04 07E Wild Horse Wind Expansion (C) (2)_Final Order Electric EXHIBIT A-1 2" xfId="370"/>
    <cellStyle name="_4.06E Pass Throughs_04 07E Wild Horse Wind Expansion (C) (2)_Final Order Electric EXHIBIT A-1 2 2" xfId="371"/>
    <cellStyle name="_4.06E Pass Throughs_04 07E Wild Horse Wind Expansion (C) (2)_Final Order Electric EXHIBIT A-1 3" xfId="372"/>
    <cellStyle name="_4.06E Pass Throughs_04 07E Wild Horse Wind Expansion (C) (2)_TENASKA REGULATORY ASSET" xfId="373"/>
    <cellStyle name="_4.06E Pass Throughs_04 07E Wild Horse Wind Expansion (C) (2)_TENASKA REGULATORY ASSET 2" xfId="374"/>
    <cellStyle name="_4.06E Pass Throughs_04 07E Wild Horse Wind Expansion (C) (2)_TENASKA REGULATORY ASSET 2 2" xfId="375"/>
    <cellStyle name="_4.06E Pass Throughs_04 07E Wild Horse Wind Expansion (C) (2)_TENASKA REGULATORY ASSET 3" xfId="376"/>
    <cellStyle name="_4.06E Pass Throughs_16.37E Wild Horse Expansion DeferralRevwrkingfile SF" xfId="377"/>
    <cellStyle name="_4.06E Pass Throughs_16.37E Wild Horse Expansion DeferralRevwrkingfile SF 2" xfId="378"/>
    <cellStyle name="_4.06E Pass Throughs_16.37E Wild Horse Expansion DeferralRevwrkingfile SF 2 2" xfId="379"/>
    <cellStyle name="_4.06E Pass Throughs_16.37E Wild Horse Expansion DeferralRevwrkingfile SF 3" xfId="380"/>
    <cellStyle name="_4.06E Pass Throughs_16.37E Wild Horse Expansion DeferralRevwrkingfile SF_DEM-WP(C) ENERG10C--ctn Mid-C_042010 2010GRC" xfId="8143"/>
    <cellStyle name="_4.06E Pass Throughs_2009 Compliance Filing PCA Exhibits for GRC" xfId="8144"/>
    <cellStyle name="_4.06E Pass Throughs_2009 GRC Compl Filing - Exhibit D" xfId="381"/>
    <cellStyle name="_4.06E Pass Throughs_2009 GRC Compl Filing - Exhibit D 2" xfId="382"/>
    <cellStyle name="_4.06E Pass Throughs_2009 GRC Compl Filing - Exhibit D_DEM-WP(C) ENERG10C--ctn Mid-C_042010 2010GRC" xfId="8145"/>
    <cellStyle name="_4.06E Pass Throughs_3.01 Income Statement" xfId="16"/>
    <cellStyle name="_4.06E Pass Throughs_4 31 Regulatory Assets and Liabilities  7 06- Exhibit D" xfId="383"/>
    <cellStyle name="_4.06E Pass Throughs_4 31 Regulatory Assets and Liabilities  7 06- Exhibit D 2" xfId="384"/>
    <cellStyle name="_4.06E Pass Throughs_4 31 Regulatory Assets and Liabilities  7 06- Exhibit D 2 2" xfId="385"/>
    <cellStyle name="_4.06E Pass Throughs_4 31 Regulatory Assets and Liabilities  7 06- Exhibit D 3" xfId="386"/>
    <cellStyle name="_4.06E Pass Throughs_4 31 Regulatory Assets and Liabilities  7 06- Exhibit D_DEM-WP(C) ENERG10C--ctn Mid-C_042010 2010GRC" xfId="8146"/>
    <cellStyle name="_4.06E Pass Throughs_4 31 Regulatory Assets and Liabilities  7 06- Exhibit D_NIM Summary" xfId="387"/>
    <cellStyle name="_4.06E Pass Throughs_4 31 Regulatory Assets and Liabilities  7 06- Exhibit D_NIM Summary 2" xfId="388"/>
    <cellStyle name="_4.06E Pass Throughs_4 31 Regulatory Assets and Liabilities  7 06- Exhibit D_NIM Summary_DEM-WP(C) ENERG10C--ctn Mid-C_042010 2010GRC" xfId="8147"/>
    <cellStyle name="_4.06E Pass Throughs_4 31 Regulatory Assets and Liabilities  7 06- Exhibit D_NIM+O&amp;M" xfId="8148"/>
    <cellStyle name="_4.06E Pass Throughs_4 31 Regulatory Assets and Liabilities  7 06- Exhibit D_NIM+O&amp;M Monthly" xfId="8149"/>
    <cellStyle name="_4.06E Pass Throughs_4 31E Reg Asset  Liab and EXH D" xfId="8150"/>
    <cellStyle name="_4.06E Pass Throughs_4 31E Reg Asset  Liab and EXH D _ Aug 10 Filing (2)" xfId="8151"/>
    <cellStyle name="_4.06E Pass Throughs_4 32 Regulatory Assets and Liabilities  7 06- Exhibit D" xfId="389"/>
    <cellStyle name="_4.06E Pass Throughs_4 32 Regulatory Assets and Liabilities  7 06- Exhibit D 2" xfId="390"/>
    <cellStyle name="_4.06E Pass Throughs_4 32 Regulatory Assets and Liabilities  7 06- Exhibit D 2 2" xfId="391"/>
    <cellStyle name="_4.06E Pass Throughs_4 32 Regulatory Assets and Liabilities  7 06- Exhibit D 3" xfId="392"/>
    <cellStyle name="_4.06E Pass Throughs_4 32 Regulatory Assets and Liabilities  7 06- Exhibit D_DEM-WP(C) ENERG10C--ctn Mid-C_042010 2010GRC" xfId="8152"/>
    <cellStyle name="_4.06E Pass Throughs_4 32 Regulatory Assets and Liabilities  7 06- Exhibit D_NIM Summary" xfId="393"/>
    <cellStyle name="_4.06E Pass Throughs_4 32 Regulatory Assets and Liabilities  7 06- Exhibit D_NIM Summary 2" xfId="394"/>
    <cellStyle name="_4.06E Pass Throughs_4 32 Regulatory Assets and Liabilities  7 06- Exhibit D_NIM Summary_DEM-WP(C) ENERG10C--ctn Mid-C_042010 2010GRC" xfId="8153"/>
    <cellStyle name="_4.06E Pass Throughs_4 32 Regulatory Assets and Liabilities  7 06- Exhibit D_NIM+O&amp;M" xfId="8154"/>
    <cellStyle name="_4.06E Pass Throughs_4 32 Regulatory Assets and Liabilities  7 06- Exhibit D_NIM+O&amp;M Monthly" xfId="8155"/>
    <cellStyle name="_4.06E Pass Throughs_AURORA Total New" xfId="395"/>
    <cellStyle name="_4.06E Pass Throughs_AURORA Total New 2" xfId="396"/>
    <cellStyle name="_4.06E Pass Throughs_Book2" xfId="397"/>
    <cellStyle name="_4.06E Pass Throughs_Book2 2" xfId="398"/>
    <cellStyle name="_4.06E Pass Throughs_Book2 2 2" xfId="399"/>
    <cellStyle name="_4.06E Pass Throughs_Book2 3" xfId="400"/>
    <cellStyle name="_4.06E Pass Throughs_Book2_Adj Bench DR 3 for Initial Briefs (Electric)" xfId="401"/>
    <cellStyle name="_4.06E Pass Throughs_Book2_Adj Bench DR 3 for Initial Briefs (Electric) 2" xfId="402"/>
    <cellStyle name="_4.06E Pass Throughs_Book2_Adj Bench DR 3 for Initial Briefs (Electric) 2 2" xfId="403"/>
    <cellStyle name="_4.06E Pass Throughs_Book2_Adj Bench DR 3 for Initial Briefs (Electric) 3" xfId="404"/>
    <cellStyle name="_4.06E Pass Throughs_Book2_Adj Bench DR 3 for Initial Briefs (Electric)_DEM-WP(C) ENERG10C--ctn Mid-C_042010 2010GRC" xfId="8156"/>
    <cellStyle name="_4.06E Pass Throughs_Book2_DEM-WP(C) ENERG10C--ctn Mid-C_042010 2010GRC" xfId="8157"/>
    <cellStyle name="_4.06E Pass Throughs_Book2_Electric Rev Req Model (2009 GRC) Rebuttal" xfId="405"/>
    <cellStyle name="_4.06E Pass Throughs_Book2_Electric Rev Req Model (2009 GRC) Rebuttal 2" xfId="406"/>
    <cellStyle name="_4.06E Pass Throughs_Book2_Electric Rev Req Model (2009 GRC) Rebuttal 2 2" xfId="407"/>
    <cellStyle name="_4.06E Pass Throughs_Book2_Electric Rev Req Model (2009 GRC) Rebuttal 3" xfId="408"/>
    <cellStyle name="_4.06E Pass Throughs_Book2_Electric Rev Req Model (2009 GRC) Rebuttal REmoval of New  WH Solar AdjustMI" xfId="409"/>
    <cellStyle name="_4.06E Pass Throughs_Book2_Electric Rev Req Model (2009 GRC) Rebuttal REmoval of New  WH Solar AdjustMI 2" xfId="410"/>
    <cellStyle name="_4.06E Pass Throughs_Book2_Electric Rev Req Model (2009 GRC) Rebuttal REmoval of New  WH Solar AdjustMI 2 2" xfId="411"/>
    <cellStyle name="_4.06E Pass Throughs_Book2_Electric Rev Req Model (2009 GRC) Rebuttal REmoval of New  WH Solar AdjustMI 3" xfId="412"/>
    <cellStyle name="_4.06E Pass Throughs_Book2_Electric Rev Req Model (2009 GRC) Rebuttal REmoval of New  WH Solar AdjustMI_DEM-WP(C) ENERG10C--ctn Mid-C_042010 2010GRC" xfId="8158"/>
    <cellStyle name="_4.06E Pass Throughs_Book2_Electric Rev Req Model (2009 GRC) Revised 01-18-2010" xfId="413"/>
    <cellStyle name="_4.06E Pass Throughs_Book2_Electric Rev Req Model (2009 GRC) Revised 01-18-2010 2" xfId="414"/>
    <cellStyle name="_4.06E Pass Throughs_Book2_Electric Rev Req Model (2009 GRC) Revised 01-18-2010 2 2" xfId="415"/>
    <cellStyle name="_4.06E Pass Throughs_Book2_Electric Rev Req Model (2009 GRC) Revised 01-18-2010 3" xfId="416"/>
    <cellStyle name="_4.06E Pass Throughs_Book2_Electric Rev Req Model (2009 GRC) Revised 01-18-2010_DEM-WP(C) ENERG10C--ctn Mid-C_042010 2010GRC" xfId="8159"/>
    <cellStyle name="_4.06E Pass Throughs_Book2_Final Order Electric EXHIBIT A-1" xfId="417"/>
    <cellStyle name="_4.06E Pass Throughs_Book2_Final Order Electric EXHIBIT A-1 2" xfId="418"/>
    <cellStyle name="_4.06E Pass Throughs_Book2_Final Order Electric EXHIBIT A-1 2 2" xfId="419"/>
    <cellStyle name="_4.06E Pass Throughs_Book2_Final Order Electric EXHIBIT A-1 3" xfId="420"/>
    <cellStyle name="_4.06E Pass Throughs_Book4" xfId="421"/>
    <cellStyle name="_4.06E Pass Throughs_Book4 2" xfId="422"/>
    <cellStyle name="_4.06E Pass Throughs_Book4 2 2" xfId="423"/>
    <cellStyle name="_4.06E Pass Throughs_Book4 3" xfId="424"/>
    <cellStyle name="_4.06E Pass Throughs_Book4_DEM-WP(C) ENERG10C--ctn Mid-C_042010 2010GRC" xfId="8160"/>
    <cellStyle name="_4.06E Pass Throughs_Book9" xfId="425"/>
    <cellStyle name="_4.06E Pass Throughs_Book9 2" xfId="426"/>
    <cellStyle name="_4.06E Pass Throughs_Book9 2 2" xfId="427"/>
    <cellStyle name="_4.06E Pass Throughs_Book9 3" xfId="428"/>
    <cellStyle name="_4.06E Pass Throughs_Book9_DEM-WP(C) ENERG10C--ctn Mid-C_042010 2010GRC" xfId="8161"/>
    <cellStyle name="_4.06E Pass Throughs_Chelan PUD Power Costs (8-10)" xfId="8162"/>
    <cellStyle name="_4.06E Pass Throughs_DEM-WP(C) Chelan Power Costs" xfId="8163"/>
    <cellStyle name="_4.06E Pass Throughs_DEM-WP(C) ENERG10C--ctn Mid-C_042010 2010GRC" xfId="8164"/>
    <cellStyle name="_4.06E Pass Throughs_DEM-WP(C) Gas Transport 2010GRC" xfId="8165"/>
    <cellStyle name="_4.06E Pass Throughs_INPUTS" xfId="429"/>
    <cellStyle name="_4.06E Pass Throughs_INPUTS 2" xfId="430"/>
    <cellStyle name="_4.06E Pass Throughs_INPUTS 2 2" xfId="431"/>
    <cellStyle name="_4.06E Pass Throughs_INPUTS 3" xfId="432"/>
    <cellStyle name="_4.06E Pass Throughs_NIM Summary" xfId="433"/>
    <cellStyle name="_4.06E Pass Throughs_NIM Summary 09GRC" xfId="434"/>
    <cellStyle name="_4.06E Pass Throughs_NIM Summary 09GRC 2" xfId="435"/>
    <cellStyle name="_4.06E Pass Throughs_NIM Summary 09GRC_DEM-WP(C) ENERG10C--ctn Mid-C_042010 2010GRC" xfId="8166"/>
    <cellStyle name="_4.06E Pass Throughs_NIM Summary 2" xfId="436"/>
    <cellStyle name="_4.06E Pass Throughs_NIM Summary 3" xfId="437"/>
    <cellStyle name="_4.06E Pass Throughs_NIM Summary 4" xfId="438"/>
    <cellStyle name="_4.06E Pass Throughs_NIM Summary 5" xfId="439"/>
    <cellStyle name="_4.06E Pass Throughs_NIM Summary 6" xfId="440"/>
    <cellStyle name="_4.06E Pass Throughs_NIM Summary 7" xfId="441"/>
    <cellStyle name="_4.06E Pass Throughs_NIM Summary 8" xfId="442"/>
    <cellStyle name="_4.06E Pass Throughs_NIM Summary 9" xfId="443"/>
    <cellStyle name="_4.06E Pass Throughs_NIM Summary_DEM-WP(C) ENERG10C--ctn Mid-C_042010 2010GRC" xfId="8167"/>
    <cellStyle name="_4.06E Pass Throughs_NIM+O&amp;M" xfId="8168"/>
    <cellStyle name="_4.06E Pass Throughs_NIM+O&amp;M 2" xfId="8169"/>
    <cellStyle name="_4.06E Pass Throughs_NIM+O&amp;M Monthly" xfId="8170"/>
    <cellStyle name="_4.06E Pass Throughs_NIM+O&amp;M Monthly 2" xfId="8171"/>
    <cellStyle name="_4.06E Pass Throughs_PCA 10 -  Exhibit D from A Kellogg Jan 2011" xfId="8172"/>
    <cellStyle name="_4.06E Pass Throughs_PCA 10 -  Exhibit D from A Kellogg July 2011" xfId="8173"/>
    <cellStyle name="_4.06E Pass Throughs_PCA 10 -  Exhibit D from S Free Rcv'd 12-11" xfId="8174"/>
    <cellStyle name="_4.06E Pass Throughs_PCA 9 -  Exhibit D April 2010" xfId="8175"/>
    <cellStyle name="_4.06E Pass Throughs_PCA 9 -  Exhibit D April 2010 (3)" xfId="444"/>
    <cellStyle name="_4.06E Pass Throughs_PCA 9 -  Exhibit D April 2010 (3) 2" xfId="445"/>
    <cellStyle name="_4.06E Pass Throughs_PCA 9 -  Exhibit D April 2010 (3)_DEM-WP(C) ENERG10C--ctn Mid-C_042010 2010GRC" xfId="8176"/>
    <cellStyle name="_4.06E Pass Throughs_PCA 9 -  Exhibit D Nov 2010" xfId="8177"/>
    <cellStyle name="_4.06E Pass Throughs_PCA 9 - Exhibit D at August 2010" xfId="8178"/>
    <cellStyle name="_4.06E Pass Throughs_PCA 9 - Exhibit D June 2010 GRC" xfId="8179"/>
    <cellStyle name="_4.06E Pass Throughs_Power Costs - Comparison bx Rbtl-Staff-Jt-PC" xfId="446"/>
    <cellStyle name="_4.06E Pass Throughs_Power Costs - Comparison bx Rbtl-Staff-Jt-PC 2" xfId="447"/>
    <cellStyle name="_4.06E Pass Throughs_Power Costs - Comparison bx Rbtl-Staff-Jt-PC 2 2" xfId="448"/>
    <cellStyle name="_4.06E Pass Throughs_Power Costs - Comparison bx Rbtl-Staff-Jt-PC 3" xfId="449"/>
    <cellStyle name="_4.06E Pass Throughs_Power Costs - Comparison bx Rbtl-Staff-Jt-PC_Adj Bench DR 3 for Initial Briefs (Electric)" xfId="450"/>
    <cellStyle name="_4.06E Pass Throughs_Power Costs - Comparison bx Rbtl-Staff-Jt-PC_Adj Bench DR 3 for Initial Briefs (Electric) 2" xfId="451"/>
    <cellStyle name="_4.06E Pass Throughs_Power Costs - Comparison bx Rbtl-Staff-Jt-PC_Adj Bench DR 3 for Initial Briefs (Electric) 2 2" xfId="452"/>
    <cellStyle name="_4.06E Pass Throughs_Power Costs - Comparison bx Rbtl-Staff-Jt-PC_Adj Bench DR 3 for Initial Briefs (Electric) 3" xfId="453"/>
    <cellStyle name="_4.06E Pass Throughs_Power Costs - Comparison bx Rbtl-Staff-Jt-PC_Adj Bench DR 3 for Initial Briefs (Electric)_DEM-WP(C) ENERG10C--ctn Mid-C_042010 2010GRC" xfId="8180"/>
    <cellStyle name="_4.06E Pass Throughs_Power Costs - Comparison bx Rbtl-Staff-Jt-PC_DEM-WP(C) ENERG10C--ctn Mid-C_042010 2010GRC" xfId="8181"/>
    <cellStyle name="_4.06E Pass Throughs_Power Costs - Comparison bx Rbtl-Staff-Jt-PC_Electric Rev Req Model (2009 GRC) Rebuttal" xfId="454"/>
    <cellStyle name="_4.06E Pass Throughs_Power Costs - Comparison bx Rbtl-Staff-Jt-PC_Electric Rev Req Model (2009 GRC) Rebuttal 2" xfId="455"/>
    <cellStyle name="_4.06E Pass Throughs_Power Costs - Comparison bx Rbtl-Staff-Jt-PC_Electric Rev Req Model (2009 GRC) Rebuttal 2 2" xfId="456"/>
    <cellStyle name="_4.06E Pass Throughs_Power Costs - Comparison bx Rbtl-Staff-Jt-PC_Electric Rev Req Model (2009 GRC) Rebuttal 3" xfId="457"/>
    <cellStyle name="_4.06E Pass Throughs_Power Costs - Comparison bx Rbtl-Staff-Jt-PC_Electric Rev Req Model (2009 GRC) Rebuttal REmoval of New  WH Solar AdjustMI" xfId="458"/>
    <cellStyle name="_4.06E Pass Throughs_Power Costs - Comparison bx Rbtl-Staff-Jt-PC_Electric Rev Req Model (2009 GRC) Rebuttal REmoval of New  WH Solar AdjustMI 2" xfId="459"/>
    <cellStyle name="_4.06E Pass Throughs_Power Costs - Comparison bx Rbtl-Staff-Jt-PC_Electric Rev Req Model (2009 GRC) Rebuttal REmoval of New  WH Solar AdjustMI 2 2" xfId="460"/>
    <cellStyle name="_4.06E Pass Throughs_Power Costs - Comparison bx Rbtl-Staff-Jt-PC_Electric Rev Req Model (2009 GRC) Rebuttal REmoval of New  WH Solar AdjustMI 3" xfId="461"/>
    <cellStyle name="_4.06E Pass Throughs_Power Costs - Comparison bx Rbtl-Staff-Jt-PC_Electric Rev Req Model (2009 GRC) Rebuttal REmoval of New  WH Solar AdjustMI_DEM-WP(C) ENERG10C--ctn Mid-C_042010 2010GRC" xfId="8182"/>
    <cellStyle name="_4.06E Pass Throughs_Power Costs - Comparison bx Rbtl-Staff-Jt-PC_Electric Rev Req Model (2009 GRC) Revised 01-18-2010" xfId="462"/>
    <cellStyle name="_4.06E Pass Throughs_Power Costs - Comparison bx Rbtl-Staff-Jt-PC_Electric Rev Req Model (2009 GRC) Revised 01-18-2010 2" xfId="463"/>
    <cellStyle name="_4.06E Pass Throughs_Power Costs - Comparison bx Rbtl-Staff-Jt-PC_Electric Rev Req Model (2009 GRC) Revised 01-18-2010 2 2" xfId="464"/>
    <cellStyle name="_4.06E Pass Throughs_Power Costs - Comparison bx Rbtl-Staff-Jt-PC_Electric Rev Req Model (2009 GRC) Revised 01-18-2010 3" xfId="465"/>
    <cellStyle name="_4.06E Pass Throughs_Power Costs - Comparison bx Rbtl-Staff-Jt-PC_Electric Rev Req Model (2009 GRC) Revised 01-18-2010_DEM-WP(C) ENERG10C--ctn Mid-C_042010 2010GRC" xfId="8183"/>
    <cellStyle name="_4.06E Pass Throughs_Power Costs - Comparison bx Rbtl-Staff-Jt-PC_Final Order Electric EXHIBIT A-1" xfId="466"/>
    <cellStyle name="_4.06E Pass Throughs_Power Costs - Comparison bx Rbtl-Staff-Jt-PC_Final Order Electric EXHIBIT A-1 2" xfId="467"/>
    <cellStyle name="_4.06E Pass Throughs_Power Costs - Comparison bx Rbtl-Staff-Jt-PC_Final Order Electric EXHIBIT A-1 2 2" xfId="468"/>
    <cellStyle name="_4.06E Pass Throughs_Power Costs - Comparison bx Rbtl-Staff-Jt-PC_Final Order Electric EXHIBIT A-1 3" xfId="469"/>
    <cellStyle name="_4.06E Pass Throughs_Production Adj 4.37" xfId="470"/>
    <cellStyle name="_4.06E Pass Throughs_Production Adj 4.37 2" xfId="471"/>
    <cellStyle name="_4.06E Pass Throughs_Production Adj 4.37 2 2" xfId="472"/>
    <cellStyle name="_4.06E Pass Throughs_Production Adj 4.37 3" xfId="473"/>
    <cellStyle name="_4.06E Pass Throughs_Purchased Power Adj 4.03" xfId="474"/>
    <cellStyle name="_4.06E Pass Throughs_Purchased Power Adj 4.03 2" xfId="475"/>
    <cellStyle name="_4.06E Pass Throughs_Purchased Power Adj 4.03 2 2" xfId="476"/>
    <cellStyle name="_4.06E Pass Throughs_Purchased Power Adj 4.03 3" xfId="477"/>
    <cellStyle name="_4.06E Pass Throughs_Rebuttal Power Costs" xfId="478"/>
    <cellStyle name="_4.06E Pass Throughs_Rebuttal Power Costs 2" xfId="479"/>
    <cellStyle name="_4.06E Pass Throughs_Rebuttal Power Costs 2 2" xfId="480"/>
    <cellStyle name="_4.06E Pass Throughs_Rebuttal Power Costs 3" xfId="481"/>
    <cellStyle name="_4.06E Pass Throughs_Rebuttal Power Costs_Adj Bench DR 3 for Initial Briefs (Electric)" xfId="482"/>
    <cellStyle name="_4.06E Pass Throughs_Rebuttal Power Costs_Adj Bench DR 3 for Initial Briefs (Electric) 2" xfId="483"/>
    <cellStyle name="_4.06E Pass Throughs_Rebuttal Power Costs_Adj Bench DR 3 for Initial Briefs (Electric) 2 2" xfId="484"/>
    <cellStyle name="_4.06E Pass Throughs_Rebuttal Power Costs_Adj Bench DR 3 for Initial Briefs (Electric) 3" xfId="485"/>
    <cellStyle name="_4.06E Pass Throughs_Rebuttal Power Costs_Adj Bench DR 3 for Initial Briefs (Electric)_DEM-WP(C) ENERG10C--ctn Mid-C_042010 2010GRC" xfId="8184"/>
    <cellStyle name="_4.06E Pass Throughs_Rebuttal Power Costs_DEM-WP(C) ENERG10C--ctn Mid-C_042010 2010GRC" xfId="8185"/>
    <cellStyle name="_4.06E Pass Throughs_Rebuttal Power Costs_Electric Rev Req Model (2009 GRC) Rebuttal" xfId="486"/>
    <cellStyle name="_4.06E Pass Throughs_Rebuttal Power Costs_Electric Rev Req Model (2009 GRC) Rebuttal 2" xfId="487"/>
    <cellStyle name="_4.06E Pass Throughs_Rebuttal Power Costs_Electric Rev Req Model (2009 GRC) Rebuttal 2 2" xfId="488"/>
    <cellStyle name="_4.06E Pass Throughs_Rebuttal Power Costs_Electric Rev Req Model (2009 GRC) Rebuttal 3" xfId="489"/>
    <cellStyle name="_4.06E Pass Throughs_Rebuttal Power Costs_Electric Rev Req Model (2009 GRC) Rebuttal REmoval of New  WH Solar AdjustMI" xfId="490"/>
    <cellStyle name="_4.06E Pass Throughs_Rebuttal Power Costs_Electric Rev Req Model (2009 GRC) Rebuttal REmoval of New  WH Solar AdjustMI 2" xfId="491"/>
    <cellStyle name="_4.06E Pass Throughs_Rebuttal Power Costs_Electric Rev Req Model (2009 GRC) Rebuttal REmoval of New  WH Solar AdjustMI 2 2" xfId="492"/>
    <cellStyle name="_4.06E Pass Throughs_Rebuttal Power Costs_Electric Rev Req Model (2009 GRC) Rebuttal REmoval of New  WH Solar AdjustMI 3" xfId="493"/>
    <cellStyle name="_4.06E Pass Throughs_Rebuttal Power Costs_Electric Rev Req Model (2009 GRC) Rebuttal REmoval of New  WH Solar AdjustMI_DEM-WP(C) ENERG10C--ctn Mid-C_042010 2010GRC" xfId="8186"/>
    <cellStyle name="_4.06E Pass Throughs_Rebuttal Power Costs_Electric Rev Req Model (2009 GRC) Revised 01-18-2010" xfId="494"/>
    <cellStyle name="_4.06E Pass Throughs_Rebuttal Power Costs_Electric Rev Req Model (2009 GRC) Revised 01-18-2010 2" xfId="495"/>
    <cellStyle name="_4.06E Pass Throughs_Rebuttal Power Costs_Electric Rev Req Model (2009 GRC) Revised 01-18-2010 2 2" xfId="496"/>
    <cellStyle name="_4.06E Pass Throughs_Rebuttal Power Costs_Electric Rev Req Model (2009 GRC) Revised 01-18-2010 3" xfId="497"/>
    <cellStyle name="_4.06E Pass Throughs_Rebuttal Power Costs_Electric Rev Req Model (2009 GRC) Revised 01-18-2010_DEM-WP(C) ENERG10C--ctn Mid-C_042010 2010GRC" xfId="8187"/>
    <cellStyle name="_4.06E Pass Throughs_Rebuttal Power Costs_Final Order Electric EXHIBIT A-1" xfId="498"/>
    <cellStyle name="_4.06E Pass Throughs_Rebuttal Power Costs_Final Order Electric EXHIBIT A-1 2" xfId="499"/>
    <cellStyle name="_4.06E Pass Throughs_Rebuttal Power Costs_Final Order Electric EXHIBIT A-1 2 2" xfId="500"/>
    <cellStyle name="_4.06E Pass Throughs_Rebuttal Power Costs_Final Order Electric EXHIBIT A-1 3" xfId="501"/>
    <cellStyle name="_4.06E Pass Throughs_ROR &amp; CONV FACTOR" xfId="502"/>
    <cellStyle name="_4.06E Pass Throughs_ROR &amp; CONV FACTOR 2" xfId="503"/>
    <cellStyle name="_4.06E Pass Throughs_ROR &amp; CONV FACTOR 2 2" xfId="504"/>
    <cellStyle name="_4.06E Pass Throughs_ROR &amp; CONV FACTOR 3" xfId="505"/>
    <cellStyle name="_4.06E Pass Throughs_ROR 5.02" xfId="506"/>
    <cellStyle name="_4.06E Pass Throughs_ROR 5.02 2" xfId="507"/>
    <cellStyle name="_4.06E Pass Throughs_ROR 5.02 2 2" xfId="508"/>
    <cellStyle name="_4.06E Pass Throughs_ROR 5.02 3" xfId="509"/>
    <cellStyle name="_4.06E Pass Throughs_Wind Integration 10GRC" xfId="510"/>
    <cellStyle name="_4.06E Pass Throughs_Wind Integration 10GRC 2" xfId="511"/>
    <cellStyle name="_4.06E Pass Throughs_Wind Integration 10GRC_DEM-WP(C) ENERG10C--ctn Mid-C_042010 2010GRC" xfId="8188"/>
    <cellStyle name="_4.13E Montana Energy Tax" xfId="17"/>
    <cellStyle name="_4.13E Montana Energy Tax 2" xfId="512"/>
    <cellStyle name="_4.13E Montana Energy Tax 2 2" xfId="513"/>
    <cellStyle name="_4.13E Montana Energy Tax 2 2 2" xfId="514"/>
    <cellStyle name="_4.13E Montana Energy Tax 2 3" xfId="515"/>
    <cellStyle name="_4.13E Montana Energy Tax 3" xfId="516"/>
    <cellStyle name="_4.13E Montana Energy Tax 3 2" xfId="517"/>
    <cellStyle name="_4.13E Montana Energy Tax 3 2 2" xfId="518"/>
    <cellStyle name="_4.13E Montana Energy Tax 3 3" xfId="519"/>
    <cellStyle name="_4.13E Montana Energy Tax 3 3 2" xfId="520"/>
    <cellStyle name="_4.13E Montana Energy Tax 3 4" xfId="521"/>
    <cellStyle name="_4.13E Montana Energy Tax 3 4 2" xfId="522"/>
    <cellStyle name="_4.13E Montana Energy Tax 4" xfId="523"/>
    <cellStyle name="_4.13E Montana Energy Tax 4 2" xfId="524"/>
    <cellStyle name="_4.13E Montana Energy Tax 5" xfId="525"/>
    <cellStyle name="_4.13E Montana Energy Tax 6" xfId="8189"/>
    <cellStyle name="_4.13E Montana Energy Tax 6 2" xfId="8190"/>
    <cellStyle name="_4.13E Montana Energy Tax 7" xfId="8191"/>
    <cellStyle name="_4.13E Montana Energy Tax 7 2" xfId="8192"/>
    <cellStyle name="_4.13E Montana Energy Tax_04 07E Wild Horse Wind Expansion (C) (2)" xfId="526"/>
    <cellStyle name="_4.13E Montana Energy Tax_04 07E Wild Horse Wind Expansion (C) (2) 2" xfId="527"/>
    <cellStyle name="_4.13E Montana Energy Tax_04 07E Wild Horse Wind Expansion (C) (2) 2 2" xfId="528"/>
    <cellStyle name="_4.13E Montana Energy Tax_04 07E Wild Horse Wind Expansion (C) (2) 3" xfId="529"/>
    <cellStyle name="_4.13E Montana Energy Tax_04 07E Wild Horse Wind Expansion (C) (2)_Adj Bench DR 3 for Initial Briefs (Electric)" xfId="530"/>
    <cellStyle name="_4.13E Montana Energy Tax_04 07E Wild Horse Wind Expansion (C) (2)_Adj Bench DR 3 for Initial Briefs (Electric) 2" xfId="531"/>
    <cellStyle name="_4.13E Montana Energy Tax_04 07E Wild Horse Wind Expansion (C) (2)_Adj Bench DR 3 for Initial Briefs (Electric) 2 2" xfId="532"/>
    <cellStyle name="_4.13E Montana Energy Tax_04 07E Wild Horse Wind Expansion (C) (2)_Adj Bench DR 3 for Initial Briefs (Electric) 3" xfId="533"/>
    <cellStyle name="_4.13E Montana Energy Tax_04 07E Wild Horse Wind Expansion (C) (2)_Adj Bench DR 3 for Initial Briefs (Electric)_DEM-WP(C) ENERG10C--ctn Mid-C_042010 2010GRC" xfId="8193"/>
    <cellStyle name="_4.13E Montana Energy Tax_04 07E Wild Horse Wind Expansion (C) (2)_Book1" xfId="8194"/>
    <cellStyle name="_4.13E Montana Energy Tax_04 07E Wild Horse Wind Expansion (C) (2)_DEM-WP(C) ENERG10C--ctn Mid-C_042010 2010GRC" xfId="8195"/>
    <cellStyle name="_4.13E Montana Energy Tax_04 07E Wild Horse Wind Expansion (C) (2)_Electric Rev Req Model (2009 GRC) " xfId="534"/>
    <cellStyle name="_4.13E Montana Energy Tax_04 07E Wild Horse Wind Expansion (C) (2)_Electric Rev Req Model (2009 GRC)  2" xfId="535"/>
    <cellStyle name="_4.13E Montana Energy Tax_04 07E Wild Horse Wind Expansion (C) (2)_Electric Rev Req Model (2009 GRC)  2 2" xfId="536"/>
    <cellStyle name="_4.13E Montana Energy Tax_04 07E Wild Horse Wind Expansion (C) (2)_Electric Rev Req Model (2009 GRC)  3" xfId="537"/>
    <cellStyle name="_4.13E Montana Energy Tax_04 07E Wild Horse Wind Expansion (C) (2)_Electric Rev Req Model (2009 GRC) _DEM-WP(C) ENERG10C--ctn Mid-C_042010 2010GRC" xfId="8196"/>
    <cellStyle name="_4.13E Montana Energy Tax_04 07E Wild Horse Wind Expansion (C) (2)_Electric Rev Req Model (2009 GRC) Rebuttal" xfId="538"/>
    <cellStyle name="_4.13E Montana Energy Tax_04 07E Wild Horse Wind Expansion (C) (2)_Electric Rev Req Model (2009 GRC) Rebuttal 2" xfId="539"/>
    <cellStyle name="_4.13E Montana Energy Tax_04 07E Wild Horse Wind Expansion (C) (2)_Electric Rev Req Model (2009 GRC) Rebuttal 2 2" xfId="540"/>
    <cellStyle name="_4.13E Montana Energy Tax_04 07E Wild Horse Wind Expansion (C) (2)_Electric Rev Req Model (2009 GRC) Rebuttal 3" xfId="541"/>
    <cellStyle name="_4.13E Montana Energy Tax_04 07E Wild Horse Wind Expansion (C) (2)_Electric Rev Req Model (2009 GRC) Rebuttal REmoval of New  WH Solar AdjustMI" xfId="542"/>
    <cellStyle name="_4.13E Montana Energy Tax_04 07E Wild Horse Wind Expansion (C) (2)_Electric Rev Req Model (2009 GRC) Rebuttal REmoval of New  WH Solar AdjustMI 2" xfId="543"/>
    <cellStyle name="_4.13E Montana Energy Tax_04 07E Wild Horse Wind Expansion (C) (2)_Electric Rev Req Model (2009 GRC) Rebuttal REmoval of New  WH Solar AdjustMI 2 2" xfId="544"/>
    <cellStyle name="_4.13E Montana Energy Tax_04 07E Wild Horse Wind Expansion (C) (2)_Electric Rev Req Model (2009 GRC) Rebuttal REmoval of New  WH Solar AdjustMI 3" xfId="545"/>
    <cellStyle name="_4.13E Montana Energy Tax_04 07E Wild Horse Wind Expansion (C) (2)_Electric Rev Req Model (2009 GRC) Rebuttal REmoval of New  WH Solar AdjustMI_DEM-WP(C) ENERG10C--ctn Mid-C_042010 2010GRC" xfId="8197"/>
    <cellStyle name="_4.13E Montana Energy Tax_04 07E Wild Horse Wind Expansion (C) (2)_Electric Rev Req Model (2009 GRC) Revised 01-18-2010" xfId="546"/>
    <cellStyle name="_4.13E Montana Energy Tax_04 07E Wild Horse Wind Expansion (C) (2)_Electric Rev Req Model (2009 GRC) Revised 01-18-2010 2" xfId="547"/>
    <cellStyle name="_4.13E Montana Energy Tax_04 07E Wild Horse Wind Expansion (C) (2)_Electric Rev Req Model (2009 GRC) Revised 01-18-2010 2 2" xfId="548"/>
    <cellStyle name="_4.13E Montana Energy Tax_04 07E Wild Horse Wind Expansion (C) (2)_Electric Rev Req Model (2009 GRC) Revised 01-18-2010 3" xfId="549"/>
    <cellStyle name="_4.13E Montana Energy Tax_04 07E Wild Horse Wind Expansion (C) (2)_Electric Rev Req Model (2009 GRC) Revised 01-18-2010_DEM-WP(C) ENERG10C--ctn Mid-C_042010 2010GRC" xfId="8198"/>
    <cellStyle name="_4.13E Montana Energy Tax_04 07E Wild Horse Wind Expansion (C) (2)_Electric Rev Req Model (2010 GRC)" xfId="8199"/>
    <cellStyle name="_4.13E Montana Energy Tax_04 07E Wild Horse Wind Expansion (C) (2)_Electric Rev Req Model (2010 GRC) SF" xfId="8200"/>
    <cellStyle name="_4.13E Montana Energy Tax_04 07E Wild Horse Wind Expansion (C) (2)_Final Order Electric EXHIBIT A-1" xfId="550"/>
    <cellStyle name="_4.13E Montana Energy Tax_04 07E Wild Horse Wind Expansion (C) (2)_Final Order Electric EXHIBIT A-1 2" xfId="551"/>
    <cellStyle name="_4.13E Montana Energy Tax_04 07E Wild Horse Wind Expansion (C) (2)_Final Order Electric EXHIBIT A-1 2 2" xfId="552"/>
    <cellStyle name="_4.13E Montana Energy Tax_04 07E Wild Horse Wind Expansion (C) (2)_Final Order Electric EXHIBIT A-1 3" xfId="553"/>
    <cellStyle name="_4.13E Montana Energy Tax_04 07E Wild Horse Wind Expansion (C) (2)_TENASKA REGULATORY ASSET" xfId="554"/>
    <cellStyle name="_4.13E Montana Energy Tax_04 07E Wild Horse Wind Expansion (C) (2)_TENASKA REGULATORY ASSET 2" xfId="555"/>
    <cellStyle name="_4.13E Montana Energy Tax_04 07E Wild Horse Wind Expansion (C) (2)_TENASKA REGULATORY ASSET 2 2" xfId="556"/>
    <cellStyle name="_4.13E Montana Energy Tax_04 07E Wild Horse Wind Expansion (C) (2)_TENASKA REGULATORY ASSET 3" xfId="557"/>
    <cellStyle name="_4.13E Montana Energy Tax_16.37E Wild Horse Expansion DeferralRevwrkingfile SF" xfId="558"/>
    <cellStyle name="_4.13E Montana Energy Tax_16.37E Wild Horse Expansion DeferralRevwrkingfile SF 2" xfId="559"/>
    <cellStyle name="_4.13E Montana Energy Tax_16.37E Wild Horse Expansion DeferralRevwrkingfile SF 2 2" xfId="560"/>
    <cellStyle name="_4.13E Montana Energy Tax_16.37E Wild Horse Expansion DeferralRevwrkingfile SF 3" xfId="561"/>
    <cellStyle name="_4.13E Montana Energy Tax_16.37E Wild Horse Expansion DeferralRevwrkingfile SF_DEM-WP(C) ENERG10C--ctn Mid-C_042010 2010GRC" xfId="8201"/>
    <cellStyle name="_4.13E Montana Energy Tax_2009 Compliance Filing PCA Exhibits for GRC" xfId="8202"/>
    <cellStyle name="_4.13E Montana Energy Tax_2009 GRC Compl Filing - Exhibit D" xfId="562"/>
    <cellStyle name="_4.13E Montana Energy Tax_2009 GRC Compl Filing - Exhibit D 2" xfId="563"/>
    <cellStyle name="_4.13E Montana Energy Tax_2009 GRC Compl Filing - Exhibit D_DEM-WP(C) ENERG10C--ctn Mid-C_042010 2010GRC" xfId="8203"/>
    <cellStyle name="_4.13E Montana Energy Tax_3.01 Income Statement" xfId="18"/>
    <cellStyle name="_4.13E Montana Energy Tax_4 31 Regulatory Assets and Liabilities  7 06- Exhibit D" xfId="564"/>
    <cellStyle name="_4.13E Montana Energy Tax_4 31 Regulatory Assets and Liabilities  7 06- Exhibit D 2" xfId="565"/>
    <cellStyle name="_4.13E Montana Energy Tax_4 31 Regulatory Assets and Liabilities  7 06- Exhibit D 2 2" xfId="566"/>
    <cellStyle name="_4.13E Montana Energy Tax_4 31 Regulatory Assets and Liabilities  7 06- Exhibit D 3" xfId="567"/>
    <cellStyle name="_4.13E Montana Energy Tax_4 31 Regulatory Assets and Liabilities  7 06- Exhibit D_DEM-WP(C) ENERG10C--ctn Mid-C_042010 2010GRC" xfId="8204"/>
    <cellStyle name="_4.13E Montana Energy Tax_4 31 Regulatory Assets and Liabilities  7 06- Exhibit D_NIM Summary" xfId="568"/>
    <cellStyle name="_4.13E Montana Energy Tax_4 31 Regulatory Assets and Liabilities  7 06- Exhibit D_NIM Summary 2" xfId="569"/>
    <cellStyle name="_4.13E Montana Energy Tax_4 31 Regulatory Assets and Liabilities  7 06- Exhibit D_NIM Summary_DEM-WP(C) ENERG10C--ctn Mid-C_042010 2010GRC" xfId="8205"/>
    <cellStyle name="_4.13E Montana Energy Tax_4 31E Reg Asset  Liab and EXH D" xfId="8206"/>
    <cellStyle name="_4.13E Montana Energy Tax_4 31E Reg Asset  Liab and EXH D _ Aug 10 Filing (2)" xfId="8207"/>
    <cellStyle name="_4.13E Montana Energy Tax_4 32 Regulatory Assets and Liabilities  7 06- Exhibit D" xfId="570"/>
    <cellStyle name="_4.13E Montana Energy Tax_4 32 Regulatory Assets and Liabilities  7 06- Exhibit D 2" xfId="571"/>
    <cellStyle name="_4.13E Montana Energy Tax_4 32 Regulatory Assets and Liabilities  7 06- Exhibit D 2 2" xfId="572"/>
    <cellStyle name="_4.13E Montana Energy Tax_4 32 Regulatory Assets and Liabilities  7 06- Exhibit D 3" xfId="573"/>
    <cellStyle name="_4.13E Montana Energy Tax_4 32 Regulatory Assets and Liabilities  7 06- Exhibit D_DEM-WP(C) ENERG10C--ctn Mid-C_042010 2010GRC" xfId="8208"/>
    <cellStyle name="_4.13E Montana Energy Tax_4 32 Regulatory Assets and Liabilities  7 06- Exhibit D_NIM Summary" xfId="574"/>
    <cellStyle name="_4.13E Montana Energy Tax_4 32 Regulatory Assets and Liabilities  7 06- Exhibit D_NIM Summary 2" xfId="575"/>
    <cellStyle name="_4.13E Montana Energy Tax_4 32 Regulatory Assets and Liabilities  7 06- Exhibit D_NIM Summary_DEM-WP(C) ENERG10C--ctn Mid-C_042010 2010GRC" xfId="8209"/>
    <cellStyle name="_4.13E Montana Energy Tax_AURORA Total New" xfId="576"/>
    <cellStyle name="_4.13E Montana Energy Tax_AURORA Total New 2" xfId="577"/>
    <cellStyle name="_4.13E Montana Energy Tax_Book2" xfId="578"/>
    <cellStyle name="_4.13E Montana Energy Tax_Book2 2" xfId="579"/>
    <cellStyle name="_4.13E Montana Energy Tax_Book2 2 2" xfId="580"/>
    <cellStyle name="_4.13E Montana Energy Tax_Book2 3" xfId="581"/>
    <cellStyle name="_4.13E Montana Energy Tax_Book2_Adj Bench DR 3 for Initial Briefs (Electric)" xfId="582"/>
    <cellStyle name="_4.13E Montana Energy Tax_Book2_Adj Bench DR 3 for Initial Briefs (Electric) 2" xfId="583"/>
    <cellStyle name="_4.13E Montana Energy Tax_Book2_Adj Bench DR 3 for Initial Briefs (Electric) 2 2" xfId="584"/>
    <cellStyle name="_4.13E Montana Energy Tax_Book2_Adj Bench DR 3 for Initial Briefs (Electric) 3" xfId="585"/>
    <cellStyle name="_4.13E Montana Energy Tax_Book2_Adj Bench DR 3 for Initial Briefs (Electric)_DEM-WP(C) ENERG10C--ctn Mid-C_042010 2010GRC" xfId="8210"/>
    <cellStyle name="_4.13E Montana Energy Tax_Book2_DEM-WP(C) ENERG10C--ctn Mid-C_042010 2010GRC" xfId="8211"/>
    <cellStyle name="_4.13E Montana Energy Tax_Book2_Electric Rev Req Model (2009 GRC) Rebuttal" xfId="586"/>
    <cellStyle name="_4.13E Montana Energy Tax_Book2_Electric Rev Req Model (2009 GRC) Rebuttal 2" xfId="587"/>
    <cellStyle name="_4.13E Montana Energy Tax_Book2_Electric Rev Req Model (2009 GRC) Rebuttal 2 2" xfId="588"/>
    <cellStyle name="_4.13E Montana Energy Tax_Book2_Electric Rev Req Model (2009 GRC) Rebuttal 3" xfId="589"/>
    <cellStyle name="_4.13E Montana Energy Tax_Book2_Electric Rev Req Model (2009 GRC) Rebuttal REmoval of New  WH Solar AdjustMI" xfId="590"/>
    <cellStyle name="_4.13E Montana Energy Tax_Book2_Electric Rev Req Model (2009 GRC) Rebuttal REmoval of New  WH Solar AdjustMI 2" xfId="591"/>
    <cellStyle name="_4.13E Montana Energy Tax_Book2_Electric Rev Req Model (2009 GRC) Rebuttal REmoval of New  WH Solar AdjustMI 2 2" xfId="592"/>
    <cellStyle name="_4.13E Montana Energy Tax_Book2_Electric Rev Req Model (2009 GRC) Rebuttal REmoval of New  WH Solar AdjustMI 3" xfId="593"/>
    <cellStyle name="_4.13E Montana Energy Tax_Book2_Electric Rev Req Model (2009 GRC) Rebuttal REmoval of New  WH Solar AdjustMI_DEM-WP(C) ENERG10C--ctn Mid-C_042010 2010GRC" xfId="8212"/>
    <cellStyle name="_4.13E Montana Energy Tax_Book2_Electric Rev Req Model (2009 GRC) Revised 01-18-2010" xfId="594"/>
    <cellStyle name="_4.13E Montana Energy Tax_Book2_Electric Rev Req Model (2009 GRC) Revised 01-18-2010 2" xfId="595"/>
    <cellStyle name="_4.13E Montana Energy Tax_Book2_Electric Rev Req Model (2009 GRC) Revised 01-18-2010 2 2" xfId="596"/>
    <cellStyle name="_4.13E Montana Energy Tax_Book2_Electric Rev Req Model (2009 GRC) Revised 01-18-2010 3" xfId="597"/>
    <cellStyle name="_4.13E Montana Energy Tax_Book2_Electric Rev Req Model (2009 GRC) Revised 01-18-2010_DEM-WP(C) ENERG10C--ctn Mid-C_042010 2010GRC" xfId="8213"/>
    <cellStyle name="_4.13E Montana Energy Tax_Book2_Final Order Electric EXHIBIT A-1" xfId="598"/>
    <cellStyle name="_4.13E Montana Energy Tax_Book2_Final Order Electric EXHIBIT A-1 2" xfId="599"/>
    <cellStyle name="_4.13E Montana Energy Tax_Book2_Final Order Electric EXHIBIT A-1 2 2" xfId="600"/>
    <cellStyle name="_4.13E Montana Energy Tax_Book2_Final Order Electric EXHIBIT A-1 3" xfId="601"/>
    <cellStyle name="_4.13E Montana Energy Tax_Book4" xfId="602"/>
    <cellStyle name="_4.13E Montana Energy Tax_Book4 2" xfId="603"/>
    <cellStyle name="_4.13E Montana Energy Tax_Book4 2 2" xfId="604"/>
    <cellStyle name="_4.13E Montana Energy Tax_Book4 3" xfId="605"/>
    <cellStyle name="_4.13E Montana Energy Tax_Book4_DEM-WP(C) ENERG10C--ctn Mid-C_042010 2010GRC" xfId="8214"/>
    <cellStyle name="_4.13E Montana Energy Tax_Book9" xfId="606"/>
    <cellStyle name="_4.13E Montana Energy Tax_Book9 2" xfId="607"/>
    <cellStyle name="_4.13E Montana Energy Tax_Book9 2 2" xfId="608"/>
    <cellStyle name="_4.13E Montana Energy Tax_Book9 3" xfId="609"/>
    <cellStyle name="_4.13E Montana Energy Tax_Book9_DEM-WP(C) ENERG10C--ctn Mid-C_042010 2010GRC" xfId="8215"/>
    <cellStyle name="_4.13E Montana Energy Tax_Chelan PUD Power Costs (8-10)" xfId="8216"/>
    <cellStyle name="_4.13E Montana Energy Tax_DEM-WP(C) Chelan Power Costs" xfId="8217"/>
    <cellStyle name="_4.13E Montana Energy Tax_DEM-WP(C) ENERG10C--ctn Mid-C_042010 2010GRC" xfId="8218"/>
    <cellStyle name="_4.13E Montana Energy Tax_DEM-WP(C) Gas Transport 2010GRC" xfId="8219"/>
    <cellStyle name="_4.13E Montana Energy Tax_INPUTS" xfId="610"/>
    <cellStyle name="_4.13E Montana Energy Tax_INPUTS 2" xfId="611"/>
    <cellStyle name="_4.13E Montana Energy Tax_INPUTS 2 2" xfId="612"/>
    <cellStyle name="_4.13E Montana Energy Tax_INPUTS 3" xfId="613"/>
    <cellStyle name="_4.13E Montana Energy Tax_NIM Summary" xfId="614"/>
    <cellStyle name="_4.13E Montana Energy Tax_NIM Summary 09GRC" xfId="615"/>
    <cellStyle name="_4.13E Montana Energy Tax_NIM Summary 09GRC 2" xfId="616"/>
    <cellStyle name="_4.13E Montana Energy Tax_NIM Summary 09GRC_DEM-WP(C) ENERG10C--ctn Mid-C_042010 2010GRC" xfId="8220"/>
    <cellStyle name="_4.13E Montana Energy Tax_NIM Summary 2" xfId="617"/>
    <cellStyle name="_4.13E Montana Energy Tax_NIM Summary 3" xfId="618"/>
    <cellStyle name="_4.13E Montana Energy Tax_NIM Summary 4" xfId="619"/>
    <cellStyle name="_4.13E Montana Energy Tax_NIM Summary 5" xfId="620"/>
    <cellStyle name="_4.13E Montana Energy Tax_NIM Summary 6" xfId="621"/>
    <cellStyle name="_4.13E Montana Energy Tax_NIM Summary 7" xfId="622"/>
    <cellStyle name="_4.13E Montana Energy Tax_NIM Summary 8" xfId="623"/>
    <cellStyle name="_4.13E Montana Energy Tax_NIM Summary 9" xfId="624"/>
    <cellStyle name="_4.13E Montana Energy Tax_NIM Summary_DEM-WP(C) ENERG10C--ctn Mid-C_042010 2010GRC" xfId="8221"/>
    <cellStyle name="_4.13E Montana Energy Tax_PCA 10 -  Exhibit D from A Kellogg Jan 2011" xfId="8222"/>
    <cellStyle name="_4.13E Montana Energy Tax_PCA 10 -  Exhibit D from A Kellogg July 2011" xfId="8223"/>
    <cellStyle name="_4.13E Montana Energy Tax_PCA 10 -  Exhibit D from S Free Rcv'd 12-11" xfId="8224"/>
    <cellStyle name="_4.13E Montana Energy Tax_PCA 9 -  Exhibit D April 2010" xfId="8225"/>
    <cellStyle name="_4.13E Montana Energy Tax_PCA 9 -  Exhibit D April 2010 (3)" xfId="625"/>
    <cellStyle name="_4.13E Montana Energy Tax_PCA 9 -  Exhibit D April 2010 (3) 2" xfId="626"/>
    <cellStyle name="_4.13E Montana Energy Tax_PCA 9 -  Exhibit D April 2010 (3)_DEM-WP(C) ENERG10C--ctn Mid-C_042010 2010GRC" xfId="8226"/>
    <cellStyle name="_4.13E Montana Energy Tax_PCA 9 -  Exhibit D Nov 2010" xfId="8227"/>
    <cellStyle name="_4.13E Montana Energy Tax_PCA 9 - Exhibit D at August 2010" xfId="8228"/>
    <cellStyle name="_4.13E Montana Energy Tax_PCA 9 - Exhibit D June 2010 GRC" xfId="8229"/>
    <cellStyle name="_4.13E Montana Energy Tax_Power Costs - Comparison bx Rbtl-Staff-Jt-PC" xfId="627"/>
    <cellStyle name="_4.13E Montana Energy Tax_Power Costs - Comparison bx Rbtl-Staff-Jt-PC 2" xfId="628"/>
    <cellStyle name="_4.13E Montana Energy Tax_Power Costs - Comparison bx Rbtl-Staff-Jt-PC 2 2" xfId="629"/>
    <cellStyle name="_4.13E Montana Energy Tax_Power Costs - Comparison bx Rbtl-Staff-Jt-PC 3" xfId="630"/>
    <cellStyle name="_4.13E Montana Energy Tax_Power Costs - Comparison bx Rbtl-Staff-Jt-PC_Adj Bench DR 3 for Initial Briefs (Electric)" xfId="631"/>
    <cellStyle name="_4.13E Montana Energy Tax_Power Costs - Comparison bx Rbtl-Staff-Jt-PC_Adj Bench DR 3 for Initial Briefs (Electric) 2" xfId="632"/>
    <cellStyle name="_4.13E Montana Energy Tax_Power Costs - Comparison bx Rbtl-Staff-Jt-PC_Adj Bench DR 3 for Initial Briefs (Electric) 2 2" xfId="633"/>
    <cellStyle name="_4.13E Montana Energy Tax_Power Costs - Comparison bx Rbtl-Staff-Jt-PC_Adj Bench DR 3 for Initial Briefs (Electric) 3" xfId="634"/>
    <cellStyle name="_4.13E Montana Energy Tax_Power Costs - Comparison bx Rbtl-Staff-Jt-PC_Adj Bench DR 3 for Initial Briefs (Electric)_DEM-WP(C) ENERG10C--ctn Mid-C_042010 2010GRC" xfId="8230"/>
    <cellStyle name="_4.13E Montana Energy Tax_Power Costs - Comparison bx Rbtl-Staff-Jt-PC_DEM-WP(C) ENERG10C--ctn Mid-C_042010 2010GRC" xfId="8231"/>
    <cellStyle name="_4.13E Montana Energy Tax_Power Costs - Comparison bx Rbtl-Staff-Jt-PC_Electric Rev Req Model (2009 GRC) Rebuttal" xfId="635"/>
    <cellStyle name="_4.13E Montana Energy Tax_Power Costs - Comparison bx Rbtl-Staff-Jt-PC_Electric Rev Req Model (2009 GRC) Rebuttal 2" xfId="636"/>
    <cellStyle name="_4.13E Montana Energy Tax_Power Costs - Comparison bx Rbtl-Staff-Jt-PC_Electric Rev Req Model (2009 GRC) Rebuttal 2 2" xfId="637"/>
    <cellStyle name="_4.13E Montana Energy Tax_Power Costs - Comparison bx Rbtl-Staff-Jt-PC_Electric Rev Req Model (2009 GRC) Rebuttal 3" xfId="638"/>
    <cellStyle name="_4.13E Montana Energy Tax_Power Costs - Comparison bx Rbtl-Staff-Jt-PC_Electric Rev Req Model (2009 GRC) Rebuttal REmoval of New  WH Solar AdjustMI" xfId="639"/>
    <cellStyle name="_4.13E Montana Energy Tax_Power Costs - Comparison bx Rbtl-Staff-Jt-PC_Electric Rev Req Model (2009 GRC) Rebuttal REmoval of New  WH Solar AdjustMI 2" xfId="640"/>
    <cellStyle name="_4.13E Montana Energy Tax_Power Costs - Comparison bx Rbtl-Staff-Jt-PC_Electric Rev Req Model (2009 GRC) Rebuttal REmoval of New  WH Solar AdjustMI 2 2" xfId="641"/>
    <cellStyle name="_4.13E Montana Energy Tax_Power Costs - Comparison bx Rbtl-Staff-Jt-PC_Electric Rev Req Model (2009 GRC) Rebuttal REmoval of New  WH Solar AdjustMI 3" xfId="642"/>
    <cellStyle name="_4.13E Montana Energy Tax_Power Costs - Comparison bx Rbtl-Staff-Jt-PC_Electric Rev Req Model (2009 GRC) Rebuttal REmoval of New  WH Solar AdjustMI_DEM-WP(C) ENERG10C--ctn Mid-C_042010 2010GRC" xfId="8232"/>
    <cellStyle name="_4.13E Montana Energy Tax_Power Costs - Comparison bx Rbtl-Staff-Jt-PC_Electric Rev Req Model (2009 GRC) Revised 01-18-2010" xfId="643"/>
    <cellStyle name="_4.13E Montana Energy Tax_Power Costs - Comparison bx Rbtl-Staff-Jt-PC_Electric Rev Req Model (2009 GRC) Revised 01-18-2010 2" xfId="644"/>
    <cellStyle name="_4.13E Montana Energy Tax_Power Costs - Comparison bx Rbtl-Staff-Jt-PC_Electric Rev Req Model (2009 GRC) Revised 01-18-2010 2 2" xfId="645"/>
    <cellStyle name="_4.13E Montana Energy Tax_Power Costs - Comparison bx Rbtl-Staff-Jt-PC_Electric Rev Req Model (2009 GRC) Revised 01-18-2010 3" xfId="646"/>
    <cellStyle name="_4.13E Montana Energy Tax_Power Costs - Comparison bx Rbtl-Staff-Jt-PC_Electric Rev Req Model (2009 GRC) Revised 01-18-2010_DEM-WP(C) ENERG10C--ctn Mid-C_042010 2010GRC" xfId="8233"/>
    <cellStyle name="_4.13E Montana Energy Tax_Power Costs - Comparison bx Rbtl-Staff-Jt-PC_Final Order Electric EXHIBIT A-1" xfId="647"/>
    <cellStyle name="_4.13E Montana Energy Tax_Power Costs - Comparison bx Rbtl-Staff-Jt-PC_Final Order Electric EXHIBIT A-1 2" xfId="648"/>
    <cellStyle name="_4.13E Montana Energy Tax_Power Costs - Comparison bx Rbtl-Staff-Jt-PC_Final Order Electric EXHIBIT A-1 2 2" xfId="649"/>
    <cellStyle name="_4.13E Montana Energy Tax_Power Costs - Comparison bx Rbtl-Staff-Jt-PC_Final Order Electric EXHIBIT A-1 3" xfId="650"/>
    <cellStyle name="_4.13E Montana Energy Tax_Production Adj 4.37" xfId="651"/>
    <cellStyle name="_4.13E Montana Energy Tax_Production Adj 4.37 2" xfId="652"/>
    <cellStyle name="_4.13E Montana Energy Tax_Production Adj 4.37 2 2" xfId="653"/>
    <cellStyle name="_4.13E Montana Energy Tax_Production Adj 4.37 3" xfId="654"/>
    <cellStyle name="_4.13E Montana Energy Tax_Purchased Power Adj 4.03" xfId="655"/>
    <cellStyle name="_4.13E Montana Energy Tax_Purchased Power Adj 4.03 2" xfId="656"/>
    <cellStyle name="_4.13E Montana Energy Tax_Purchased Power Adj 4.03 2 2" xfId="657"/>
    <cellStyle name="_4.13E Montana Energy Tax_Purchased Power Adj 4.03 3" xfId="658"/>
    <cellStyle name="_4.13E Montana Energy Tax_Rebuttal Power Costs" xfId="659"/>
    <cellStyle name="_4.13E Montana Energy Tax_Rebuttal Power Costs 2" xfId="660"/>
    <cellStyle name="_4.13E Montana Energy Tax_Rebuttal Power Costs 2 2" xfId="661"/>
    <cellStyle name="_4.13E Montana Energy Tax_Rebuttal Power Costs 3" xfId="662"/>
    <cellStyle name="_4.13E Montana Energy Tax_Rebuttal Power Costs_Adj Bench DR 3 for Initial Briefs (Electric)" xfId="663"/>
    <cellStyle name="_4.13E Montana Energy Tax_Rebuttal Power Costs_Adj Bench DR 3 for Initial Briefs (Electric) 2" xfId="664"/>
    <cellStyle name="_4.13E Montana Energy Tax_Rebuttal Power Costs_Adj Bench DR 3 for Initial Briefs (Electric) 2 2" xfId="665"/>
    <cellStyle name="_4.13E Montana Energy Tax_Rebuttal Power Costs_Adj Bench DR 3 for Initial Briefs (Electric) 3" xfId="666"/>
    <cellStyle name="_4.13E Montana Energy Tax_Rebuttal Power Costs_Adj Bench DR 3 for Initial Briefs (Electric)_DEM-WP(C) ENERG10C--ctn Mid-C_042010 2010GRC" xfId="8234"/>
    <cellStyle name="_4.13E Montana Energy Tax_Rebuttal Power Costs_DEM-WP(C) ENERG10C--ctn Mid-C_042010 2010GRC" xfId="8235"/>
    <cellStyle name="_4.13E Montana Energy Tax_Rebuttal Power Costs_Electric Rev Req Model (2009 GRC) Rebuttal" xfId="667"/>
    <cellStyle name="_4.13E Montana Energy Tax_Rebuttal Power Costs_Electric Rev Req Model (2009 GRC) Rebuttal 2" xfId="668"/>
    <cellStyle name="_4.13E Montana Energy Tax_Rebuttal Power Costs_Electric Rev Req Model (2009 GRC) Rebuttal 2 2" xfId="669"/>
    <cellStyle name="_4.13E Montana Energy Tax_Rebuttal Power Costs_Electric Rev Req Model (2009 GRC) Rebuttal 3" xfId="670"/>
    <cellStyle name="_4.13E Montana Energy Tax_Rebuttal Power Costs_Electric Rev Req Model (2009 GRC) Rebuttal REmoval of New  WH Solar AdjustMI" xfId="671"/>
    <cellStyle name="_4.13E Montana Energy Tax_Rebuttal Power Costs_Electric Rev Req Model (2009 GRC) Rebuttal REmoval of New  WH Solar AdjustMI 2" xfId="672"/>
    <cellStyle name="_4.13E Montana Energy Tax_Rebuttal Power Costs_Electric Rev Req Model (2009 GRC) Rebuttal REmoval of New  WH Solar AdjustMI 2 2" xfId="673"/>
    <cellStyle name="_4.13E Montana Energy Tax_Rebuttal Power Costs_Electric Rev Req Model (2009 GRC) Rebuttal REmoval of New  WH Solar AdjustMI 3" xfId="674"/>
    <cellStyle name="_4.13E Montana Energy Tax_Rebuttal Power Costs_Electric Rev Req Model (2009 GRC) Rebuttal REmoval of New  WH Solar AdjustMI_DEM-WP(C) ENERG10C--ctn Mid-C_042010 2010GRC" xfId="8236"/>
    <cellStyle name="_4.13E Montana Energy Tax_Rebuttal Power Costs_Electric Rev Req Model (2009 GRC) Revised 01-18-2010" xfId="675"/>
    <cellStyle name="_4.13E Montana Energy Tax_Rebuttal Power Costs_Electric Rev Req Model (2009 GRC) Revised 01-18-2010 2" xfId="676"/>
    <cellStyle name="_4.13E Montana Energy Tax_Rebuttal Power Costs_Electric Rev Req Model (2009 GRC) Revised 01-18-2010 2 2" xfId="677"/>
    <cellStyle name="_4.13E Montana Energy Tax_Rebuttal Power Costs_Electric Rev Req Model (2009 GRC) Revised 01-18-2010 3" xfId="678"/>
    <cellStyle name="_4.13E Montana Energy Tax_Rebuttal Power Costs_Electric Rev Req Model (2009 GRC) Revised 01-18-2010_DEM-WP(C) ENERG10C--ctn Mid-C_042010 2010GRC" xfId="8237"/>
    <cellStyle name="_4.13E Montana Energy Tax_Rebuttal Power Costs_Final Order Electric EXHIBIT A-1" xfId="679"/>
    <cellStyle name="_4.13E Montana Energy Tax_Rebuttal Power Costs_Final Order Electric EXHIBIT A-1 2" xfId="680"/>
    <cellStyle name="_4.13E Montana Energy Tax_Rebuttal Power Costs_Final Order Electric EXHIBIT A-1 2 2" xfId="681"/>
    <cellStyle name="_4.13E Montana Energy Tax_Rebuttal Power Costs_Final Order Electric EXHIBIT A-1 3" xfId="682"/>
    <cellStyle name="_4.13E Montana Energy Tax_ROR &amp; CONV FACTOR" xfId="683"/>
    <cellStyle name="_4.13E Montana Energy Tax_ROR &amp; CONV FACTOR 2" xfId="684"/>
    <cellStyle name="_4.13E Montana Energy Tax_ROR &amp; CONV FACTOR 2 2" xfId="685"/>
    <cellStyle name="_4.13E Montana Energy Tax_ROR &amp; CONV FACTOR 3" xfId="686"/>
    <cellStyle name="_4.13E Montana Energy Tax_ROR 5.02" xfId="687"/>
    <cellStyle name="_4.13E Montana Energy Tax_ROR 5.02 2" xfId="688"/>
    <cellStyle name="_4.13E Montana Energy Tax_ROR 5.02 2 2" xfId="689"/>
    <cellStyle name="_4.13E Montana Energy Tax_ROR 5.02 3" xfId="690"/>
    <cellStyle name="_4.13E Montana Energy Tax_Wind Integration 10GRC" xfId="691"/>
    <cellStyle name="_4.13E Montana Energy Tax_Wind Integration 10GRC 2" xfId="692"/>
    <cellStyle name="_4.13E Montana Energy Tax_Wind Integration 10GRC_DEM-WP(C) ENERG10C--ctn Mid-C_042010 2010GRC" xfId="8238"/>
    <cellStyle name="_4.17E Montana Energy Tax Working File" xfId="8239"/>
    <cellStyle name="_5 year summary (9-25-09)" xfId="8240"/>
    <cellStyle name="_5.03G-Conversion Factor Working FileMI" xfId="8241"/>
    <cellStyle name="_x0013__Adj Bench DR 3 for Initial Briefs (Electric)" xfId="693"/>
    <cellStyle name="_x0013__Adj Bench DR 3 for Initial Briefs (Electric) 2" xfId="694"/>
    <cellStyle name="_x0013__Adj Bench DR 3 for Initial Briefs (Electric) 2 2" xfId="695"/>
    <cellStyle name="_x0013__Adj Bench DR 3 for Initial Briefs (Electric) 3" xfId="696"/>
    <cellStyle name="_x0013__Adj Bench DR 3 for Initial Briefs (Electric)_DEM-WP(C) ENERG10C--ctn Mid-C_042010 2010GRC" xfId="8242"/>
    <cellStyle name="_AURORA WIP" xfId="697"/>
    <cellStyle name="_AURORA WIP 2" xfId="698"/>
    <cellStyle name="_AURORA WIP 2 2" xfId="699"/>
    <cellStyle name="_AURORA WIP 3" xfId="700"/>
    <cellStyle name="_AURORA WIP 4" xfId="8243"/>
    <cellStyle name="_AURORA WIP 4 2" xfId="8244"/>
    <cellStyle name="_AURORA WIP 5" xfId="8245"/>
    <cellStyle name="_AURORA WIP 5 2" xfId="8246"/>
    <cellStyle name="_AURORA WIP_4 31E Reg Asset  Liab and EXH D" xfId="8247"/>
    <cellStyle name="_AURORA WIP_4 31E Reg Asset  Liab and EXH D _ Aug 10 Filing (2)" xfId="8248"/>
    <cellStyle name="_AURORA WIP_Chelan PUD Power Costs (8-10)" xfId="8249"/>
    <cellStyle name="_AURORA WIP_DEM-WP(C) Chelan Power Costs" xfId="8250"/>
    <cellStyle name="_AURORA WIP_DEM-WP(C) Costs Not In AURORA 2010GRC As Filed" xfId="701"/>
    <cellStyle name="_AURORA WIP_DEM-WP(C) Costs Not In AURORA 2010GRC As Filed 2" xfId="8251"/>
    <cellStyle name="_AURORA WIP_DEM-WP(C) Costs Not In AURORA 2010GRC As Filed 3" xfId="8252"/>
    <cellStyle name="_AURORA WIP_DEM-WP(C) Costs Not In AURORA 2010GRC As Filed_DEM-WP(C) ENERG10C--ctn Mid-C_042010 2010GRC" xfId="8253"/>
    <cellStyle name="_AURORA WIP_DEM-WP(C) ENERG10C--ctn Mid-C_042010 2010GRC" xfId="8254"/>
    <cellStyle name="_AURORA WIP_DEM-WP(C) Gas Transport 2010GRC" xfId="8255"/>
    <cellStyle name="_AURORA WIP_NIM Summary" xfId="702"/>
    <cellStyle name="_AURORA WIP_NIM Summary 09GRC" xfId="703"/>
    <cellStyle name="_AURORA WIP_NIM Summary 09GRC 2" xfId="704"/>
    <cellStyle name="_AURORA WIP_NIM Summary 09GRC_DEM-WP(C) ENERG10C--ctn Mid-C_042010 2010GRC" xfId="8256"/>
    <cellStyle name="_AURORA WIP_NIM Summary 2" xfId="705"/>
    <cellStyle name="_AURORA WIP_NIM Summary 3" xfId="706"/>
    <cellStyle name="_AURORA WIP_NIM Summary 4" xfId="707"/>
    <cellStyle name="_AURORA WIP_NIM Summary 5" xfId="708"/>
    <cellStyle name="_AURORA WIP_NIM Summary 6" xfId="709"/>
    <cellStyle name="_AURORA WIP_NIM Summary 7" xfId="710"/>
    <cellStyle name="_AURORA WIP_NIM Summary 8" xfId="711"/>
    <cellStyle name="_AURORA WIP_NIM Summary 9" xfId="712"/>
    <cellStyle name="_AURORA WIP_NIM Summary_DEM-WP(C) ENERG10C--ctn Mid-C_042010 2010GRC" xfId="8257"/>
    <cellStyle name="_AURORA WIP_NIM+O&amp;M" xfId="8258"/>
    <cellStyle name="_AURORA WIP_NIM+O&amp;M 2" xfId="8259"/>
    <cellStyle name="_AURORA WIP_NIM+O&amp;M Monthly" xfId="8260"/>
    <cellStyle name="_AURORA WIP_NIM+O&amp;M Monthly 2" xfId="8261"/>
    <cellStyle name="_AURORA WIP_PCA 9 -  Exhibit D April 2010 (3)" xfId="713"/>
    <cellStyle name="_AURORA WIP_PCA 9 -  Exhibit D April 2010 (3) 2" xfId="714"/>
    <cellStyle name="_AURORA WIP_PCA 9 -  Exhibit D April 2010 (3)_DEM-WP(C) ENERG10C--ctn Mid-C_042010 2010GRC" xfId="8262"/>
    <cellStyle name="_AURORA WIP_Reconciliation" xfId="715"/>
    <cellStyle name="_AURORA WIP_Reconciliation 2" xfId="8263"/>
    <cellStyle name="_AURORA WIP_Reconciliation 3" xfId="8264"/>
    <cellStyle name="_AURORA WIP_Reconciliation_DEM-WP(C) ENERG10C--ctn Mid-C_042010 2010GRC" xfId="8265"/>
    <cellStyle name="_AURORA WIP_Wind Integration 10GRC" xfId="716"/>
    <cellStyle name="_AURORA WIP_Wind Integration 10GRC 2" xfId="717"/>
    <cellStyle name="_AURORA WIP_Wind Integration 10GRC_DEM-WP(C) ENERG10C--ctn Mid-C_042010 2010GRC" xfId="8266"/>
    <cellStyle name="_Book1" xfId="19"/>
    <cellStyle name="_x0013__Book1" xfId="8267"/>
    <cellStyle name="_Book1 (2)" xfId="20"/>
    <cellStyle name="_Book1 (2) 2" xfId="718"/>
    <cellStyle name="_Book1 (2) 2 2" xfId="719"/>
    <cellStyle name="_Book1 (2) 2 2 2" xfId="720"/>
    <cellStyle name="_Book1 (2) 2 3" xfId="721"/>
    <cellStyle name="_Book1 (2) 3" xfId="722"/>
    <cellStyle name="_Book1 (2) 3 2" xfId="723"/>
    <cellStyle name="_Book1 (2) 3 2 2" xfId="724"/>
    <cellStyle name="_Book1 (2) 3 3" xfId="725"/>
    <cellStyle name="_Book1 (2) 3 3 2" xfId="726"/>
    <cellStyle name="_Book1 (2) 3 4" xfId="727"/>
    <cellStyle name="_Book1 (2) 3 4 2" xfId="728"/>
    <cellStyle name="_Book1 (2) 4" xfId="729"/>
    <cellStyle name="_Book1 (2) 4 2" xfId="730"/>
    <cellStyle name="_Book1 (2) 5" xfId="731"/>
    <cellStyle name="_Book1 (2) 6" xfId="8268"/>
    <cellStyle name="_Book1 (2) 6 2" xfId="8269"/>
    <cellStyle name="_Book1 (2) 7" xfId="8270"/>
    <cellStyle name="_Book1 (2) 7 2" xfId="8271"/>
    <cellStyle name="_Book1 (2)_04 07E Wild Horse Wind Expansion (C) (2)" xfId="732"/>
    <cellStyle name="_Book1 (2)_04 07E Wild Horse Wind Expansion (C) (2) 2" xfId="733"/>
    <cellStyle name="_Book1 (2)_04 07E Wild Horse Wind Expansion (C) (2) 2 2" xfId="734"/>
    <cellStyle name="_Book1 (2)_04 07E Wild Horse Wind Expansion (C) (2) 3" xfId="735"/>
    <cellStyle name="_Book1 (2)_04 07E Wild Horse Wind Expansion (C) (2)_Adj Bench DR 3 for Initial Briefs (Electric)" xfId="736"/>
    <cellStyle name="_Book1 (2)_04 07E Wild Horse Wind Expansion (C) (2)_Adj Bench DR 3 for Initial Briefs (Electric) 2" xfId="737"/>
    <cellStyle name="_Book1 (2)_04 07E Wild Horse Wind Expansion (C) (2)_Adj Bench DR 3 for Initial Briefs (Electric) 2 2" xfId="738"/>
    <cellStyle name="_Book1 (2)_04 07E Wild Horse Wind Expansion (C) (2)_Adj Bench DR 3 for Initial Briefs (Electric) 3" xfId="739"/>
    <cellStyle name="_Book1 (2)_04 07E Wild Horse Wind Expansion (C) (2)_Adj Bench DR 3 for Initial Briefs (Electric)_DEM-WP(C) ENERG10C--ctn Mid-C_042010 2010GRC" xfId="8272"/>
    <cellStyle name="_Book1 (2)_04 07E Wild Horse Wind Expansion (C) (2)_Book1" xfId="8273"/>
    <cellStyle name="_Book1 (2)_04 07E Wild Horse Wind Expansion (C) (2)_DEM-WP(C) ENERG10C--ctn Mid-C_042010 2010GRC" xfId="8274"/>
    <cellStyle name="_Book1 (2)_04 07E Wild Horse Wind Expansion (C) (2)_Electric Rev Req Model (2009 GRC) " xfId="740"/>
    <cellStyle name="_Book1 (2)_04 07E Wild Horse Wind Expansion (C) (2)_Electric Rev Req Model (2009 GRC)  2" xfId="741"/>
    <cellStyle name="_Book1 (2)_04 07E Wild Horse Wind Expansion (C) (2)_Electric Rev Req Model (2009 GRC)  2 2" xfId="742"/>
    <cellStyle name="_Book1 (2)_04 07E Wild Horse Wind Expansion (C) (2)_Electric Rev Req Model (2009 GRC)  3" xfId="743"/>
    <cellStyle name="_Book1 (2)_04 07E Wild Horse Wind Expansion (C) (2)_Electric Rev Req Model (2009 GRC) _DEM-WP(C) ENERG10C--ctn Mid-C_042010 2010GRC" xfId="8275"/>
    <cellStyle name="_Book1 (2)_04 07E Wild Horse Wind Expansion (C) (2)_Electric Rev Req Model (2009 GRC) Rebuttal" xfId="744"/>
    <cellStyle name="_Book1 (2)_04 07E Wild Horse Wind Expansion (C) (2)_Electric Rev Req Model (2009 GRC) Rebuttal 2" xfId="745"/>
    <cellStyle name="_Book1 (2)_04 07E Wild Horse Wind Expansion (C) (2)_Electric Rev Req Model (2009 GRC) Rebuttal 2 2" xfId="746"/>
    <cellStyle name="_Book1 (2)_04 07E Wild Horse Wind Expansion (C) (2)_Electric Rev Req Model (2009 GRC) Rebuttal 3" xfId="747"/>
    <cellStyle name="_Book1 (2)_04 07E Wild Horse Wind Expansion (C) (2)_Electric Rev Req Model (2009 GRC) Rebuttal REmoval of New  WH Solar AdjustMI" xfId="748"/>
    <cellStyle name="_Book1 (2)_04 07E Wild Horse Wind Expansion (C) (2)_Electric Rev Req Model (2009 GRC) Rebuttal REmoval of New  WH Solar AdjustMI 2" xfId="749"/>
    <cellStyle name="_Book1 (2)_04 07E Wild Horse Wind Expansion (C) (2)_Electric Rev Req Model (2009 GRC) Rebuttal REmoval of New  WH Solar AdjustMI 2 2" xfId="750"/>
    <cellStyle name="_Book1 (2)_04 07E Wild Horse Wind Expansion (C) (2)_Electric Rev Req Model (2009 GRC) Rebuttal REmoval of New  WH Solar AdjustMI 3" xfId="751"/>
    <cellStyle name="_Book1 (2)_04 07E Wild Horse Wind Expansion (C) (2)_Electric Rev Req Model (2009 GRC) Rebuttal REmoval of New  WH Solar AdjustMI_DEM-WP(C) ENERG10C--ctn Mid-C_042010 2010GRC" xfId="8276"/>
    <cellStyle name="_Book1 (2)_04 07E Wild Horse Wind Expansion (C) (2)_Electric Rev Req Model (2009 GRC) Revised 01-18-2010" xfId="752"/>
    <cellStyle name="_Book1 (2)_04 07E Wild Horse Wind Expansion (C) (2)_Electric Rev Req Model (2009 GRC) Revised 01-18-2010 2" xfId="753"/>
    <cellStyle name="_Book1 (2)_04 07E Wild Horse Wind Expansion (C) (2)_Electric Rev Req Model (2009 GRC) Revised 01-18-2010 2 2" xfId="754"/>
    <cellStyle name="_Book1 (2)_04 07E Wild Horse Wind Expansion (C) (2)_Electric Rev Req Model (2009 GRC) Revised 01-18-2010 3" xfId="755"/>
    <cellStyle name="_Book1 (2)_04 07E Wild Horse Wind Expansion (C) (2)_Electric Rev Req Model (2009 GRC) Revised 01-18-2010_DEM-WP(C) ENERG10C--ctn Mid-C_042010 2010GRC" xfId="8277"/>
    <cellStyle name="_Book1 (2)_04 07E Wild Horse Wind Expansion (C) (2)_Electric Rev Req Model (2010 GRC)" xfId="8278"/>
    <cellStyle name="_Book1 (2)_04 07E Wild Horse Wind Expansion (C) (2)_Electric Rev Req Model (2010 GRC) SF" xfId="8279"/>
    <cellStyle name="_Book1 (2)_04 07E Wild Horse Wind Expansion (C) (2)_Final Order Electric EXHIBIT A-1" xfId="756"/>
    <cellStyle name="_Book1 (2)_04 07E Wild Horse Wind Expansion (C) (2)_Final Order Electric EXHIBIT A-1 2" xfId="757"/>
    <cellStyle name="_Book1 (2)_04 07E Wild Horse Wind Expansion (C) (2)_Final Order Electric EXHIBIT A-1 2 2" xfId="758"/>
    <cellStyle name="_Book1 (2)_04 07E Wild Horse Wind Expansion (C) (2)_Final Order Electric EXHIBIT A-1 3" xfId="759"/>
    <cellStyle name="_Book1 (2)_04 07E Wild Horse Wind Expansion (C) (2)_TENASKA REGULATORY ASSET" xfId="760"/>
    <cellStyle name="_Book1 (2)_04 07E Wild Horse Wind Expansion (C) (2)_TENASKA REGULATORY ASSET 2" xfId="761"/>
    <cellStyle name="_Book1 (2)_04 07E Wild Horse Wind Expansion (C) (2)_TENASKA REGULATORY ASSET 2 2" xfId="762"/>
    <cellStyle name="_Book1 (2)_04 07E Wild Horse Wind Expansion (C) (2)_TENASKA REGULATORY ASSET 3" xfId="763"/>
    <cellStyle name="_Book1 (2)_16.37E Wild Horse Expansion DeferralRevwrkingfile SF" xfId="764"/>
    <cellStyle name="_Book1 (2)_16.37E Wild Horse Expansion DeferralRevwrkingfile SF 2" xfId="765"/>
    <cellStyle name="_Book1 (2)_16.37E Wild Horse Expansion DeferralRevwrkingfile SF 2 2" xfId="766"/>
    <cellStyle name="_Book1 (2)_16.37E Wild Horse Expansion DeferralRevwrkingfile SF 3" xfId="767"/>
    <cellStyle name="_Book1 (2)_16.37E Wild Horse Expansion DeferralRevwrkingfile SF_DEM-WP(C) ENERG10C--ctn Mid-C_042010 2010GRC" xfId="8280"/>
    <cellStyle name="_Book1 (2)_2009 Compliance Filing PCA Exhibits for GRC" xfId="8281"/>
    <cellStyle name="_Book1 (2)_2009 GRC Compl Filing - Exhibit D" xfId="768"/>
    <cellStyle name="_Book1 (2)_2009 GRC Compl Filing - Exhibit D 2" xfId="769"/>
    <cellStyle name="_Book1 (2)_2009 GRC Compl Filing - Exhibit D_DEM-WP(C) ENERG10C--ctn Mid-C_042010 2010GRC" xfId="8282"/>
    <cellStyle name="_Book1 (2)_3.01 Income Statement" xfId="21"/>
    <cellStyle name="_Book1 (2)_4 31 Regulatory Assets and Liabilities  7 06- Exhibit D" xfId="770"/>
    <cellStyle name="_Book1 (2)_4 31 Regulatory Assets and Liabilities  7 06- Exhibit D 2" xfId="771"/>
    <cellStyle name="_Book1 (2)_4 31 Regulatory Assets and Liabilities  7 06- Exhibit D 2 2" xfId="772"/>
    <cellStyle name="_Book1 (2)_4 31 Regulatory Assets and Liabilities  7 06- Exhibit D 3" xfId="773"/>
    <cellStyle name="_Book1 (2)_4 31 Regulatory Assets and Liabilities  7 06- Exhibit D_DEM-WP(C) ENERG10C--ctn Mid-C_042010 2010GRC" xfId="8283"/>
    <cellStyle name="_Book1 (2)_4 31 Regulatory Assets and Liabilities  7 06- Exhibit D_NIM Summary" xfId="774"/>
    <cellStyle name="_Book1 (2)_4 31 Regulatory Assets and Liabilities  7 06- Exhibit D_NIM Summary 2" xfId="775"/>
    <cellStyle name="_Book1 (2)_4 31 Regulatory Assets and Liabilities  7 06- Exhibit D_NIM Summary_DEM-WP(C) ENERG10C--ctn Mid-C_042010 2010GRC" xfId="8284"/>
    <cellStyle name="_Book1 (2)_4 31E Reg Asset  Liab and EXH D" xfId="8285"/>
    <cellStyle name="_Book1 (2)_4 31E Reg Asset  Liab and EXH D _ Aug 10 Filing (2)" xfId="8286"/>
    <cellStyle name="_Book1 (2)_4 32 Regulatory Assets and Liabilities  7 06- Exhibit D" xfId="776"/>
    <cellStyle name="_Book1 (2)_4 32 Regulatory Assets and Liabilities  7 06- Exhibit D 2" xfId="777"/>
    <cellStyle name="_Book1 (2)_4 32 Regulatory Assets and Liabilities  7 06- Exhibit D 2 2" xfId="778"/>
    <cellStyle name="_Book1 (2)_4 32 Regulatory Assets and Liabilities  7 06- Exhibit D 3" xfId="779"/>
    <cellStyle name="_Book1 (2)_4 32 Regulatory Assets and Liabilities  7 06- Exhibit D_DEM-WP(C) ENERG10C--ctn Mid-C_042010 2010GRC" xfId="8287"/>
    <cellStyle name="_Book1 (2)_4 32 Regulatory Assets and Liabilities  7 06- Exhibit D_NIM Summary" xfId="780"/>
    <cellStyle name="_Book1 (2)_4 32 Regulatory Assets and Liabilities  7 06- Exhibit D_NIM Summary 2" xfId="781"/>
    <cellStyle name="_Book1 (2)_4 32 Regulatory Assets and Liabilities  7 06- Exhibit D_NIM Summary_DEM-WP(C) ENERG10C--ctn Mid-C_042010 2010GRC" xfId="8288"/>
    <cellStyle name="_Book1 (2)_ACCOUNTS" xfId="8289"/>
    <cellStyle name="_Book1 (2)_AURORA Total New" xfId="782"/>
    <cellStyle name="_Book1 (2)_AURORA Total New 2" xfId="783"/>
    <cellStyle name="_Book1 (2)_Book2" xfId="784"/>
    <cellStyle name="_Book1 (2)_Book2 2" xfId="785"/>
    <cellStyle name="_Book1 (2)_Book2 2 2" xfId="786"/>
    <cellStyle name="_Book1 (2)_Book2 3" xfId="787"/>
    <cellStyle name="_Book1 (2)_Book2_Adj Bench DR 3 for Initial Briefs (Electric)" xfId="788"/>
    <cellStyle name="_Book1 (2)_Book2_Adj Bench DR 3 for Initial Briefs (Electric) 2" xfId="789"/>
    <cellStyle name="_Book1 (2)_Book2_Adj Bench DR 3 for Initial Briefs (Electric) 2 2" xfId="790"/>
    <cellStyle name="_Book1 (2)_Book2_Adj Bench DR 3 for Initial Briefs (Electric) 3" xfId="791"/>
    <cellStyle name="_Book1 (2)_Book2_Adj Bench DR 3 for Initial Briefs (Electric)_DEM-WP(C) ENERG10C--ctn Mid-C_042010 2010GRC" xfId="8290"/>
    <cellStyle name="_Book1 (2)_Book2_DEM-WP(C) ENERG10C--ctn Mid-C_042010 2010GRC" xfId="8291"/>
    <cellStyle name="_Book1 (2)_Book2_Electric Rev Req Model (2009 GRC) Rebuttal" xfId="792"/>
    <cellStyle name="_Book1 (2)_Book2_Electric Rev Req Model (2009 GRC) Rebuttal 2" xfId="793"/>
    <cellStyle name="_Book1 (2)_Book2_Electric Rev Req Model (2009 GRC) Rebuttal 2 2" xfId="794"/>
    <cellStyle name="_Book1 (2)_Book2_Electric Rev Req Model (2009 GRC) Rebuttal 3" xfId="795"/>
    <cellStyle name="_Book1 (2)_Book2_Electric Rev Req Model (2009 GRC) Rebuttal REmoval of New  WH Solar AdjustMI" xfId="796"/>
    <cellStyle name="_Book1 (2)_Book2_Electric Rev Req Model (2009 GRC) Rebuttal REmoval of New  WH Solar AdjustMI 2" xfId="797"/>
    <cellStyle name="_Book1 (2)_Book2_Electric Rev Req Model (2009 GRC) Rebuttal REmoval of New  WH Solar AdjustMI 2 2" xfId="798"/>
    <cellStyle name="_Book1 (2)_Book2_Electric Rev Req Model (2009 GRC) Rebuttal REmoval of New  WH Solar AdjustMI 3" xfId="799"/>
    <cellStyle name="_Book1 (2)_Book2_Electric Rev Req Model (2009 GRC) Rebuttal REmoval of New  WH Solar AdjustMI_DEM-WP(C) ENERG10C--ctn Mid-C_042010 2010GRC" xfId="8292"/>
    <cellStyle name="_Book1 (2)_Book2_Electric Rev Req Model (2009 GRC) Revised 01-18-2010" xfId="800"/>
    <cellStyle name="_Book1 (2)_Book2_Electric Rev Req Model (2009 GRC) Revised 01-18-2010 2" xfId="801"/>
    <cellStyle name="_Book1 (2)_Book2_Electric Rev Req Model (2009 GRC) Revised 01-18-2010 2 2" xfId="802"/>
    <cellStyle name="_Book1 (2)_Book2_Electric Rev Req Model (2009 GRC) Revised 01-18-2010 3" xfId="803"/>
    <cellStyle name="_Book1 (2)_Book2_Electric Rev Req Model (2009 GRC) Revised 01-18-2010_DEM-WP(C) ENERG10C--ctn Mid-C_042010 2010GRC" xfId="8293"/>
    <cellStyle name="_Book1 (2)_Book2_Final Order Electric EXHIBIT A-1" xfId="804"/>
    <cellStyle name="_Book1 (2)_Book2_Final Order Electric EXHIBIT A-1 2" xfId="805"/>
    <cellStyle name="_Book1 (2)_Book2_Final Order Electric EXHIBIT A-1 2 2" xfId="806"/>
    <cellStyle name="_Book1 (2)_Book2_Final Order Electric EXHIBIT A-1 3" xfId="807"/>
    <cellStyle name="_Book1 (2)_Book4" xfId="808"/>
    <cellStyle name="_Book1 (2)_Book4 2" xfId="809"/>
    <cellStyle name="_Book1 (2)_Book4 2 2" xfId="810"/>
    <cellStyle name="_Book1 (2)_Book4 3" xfId="811"/>
    <cellStyle name="_Book1 (2)_Book4_DEM-WP(C) ENERG10C--ctn Mid-C_042010 2010GRC" xfId="8294"/>
    <cellStyle name="_Book1 (2)_Book9" xfId="812"/>
    <cellStyle name="_Book1 (2)_Book9 2" xfId="813"/>
    <cellStyle name="_Book1 (2)_Book9 2 2" xfId="814"/>
    <cellStyle name="_Book1 (2)_Book9 3" xfId="815"/>
    <cellStyle name="_Book1 (2)_Book9_DEM-WP(C) ENERG10C--ctn Mid-C_042010 2010GRC" xfId="8295"/>
    <cellStyle name="_Book1 (2)_Chelan PUD Power Costs (8-10)" xfId="8296"/>
    <cellStyle name="_Book1 (2)_DEM-WP(C) Chelan Power Costs" xfId="8297"/>
    <cellStyle name="_Book1 (2)_DEM-WP(C) ENERG10C--ctn Mid-C_042010 2010GRC" xfId="8298"/>
    <cellStyle name="_Book1 (2)_DEM-WP(C) Gas Transport 2010GRC" xfId="8299"/>
    <cellStyle name="_Book1 (2)_Gas Rev Req Model (2010 GRC)" xfId="8300"/>
    <cellStyle name="_Book1 (2)_INPUTS" xfId="816"/>
    <cellStyle name="_Book1 (2)_INPUTS 2" xfId="817"/>
    <cellStyle name="_Book1 (2)_INPUTS 2 2" xfId="818"/>
    <cellStyle name="_Book1 (2)_INPUTS 3" xfId="819"/>
    <cellStyle name="_Book1 (2)_NIM Summary" xfId="820"/>
    <cellStyle name="_Book1 (2)_NIM Summary 09GRC" xfId="821"/>
    <cellStyle name="_Book1 (2)_NIM Summary 09GRC 2" xfId="822"/>
    <cellStyle name="_Book1 (2)_NIM Summary 09GRC_DEM-WP(C) ENERG10C--ctn Mid-C_042010 2010GRC" xfId="8301"/>
    <cellStyle name="_Book1 (2)_NIM Summary 2" xfId="823"/>
    <cellStyle name="_Book1 (2)_NIM Summary 3" xfId="824"/>
    <cellStyle name="_Book1 (2)_NIM Summary 4" xfId="825"/>
    <cellStyle name="_Book1 (2)_NIM Summary 5" xfId="826"/>
    <cellStyle name="_Book1 (2)_NIM Summary 6" xfId="827"/>
    <cellStyle name="_Book1 (2)_NIM Summary 7" xfId="828"/>
    <cellStyle name="_Book1 (2)_NIM Summary 8" xfId="829"/>
    <cellStyle name="_Book1 (2)_NIM Summary 9" xfId="830"/>
    <cellStyle name="_Book1 (2)_NIM Summary_DEM-WP(C) ENERG10C--ctn Mid-C_042010 2010GRC" xfId="8302"/>
    <cellStyle name="_Book1 (2)_PCA 10 -  Exhibit D from A Kellogg Jan 2011" xfId="8303"/>
    <cellStyle name="_Book1 (2)_PCA 10 -  Exhibit D from A Kellogg July 2011" xfId="8304"/>
    <cellStyle name="_Book1 (2)_PCA 10 -  Exhibit D from S Free Rcv'd 12-11" xfId="8305"/>
    <cellStyle name="_Book1 (2)_PCA 9 -  Exhibit D April 2010" xfId="8306"/>
    <cellStyle name="_Book1 (2)_PCA 9 -  Exhibit D April 2010 (3)" xfId="831"/>
    <cellStyle name="_Book1 (2)_PCA 9 -  Exhibit D April 2010 (3) 2" xfId="832"/>
    <cellStyle name="_Book1 (2)_PCA 9 -  Exhibit D April 2010 (3)_DEM-WP(C) ENERG10C--ctn Mid-C_042010 2010GRC" xfId="8307"/>
    <cellStyle name="_Book1 (2)_PCA 9 -  Exhibit D Nov 2010" xfId="8308"/>
    <cellStyle name="_Book1 (2)_PCA 9 - Exhibit D at August 2010" xfId="8309"/>
    <cellStyle name="_Book1 (2)_PCA 9 - Exhibit D June 2010 GRC" xfId="8310"/>
    <cellStyle name="_Book1 (2)_Power Costs - Comparison bx Rbtl-Staff-Jt-PC" xfId="833"/>
    <cellStyle name="_Book1 (2)_Power Costs - Comparison bx Rbtl-Staff-Jt-PC 2" xfId="834"/>
    <cellStyle name="_Book1 (2)_Power Costs - Comparison bx Rbtl-Staff-Jt-PC 2 2" xfId="835"/>
    <cellStyle name="_Book1 (2)_Power Costs - Comparison bx Rbtl-Staff-Jt-PC 3" xfId="836"/>
    <cellStyle name="_Book1 (2)_Power Costs - Comparison bx Rbtl-Staff-Jt-PC_Adj Bench DR 3 for Initial Briefs (Electric)" xfId="837"/>
    <cellStyle name="_Book1 (2)_Power Costs - Comparison bx Rbtl-Staff-Jt-PC_Adj Bench DR 3 for Initial Briefs (Electric) 2" xfId="838"/>
    <cellStyle name="_Book1 (2)_Power Costs - Comparison bx Rbtl-Staff-Jt-PC_Adj Bench DR 3 for Initial Briefs (Electric) 2 2" xfId="839"/>
    <cellStyle name="_Book1 (2)_Power Costs - Comparison bx Rbtl-Staff-Jt-PC_Adj Bench DR 3 for Initial Briefs (Electric) 3" xfId="840"/>
    <cellStyle name="_Book1 (2)_Power Costs - Comparison bx Rbtl-Staff-Jt-PC_Adj Bench DR 3 for Initial Briefs (Electric)_DEM-WP(C) ENERG10C--ctn Mid-C_042010 2010GRC" xfId="8311"/>
    <cellStyle name="_Book1 (2)_Power Costs - Comparison bx Rbtl-Staff-Jt-PC_DEM-WP(C) ENERG10C--ctn Mid-C_042010 2010GRC" xfId="8312"/>
    <cellStyle name="_Book1 (2)_Power Costs - Comparison bx Rbtl-Staff-Jt-PC_Electric Rev Req Model (2009 GRC) Rebuttal" xfId="841"/>
    <cellStyle name="_Book1 (2)_Power Costs - Comparison bx Rbtl-Staff-Jt-PC_Electric Rev Req Model (2009 GRC) Rebuttal 2" xfId="842"/>
    <cellStyle name="_Book1 (2)_Power Costs - Comparison bx Rbtl-Staff-Jt-PC_Electric Rev Req Model (2009 GRC) Rebuttal 2 2" xfId="843"/>
    <cellStyle name="_Book1 (2)_Power Costs - Comparison bx Rbtl-Staff-Jt-PC_Electric Rev Req Model (2009 GRC) Rebuttal 3" xfId="844"/>
    <cellStyle name="_Book1 (2)_Power Costs - Comparison bx Rbtl-Staff-Jt-PC_Electric Rev Req Model (2009 GRC) Rebuttal REmoval of New  WH Solar AdjustMI" xfId="845"/>
    <cellStyle name="_Book1 (2)_Power Costs - Comparison bx Rbtl-Staff-Jt-PC_Electric Rev Req Model (2009 GRC) Rebuttal REmoval of New  WH Solar AdjustMI 2" xfId="846"/>
    <cellStyle name="_Book1 (2)_Power Costs - Comparison bx Rbtl-Staff-Jt-PC_Electric Rev Req Model (2009 GRC) Rebuttal REmoval of New  WH Solar AdjustMI 2 2" xfId="847"/>
    <cellStyle name="_Book1 (2)_Power Costs - Comparison bx Rbtl-Staff-Jt-PC_Electric Rev Req Model (2009 GRC) Rebuttal REmoval of New  WH Solar AdjustMI 3" xfId="848"/>
    <cellStyle name="_Book1 (2)_Power Costs - Comparison bx Rbtl-Staff-Jt-PC_Electric Rev Req Model (2009 GRC) Rebuttal REmoval of New  WH Solar AdjustMI_DEM-WP(C) ENERG10C--ctn Mid-C_042010 2010GRC" xfId="8313"/>
    <cellStyle name="_Book1 (2)_Power Costs - Comparison bx Rbtl-Staff-Jt-PC_Electric Rev Req Model (2009 GRC) Revised 01-18-2010" xfId="849"/>
    <cellStyle name="_Book1 (2)_Power Costs - Comparison bx Rbtl-Staff-Jt-PC_Electric Rev Req Model (2009 GRC) Revised 01-18-2010 2" xfId="850"/>
    <cellStyle name="_Book1 (2)_Power Costs - Comparison bx Rbtl-Staff-Jt-PC_Electric Rev Req Model (2009 GRC) Revised 01-18-2010 2 2" xfId="851"/>
    <cellStyle name="_Book1 (2)_Power Costs - Comparison bx Rbtl-Staff-Jt-PC_Electric Rev Req Model (2009 GRC) Revised 01-18-2010 3" xfId="852"/>
    <cellStyle name="_Book1 (2)_Power Costs - Comparison bx Rbtl-Staff-Jt-PC_Electric Rev Req Model (2009 GRC) Revised 01-18-2010_DEM-WP(C) ENERG10C--ctn Mid-C_042010 2010GRC" xfId="8314"/>
    <cellStyle name="_Book1 (2)_Power Costs - Comparison bx Rbtl-Staff-Jt-PC_Final Order Electric EXHIBIT A-1" xfId="853"/>
    <cellStyle name="_Book1 (2)_Power Costs - Comparison bx Rbtl-Staff-Jt-PC_Final Order Electric EXHIBIT A-1 2" xfId="854"/>
    <cellStyle name="_Book1 (2)_Power Costs - Comparison bx Rbtl-Staff-Jt-PC_Final Order Electric EXHIBIT A-1 2 2" xfId="855"/>
    <cellStyle name="_Book1 (2)_Power Costs - Comparison bx Rbtl-Staff-Jt-PC_Final Order Electric EXHIBIT A-1 3" xfId="856"/>
    <cellStyle name="_Book1 (2)_Production Adj 4.37" xfId="857"/>
    <cellStyle name="_Book1 (2)_Production Adj 4.37 2" xfId="858"/>
    <cellStyle name="_Book1 (2)_Production Adj 4.37 2 2" xfId="859"/>
    <cellStyle name="_Book1 (2)_Production Adj 4.37 3" xfId="860"/>
    <cellStyle name="_Book1 (2)_Purchased Power Adj 4.03" xfId="861"/>
    <cellStyle name="_Book1 (2)_Purchased Power Adj 4.03 2" xfId="862"/>
    <cellStyle name="_Book1 (2)_Purchased Power Adj 4.03 2 2" xfId="863"/>
    <cellStyle name="_Book1 (2)_Purchased Power Adj 4.03 3" xfId="864"/>
    <cellStyle name="_Book1 (2)_Rebuttal Power Costs" xfId="865"/>
    <cellStyle name="_Book1 (2)_Rebuttal Power Costs 2" xfId="866"/>
    <cellStyle name="_Book1 (2)_Rebuttal Power Costs 2 2" xfId="867"/>
    <cellStyle name="_Book1 (2)_Rebuttal Power Costs 3" xfId="868"/>
    <cellStyle name="_Book1 (2)_Rebuttal Power Costs_Adj Bench DR 3 for Initial Briefs (Electric)" xfId="869"/>
    <cellStyle name="_Book1 (2)_Rebuttal Power Costs_Adj Bench DR 3 for Initial Briefs (Electric) 2" xfId="870"/>
    <cellStyle name="_Book1 (2)_Rebuttal Power Costs_Adj Bench DR 3 for Initial Briefs (Electric) 2 2" xfId="871"/>
    <cellStyle name="_Book1 (2)_Rebuttal Power Costs_Adj Bench DR 3 for Initial Briefs (Electric) 3" xfId="872"/>
    <cellStyle name="_Book1 (2)_Rebuttal Power Costs_Adj Bench DR 3 for Initial Briefs (Electric)_DEM-WP(C) ENERG10C--ctn Mid-C_042010 2010GRC" xfId="8315"/>
    <cellStyle name="_Book1 (2)_Rebuttal Power Costs_DEM-WP(C) ENERG10C--ctn Mid-C_042010 2010GRC" xfId="8316"/>
    <cellStyle name="_Book1 (2)_Rebuttal Power Costs_Electric Rev Req Model (2009 GRC) Rebuttal" xfId="873"/>
    <cellStyle name="_Book1 (2)_Rebuttal Power Costs_Electric Rev Req Model (2009 GRC) Rebuttal 2" xfId="874"/>
    <cellStyle name="_Book1 (2)_Rebuttal Power Costs_Electric Rev Req Model (2009 GRC) Rebuttal 2 2" xfId="875"/>
    <cellStyle name="_Book1 (2)_Rebuttal Power Costs_Electric Rev Req Model (2009 GRC) Rebuttal 3" xfId="876"/>
    <cellStyle name="_Book1 (2)_Rebuttal Power Costs_Electric Rev Req Model (2009 GRC) Rebuttal REmoval of New  WH Solar AdjustMI" xfId="877"/>
    <cellStyle name="_Book1 (2)_Rebuttal Power Costs_Electric Rev Req Model (2009 GRC) Rebuttal REmoval of New  WH Solar AdjustMI 2" xfId="878"/>
    <cellStyle name="_Book1 (2)_Rebuttal Power Costs_Electric Rev Req Model (2009 GRC) Rebuttal REmoval of New  WH Solar AdjustMI 2 2" xfId="879"/>
    <cellStyle name="_Book1 (2)_Rebuttal Power Costs_Electric Rev Req Model (2009 GRC) Rebuttal REmoval of New  WH Solar AdjustMI 3" xfId="880"/>
    <cellStyle name="_Book1 (2)_Rebuttal Power Costs_Electric Rev Req Model (2009 GRC) Rebuttal REmoval of New  WH Solar AdjustMI_DEM-WP(C) ENERG10C--ctn Mid-C_042010 2010GRC" xfId="8317"/>
    <cellStyle name="_Book1 (2)_Rebuttal Power Costs_Electric Rev Req Model (2009 GRC) Revised 01-18-2010" xfId="881"/>
    <cellStyle name="_Book1 (2)_Rebuttal Power Costs_Electric Rev Req Model (2009 GRC) Revised 01-18-2010 2" xfId="882"/>
    <cellStyle name="_Book1 (2)_Rebuttal Power Costs_Electric Rev Req Model (2009 GRC) Revised 01-18-2010 2 2" xfId="883"/>
    <cellStyle name="_Book1 (2)_Rebuttal Power Costs_Electric Rev Req Model (2009 GRC) Revised 01-18-2010 3" xfId="884"/>
    <cellStyle name="_Book1 (2)_Rebuttal Power Costs_Electric Rev Req Model (2009 GRC) Revised 01-18-2010_DEM-WP(C) ENERG10C--ctn Mid-C_042010 2010GRC" xfId="8318"/>
    <cellStyle name="_Book1 (2)_Rebuttal Power Costs_Final Order Electric EXHIBIT A-1" xfId="885"/>
    <cellStyle name="_Book1 (2)_Rebuttal Power Costs_Final Order Electric EXHIBIT A-1 2" xfId="886"/>
    <cellStyle name="_Book1 (2)_Rebuttal Power Costs_Final Order Electric EXHIBIT A-1 2 2" xfId="887"/>
    <cellStyle name="_Book1 (2)_Rebuttal Power Costs_Final Order Electric EXHIBIT A-1 3" xfId="888"/>
    <cellStyle name="_Book1 (2)_ROR &amp; CONV FACTOR" xfId="889"/>
    <cellStyle name="_Book1 (2)_ROR &amp; CONV FACTOR 2" xfId="890"/>
    <cellStyle name="_Book1 (2)_ROR &amp; CONV FACTOR 2 2" xfId="891"/>
    <cellStyle name="_Book1 (2)_ROR &amp; CONV FACTOR 3" xfId="892"/>
    <cellStyle name="_Book1 (2)_ROR 5.02" xfId="893"/>
    <cellStyle name="_Book1 (2)_ROR 5.02 2" xfId="894"/>
    <cellStyle name="_Book1 (2)_ROR 5.02 2 2" xfId="895"/>
    <cellStyle name="_Book1 (2)_ROR 5.02 3" xfId="896"/>
    <cellStyle name="_Book1 (2)_Wind Integration 10GRC" xfId="897"/>
    <cellStyle name="_Book1 (2)_Wind Integration 10GRC 2" xfId="898"/>
    <cellStyle name="_Book1 (2)_Wind Integration 10GRC_DEM-WP(C) ENERG10C--ctn Mid-C_042010 2010GRC" xfId="8319"/>
    <cellStyle name="_Book1 10" xfId="899"/>
    <cellStyle name="_Book1 10 2" xfId="900"/>
    <cellStyle name="_Book1 11" xfId="901"/>
    <cellStyle name="_Book1 11 2" xfId="8320"/>
    <cellStyle name="_Book1 12" xfId="8321"/>
    <cellStyle name="_Book1 12 2" xfId="8322"/>
    <cellStyle name="_Book1 13" xfId="8323"/>
    <cellStyle name="_Book1 13 2" xfId="8324"/>
    <cellStyle name="_Book1 14" xfId="8325"/>
    <cellStyle name="_Book1 14 2" xfId="8326"/>
    <cellStyle name="_Book1 15" xfId="8327"/>
    <cellStyle name="_Book1 16" xfId="8328"/>
    <cellStyle name="_Book1 17" xfId="8329"/>
    <cellStyle name="_Book1 17 2" xfId="8330"/>
    <cellStyle name="_Book1 18" xfId="8331"/>
    <cellStyle name="_Book1 18 2" xfId="8332"/>
    <cellStyle name="_Book1 19" xfId="8333"/>
    <cellStyle name="_Book1 19 2" xfId="8334"/>
    <cellStyle name="_Book1 2" xfId="902"/>
    <cellStyle name="_Book1 2 2" xfId="903"/>
    <cellStyle name="_Book1 2 2 2" xfId="904"/>
    <cellStyle name="_Book1 2 3" xfId="905"/>
    <cellStyle name="_Book1 20" xfId="8335"/>
    <cellStyle name="_Book1 20 2" xfId="8336"/>
    <cellStyle name="_Book1 21" xfId="8337"/>
    <cellStyle name="_Book1 21 2" xfId="8338"/>
    <cellStyle name="_Book1 3" xfId="906"/>
    <cellStyle name="_Book1 3 2" xfId="907"/>
    <cellStyle name="_Book1 4" xfId="908"/>
    <cellStyle name="_Book1 4 2" xfId="909"/>
    <cellStyle name="_Book1 5" xfId="910"/>
    <cellStyle name="_Book1 5 2" xfId="911"/>
    <cellStyle name="_Book1 6" xfId="912"/>
    <cellStyle name="_Book1 6 2" xfId="913"/>
    <cellStyle name="_Book1 7" xfId="914"/>
    <cellStyle name="_Book1 7 2" xfId="915"/>
    <cellStyle name="_Book1 8" xfId="916"/>
    <cellStyle name="_Book1 8 2" xfId="917"/>
    <cellStyle name="_Book1 9" xfId="918"/>
    <cellStyle name="_Book1 9 2" xfId="919"/>
    <cellStyle name="_Book1_(C) WHE Proforma with ITC cash grant 10 Yr Amort_for deferral_102809" xfId="920"/>
    <cellStyle name="_Book1_(C) WHE Proforma with ITC cash grant 10 Yr Amort_for deferral_102809 2" xfId="921"/>
    <cellStyle name="_Book1_(C) WHE Proforma with ITC cash grant 10 Yr Amort_for deferral_102809 2 2" xfId="922"/>
    <cellStyle name="_Book1_(C) WHE Proforma with ITC cash grant 10 Yr Amort_for deferral_102809 3" xfId="923"/>
    <cellStyle name="_Book1_(C) WHE Proforma with ITC cash grant 10 Yr Amort_for deferral_102809_16.07E Wild Horse Wind Expansionwrkingfile" xfId="924"/>
    <cellStyle name="_Book1_(C) WHE Proforma with ITC cash grant 10 Yr Amort_for deferral_102809_16.07E Wild Horse Wind Expansionwrkingfile 2" xfId="925"/>
    <cellStyle name="_Book1_(C) WHE Proforma with ITC cash grant 10 Yr Amort_for deferral_102809_16.07E Wild Horse Wind Expansionwrkingfile 2 2" xfId="926"/>
    <cellStyle name="_Book1_(C) WHE Proforma with ITC cash grant 10 Yr Amort_for deferral_102809_16.07E Wild Horse Wind Expansionwrkingfile 3" xfId="927"/>
    <cellStyle name="_Book1_(C) WHE Proforma with ITC cash grant 10 Yr Amort_for deferral_102809_16.07E Wild Horse Wind Expansionwrkingfile SF" xfId="928"/>
    <cellStyle name="_Book1_(C) WHE Proforma with ITC cash grant 10 Yr Amort_for deferral_102809_16.07E Wild Horse Wind Expansionwrkingfile SF 2" xfId="929"/>
    <cellStyle name="_Book1_(C) WHE Proforma with ITC cash grant 10 Yr Amort_for deferral_102809_16.07E Wild Horse Wind Expansionwrkingfile SF 2 2" xfId="930"/>
    <cellStyle name="_Book1_(C) WHE Proforma with ITC cash grant 10 Yr Amort_for deferral_102809_16.07E Wild Horse Wind Expansionwrkingfile SF 3" xfId="931"/>
    <cellStyle name="_Book1_(C) WHE Proforma with ITC cash grant 10 Yr Amort_for deferral_102809_16.07E Wild Horse Wind Expansionwrkingfile SF_DEM-WP(C) ENERG10C--ctn Mid-C_042010 2010GRC" xfId="8339"/>
    <cellStyle name="_Book1_(C) WHE Proforma with ITC cash grant 10 Yr Amort_for deferral_102809_16.07E Wild Horse Wind Expansionwrkingfile_DEM-WP(C) ENERG10C--ctn Mid-C_042010 2010GRC" xfId="8340"/>
    <cellStyle name="_Book1_(C) WHE Proforma with ITC cash grant 10 Yr Amort_for deferral_102809_16.37E Wild Horse Expansion DeferralRevwrkingfile SF" xfId="932"/>
    <cellStyle name="_Book1_(C) WHE Proforma with ITC cash grant 10 Yr Amort_for deferral_102809_16.37E Wild Horse Expansion DeferralRevwrkingfile SF 2" xfId="933"/>
    <cellStyle name="_Book1_(C) WHE Proforma with ITC cash grant 10 Yr Amort_for deferral_102809_16.37E Wild Horse Expansion DeferralRevwrkingfile SF 2 2" xfId="934"/>
    <cellStyle name="_Book1_(C) WHE Proforma with ITC cash grant 10 Yr Amort_for deferral_102809_16.37E Wild Horse Expansion DeferralRevwrkingfile SF 3" xfId="935"/>
    <cellStyle name="_Book1_(C) WHE Proforma with ITC cash grant 10 Yr Amort_for deferral_102809_16.37E Wild Horse Expansion DeferralRevwrkingfile SF_DEM-WP(C) ENERG10C--ctn Mid-C_042010 2010GRC" xfId="8341"/>
    <cellStyle name="_Book1_(C) WHE Proforma with ITC cash grant 10 Yr Amort_for deferral_102809_DEM-WP(C) ENERG10C--ctn Mid-C_042010 2010GRC" xfId="8342"/>
    <cellStyle name="_Book1_(C) WHE Proforma with ITC cash grant 10 Yr Amort_for rebuttal_120709" xfId="936"/>
    <cellStyle name="_Book1_(C) WHE Proforma with ITC cash grant 10 Yr Amort_for rebuttal_120709 2" xfId="937"/>
    <cellStyle name="_Book1_(C) WHE Proforma with ITC cash grant 10 Yr Amort_for rebuttal_120709 2 2" xfId="938"/>
    <cellStyle name="_Book1_(C) WHE Proforma with ITC cash grant 10 Yr Amort_for rebuttal_120709 3" xfId="939"/>
    <cellStyle name="_Book1_(C) WHE Proforma with ITC cash grant 10 Yr Amort_for rebuttal_120709_DEM-WP(C) ENERG10C--ctn Mid-C_042010 2010GRC" xfId="8343"/>
    <cellStyle name="_Book1_04.07E Wild Horse Wind Expansion" xfId="940"/>
    <cellStyle name="_Book1_04.07E Wild Horse Wind Expansion 2" xfId="941"/>
    <cellStyle name="_Book1_04.07E Wild Horse Wind Expansion 2 2" xfId="942"/>
    <cellStyle name="_Book1_04.07E Wild Horse Wind Expansion 3" xfId="943"/>
    <cellStyle name="_Book1_04.07E Wild Horse Wind Expansion_16.07E Wild Horse Wind Expansionwrkingfile" xfId="944"/>
    <cellStyle name="_Book1_04.07E Wild Horse Wind Expansion_16.07E Wild Horse Wind Expansionwrkingfile 2" xfId="945"/>
    <cellStyle name="_Book1_04.07E Wild Horse Wind Expansion_16.07E Wild Horse Wind Expansionwrkingfile 2 2" xfId="946"/>
    <cellStyle name="_Book1_04.07E Wild Horse Wind Expansion_16.07E Wild Horse Wind Expansionwrkingfile 3" xfId="947"/>
    <cellStyle name="_Book1_04.07E Wild Horse Wind Expansion_16.07E Wild Horse Wind Expansionwrkingfile SF" xfId="948"/>
    <cellStyle name="_Book1_04.07E Wild Horse Wind Expansion_16.07E Wild Horse Wind Expansionwrkingfile SF 2" xfId="949"/>
    <cellStyle name="_Book1_04.07E Wild Horse Wind Expansion_16.07E Wild Horse Wind Expansionwrkingfile SF 2 2" xfId="950"/>
    <cellStyle name="_Book1_04.07E Wild Horse Wind Expansion_16.07E Wild Horse Wind Expansionwrkingfile SF 3" xfId="951"/>
    <cellStyle name="_Book1_04.07E Wild Horse Wind Expansion_16.07E Wild Horse Wind Expansionwrkingfile SF_DEM-WP(C) ENERG10C--ctn Mid-C_042010 2010GRC" xfId="8344"/>
    <cellStyle name="_Book1_04.07E Wild Horse Wind Expansion_16.07E Wild Horse Wind Expansionwrkingfile_DEM-WP(C) ENERG10C--ctn Mid-C_042010 2010GRC" xfId="8345"/>
    <cellStyle name="_Book1_04.07E Wild Horse Wind Expansion_16.37E Wild Horse Expansion DeferralRevwrkingfile SF" xfId="952"/>
    <cellStyle name="_Book1_04.07E Wild Horse Wind Expansion_16.37E Wild Horse Expansion DeferralRevwrkingfile SF 2" xfId="953"/>
    <cellStyle name="_Book1_04.07E Wild Horse Wind Expansion_16.37E Wild Horse Expansion DeferralRevwrkingfile SF 2 2" xfId="954"/>
    <cellStyle name="_Book1_04.07E Wild Horse Wind Expansion_16.37E Wild Horse Expansion DeferralRevwrkingfile SF 3" xfId="955"/>
    <cellStyle name="_Book1_04.07E Wild Horse Wind Expansion_16.37E Wild Horse Expansion DeferralRevwrkingfile SF_DEM-WP(C) ENERG10C--ctn Mid-C_042010 2010GRC" xfId="8346"/>
    <cellStyle name="_Book1_04.07E Wild Horse Wind Expansion_DEM-WP(C) ENERG10C--ctn Mid-C_042010 2010GRC" xfId="8347"/>
    <cellStyle name="_Book1_16.07E Wild Horse Wind Expansionwrkingfile" xfId="956"/>
    <cellStyle name="_Book1_16.07E Wild Horse Wind Expansionwrkingfile 2" xfId="957"/>
    <cellStyle name="_Book1_16.07E Wild Horse Wind Expansionwrkingfile 2 2" xfId="958"/>
    <cellStyle name="_Book1_16.07E Wild Horse Wind Expansionwrkingfile 3" xfId="959"/>
    <cellStyle name="_Book1_16.07E Wild Horse Wind Expansionwrkingfile SF" xfId="960"/>
    <cellStyle name="_Book1_16.07E Wild Horse Wind Expansionwrkingfile SF 2" xfId="961"/>
    <cellStyle name="_Book1_16.07E Wild Horse Wind Expansionwrkingfile SF 2 2" xfId="962"/>
    <cellStyle name="_Book1_16.07E Wild Horse Wind Expansionwrkingfile SF 3" xfId="963"/>
    <cellStyle name="_Book1_16.07E Wild Horse Wind Expansionwrkingfile SF_DEM-WP(C) ENERG10C--ctn Mid-C_042010 2010GRC" xfId="8348"/>
    <cellStyle name="_Book1_16.07E Wild Horse Wind Expansionwrkingfile_DEM-WP(C) ENERG10C--ctn Mid-C_042010 2010GRC" xfId="8349"/>
    <cellStyle name="_Book1_16.37E Wild Horse Expansion DeferralRevwrkingfile SF" xfId="964"/>
    <cellStyle name="_Book1_16.37E Wild Horse Expansion DeferralRevwrkingfile SF 2" xfId="965"/>
    <cellStyle name="_Book1_16.37E Wild Horse Expansion DeferralRevwrkingfile SF 2 2" xfId="966"/>
    <cellStyle name="_Book1_16.37E Wild Horse Expansion DeferralRevwrkingfile SF 3" xfId="967"/>
    <cellStyle name="_Book1_16.37E Wild Horse Expansion DeferralRevwrkingfile SF_DEM-WP(C) ENERG10C--ctn Mid-C_042010 2010GRC" xfId="8350"/>
    <cellStyle name="_Book1_2009 Compliance Filing PCA Exhibits for GRC" xfId="8351"/>
    <cellStyle name="_Book1_2009 GRC Compl Filing - Exhibit D" xfId="968"/>
    <cellStyle name="_Book1_2009 GRC Compl Filing - Exhibit D 2" xfId="969"/>
    <cellStyle name="_Book1_2009 GRC Compl Filing - Exhibit D_DEM-WP(C) ENERG10C--ctn Mid-C_042010 2010GRC" xfId="8352"/>
    <cellStyle name="_Book1_3.01 Income Statement" xfId="22"/>
    <cellStyle name="_Book1_4 31 Regulatory Assets and Liabilities  7 06- Exhibit D" xfId="970"/>
    <cellStyle name="_Book1_4 31 Regulatory Assets and Liabilities  7 06- Exhibit D 2" xfId="971"/>
    <cellStyle name="_Book1_4 31 Regulatory Assets and Liabilities  7 06- Exhibit D 2 2" xfId="972"/>
    <cellStyle name="_Book1_4 31 Regulatory Assets and Liabilities  7 06- Exhibit D 3" xfId="973"/>
    <cellStyle name="_Book1_4 31 Regulatory Assets and Liabilities  7 06- Exhibit D_DEM-WP(C) ENERG10C--ctn Mid-C_042010 2010GRC" xfId="8353"/>
    <cellStyle name="_Book1_4 31 Regulatory Assets and Liabilities  7 06- Exhibit D_NIM Summary" xfId="974"/>
    <cellStyle name="_Book1_4 31 Regulatory Assets and Liabilities  7 06- Exhibit D_NIM Summary 2" xfId="975"/>
    <cellStyle name="_Book1_4 31 Regulatory Assets and Liabilities  7 06- Exhibit D_NIM Summary_DEM-WP(C) ENERG10C--ctn Mid-C_042010 2010GRC" xfId="8354"/>
    <cellStyle name="_Book1_4 31 Regulatory Assets and Liabilities  7 06- Exhibit D_NIM+O&amp;M" xfId="8355"/>
    <cellStyle name="_Book1_4 31 Regulatory Assets and Liabilities  7 06- Exhibit D_NIM+O&amp;M Monthly" xfId="8356"/>
    <cellStyle name="_Book1_4 31E Reg Asset  Liab and EXH D" xfId="8357"/>
    <cellStyle name="_Book1_4 31E Reg Asset  Liab and EXH D _ Aug 10 Filing (2)" xfId="8358"/>
    <cellStyle name="_Book1_4 32 Regulatory Assets and Liabilities  7 06- Exhibit D" xfId="976"/>
    <cellStyle name="_Book1_4 32 Regulatory Assets and Liabilities  7 06- Exhibit D 2" xfId="977"/>
    <cellStyle name="_Book1_4 32 Regulatory Assets and Liabilities  7 06- Exhibit D 2 2" xfId="978"/>
    <cellStyle name="_Book1_4 32 Regulatory Assets and Liabilities  7 06- Exhibit D 3" xfId="979"/>
    <cellStyle name="_Book1_4 32 Regulatory Assets and Liabilities  7 06- Exhibit D_DEM-WP(C) ENERG10C--ctn Mid-C_042010 2010GRC" xfId="8359"/>
    <cellStyle name="_Book1_4 32 Regulatory Assets and Liabilities  7 06- Exhibit D_NIM Summary" xfId="980"/>
    <cellStyle name="_Book1_4 32 Regulatory Assets and Liabilities  7 06- Exhibit D_NIM Summary 2" xfId="981"/>
    <cellStyle name="_Book1_4 32 Regulatory Assets and Liabilities  7 06- Exhibit D_NIM Summary_DEM-WP(C) ENERG10C--ctn Mid-C_042010 2010GRC" xfId="8360"/>
    <cellStyle name="_Book1_4 32 Regulatory Assets and Liabilities  7 06- Exhibit D_NIM+O&amp;M" xfId="8361"/>
    <cellStyle name="_Book1_4 32 Regulatory Assets and Liabilities  7 06- Exhibit D_NIM+O&amp;M Monthly" xfId="8362"/>
    <cellStyle name="_Book1_AURORA Total New" xfId="982"/>
    <cellStyle name="_Book1_AURORA Total New 2" xfId="983"/>
    <cellStyle name="_Book1_Book2" xfId="984"/>
    <cellStyle name="_Book1_Book2 2" xfId="985"/>
    <cellStyle name="_Book1_Book2 2 2" xfId="986"/>
    <cellStyle name="_Book1_Book2 3" xfId="987"/>
    <cellStyle name="_Book1_Book2_Adj Bench DR 3 for Initial Briefs (Electric)" xfId="988"/>
    <cellStyle name="_Book1_Book2_Adj Bench DR 3 for Initial Briefs (Electric) 2" xfId="989"/>
    <cellStyle name="_Book1_Book2_Adj Bench DR 3 for Initial Briefs (Electric) 2 2" xfId="990"/>
    <cellStyle name="_Book1_Book2_Adj Bench DR 3 for Initial Briefs (Electric) 3" xfId="991"/>
    <cellStyle name="_Book1_Book2_Adj Bench DR 3 for Initial Briefs (Electric)_DEM-WP(C) ENERG10C--ctn Mid-C_042010 2010GRC" xfId="8363"/>
    <cellStyle name="_Book1_Book2_DEM-WP(C) ENERG10C--ctn Mid-C_042010 2010GRC" xfId="8364"/>
    <cellStyle name="_Book1_Book2_Electric Rev Req Model (2009 GRC) Rebuttal" xfId="992"/>
    <cellStyle name="_Book1_Book2_Electric Rev Req Model (2009 GRC) Rebuttal 2" xfId="993"/>
    <cellStyle name="_Book1_Book2_Electric Rev Req Model (2009 GRC) Rebuttal 2 2" xfId="994"/>
    <cellStyle name="_Book1_Book2_Electric Rev Req Model (2009 GRC) Rebuttal 3" xfId="995"/>
    <cellStyle name="_Book1_Book2_Electric Rev Req Model (2009 GRC) Rebuttal REmoval of New  WH Solar AdjustMI" xfId="996"/>
    <cellStyle name="_Book1_Book2_Electric Rev Req Model (2009 GRC) Rebuttal REmoval of New  WH Solar AdjustMI 2" xfId="997"/>
    <cellStyle name="_Book1_Book2_Electric Rev Req Model (2009 GRC) Rebuttal REmoval of New  WH Solar AdjustMI 2 2" xfId="998"/>
    <cellStyle name="_Book1_Book2_Electric Rev Req Model (2009 GRC) Rebuttal REmoval of New  WH Solar AdjustMI 3" xfId="999"/>
    <cellStyle name="_Book1_Book2_Electric Rev Req Model (2009 GRC) Rebuttal REmoval of New  WH Solar AdjustMI_DEM-WP(C) ENERG10C--ctn Mid-C_042010 2010GRC" xfId="8365"/>
    <cellStyle name="_Book1_Book2_Electric Rev Req Model (2009 GRC) Revised 01-18-2010" xfId="1000"/>
    <cellStyle name="_Book1_Book2_Electric Rev Req Model (2009 GRC) Revised 01-18-2010 2" xfId="1001"/>
    <cellStyle name="_Book1_Book2_Electric Rev Req Model (2009 GRC) Revised 01-18-2010 2 2" xfId="1002"/>
    <cellStyle name="_Book1_Book2_Electric Rev Req Model (2009 GRC) Revised 01-18-2010 3" xfId="1003"/>
    <cellStyle name="_Book1_Book2_Electric Rev Req Model (2009 GRC) Revised 01-18-2010_DEM-WP(C) ENERG10C--ctn Mid-C_042010 2010GRC" xfId="8366"/>
    <cellStyle name="_Book1_Book2_Final Order Electric EXHIBIT A-1" xfId="1004"/>
    <cellStyle name="_Book1_Book2_Final Order Electric EXHIBIT A-1 2" xfId="1005"/>
    <cellStyle name="_Book1_Book2_Final Order Electric EXHIBIT A-1 2 2" xfId="1006"/>
    <cellStyle name="_Book1_Book2_Final Order Electric EXHIBIT A-1 3" xfId="1007"/>
    <cellStyle name="_Book1_Book4" xfId="1008"/>
    <cellStyle name="_Book1_Book4 2" xfId="1009"/>
    <cellStyle name="_Book1_Book4 2 2" xfId="1010"/>
    <cellStyle name="_Book1_Book4 3" xfId="1011"/>
    <cellStyle name="_Book1_Book4_DEM-WP(C) ENERG10C--ctn Mid-C_042010 2010GRC" xfId="8367"/>
    <cellStyle name="_Book1_Book9" xfId="1012"/>
    <cellStyle name="_Book1_Book9 2" xfId="1013"/>
    <cellStyle name="_Book1_Book9 2 2" xfId="1014"/>
    <cellStyle name="_Book1_Book9 3" xfId="1015"/>
    <cellStyle name="_Book1_Book9_DEM-WP(C) ENERG10C--ctn Mid-C_042010 2010GRC" xfId="8368"/>
    <cellStyle name="_Book1_Chelan PUD Power Costs (8-10)" xfId="8369"/>
    <cellStyle name="_Book1_DEM-WP(C) Chelan Power Costs" xfId="8370"/>
    <cellStyle name="_Book1_DEM-WP(C) ENERG10C--ctn Mid-C_042010 2010GRC" xfId="8371"/>
    <cellStyle name="_Book1_DEM-WP(C) Gas Transport 2010GRC" xfId="8372"/>
    <cellStyle name="_Book1_Electric COS Inputs" xfId="1016"/>
    <cellStyle name="_Book1_Electric COS Inputs 2" xfId="1017"/>
    <cellStyle name="_Book1_Electric COS Inputs 2 2" xfId="1018"/>
    <cellStyle name="_Book1_Electric COS Inputs 2 2 2" xfId="1019"/>
    <cellStyle name="_Book1_Electric COS Inputs 2 3" xfId="1020"/>
    <cellStyle name="_Book1_Electric COS Inputs 2 3 2" xfId="1021"/>
    <cellStyle name="_Book1_Electric COS Inputs 2 4" xfId="1022"/>
    <cellStyle name="_Book1_Electric COS Inputs 2 4 2" xfId="1023"/>
    <cellStyle name="_Book1_Electric COS Inputs 3" xfId="1024"/>
    <cellStyle name="_Book1_Electric COS Inputs 3 2" xfId="1025"/>
    <cellStyle name="_Book1_Electric COS Inputs 4" xfId="1026"/>
    <cellStyle name="_Book1_Electric COS Inputs 4 2" xfId="1027"/>
    <cellStyle name="_Book1_Electric COS Inputs 5" xfId="1028"/>
    <cellStyle name="_Book1_Electric COS Inputs 6" xfId="8373"/>
    <cellStyle name="_Book1_LSRWEP LGIA like Acctg Petition Aug 2010" xfId="8374"/>
    <cellStyle name="_Book1_NIM Summary" xfId="1029"/>
    <cellStyle name="_Book1_NIM Summary 09GRC" xfId="1030"/>
    <cellStyle name="_Book1_NIM Summary 09GRC 2" xfId="1031"/>
    <cellStyle name="_Book1_NIM Summary 09GRC_DEM-WP(C) ENERG10C--ctn Mid-C_042010 2010GRC" xfId="8375"/>
    <cellStyle name="_Book1_NIM Summary 2" xfId="1032"/>
    <cellStyle name="_Book1_NIM Summary 3" xfId="1033"/>
    <cellStyle name="_Book1_NIM Summary 4" xfId="1034"/>
    <cellStyle name="_Book1_NIM Summary 5" xfId="1035"/>
    <cellStyle name="_Book1_NIM Summary 6" xfId="1036"/>
    <cellStyle name="_Book1_NIM Summary 7" xfId="1037"/>
    <cellStyle name="_Book1_NIM Summary 8" xfId="1038"/>
    <cellStyle name="_Book1_NIM Summary 9" xfId="1039"/>
    <cellStyle name="_Book1_NIM Summary_DEM-WP(C) ENERG10C--ctn Mid-C_042010 2010GRC" xfId="8376"/>
    <cellStyle name="_Book1_NIM+O&amp;M" xfId="8377"/>
    <cellStyle name="_Book1_NIM+O&amp;M 2" xfId="8378"/>
    <cellStyle name="_Book1_NIM+O&amp;M Monthly" xfId="8379"/>
    <cellStyle name="_Book1_NIM+O&amp;M Monthly 2" xfId="8380"/>
    <cellStyle name="_Book1_PCA 10 -  Exhibit D from A Kellogg Jan 2011" xfId="8381"/>
    <cellStyle name="_Book1_PCA 10 -  Exhibit D from A Kellogg July 2011" xfId="8382"/>
    <cellStyle name="_Book1_PCA 10 -  Exhibit D from S Free Rcv'd 12-11" xfId="8383"/>
    <cellStyle name="_Book1_PCA 9 -  Exhibit D April 2010" xfId="8384"/>
    <cellStyle name="_Book1_PCA 9 -  Exhibit D April 2010 (3)" xfId="1040"/>
    <cellStyle name="_Book1_PCA 9 -  Exhibit D April 2010 (3) 2" xfId="1041"/>
    <cellStyle name="_Book1_PCA 9 -  Exhibit D April 2010 (3)_DEM-WP(C) ENERG10C--ctn Mid-C_042010 2010GRC" xfId="8385"/>
    <cellStyle name="_Book1_PCA 9 -  Exhibit D Nov 2010" xfId="8386"/>
    <cellStyle name="_Book1_PCA 9 - Exhibit D at August 2010" xfId="8387"/>
    <cellStyle name="_Book1_PCA 9 - Exhibit D June 2010 GRC" xfId="8388"/>
    <cellStyle name="_Book1_Power Costs - Comparison bx Rbtl-Staff-Jt-PC" xfId="1042"/>
    <cellStyle name="_Book1_Power Costs - Comparison bx Rbtl-Staff-Jt-PC 2" xfId="1043"/>
    <cellStyle name="_Book1_Power Costs - Comparison bx Rbtl-Staff-Jt-PC 2 2" xfId="1044"/>
    <cellStyle name="_Book1_Power Costs - Comparison bx Rbtl-Staff-Jt-PC 3" xfId="1045"/>
    <cellStyle name="_Book1_Power Costs - Comparison bx Rbtl-Staff-Jt-PC_Adj Bench DR 3 for Initial Briefs (Electric)" xfId="1046"/>
    <cellStyle name="_Book1_Power Costs - Comparison bx Rbtl-Staff-Jt-PC_Adj Bench DR 3 for Initial Briefs (Electric) 2" xfId="1047"/>
    <cellStyle name="_Book1_Power Costs - Comparison bx Rbtl-Staff-Jt-PC_Adj Bench DR 3 for Initial Briefs (Electric) 2 2" xfId="1048"/>
    <cellStyle name="_Book1_Power Costs - Comparison bx Rbtl-Staff-Jt-PC_Adj Bench DR 3 for Initial Briefs (Electric) 3" xfId="1049"/>
    <cellStyle name="_Book1_Power Costs - Comparison bx Rbtl-Staff-Jt-PC_Adj Bench DR 3 for Initial Briefs (Electric)_DEM-WP(C) ENERG10C--ctn Mid-C_042010 2010GRC" xfId="8389"/>
    <cellStyle name="_Book1_Power Costs - Comparison bx Rbtl-Staff-Jt-PC_DEM-WP(C) ENERG10C--ctn Mid-C_042010 2010GRC" xfId="8390"/>
    <cellStyle name="_Book1_Power Costs - Comparison bx Rbtl-Staff-Jt-PC_Electric Rev Req Model (2009 GRC) Rebuttal" xfId="1050"/>
    <cellStyle name="_Book1_Power Costs - Comparison bx Rbtl-Staff-Jt-PC_Electric Rev Req Model (2009 GRC) Rebuttal 2" xfId="1051"/>
    <cellStyle name="_Book1_Power Costs - Comparison bx Rbtl-Staff-Jt-PC_Electric Rev Req Model (2009 GRC) Rebuttal 2 2" xfId="1052"/>
    <cellStyle name="_Book1_Power Costs - Comparison bx Rbtl-Staff-Jt-PC_Electric Rev Req Model (2009 GRC) Rebuttal 3" xfId="1053"/>
    <cellStyle name="_Book1_Power Costs - Comparison bx Rbtl-Staff-Jt-PC_Electric Rev Req Model (2009 GRC) Rebuttal REmoval of New  WH Solar AdjustMI" xfId="1054"/>
    <cellStyle name="_Book1_Power Costs - Comparison bx Rbtl-Staff-Jt-PC_Electric Rev Req Model (2009 GRC) Rebuttal REmoval of New  WH Solar AdjustMI 2" xfId="1055"/>
    <cellStyle name="_Book1_Power Costs - Comparison bx Rbtl-Staff-Jt-PC_Electric Rev Req Model (2009 GRC) Rebuttal REmoval of New  WH Solar AdjustMI 2 2" xfId="1056"/>
    <cellStyle name="_Book1_Power Costs - Comparison bx Rbtl-Staff-Jt-PC_Electric Rev Req Model (2009 GRC) Rebuttal REmoval of New  WH Solar AdjustMI 3" xfId="1057"/>
    <cellStyle name="_Book1_Power Costs - Comparison bx Rbtl-Staff-Jt-PC_Electric Rev Req Model (2009 GRC) Rebuttal REmoval of New  WH Solar AdjustMI_DEM-WP(C) ENERG10C--ctn Mid-C_042010 2010GRC" xfId="8391"/>
    <cellStyle name="_Book1_Power Costs - Comparison bx Rbtl-Staff-Jt-PC_Electric Rev Req Model (2009 GRC) Revised 01-18-2010" xfId="1058"/>
    <cellStyle name="_Book1_Power Costs - Comparison bx Rbtl-Staff-Jt-PC_Electric Rev Req Model (2009 GRC) Revised 01-18-2010 2" xfId="1059"/>
    <cellStyle name="_Book1_Power Costs - Comparison bx Rbtl-Staff-Jt-PC_Electric Rev Req Model (2009 GRC) Revised 01-18-2010 2 2" xfId="1060"/>
    <cellStyle name="_Book1_Power Costs - Comparison bx Rbtl-Staff-Jt-PC_Electric Rev Req Model (2009 GRC) Revised 01-18-2010 3" xfId="1061"/>
    <cellStyle name="_Book1_Power Costs - Comparison bx Rbtl-Staff-Jt-PC_Electric Rev Req Model (2009 GRC) Revised 01-18-2010_DEM-WP(C) ENERG10C--ctn Mid-C_042010 2010GRC" xfId="8392"/>
    <cellStyle name="_Book1_Power Costs - Comparison bx Rbtl-Staff-Jt-PC_Final Order Electric EXHIBIT A-1" xfId="1062"/>
    <cellStyle name="_Book1_Power Costs - Comparison bx Rbtl-Staff-Jt-PC_Final Order Electric EXHIBIT A-1 2" xfId="1063"/>
    <cellStyle name="_Book1_Power Costs - Comparison bx Rbtl-Staff-Jt-PC_Final Order Electric EXHIBIT A-1 2 2" xfId="1064"/>
    <cellStyle name="_Book1_Power Costs - Comparison bx Rbtl-Staff-Jt-PC_Final Order Electric EXHIBIT A-1 3" xfId="1065"/>
    <cellStyle name="_Book1_Production Adj 4.37" xfId="1066"/>
    <cellStyle name="_Book1_Production Adj 4.37 2" xfId="1067"/>
    <cellStyle name="_Book1_Production Adj 4.37 2 2" xfId="1068"/>
    <cellStyle name="_Book1_Production Adj 4.37 3" xfId="1069"/>
    <cellStyle name="_Book1_Purchased Power Adj 4.03" xfId="1070"/>
    <cellStyle name="_Book1_Purchased Power Adj 4.03 2" xfId="1071"/>
    <cellStyle name="_Book1_Purchased Power Adj 4.03 2 2" xfId="1072"/>
    <cellStyle name="_Book1_Purchased Power Adj 4.03 3" xfId="1073"/>
    <cellStyle name="_Book1_Rebuttal Power Costs" xfId="1074"/>
    <cellStyle name="_Book1_Rebuttal Power Costs 2" xfId="1075"/>
    <cellStyle name="_Book1_Rebuttal Power Costs 2 2" xfId="1076"/>
    <cellStyle name="_Book1_Rebuttal Power Costs 3" xfId="1077"/>
    <cellStyle name="_Book1_Rebuttal Power Costs_Adj Bench DR 3 for Initial Briefs (Electric)" xfId="1078"/>
    <cellStyle name="_Book1_Rebuttal Power Costs_Adj Bench DR 3 for Initial Briefs (Electric) 2" xfId="1079"/>
    <cellStyle name="_Book1_Rebuttal Power Costs_Adj Bench DR 3 for Initial Briefs (Electric) 2 2" xfId="1080"/>
    <cellStyle name="_Book1_Rebuttal Power Costs_Adj Bench DR 3 for Initial Briefs (Electric) 3" xfId="1081"/>
    <cellStyle name="_Book1_Rebuttal Power Costs_Adj Bench DR 3 for Initial Briefs (Electric)_DEM-WP(C) ENERG10C--ctn Mid-C_042010 2010GRC" xfId="8393"/>
    <cellStyle name="_Book1_Rebuttal Power Costs_DEM-WP(C) ENERG10C--ctn Mid-C_042010 2010GRC" xfId="8394"/>
    <cellStyle name="_Book1_Rebuttal Power Costs_Electric Rev Req Model (2009 GRC) Rebuttal" xfId="1082"/>
    <cellStyle name="_Book1_Rebuttal Power Costs_Electric Rev Req Model (2009 GRC) Rebuttal 2" xfId="1083"/>
    <cellStyle name="_Book1_Rebuttal Power Costs_Electric Rev Req Model (2009 GRC) Rebuttal 2 2" xfId="1084"/>
    <cellStyle name="_Book1_Rebuttal Power Costs_Electric Rev Req Model (2009 GRC) Rebuttal 3" xfId="1085"/>
    <cellStyle name="_Book1_Rebuttal Power Costs_Electric Rev Req Model (2009 GRC) Rebuttal REmoval of New  WH Solar AdjustMI" xfId="1086"/>
    <cellStyle name="_Book1_Rebuttal Power Costs_Electric Rev Req Model (2009 GRC) Rebuttal REmoval of New  WH Solar AdjustMI 2" xfId="1087"/>
    <cellStyle name="_Book1_Rebuttal Power Costs_Electric Rev Req Model (2009 GRC) Rebuttal REmoval of New  WH Solar AdjustMI 2 2" xfId="1088"/>
    <cellStyle name="_Book1_Rebuttal Power Costs_Electric Rev Req Model (2009 GRC) Rebuttal REmoval of New  WH Solar AdjustMI 3" xfId="1089"/>
    <cellStyle name="_Book1_Rebuttal Power Costs_Electric Rev Req Model (2009 GRC) Rebuttal REmoval of New  WH Solar AdjustMI_DEM-WP(C) ENERG10C--ctn Mid-C_042010 2010GRC" xfId="8395"/>
    <cellStyle name="_Book1_Rebuttal Power Costs_Electric Rev Req Model (2009 GRC) Revised 01-18-2010" xfId="1090"/>
    <cellStyle name="_Book1_Rebuttal Power Costs_Electric Rev Req Model (2009 GRC) Revised 01-18-2010 2" xfId="1091"/>
    <cellStyle name="_Book1_Rebuttal Power Costs_Electric Rev Req Model (2009 GRC) Revised 01-18-2010 2 2" xfId="1092"/>
    <cellStyle name="_Book1_Rebuttal Power Costs_Electric Rev Req Model (2009 GRC) Revised 01-18-2010 3" xfId="1093"/>
    <cellStyle name="_Book1_Rebuttal Power Costs_Electric Rev Req Model (2009 GRC) Revised 01-18-2010_DEM-WP(C) ENERG10C--ctn Mid-C_042010 2010GRC" xfId="8396"/>
    <cellStyle name="_Book1_Rebuttal Power Costs_Final Order Electric EXHIBIT A-1" xfId="1094"/>
    <cellStyle name="_Book1_Rebuttal Power Costs_Final Order Electric EXHIBIT A-1 2" xfId="1095"/>
    <cellStyle name="_Book1_Rebuttal Power Costs_Final Order Electric EXHIBIT A-1 2 2" xfId="1096"/>
    <cellStyle name="_Book1_Rebuttal Power Costs_Final Order Electric EXHIBIT A-1 3" xfId="1097"/>
    <cellStyle name="_Book1_ROR 5.02" xfId="1098"/>
    <cellStyle name="_Book1_ROR 5.02 2" xfId="1099"/>
    <cellStyle name="_Book1_ROR 5.02 2 2" xfId="1100"/>
    <cellStyle name="_Book1_ROR 5.02 3" xfId="1101"/>
    <cellStyle name="_Book1_Transmission Workbook for May BOD" xfId="1102"/>
    <cellStyle name="_Book1_Transmission Workbook for May BOD 2" xfId="1103"/>
    <cellStyle name="_Book1_Transmission Workbook for May BOD_DEM-WP(C) ENERG10C--ctn Mid-C_042010 2010GRC" xfId="8397"/>
    <cellStyle name="_Book1_Wind Integration 10GRC" xfId="1104"/>
    <cellStyle name="_Book1_Wind Integration 10GRC 2" xfId="1105"/>
    <cellStyle name="_Book1_Wind Integration 10GRC_DEM-WP(C) ENERG10C--ctn Mid-C_042010 2010GRC" xfId="8398"/>
    <cellStyle name="_Book2" xfId="23"/>
    <cellStyle name="_x0013__Book2" xfId="1106"/>
    <cellStyle name="_Book2 10" xfId="1107"/>
    <cellStyle name="_x0013__Book2 10" xfId="1108"/>
    <cellStyle name="_Book2 10 2" xfId="1109"/>
    <cellStyle name="_Book2 11" xfId="1110"/>
    <cellStyle name="_x0013__Book2 11" xfId="8399"/>
    <cellStyle name="_Book2 11 2" xfId="1111"/>
    <cellStyle name="_Book2 12" xfId="1112"/>
    <cellStyle name="_x0013__Book2 12" xfId="8400"/>
    <cellStyle name="_Book2 12 2" xfId="1113"/>
    <cellStyle name="_Book2 13" xfId="1114"/>
    <cellStyle name="_Book2 13 2" xfId="1115"/>
    <cellStyle name="_Book2 14" xfId="1116"/>
    <cellStyle name="_Book2 14 2" xfId="1117"/>
    <cellStyle name="_Book2 15" xfId="1118"/>
    <cellStyle name="_Book2 15 2" xfId="1119"/>
    <cellStyle name="_Book2 16" xfId="1120"/>
    <cellStyle name="_Book2 16 2" xfId="1121"/>
    <cellStyle name="_Book2 17" xfId="1122"/>
    <cellStyle name="_Book2 17 2" xfId="1123"/>
    <cellStyle name="_Book2 18" xfId="1124"/>
    <cellStyle name="_Book2 18 2" xfId="1125"/>
    <cellStyle name="_Book2 19" xfId="1126"/>
    <cellStyle name="_Book2 2" xfId="1127"/>
    <cellStyle name="_x0013__Book2 2" xfId="1128"/>
    <cellStyle name="_Book2 2 10" xfId="1129"/>
    <cellStyle name="_Book2 2 2" xfId="1130"/>
    <cellStyle name="_x0013__Book2 2 2" xfId="1131"/>
    <cellStyle name="_Book2 2 2 2" xfId="1132"/>
    <cellStyle name="_Book2 2 3" xfId="1133"/>
    <cellStyle name="_Book2 2 3 2" xfId="1134"/>
    <cellStyle name="_Book2 2 4" xfId="1135"/>
    <cellStyle name="_Book2 2 4 2" xfId="1136"/>
    <cellStyle name="_Book2 2 5" xfId="1137"/>
    <cellStyle name="_Book2 2 5 2" xfId="1138"/>
    <cellStyle name="_Book2 2 6" xfId="1139"/>
    <cellStyle name="_Book2 2 6 2" xfId="1140"/>
    <cellStyle name="_Book2 2 7" xfId="1141"/>
    <cellStyle name="_Book2 2 7 2" xfId="1142"/>
    <cellStyle name="_Book2 2 8" xfId="1143"/>
    <cellStyle name="_Book2 2 8 2" xfId="1144"/>
    <cellStyle name="_Book2 2 9" xfId="1145"/>
    <cellStyle name="_Book2 2 9 2" xfId="1146"/>
    <cellStyle name="_Book2 20" xfId="1147"/>
    <cellStyle name="_Book2 21" xfId="1148"/>
    <cellStyle name="_Book2 22" xfId="1149"/>
    <cellStyle name="_Book2 23" xfId="1150"/>
    <cellStyle name="_Book2 24" xfId="1151"/>
    <cellStyle name="_Book2 25" xfId="1152"/>
    <cellStyle name="_Book2 26" xfId="1153"/>
    <cellStyle name="_Book2 27" xfId="1154"/>
    <cellStyle name="_Book2 28" xfId="1155"/>
    <cellStyle name="_Book2 29" xfId="1156"/>
    <cellStyle name="_Book2 3" xfId="1157"/>
    <cellStyle name="_x0013__Book2 3" xfId="1158"/>
    <cellStyle name="_Book2 3 10" xfId="1159"/>
    <cellStyle name="_Book2 3 10 2" xfId="1160"/>
    <cellStyle name="_Book2 3 11" xfId="1161"/>
    <cellStyle name="_Book2 3 11 2" xfId="1162"/>
    <cellStyle name="_Book2 3 12" xfId="1163"/>
    <cellStyle name="_Book2 3 12 2" xfId="1164"/>
    <cellStyle name="_Book2 3 13" xfId="1165"/>
    <cellStyle name="_Book2 3 13 2" xfId="1166"/>
    <cellStyle name="_Book2 3 14" xfId="1167"/>
    <cellStyle name="_Book2 3 14 2" xfId="1168"/>
    <cellStyle name="_Book2 3 15" xfId="1169"/>
    <cellStyle name="_Book2 3 15 2" xfId="1170"/>
    <cellStyle name="_Book2 3 16" xfId="1171"/>
    <cellStyle name="_Book2 3 16 2" xfId="1172"/>
    <cellStyle name="_Book2 3 17" xfId="1173"/>
    <cellStyle name="_Book2 3 17 2" xfId="1174"/>
    <cellStyle name="_Book2 3 18" xfId="1175"/>
    <cellStyle name="_Book2 3 18 2" xfId="1176"/>
    <cellStyle name="_Book2 3 19" xfId="1177"/>
    <cellStyle name="_Book2 3 19 2" xfId="1178"/>
    <cellStyle name="_Book2 3 2" xfId="1179"/>
    <cellStyle name="_x0013__Book2 3 2" xfId="1180"/>
    <cellStyle name="_Book2 3 2 2" xfId="1181"/>
    <cellStyle name="_Book2 3 20" xfId="1182"/>
    <cellStyle name="_Book2 3 20 2" xfId="1183"/>
    <cellStyle name="_Book2 3 21" xfId="1184"/>
    <cellStyle name="_Book2 3 21 2" xfId="1185"/>
    <cellStyle name="_Book2 3 22" xfId="1186"/>
    <cellStyle name="_Book2 3 23" xfId="1187"/>
    <cellStyle name="_Book2 3 24" xfId="1188"/>
    <cellStyle name="_Book2 3 25" xfId="1189"/>
    <cellStyle name="_Book2 3 26" xfId="1190"/>
    <cellStyle name="_Book2 3 27" xfId="1191"/>
    <cellStyle name="_Book2 3 28" xfId="1192"/>
    <cellStyle name="_Book2 3 29" xfId="1193"/>
    <cellStyle name="_Book2 3 3" xfId="1194"/>
    <cellStyle name="_Book2 3 3 2" xfId="1195"/>
    <cellStyle name="_Book2 3 30" xfId="1196"/>
    <cellStyle name="_Book2 3 31" xfId="1197"/>
    <cellStyle name="_Book2 3 32" xfId="1198"/>
    <cellStyle name="_Book2 3 33" xfId="1199"/>
    <cellStyle name="_Book2 3 34" xfId="1200"/>
    <cellStyle name="_Book2 3 35" xfId="1201"/>
    <cellStyle name="_Book2 3 36" xfId="1202"/>
    <cellStyle name="_Book2 3 37" xfId="1203"/>
    <cellStyle name="_Book2 3 38" xfId="1204"/>
    <cellStyle name="_Book2 3 39" xfId="1205"/>
    <cellStyle name="_Book2 3 4" xfId="1206"/>
    <cellStyle name="_Book2 3 4 2" xfId="1207"/>
    <cellStyle name="_Book2 3 40" xfId="1208"/>
    <cellStyle name="_Book2 3 41" xfId="1209"/>
    <cellStyle name="_Book2 3 42" xfId="1210"/>
    <cellStyle name="_Book2 3 43" xfId="1211"/>
    <cellStyle name="_Book2 3 44" xfId="1212"/>
    <cellStyle name="_Book2 3 45" xfId="1213"/>
    <cellStyle name="_Book2 3 5" xfId="1214"/>
    <cellStyle name="_Book2 3 5 2" xfId="1215"/>
    <cellStyle name="_Book2 3 6" xfId="1216"/>
    <cellStyle name="_Book2 3 6 2" xfId="1217"/>
    <cellStyle name="_Book2 3 7" xfId="1218"/>
    <cellStyle name="_Book2 3 7 2" xfId="1219"/>
    <cellStyle name="_Book2 3 8" xfId="1220"/>
    <cellStyle name="_Book2 3 8 2" xfId="1221"/>
    <cellStyle name="_Book2 3 9" xfId="1222"/>
    <cellStyle name="_Book2 3 9 2" xfId="1223"/>
    <cellStyle name="_Book2 30" xfId="1224"/>
    <cellStyle name="_Book2 31" xfId="1225"/>
    <cellStyle name="_Book2 32" xfId="1226"/>
    <cellStyle name="_Book2 33" xfId="1227"/>
    <cellStyle name="_Book2 34" xfId="8401"/>
    <cellStyle name="_Book2 35" xfId="8402"/>
    <cellStyle name="_Book2 36" xfId="8403"/>
    <cellStyle name="_Book2 37" xfId="8404"/>
    <cellStyle name="_Book2 38" xfId="8405"/>
    <cellStyle name="_Book2 39" xfId="8406"/>
    <cellStyle name="_Book2 4" xfId="1228"/>
    <cellStyle name="_x0013__Book2 4" xfId="1229"/>
    <cellStyle name="_Book2 4 10" xfId="1230"/>
    <cellStyle name="_Book2 4 10 2" xfId="1231"/>
    <cellStyle name="_Book2 4 11" xfId="1232"/>
    <cellStyle name="_Book2 4 11 2" xfId="1233"/>
    <cellStyle name="_Book2 4 12" xfId="1234"/>
    <cellStyle name="_Book2 4 12 2" xfId="1235"/>
    <cellStyle name="_Book2 4 13" xfId="1236"/>
    <cellStyle name="_Book2 4 13 2" xfId="1237"/>
    <cellStyle name="_Book2 4 14" xfId="1238"/>
    <cellStyle name="_Book2 4 14 2" xfId="1239"/>
    <cellStyle name="_Book2 4 15" xfId="1240"/>
    <cellStyle name="_Book2 4 15 2" xfId="1241"/>
    <cellStyle name="_Book2 4 16" xfId="1242"/>
    <cellStyle name="_Book2 4 16 2" xfId="1243"/>
    <cellStyle name="_Book2 4 17" xfId="1244"/>
    <cellStyle name="_Book2 4 17 2" xfId="1245"/>
    <cellStyle name="_Book2 4 18" xfId="1246"/>
    <cellStyle name="_Book2 4 18 2" xfId="1247"/>
    <cellStyle name="_Book2 4 19" xfId="1248"/>
    <cellStyle name="_Book2 4 19 2" xfId="1249"/>
    <cellStyle name="_Book2 4 2" xfId="1250"/>
    <cellStyle name="_x0013__Book2 4 2" xfId="1251"/>
    <cellStyle name="_Book2 4 2 2" xfId="1252"/>
    <cellStyle name="_Book2 4 20" xfId="1253"/>
    <cellStyle name="_Book2 4 20 2" xfId="1254"/>
    <cellStyle name="_Book2 4 21" xfId="1255"/>
    <cellStyle name="_Book2 4 22" xfId="1256"/>
    <cellStyle name="_Book2 4 23" xfId="1257"/>
    <cellStyle name="_Book2 4 24" xfId="1258"/>
    <cellStyle name="_Book2 4 25" xfId="1259"/>
    <cellStyle name="_Book2 4 26" xfId="1260"/>
    <cellStyle name="_Book2 4 27" xfId="1261"/>
    <cellStyle name="_Book2 4 28" xfId="1262"/>
    <cellStyle name="_Book2 4 29" xfId="1263"/>
    <cellStyle name="_Book2 4 3" xfId="1264"/>
    <cellStyle name="_Book2 4 3 2" xfId="1265"/>
    <cellStyle name="_Book2 4 30" xfId="1266"/>
    <cellStyle name="_Book2 4 31" xfId="1267"/>
    <cellStyle name="_Book2 4 32" xfId="1268"/>
    <cellStyle name="_Book2 4 33" xfId="1269"/>
    <cellStyle name="_Book2 4 34" xfId="1270"/>
    <cellStyle name="_Book2 4 35" xfId="1271"/>
    <cellStyle name="_Book2 4 36" xfId="1272"/>
    <cellStyle name="_Book2 4 37" xfId="1273"/>
    <cellStyle name="_Book2 4 38" xfId="1274"/>
    <cellStyle name="_Book2 4 39" xfId="1275"/>
    <cellStyle name="_Book2 4 4" xfId="1276"/>
    <cellStyle name="_Book2 4 4 2" xfId="1277"/>
    <cellStyle name="_Book2 4 40" xfId="1278"/>
    <cellStyle name="_Book2 4 41" xfId="1279"/>
    <cellStyle name="_Book2 4 42" xfId="1280"/>
    <cellStyle name="_Book2 4 43" xfId="1281"/>
    <cellStyle name="_Book2 4 44" xfId="1282"/>
    <cellStyle name="_Book2 4 45" xfId="1283"/>
    <cellStyle name="_Book2 4 5" xfId="1284"/>
    <cellStyle name="_Book2 4 5 2" xfId="1285"/>
    <cellStyle name="_Book2 4 6" xfId="1286"/>
    <cellStyle name="_Book2 4 6 2" xfId="1287"/>
    <cellStyle name="_Book2 4 7" xfId="1288"/>
    <cellStyle name="_Book2 4 7 2" xfId="1289"/>
    <cellStyle name="_Book2 4 8" xfId="1290"/>
    <cellStyle name="_Book2 4 8 2" xfId="1291"/>
    <cellStyle name="_Book2 4 9" xfId="1292"/>
    <cellStyle name="_Book2 4 9 2" xfId="1293"/>
    <cellStyle name="_Book2 40" xfId="8407"/>
    <cellStyle name="_Book2 41" xfId="8408"/>
    <cellStyle name="_Book2 42" xfId="8409"/>
    <cellStyle name="_Book2 43" xfId="8410"/>
    <cellStyle name="_Book2 44" xfId="8411"/>
    <cellStyle name="_Book2 45" xfId="8412"/>
    <cellStyle name="_Book2 46" xfId="8413"/>
    <cellStyle name="_Book2 47" xfId="8414"/>
    <cellStyle name="_Book2 48" xfId="8415"/>
    <cellStyle name="_Book2 49" xfId="8416"/>
    <cellStyle name="_Book2 5" xfId="1294"/>
    <cellStyle name="_x0013__Book2 5" xfId="1295"/>
    <cellStyle name="_Book2 5 2" xfId="1296"/>
    <cellStyle name="_x0013__Book2 5 2" xfId="1297"/>
    <cellStyle name="_Book2 5 2 2" xfId="1298"/>
    <cellStyle name="_Book2 5 3" xfId="1299"/>
    <cellStyle name="_Book2 5 3 2" xfId="1300"/>
    <cellStyle name="_Book2 5 4" xfId="1301"/>
    <cellStyle name="_Book2 5 4 2" xfId="1302"/>
    <cellStyle name="_Book2 5 5" xfId="1303"/>
    <cellStyle name="_Book2 5 5 2" xfId="1304"/>
    <cellStyle name="_Book2 5 6" xfId="1305"/>
    <cellStyle name="_Book2 5 6 2" xfId="1306"/>
    <cellStyle name="_Book2 5 7" xfId="1307"/>
    <cellStyle name="_Book2 50" xfId="8417"/>
    <cellStyle name="_Book2 51" xfId="8418"/>
    <cellStyle name="_Book2 52" xfId="8419"/>
    <cellStyle name="_Book2 53" xfId="8420"/>
    <cellStyle name="_Book2 54" xfId="8421"/>
    <cellStyle name="_Book2 55" xfId="8422"/>
    <cellStyle name="_Book2 6" xfId="1308"/>
    <cellStyle name="_x0013__Book2 6" xfId="1309"/>
    <cellStyle name="_Book2 6 2" xfId="1310"/>
    <cellStyle name="_x0013__Book2 6 2" xfId="1311"/>
    <cellStyle name="_Book2 7" xfId="1312"/>
    <cellStyle name="_x0013__Book2 7" xfId="1313"/>
    <cellStyle name="_Book2 7 2" xfId="1314"/>
    <cellStyle name="_x0013__Book2 7 2" xfId="1315"/>
    <cellStyle name="_Book2 8" xfId="1316"/>
    <cellStyle name="_x0013__Book2 8" xfId="1317"/>
    <cellStyle name="_Book2 8 2" xfId="1318"/>
    <cellStyle name="_x0013__Book2 8 2" xfId="1319"/>
    <cellStyle name="_Book2 9" xfId="1320"/>
    <cellStyle name="_x0013__Book2 9" xfId="1321"/>
    <cellStyle name="_Book2 9 2" xfId="1322"/>
    <cellStyle name="_x0013__Book2 9 2" xfId="1323"/>
    <cellStyle name="_Book2_04 07E Wild Horse Wind Expansion (C) (2)" xfId="1324"/>
    <cellStyle name="_Book2_04 07E Wild Horse Wind Expansion (C) (2) 2" xfId="1325"/>
    <cellStyle name="_Book2_04 07E Wild Horse Wind Expansion (C) (2) 2 2" xfId="1326"/>
    <cellStyle name="_Book2_04 07E Wild Horse Wind Expansion (C) (2) 3" xfId="1327"/>
    <cellStyle name="_Book2_04 07E Wild Horse Wind Expansion (C) (2)_Adj Bench DR 3 for Initial Briefs (Electric)" xfId="1328"/>
    <cellStyle name="_Book2_04 07E Wild Horse Wind Expansion (C) (2)_Adj Bench DR 3 for Initial Briefs (Electric) 2" xfId="1329"/>
    <cellStyle name="_Book2_04 07E Wild Horse Wind Expansion (C) (2)_Adj Bench DR 3 for Initial Briefs (Electric) 2 2" xfId="1330"/>
    <cellStyle name="_Book2_04 07E Wild Horse Wind Expansion (C) (2)_Adj Bench DR 3 for Initial Briefs (Electric) 3" xfId="1331"/>
    <cellStyle name="_Book2_04 07E Wild Horse Wind Expansion (C) (2)_Adj Bench DR 3 for Initial Briefs (Electric)_DEM-WP(C) ENERG10C--ctn Mid-C_042010 2010GRC" xfId="8423"/>
    <cellStyle name="_Book2_04 07E Wild Horse Wind Expansion (C) (2)_Book1" xfId="8424"/>
    <cellStyle name="_Book2_04 07E Wild Horse Wind Expansion (C) (2)_DEM-WP(C) ENERG10C--ctn Mid-C_042010 2010GRC" xfId="8425"/>
    <cellStyle name="_Book2_04 07E Wild Horse Wind Expansion (C) (2)_Electric Rev Req Model (2009 GRC) " xfId="1332"/>
    <cellStyle name="_Book2_04 07E Wild Horse Wind Expansion (C) (2)_Electric Rev Req Model (2009 GRC)  2" xfId="1333"/>
    <cellStyle name="_Book2_04 07E Wild Horse Wind Expansion (C) (2)_Electric Rev Req Model (2009 GRC)  2 2" xfId="1334"/>
    <cellStyle name="_Book2_04 07E Wild Horse Wind Expansion (C) (2)_Electric Rev Req Model (2009 GRC)  3" xfId="1335"/>
    <cellStyle name="_Book2_04 07E Wild Horse Wind Expansion (C) (2)_Electric Rev Req Model (2009 GRC) _DEM-WP(C) ENERG10C--ctn Mid-C_042010 2010GRC" xfId="8426"/>
    <cellStyle name="_Book2_04 07E Wild Horse Wind Expansion (C) (2)_Electric Rev Req Model (2009 GRC) Rebuttal" xfId="1336"/>
    <cellStyle name="_Book2_04 07E Wild Horse Wind Expansion (C) (2)_Electric Rev Req Model (2009 GRC) Rebuttal 2" xfId="1337"/>
    <cellStyle name="_Book2_04 07E Wild Horse Wind Expansion (C) (2)_Electric Rev Req Model (2009 GRC) Rebuttal 2 2" xfId="1338"/>
    <cellStyle name="_Book2_04 07E Wild Horse Wind Expansion (C) (2)_Electric Rev Req Model (2009 GRC) Rebuttal 3" xfId="1339"/>
    <cellStyle name="_Book2_04 07E Wild Horse Wind Expansion (C) (2)_Electric Rev Req Model (2009 GRC) Rebuttal REmoval of New  WH Solar AdjustMI" xfId="1340"/>
    <cellStyle name="_Book2_04 07E Wild Horse Wind Expansion (C) (2)_Electric Rev Req Model (2009 GRC) Rebuttal REmoval of New  WH Solar AdjustMI 2" xfId="1341"/>
    <cellStyle name="_Book2_04 07E Wild Horse Wind Expansion (C) (2)_Electric Rev Req Model (2009 GRC) Rebuttal REmoval of New  WH Solar AdjustMI 2 2" xfId="1342"/>
    <cellStyle name="_Book2_04 07E Wild Horse Wind Expansion (C) (2)_Electric Rev Req Model (2009 GRC) Rebuttal REmoval of New  WH Solar AdjustMI 3" xfId="1343"/>
    <cellStyle name="_Book2_04 07E Wild Horse Wind Expansion (C) (2)_Electric Rev Req Model (2009 GRC) Rebuttal REmoval of New  WH Solar AdjustMI_DEM-WP(C) ENERG10C--ctn Mid-C_042010 2010GRC" xfId="8427"/>
    <cellStyle name="_Book2_04 07E Wild Horse Wind Expansion (C) (2)_Electric Rev Req Model (2009 GRC) Revised 01-18-2010" xfId="1344"/>
    <cellStyle name="_Book2_04 07E Wild Horse Wind Expansion (C) (2)_Electric Rev Req Model (2009 GRC) Revised 01-18-2010 2" xfId="1345"/>
    <cellStyle name="_Book2_04 07E Wild Horse Wind Expansion (C) (2)_Electric Rev Req Model (2009 GRC) Revised 01-18-2010 2 2" xfId="1346"/>
    <cellStyle name="_Book2_04 07E Wild Horse Wind Expansion (C) (2)_Electric Rev Req Model (2009 GRC) Revised 01-18-2010 3" xfId="1347"/>
    <cellStyle name="_Book2_04 07E Wild Horse Wind Expansion (C) (2)_Electric Rev Req Model (2009 GRC) Revised 01-18-2010_DEM-WP(C) ENERG10C--ctn Mid-C_042010 2010GRC" xfId="8428"/>
    <cellStyle name="_Book2_04 07E Wild Horse Wind Expansion (C) (2)_Electric Rev Req Model (2010 GRC)" xfId="8429"/>
    <cellStyle name="_Book2_04 07E Wild Horse Wind Expansion (C) (2)_Electric Rev Req Model (2010 GRC) SF" xfId="8430"/>
    <cellStyle name="_Book2_04 07E Wild Horse Wind Expansion (C) (2)_Final Order Electric EXHIBIT A-1" xfId="1348"/>
    <cellStyle name="_Book2_04 07E Wild Horse Wind Expansion (C) (2)_Final Order Electric EXHIBIT A-1 2" xfId="1349"/>
    <cellStyle name="_Book2_04 07E Wild Horse Wind Expansion (C) (2)_Final Order Electric EXHIBIT A-1 2 2" xfId="1350"/>
    <cellStyle name="_Book2_04 07E Wild Horse Wind Expansion (C) (2)_Final Order Electric EXHIBIT A-1 3" xfId="1351"/>
    <cellStyle name="_Book2_04 07E Wild Horse Wind Expansion (C) (2)_TENASKA REGULATORY ASSET" xfId="1352"/>
    <cellStyle name="_Book2_04 07E Wild Horse Wind Expansion (C) (2)_TENASKA REGULATORY ASSET 2" xfId="1353"/>
    <cellStyle name="_Book2_04 07E Wild Horse Wind Expansion (C) (2)_TENASKA REGULATORY ASSET 2 2" xfId="1354"/>
    <cellStyle name="_Book2_04 07E Wild Horse Wind Expansion (C) (2)_TENASKA REGULATORY ASSET 3" xfId="1355"/>
    <cellStyle name="_Book2_16.37E Wild Horse Expansion DeferralRevwrkingfile SF" xfId="1356"/>
    <cellStyle name="_Book2_16.37E Wild Horse Expansion DeferralRevwrkingfile SF 2" xfId="1357"/>
    <cellStyle name="_Book2_16.37E Wild Horse Expansion DeferralRevwrkingfile SF 2 2" xfId="1358"/>
    <cellStyle name="_Book2_16.37E Wild Horse Expansion DeferralRevwrkingfile SF 3" xfId="1359"/>
    <cellStyle name="_Book2_16.37E Wild Horse Expansion DeferralRevwrkingfile SF_DEM-WP(C) ENERG10C--ctn Mid-C_042010 2010GRC" xfId="8431"/>
    <cellStyle name="_Book2_2009 Compliance Filing PCA Exhibits for GRC" xfId="8432"/>
    <cellStyle name="_Book2_2009 GRC Compl Filing - Exhibit D" xfId="1360"/>
    <cellStyle name="_Book2_2009 GRC Compl Filing - Exhibit D 2" xfId="1361"/>
    <cellStyle name="_Book2_2009 GRC Compl Filing - Exhibit D_DEM-WP(C) ENERG10C--ctn Mid-C_042010 2010GRC" xfId="8433"/>
    <cellStyle name="_Book2_3.01 Income Statement" xfId="24"/>
    <cellStyle name="_Book2_4 31 Regulatory Assets and Liabilities  7 06- Exhibit D" xfId="1362"/>
    <cellStyle name="_Book2_4 31 Regulatory Assets and Liabilities  7 06- Exhibit D 2" xfId="1363"/>
    <cellStyle name="_Book2_4 31 Regulatory Assets and Liabilities  7 06- Exhibit D 2 2" xfId="1364"/>
    <cellStyle name="_Book2_4 31 Regulatory Assets and Liabilities  7 06- Exhibit D 3" xfId="1365"/>
    <cellStyle name="_Book2_4 31 Regulatory Assets and Liabilities  7 06- Exhibit D_DEM-WP(C) ENERG10C--ctn Mid-C_042010 2010GRC" xfId="8434"/>
    <cellStyle name="_Book2_4 31 Regulatory Assets and Liabilities  7 06- Exhibit D_NIM Summary" xfId="1366"/>
    <cellStyle name="_Book2_4 31 Regulatory Assets and Liabilities  7 06- Exhibit D_NIM Summary 2" xfId="1367"/>
    <cellStyle name="_Book2_4 31 Regulatory Assets and Liabilities  7 06- Exhibit D_NIM Summary_DEM-WP(C) ENERG10C--ctn Mid-C_042010 2010GRC" xfId="8435"/>
    <cellStyle name="_Book2_4 31E Reg Asset  Liab and EXH D" xfId="8436"/>
    <cellStyle name="_Book2_4 31E Reg Asset  Liab and EXH D _ Aug 10 Filing (2)" xfId="8437"/>
    <cellStyle name="_Book2_4 32 Regulatory Assets and Liabilities  7 06- Exhibit D" xfId="1368"/>
    <cellStyle name="_Book2_4 32 Regulatory Assets and Liabilities  7 06- Exhibit D 2" xfId="1369"/>
    <cellStyle name="_Book2_4 32 Regulatory Assets and Liabilities  7 06- Exhibit D 2 2" xfId="1370"/>
    <cellStyle name="_Book2_4 32 Regulatory Assets and Liabilities  7 06- Exhibit D 3" xfId="1371"/>
    <cellStyle name="_Book2_4 32 Regulatory Assets and Liabilities  7 06- Exhibit D_DEM-WP(C) ENERG10C--ctn Mid-C_042010 2010GRC" xfId="8438"/>
    <cellStyle name="_Book2_4 32 Regulatory Assets and Liabilities  7 06- Exhibit D_NIM Summary" xfId="1372"/>
    <cellStyle name="_Book2_4 32 Regulatory Assets and Liabilities  7 06- Exhibit D_NIM Summary 2" xfId="1373"/>
    <cellStyle name="_Book2_4 32 Regulatory Assets and Liabilities  7 06- Exhibit D_NIM Summary_DEM-WP(C) ENERG10C--ctn Mid-C_042010 2010GRC" xfId="8439"/>
    <cellStyle name="_Book2_ACCOUNTS" xfId="8440"/>
    <cellStyle name="_x0013__Book2_Adj Bench DR 3 for Initial Briefs (Electric)" xfId="1374"/>
    <cellStyle name="_x0013__Book2_Adj Bench DR 3 for Initial Briefs (Electric) 2" xfId="1375"/>
    <cellStyle name="_x0013__Book2_Adj Bench DR 3 for Initial Briefs (Electric) 2 2" xfId="1376"/>
    <cellStyle name="_x0013__Book2_Adj Bench DR 3 for Initial Briefs (Electric) 3" xfId="1377"/>
    <cellStyle name="_x0013__Book2_Adj Bench DR 3 for Initial Briefs (Electric)_DEM-WP(C) ENERG10C--ctn Mid-C_042010 2010GRC" xfId="8441"/>
    <cellStyle name="_Book2_AURORA Total New" xfId="1378"/>
    <cellStyle name="_Book2_AURORA Total New 2" xfId="1379"/>
    <cellStyle name="_Book2_Book2" xfId="1380"/>
    <cellStyle name="_Book2_Book2 2" xfId="1381"/>
    <cellStyle name="_Book2_Book2 2 2" xfId="1382"/>
    <cellStyle name="_Book2_Book2 3" xfId="1383"/>
    <cellStyle name="_Book2_Book2_Adj Bench DR 3 for Initial Briefs (Electric)" xfId="1384"/>
    <cellStyle name="_Book2_Book2_Adj Bench DR 3 for Initial Briefs (Electric) 2" xfId="1385"/>
    <cellStyle name="_Book2_Book2_Adj Bench DR 3 for Initial Briefs (Electric) 2 2" xfId="1386"/>
    <cellStyle name="_Book2_Book2_Adj Bench DR 3 for Initial Briefs (Electric) 3" xfId="1387"/>
    <cellStyle name="_Book2_Book2_Adj Bench DR 3 for Initial Briefs (Electric)_DEM-WP(C) ENERG10C--ctn Mid-C_042010 2010GRC" xfId="8442"/>
    <cellStyle name="_Book2_Book2_DEM-WP(C) ENERG10C--ctn Mid-C_042010 2010GRC" xfId="8443"/>
    <cellStyle name="_Book2_Book2_Electric Rev Req Model (2009 GRC) Rebuttal" xfId="1388"/>
    <cellStyle name="_Book2_Book2_Electric Rev Req Model (2009 GRC) Rebuttal 2" xfId="1389"/>
    <cellStyle name="_Book2_Book2_Electric Rev Req Model (2009 GRC) Rebuttal 2 2" xfId="1390"/>
    <cellStyle name="_Book2_Book2_Electric Rev Req Model (2009 GRC) Rebuttal 3" xfId="1391"/>
    <cellStyle name="_Book2_Book2_Electric Rev Req Model (2009 GRC) Rebuttal REmoval of New  WH Solar AdjustMI" xfId="1392"/>
    <cellStyle name="_Book2_Book2_Electric Rev Req Model (2009 GRC) Rebuttal REmoval of New  WH Solar AdjustMI 2" xfId="1393"/>
    <cellStyle name="_Book2_Book2_Electric Rev Req Model (2009 GRC) Rebuttal REmoval of New  WH Solar AdjustMI 2 2" xfId="1394"/>
    <cellStyle name="_Book2_Book2_Electric Rev Req Model (2009 GRC) Rebuttal REmoval of New  WH Solar AdjustMI 3" xfId="1395"/>
    <cellStyle name="_Book2_Book2_Electric Rev Req Model (2009 GRC) Rebuttal REmoval of New  WH Solar AdjustMI_DEM-WP(C) ENERG10C--ctn Mid-C_042010 2010GRC" xfId="8444"/>
    <cellStyle name="_Book2_Book2_Electric Rev Req Model (2009 GRC) Revised 01-18-2010" xfId="1396"/>
    <cellStyle name="_Book2_Book2_Electric Rev Req Model (2009 GRC) Revised 01-18-2010 2" xfId="1397"/>
    <cellStyle name="_Book2_Book2_Electric Rev Req Model (2009 GRC) Revised 01-18-2010 2 2" xfId="1398"/>
    <cellStyle name="_Book2_Book2_Electric Rev Req Model (2009 GRC) Revised 01-18-2010 3" xfId="1399"/>
    <cellStyle name="_Book2_Book2_Electric Rev Req Model (2009 GRC) Revised 01-18-2010_DEM-WP(C) ENERG10C--ctn Mid-C_042010 2010GRC" xfId="8445"/>
    <cellStyle name="_Book2_Book2_Final Order Electric EXHIBIT A-1" xfId="1400"/>
    <cellStyle name="_Book2_Book2_Final Order Electric EXHIBIT A-1 2" xfId="1401"/>
    <cellStyle name="_Book2_Book2_Final Order Electric EXHIBIT A-1 2 2" xfId="1402"/>
    <cellStyle name="_Book2_Book2_Final Order Electric EXHIBIT A-1 3" xfId="1403"/>
    <cellStyle name="_Book2_Book4" xfId="1404"/>
    <cellStyle name="_Book2_Book4 2" xfId="1405"/>
    <cellStyle name="_Book2_Book4 2 2" xfId="1406"/>
    <cellStyle name="_Book2_Book4 3" xfId="1407"/>
    <cellStyle name="_Book2_Book4_DEM-WP(C) ENERG10C--ctn Mid-C_042010 2010GRC" xfId="8446"/>
    <cellStyle name="_Book2_Book9" xfId="1408"/>
    <cellStyle name="_Book2_Book9 2" xfId="1409"/>
    <cellStyle name="_Book2_Book9 2 2" xfId="1410"/>
    <cellStyle name="_Book2_Book9 3" xfId="1411"/>
    <cellStyle name="_Book2_Book9_DEM-WP(C) ENERG10C--ctn Mid-C_042010 2010GRC" xfId="8447"/>
    <cellStyle name="_Book2_Check the Interest Calculation" xfId="8448"/>
    <cellStyle name="_Book2_Check the Interest Calculation_Scenario 1 REC vs PTC Offset" xfId="8449"/>
    <cellStyle name="_Book2_Check the Interest Calculation_Scenario 3" xfId="8450"/>
    <cellStyle name="_Book2_Chelan PUD Power Costs (8-10)" xfId="8451"/>
    <cellStyle name="_Book2_DEM-WP(C) Chelan Power Costs" xfId="8452"/>
    <cellStyle name="_Book2_DEM-WP(C) ENERG10C--ctn Mid-C_042010 2010GRC" xfId="8453"/>
    <cellStyle name="_x0013__Book2_DEM-WP(C) ENERG10C--ctn Mid-C_042010 2010GRC" xfId="8454"/>
    <cellStyle name="_Book2_DEM-WP(C) Gas Transport 2010GRC" xfId="8455"/>
    <cellStyle name="_x0013__Book2_Electric Rev Req Model (2009 GRC) Rebuttal" xfId="1412"/>
    <cellStyle name="_x0013__Book2_Electric Rev Req Model (2009 GRC) Rebuttal 2" xfId="1413"/>
    <cellStyle name="_x0013__Book2_Electric Rev Req Model (2009 GRC) Rebuttal 2 2" xfId="1414"/>
    <cellStyle name="_x0013__Book2_Electric Rev Req Model (2009 GRC) Rebuttal 3" xfId="1415"/>
    <cellStyle name="_x0013__Book2_Electric Rev Req Model (2009 GRC) Rebuttal REmoval of New  WH Solar AdjustMI" xfId="1416"/>
    <cellStyle name="_x0013__Book2_Electric Rev Req Model (2009 GRC) Rebuttal REmoval of New  WH Solar AdjustMI 2" xfId="1417"/>
    <cellStyle name="_x0013__Book2_Electric Rev Req Model (2009 GRC) Rebuttal REmoval of New  WH Solar AdjustMI 2 2" xfId="1418"/>
    <cellStyle name="_x0013__Book2_Electric Rev Req Model (2009 GRC) Rebuttal REmoval of New  WH Solar AdjustMI 3" xfId="1419"/>
    <cellStyle name="_x0013__Book2_Electric Rev Req Model (2009 GRC) Rebuttal REmoval of New  WH Solar AdjustMI_DEM-WP(C) ENERG10C--ctn Mid-C_042010 2010GRC" xfId="8456"/>
    <cellStyle name="_x0013__Book2_Electric Rev Req Model (2009 GRC) Revised 01-18-2010" xfId="1420"/>
    <cellStyle name="_x0013__Book2_Electric Rev Req Model (2009 GRC) Revised 01-18-2010 2" xfId="1421"/>
    <cellStyle name="_x0013__Book2_Electric Rev Req Model (2009 GRC) Revised 01-18-2010 2 2" xfId="1422"/>
    <cellStyle name="_x0013__Book2_Electric Rev Req Model (2009 GRC) Revised 01-18-2010 3" xfId="1423"/>
    <cellStyle name="_x0013__Book2_Electric Rev Req Model (2009 GRC) Revised 01-18-2010_DEM-WP(C) ENERG10C--ctn Mid-C_042010 2010GRC" xfId="8457"/>
    <cellStyle name="_x0013__Book2_Final Order Electric EXHIBIT A-1" xfId="1424"/>
    <cellStyle name="_x0013__Book2_Final Order Electric EXHIBIT A-1 2" xfId="1425"/>
    <cellStyle name="_x0013__Book2_Final Order Electric EXHIBIT A-1 2 2" xfId="1426"/>
    <cellStyle name="_x0013__Book2_Final Order Electric EXHIBIT A-1 3" xfId="1427"/>
    <cellStyle name="_Book2_Gas Rev Req Model (2010 GRC)" xfId="8458"/>
    <cellStyle name="_Book2_INPUTS" xfId="1428"/>
    <cellStyle name="_Book2_INPUTS 2" xfId="1429"/>
    <cellStyle name="_Book2_INPUTS 2 2" xfId="1430"/>
    <cellStyle name="_Book2_INPUTS 3" xfId="1431"/>
    <cellStyle name="_Book2_NIM Summary" xfId="1432"/>
    <cellStyle name="_Book2_NIM Summary 09GRC" xfId="1433"/>
    <cellStyle name="_Book2_NIM Summary 09GRC 2" xfId="1434"/>
    <cellStyle name="_Book2_NIM Summary 09GRC_DEM-WP(C) ENERG10C--ctn Mid-C_042010 2010GRC" xfId="8459"/>
    <cellStyle name="_Book2_NIM Summary 2" xfId="1435"/>
    <cellStyle name="_Book2_NIM Summary 3" xfId="1436"/>
    <cellStyle name="_Book2_NIM Summary 4" xfId="1437"/>
    <cellStyle name="_Book2_NIM Summary 5" xfId="1438"/>
    <cellStyle name="_Book2_NIM Summary 6" xfId="1439"/>
    <cellStyle name="_Book2_NIM Summary 7" xfId="1440"/>
    <cellStyle name="_Book2_NIM Summary 8" xfId="1441"/>
    <cellStyle name="_Book2_NIM Summary 9" xfId="1442"/>
    <cellStyle name="_Book2_NIM Summary_DEM-WP(C) ENERG10C--ctn Mid-C_042010 2010GRC" xfId="8460"/>
    <cellStyle name="_Book2_PCA 10 -  Exhibit D from A Kellogg Jan 2011" xfId="8461"/>
    <cellStyle name="_Book2_PCA 10 -  Exhibit D from A Kellogg July 2011" xfId="8462"/>
    <cellStyle name="_Book2_PCA 10 -  Exhibit D from S Free Rcv'd 12-11" xfId="8463"/>
    <cellStyle name="_Book2_PCA 9 -  Exhibit D April 2010" xfId="8464"/>
    <cellStyle name="_Book2_PCA 9 -  Exhibit D April 2010 (3)" xfId="1443"/>
    <cellStyle name="_Book2_PCA 9 -  Exhibit D April 2010 (3) 2" xfId="1444"/>
    <cellStyle name="_Book2_PCA 9 -  Exhibit D April 2010 (3)_DEM-WP(C) ENERG10C--ctn Mid-C_042010 2010GRC" xfId="8465"/>
    <cellStyle name="_Book2_PCA 9 -  Exhibit D Nov 2010" xfId="8466"/>
    <cellStyle name="_Book2_PCA 9 - Exhibit D at August 2010" xfId="8467"/>
    <cellStyle name="_Book2_PCA 9 - Exhibit D June 2010 GRC" xfId="8468"/>
    <cellStyle name="_Book2_Power Costs - Comparison bx Rbtl-Staff-Jt-PC" xfId="1445"/>
    <cellStyle name="_Book2_Power Costs - Comparison bx Rbtl-Staff-Jt-PC 2" xfId="1446"/>
    <cellStyle name="_Book2_Power Costs - Comparison bx Rbtl-Staff-Jt-PC 2 2" xfId="1447"/>
    <cellStyle name="_Book2_Power Costs - Comparison bx Rbtl-Staff-Jt-PC 3" xfId="1448"/>
    <cellStyle name="_Book2_Power Costs - Comparison bx Rbtl-Staff-Jt-PC_Adj Bench DR 3 for Initial Briefs (Electric)" xfId="1449"/>
    <cellStyle name="_Book2_Power Costs - Comparison bx Rbtl-Staff-Jt-PC_Adj Bench DR 3 for Initial Briefs (Electric) 2" xfId="1450"/>
    <cellStyle name="_Book2_Power Costs - Comparison bx Rbtl-Staff-Jt-PC_Adj Bench DR 3 for Initial Briefs (Electric) 2 2" xfId="1451"/>
    <cellStyle name="_Book2_Power Costs - Comparison bx Rbtl-Staff-Jt-PC_Adj Bench DR 3 for Initial Briefs (Electric) 3" xfId="1452"/>
    <cellStyle name="_Book2_Power Costs - Comparison bx Rbtl-Staff-Jt-PC_Adj Bench DR 3 for Initial Briefs (Electric)_DEM-WP(C) ENERG10C--ctn Mid-C_042010 2010GRC" xfId="8469"/>
    <cellStyle name="_Book2_Power Costs - Comparison bx Rbtl-Staff-Jt-PC_DEM-WP(C) ENERG10C--ctn Mid-C_042010 2010GRC" xfId="8470"/>
    <cellStyle name="_Book2_Power Costs - Comparison bx Rbtl-Staff-Jt-PC_Electric Rev Req Model (2009 GRC) Rebuttal" xfId="1453"/>
    <cellStyle name="_Book2_Power Costs - Comparison bx Rbtl-Staff-Jt-PC_Electric Rev Req Model (2009 GRC) Rebuttal 2" xfId="1454"/>
    <cellStyle name="_Book2_Power Costs - Comparison bx Rbtl-Staff-Jt-PC_Electric Rev Req Model (2009 GRC) Rebuttal 2 2" xfId="1455"/>
    <cellStyle name="_Book2_Power Costs - Comparison bx Rbtl-Staff-Jt-PC_Electric Rev Req Model (2009 GRC) Rebuttal 3" xfId="1456"/>
    <cellStyle name="_Book2_Power Costs - Comparison bx Rbtl-Staff-Jt-PC_Electric Rev Req Model (2009 GRC) Rebuttal REmoval of New  WH Solar AdjustMI" xfId="1457"/>
    <cellStyle name="_Book2_Power Costs - Comparison bx Rbtl-Staff-Jt-PC_Electric Rev Req Model (2009 GRC) Rebuttal REmoval of New  WH Solar AdjustMI 2" xfId="1458"/>
    <cellStyle name="_Book2_Power Costs - Comparison bx Rbtl-Staff-Jt-PC_Electric Rev Req Model (2009 GRC) Rebuttal REmoval of New  WH Solar AdjustMI 2 2" xfId="1459"/>
    <cellStyle name="_Book2_Power Costs - Comparison bx Rbtl-Staff-Jt-PC_Electric Rev Req Model (2009 GRC) Rebuttal REmoval of New  WH Solar AdjustMI 3" xfId="1460"/>
    <cellStyle name="_Book2_Power Costs - Comparison bx Rbtl-Staff-Jt-PC_Electric Rev Req Model (2009 GRC) Rebuttal REmoval of New  WH Solar AdjustMI_DEM-WP(C) ENERG10C--ctn Mid-C_042010 2010GRC" xfId="8471"/>
    <cellStyle name="_Book2_Power Costs - Comparison bx Rbtl-Staff-Jt-PC_Electric Rev Req Model (2009 GRC) Revised 01-18-2010" xfId="1461"/>
    <cellStyle name="_Book2_Power Costs - Comparison bx Rbtl-Staff-Jt-PC_Electric Rev Req Model (2009 GRC) Revised 01-18-2010 2" xfId="1462"/>
    <cellStyle name="_Book2_Power Costs - Comparison bx Rbtl-Staff-Jt-PC_Electric Rev Req Model (2009 GRC) Revised 01-18-2010 2 2" xfId="1463"/>
    <cellStyle name="_Book2_Power Costs - Comparison bx Rbtl-Staff-Jt-PC_Electric Rev Req Model (2009 GRC) Revised 01-18-2010 3" xfId="1464"/>
    <cellStyle name="_Book2_Power Costs - Comparison bx Rbtl-Staff-Jt-PC_Electric Rev Req Model (2009 GRC) Revised 01-18-2010_DEM-WP(C) ENERG10C--ctn Mid-C_042010 2010GRC" xfId="8472"/>
    <cellStyle name="_Book2_Power Costs - Comparison bx Rbtl-Staff-Jt-PC_Final Order Electric EXHIBIT A-1" xfId="1465"/>
    <cellStyle name="_Book2_Power Costs - Comparison bx Rbtl-Staff-Jt-PC_Final Order Electric EXHIBIT A-1 2" xfId="1466"/>
    <cellStyle name="_Book2_Power Costs - Comparison bx Rbtl-Staff-Jt-PC_Final Order Electric EXHIBIT A-1 2 2" xfId="1467"/>
    <cellStyle name="_Book2_Power Costs - Comparison bx Rbtl-Staff-Jt-PC_Final Order Electric EXHIBIT A-1 3" xfId="1468"/>
    <cellStyle name="_Book2_Production Adj 4.37" xfId="1469"/>
    <cellStyle name="_Book2_Production Adj 4.37 2" xfId="1470"/>
    <cellStyle name="_Book2_Production Adj 4.37 2 2" xfId="1471"/>
    <cellStyle name="_Book2_Production Adj 4.37 3" xfId="1472"/>
    <cellStyle name="_Book2_Purchased Power Adj 4.03" xfId="1473"/>
    <cellStyle name="_Book2_Purchased Power Adj 4.03 2" xfId="1474"/>
    <cellStyle name="_Book2_Purchased Power Adj 4.03 2 2" xfId="1475"/>
    <cellStyle name="_Book2_Purchased Power Adj 4.03 3" xfId="1476"/>
    <cellStyle name="_Book2_Rebuttal Power Costs" xfId="1477"/>
    <cellStyle name="_Book2_Rebuttal Power Costs 2" xfId="1478"/>
    <cellStyle name="_Book2_Rebuttal Power Costs 2 2" xfId="1479"/>
    <cellStyle name="_Book2_Rebuttal Power Costs 3" xfId="1480"/>
    <cellStyle name="_Book2_Rebuttal Power Costs_Adj Bench DR 3 for Initial Briefs (Electric)" xfId="1481"/>
    <cellStyle name="_Book2_Rebuttal Power Costs_Adj Bench DR 3 for Initial Briefs (Electric) 2" xfId="1482"/>
    <cellStyle name="_Book2_Rebuttal Power Costs_Adj Bench DR 3 for Initial Briefs (Electric) 2 2" xfId="1483"/>
    <cellStyle name="_Book2_Rebuttal Power Costs_Adj Bench DR 3 for Initial Briefs (Electric) 3" xfId="1484"/>
    <cellStyle name="_Book2_Rebuttal Power Costs_Adj Bench DR 3 for Initial Briefs (Electric)_DEM-WP(C) ENERG10C--ctn Mid-C_042010 2010GRC" xfId="8473"/>
    <cellStyle name="_Book2_Rebuttal Power Costs_DEM-WP(C) ENERG10C--ctn Mid-C_042010 2010GRC" xfId="8474"/>
    <cellStyle name="_Book2_Rebuttal Power Costs_Electric Rev Req Model (2009 GRC) Rebuttal" xfId="1485"/>
    <cellStyle name="_Book2_Rebuttal Power Costs_Electric Rev Req Model (2009 GRC) Rebuttal 2" xfId="1486"/>
    <cellStyle name="_Book2_Rebuttal Power Costs_Electric Rev Req Model (2009 GRC) Rebuttal 2 2" xfId="1487"/>
    <cellStyle name="_Book2_Rebuttal Power Costs_Electric Rev Req Model (2009 GRC) Rebuttal 3" xfId="1488"/>
    <cellStyle name="_Book2_Rebuttal Power Costs_Electric Rev Req Model (2009 GRC) Rebuttal REmoval of New  WH Solar AdjustMI" xfId="1489"/>
    <cellStyle name="_Book2_Rebuttal Power Costs_Electric Rev Req Model (2009 GRC) Rebuttal REmoval of New  WH Solar AdjustMI 2" xfId="1490"/>
    <cellStyle name="_Book2_Rebuttal Power Costs_Electric Rev Req Model (2009 GRC) Rebuttal REmoval of New  WH Solar AdjustMI 2 2" xfId="1491"/>
    <cellStyle name="_Book2_Rebuttal Power Costs_Electric Rev Req Model (2009 GRC) Rebuttal REmoval of New  WH Solar AdjustMI 3" xfId="1492"/>
    <cellStyle name="_Book2_Rebuttal Power Costs_Electric Rev Req Model (2009 GRC) Rebuttal REmoval of New  WH Solar AdjustMI_DEM-WP(C) ENERG10C--ctn Mid-C_042010 2010GRC" xfId="8475"/>
    <cellStyle name="_Book2_Rebuttal Power Costs_Electric Rev Req Model (2009 GRC) Revised 01-18-2010" xfId="1493"/>
    <cellStyle name="_Book2_Rebuttal Power Costs_Electric Rev Req Model (2009 GRC) Revised 01-18-2010 2" xfId="1494"/>
    <cellStyle name="_Book2_Rebuttal Power Costs_Electric Rev Req Model (2009 GRC) Revised 01-18-2010 2 2" xfId="1495"/>
    <cellStyle name="_Book2_Rebuttal Power Costs_Electric Rev Req Model (2009 GRC) Revised 01-18-2010 3" xfId="1496"/>
    <cellStyle name="_Book2_Rebuttal Power Costs_Electric Rev Req Model (2009 GRC) Revised 01-18-2010_DEM-WP(C) ENERG10C--ctn Mid-C_042010 2010GRC" xfId="8476"/>
    <cellStyle name="_Book2_Rebuttal Power Costs_Final Order Electric EXHIBIT A-1" xfId="1497"/>
    <cellStyle name="_Book2_Rebuttal Power Costs_Final Order Electric EXHIBIT A-1 2" xfId="1498"/>
    <cellStyle name="_Book2_Rebuttal Power Costs_Final Order Electric EXHIBIT A-1 2 2" xfId="1499"/>
    <cellStyle name="_Book2_Rebuttal Power Costs_Final Order Electric EXHIBIT A-1 3" xfId="1500"/>
    <cellStyle name="_Book2_ROR &amp; CONV FACTOR" xfId="1501"/>
    <cellStyle name="_Book2_ROR &amp; CONV FACTOR 2" xfId="1502"/>
    <cellStyle name="_Book2_ROR &amp; CONV FACTOR 2 2" xfId="1503"/>
    <cellStyle name="_Book2_ROR &amp; CONV FACTOR 3" xfId="1504"/>
    <cellStyle name="_Book2_ROR 5.02" xfId="1505"/>
    <cellStyle name="_Book2_ROR 5.02 2" xfId="1506"/>
    <cellStyle name="_Book2_ROR 5.02 2 2" xfId="1507"/>
    <cellStyle name="_Book2_ROR 5.02 3" xfId="1508"/>
    <cellStyle name="_Book2_Wind Integration 10GRC" xfId="1509"/>
    <cellStyle name="_Book2_Wind Integration 10GRC 2" xfId="1510"/>
    <cellStyle name="_Book2_Wind Integration 10GRC_DEM-WP(C) ENERG10C--ctn Mid-C_042010 2010GRC" xfId="8477"/>
    <cellStyle name="_Book3" xfId="1511"/>
    <cellStyle name="_Book5" xfId="1512"/>
    <cellStyle name="_Book5 2" xfId="8478"/>
    <cellStyle name="_Book5 3" xfId="8479"/>
    <cellStyle name="_Book5 4" xfId="8480"/>
    <cellStyle name="_Book5 4 2" xfId="8481"/>
    <cellStyle name="_Book5_4 31E Reg Asset  Liab and EXH D" xfId="8482"/>
    <cellStyle name="_Book5_4 31E Reg Asset  Liab and EXH D _ Aug 10 Filing (2)" xfId="8483"/>
    <cellStyle name="_Book5_Chelan PUD Power Costs (8-10)" xfId="8484"/>
    <cellStyle name="_Book5_DEM-WP(C) Chelan Power Costs" xfId="8485"/>
    <cellStyle name="_Book5_DEM-WP(C) Costs Not In AURORA 2010GRC As Filed" xfId="1513"/>
    <cellStyle name="_Book5_DEM-WP(C) Costs Not In AURORA 2010GRC As Filed 2" xfId="8486"/>
    <cellStyle name="_Book5_DEM-WP(C) Costs Not In AURORA 2010GRC As Filed 3" xfId="8487"/>
    <cellStyle name="_Book5_DEM-WP(C) Costs Not In AURORA 2010GRC As Filed_DEM-WP(C) ENERG10C--ctn Mid-C_042010 2010GRC" xfId="8488"/>
    <cellStyle name="_Book5_DEM-WP(C) Gas Transport 2010GRC" xfId="8489"/>
    <cellStyle name="_Book5_NIM Summary" xfId="1514"/>
    <cellStyle name="_Book5_NIM Summary 09GRC" xfId="1515"/>
    <cellStyle name="_Book5_NIM Summary 2" xfId="1516"/>
    <cellStyle name="_Book5_NIM Summary 3" xfId="1517"/>
    <cellStyle name="_Book5_NIM Summary 4" xfId="1518"/>
    <cellStyle name="_Book5_NIM Summary 5" xfId="1519"/>
    <cellStyle name="_Book5_NIM Summary 6" xfId="1520"/>
    <cellStyle name="_Book5_NIM Summary 7" xfId="1521"/>
    <cellStyle name="_Book5_NIM Summary 8" xfId="1522"/>
    <cellStyle name="_Book5_NIM Summary 9" xfId="1523"/>
    <cellStyle name="_Book5_NIM Summary_DEM-WP(C) ENERG10C--ctn Mid-C_042010 2010GRC" xfId="8490"/>
    <cellStyle name="_Book5_PCA 9 -  Exhibit D April 2010 (3)" xfId="1524"/>
    <cellStyle name="_Book5_Reconciliation" xfId="1525"/>
    <cellStyle name="_Book5_Reconciliation 2" xfId="8491"/>
    <cellStyle name="_Book5_Reconciliation 3" xfId="8492"/>
    <cellStyle name="_Book5_Reconciliation_DEM-WP(C) ENERG10C--ctn Mid-C_042010 2010GRC" xfId="8493"/>
    <cellStyle name="_Book5_Wind Integration 10GRC" xfId="1526"/>
    <cellStyle name="_Book5_Wind Integration 10GRC 2" xfId="1527"/>
    <cellStyle name="_Book5_Wind Integration 10GRC_DEM-WP(C) ENERG10C--ctn Mid-C_042010 2010GRC" xfId="8494"/>
    <cellStyle name="_BPA NOS" xfId="1528"/>
    <cellStyle name="_BPA NOS 2" xfId="8495"/>
    <cellStyle name="_BPA NOS 3" xfId="8496"/>
    <cellStyle name="_BPA NOS 3 2" xfId="8497"/>
    <cellStyle name="_BPA NOS_DEM-WP(C) Chelan Power Costs" xfId="8498"/>
    <cellStyle name="_BPA NOS_DEM-WP(C) ENERG10C--ctn Mid-C_042010 2010GRC" xfId="8499"/>
    <cellStyle name="_BPA NOS_DEM-WP(C) Gas Transport 2010GRC" xfId="8500"/>
    <cellStyle name="_BPA NOS_DEM-WP(C) Wind Integration Summary 2010GRC" xfId="1529"/>
    <cellStyle name="_BPA NOS_DEM-WP(C) Wind Integration Summary 2010GRC 2" xfId="1530"/>
    <cellStyle name="_BPA NOS_DEM-WP(C) Wind Integration Summary 2010GRC_DEM-WP(C) ENERG10C--ctn Mid-C_042010 2010GRC" xfId="8501"/>
    <cellStyle name="_BPA NOS_NIM Summary" xfId="1531"/>
    <cellStyle name="_BPA NOS_NIM Summary 2" xfId="1532"/>
    <cellStyle name="_BPA NOS_NIM Summary_DEM-WP(C) ENERG10C--ctn Mid-C_042010 2010GRC" xfId="8502"/>
    <cellStyle name="_Chelan Debt Forecast 12.19.05" xfId="25"/>
    <cellStyle name="_Chelan Debt Forecast 12.19.05 2" xfId="1533"/>
    <cellStyle name="_Chelan Debt Forecast 12.19.05 2 2" xfId="1534"/>
    <cellStyle name="_Chelan Debt Forecast 12.19.05 2 2 2" xfId="1535"/>
    <cellStyle name="_Chelan Debt Forecast 12.19.05 2 3" xfId="1536"/>
    <cellStyle name="_Chelan Debt Forecast 12.19.05 3" xfId="1537"/>
    <cellStyle name="_Chelan Debt Forecast 12.19.05 3 2" xfId="1538"/>
    <cellStyle name="_Chelan Debt Forecast 12.19.05 3 2 2" xfId="1539"/>
    <cellStyle name="_Chelan Debt Forecast 12.19.05 3 3" xfId="1540"/>
    <cellStyle name="_Chelan Debt Forecast 12.19.05 3 3 2" xfId="1541"/>
    <cellStyle name="_Chelan Debt Forecast 12.19.05 3 4" xfId="1542"/>
    <cellStyle name="_Chelan Debt Forecast 12.19.05 3 4 2" xfId="1543"/>
    <cellStyle name="_Chelan Debt Forecast 12.19.05 4" xfId="1544"/>
    <cellStyle name="_Chelan Debt Forecast 12.19.05 4 2" xfId="1545"/>
    <cellStyle name="_Chelan Debt Forecast 12.19.05 5" xfId="1546"/>
    <cellStyle name="_Chelan Debt Forecast 12.19.05 5 2" xfId="8503"/>
    <cellStyle name="_Chelan Debt Forecast 12.19.05 6" xfId="8504"/>
    <cellStyle name="_Chelan Debt Forecast 12.19.05 7" xfId="8505"/>
    <cellStyle name="_Chelan Debt Forecast 12.19.05 7 2" xfId="8506"/>
    <cellStyle name="_Chelan Debt Forecast 12.19.05 8" xfId="8507"/>
    <cellStyle name="_Chelan Debt Forecast 12.19.05 8 2" xfId="8508"/>
    <cellStyle name="_Chelan Debt Forecast 12.19.05_(C) WHE Proforma with ITC cash grant 10 Yr Amort_for deferral_102809" xfId="1547"/>
    <cellStyle name="_Chelan Debt Forecast 12.19.05_(C) WHE Proforma with ITC cash grant 10 Yr Amort_for deferral_102809 2" xfId="1548"/>
    <cellStyle name="_Chelan Debt Forecast 12.19.05_(C) WHE Proforma with ITC cash grant 10 Yr Amort_for deferral_102809 2 2" xfId="1549"/>
    <cellStyle name="_Chelan Debt Forecast 12.19.05_(C) WHE Proforma with ITC cash grant 10 Yr Amort_for deferral_102809 3" xfId="1550"/>
    <cellStyle name="_Chelan Debt Forecast 12.19.05_(C) WHE Proforma with ITC cash grant 10 Yr Amort_for deferral_102809_16.07E Wild Horse Wind Expansionwrkingfile" xfId="1551"/>
    <cellStyle name="_Chelan Debt Forecast 12.19.05_(C) WHE Proforma with ITC cash grant 10 Yr Amort_for deferral_102809_16.07E Wild Horse Wind Expansionwrkingfile 2" xfId="1552"/>
    <cellStyle name="_Chelan Debt Forecast 12.19.05_(C) WHE Proforma with ITC cash grant 10 Yr Amort_for deferral_102809_16.07E Wild Horse Wind Expansionwrkingfile 2 2" xfId="1553"/>
    <cellStyle name="_Chelan Debt Forecast 12.19.05_(C) WHE Proforma with ITC cash grant 10 Yr Amort_for deferral_102809_16.07E Wild Horse Wind Expansionwrkingfile 3" xfId="1554"/>
    <cellStyle name="_Chelan Debt Forecast 12.19.05_(C) WHE Proforma with ITC cash grant 10 Yr Amort_for deferral_102809_16.07E Wild Horse Wind Expansionwrkingfile SF" xfId="1555"/>
    <cellStyle name="_Chelan Debt Forecast 12.19.05_(C) WHE Proforma with ITC cash grant 10 Yr Amort_for deferral_102809_16.07E Wild Horse Wind Expansionwrkingfile SF 2" xfId="1556"/>
    <cellStyle name="_Chelan Debt Forecast 12.19.05_(C) WHE Proforma with ITC cash grant 10 Yr Amort_for deferral_102809_16.07E Wild Horse Wind Expansionwrkingfile SF 2 2" xfId="1557"/>
    <cellStyle name="_Chelan Debt Forecast 12.19.05_(C) WHE Proforma with ITC cash grant 10 Yr Amort_for deferral_102809_16.07E Wild Horse Wind Expansionwrkingfile SF 3" xfId="1558"/>
    <cellStyle name="_Chelan Debt Forecast 12.19.05_(C) WHE Proforma with ITC cash grant 10 Yr Amort_for deferral_102809_16.07E Wild Horse Wind Expansionwrkingfile SF_DEM-WP(C) ENERG10C--ctn Mid-C_042010 2010GRC" xfId="8509"/>
    <cellStyle name="_Chelan Debt Forecast 12.19.05_(C) WHE Proforma with ITC cash grant 10 Yr Amort_for deferral_102809_16.07E Wild Horse Wind Expansionwrkingfile_DEM-WP(C) ENERG10C--ctn Mid-C_042010 2010GRC" xfId="8510"/>
    <cellStyle name="_Chelan Debt Forecast 12.19.05_(C) WHE Proforma with ITC cash grant 10 Yr Amort_for deferral_102809_16.37E Wild Horse Expansion DeferralRevwrkingfile SF" xfId="1559"/>
    <cellStyle name="_Chelan Debt Forecast 12.19.05_(C) WHE Proforma with ITC cash grant 10 Yr Amort_for deferral_102809_16.37E Wild Horse Expansion DeferralRevwrkingfile SF 2" xfId="1560"/>
    <cellStyle name="_Chelan Debt Forecast 12.19.05_(C) WHE Proforma with ITC cash grant 10 Yr Amort_for deferral_102809_16.37E Wild Horse Expansion DeferralRevwrkingfile SF 2 2" xfId="1561"/>
    <cellStyle name="_Chelan Debt Forecast 12.19.05_(C) WHE Proforma with ITC cash grant 10 Yr Amort_for deferral_102809_16.37E Wild Horse Expansion DeferralRevwrkingfile SF 3" xfId="1562"/>
    <cellStyle name="_Chelan Debt Forecast 12.19.05_(C) WHE Proforma with ITC cash grant 10 Yr Amort_for deferral_102809_16.37E Wild Horse Expansion DeferralRevwrkingfile SF_DEM-WP(C) ENERG10C--ctn Mid-C_042010 2010GRC" xfId="8511"/>
    <cellStyle name="_Chelan Debt Forecast 12.19.05_(C) WHE Proforma with ITC cash grant 10 Yr Amort_for deferral_102809_DEM-WP(C) ENERG10C--ctn Mid-C_042010 2010GRC" xfId="8512"/>
    <cellStyle name="_Chelan Debt Forecast 12.19.05_(C) WHE Proforma with ITC cash grant 10 Yr Amort_for rebuttal_120709" xfId="1563"/>
    <cellStyle name="_Chelan Debt Forecast 12.19.05_(C) WHE Proforma with ITC cash grant 10 Yr Amort_for rebuttal_120709 2" xfId="1564"/>
    <cellStyle name="_Chelan Debt Forecast 12.19.05_(C) WHE Proforma with ITC cash grant 10 Yr Amort_for rebuttal_120709 2 2" xfId="1565"/>
    <cellStyle name="_Chelan Debt Forecast 12.19.05_(C) WHE Proforma with ITC cash grant 10 Yr Amort_for rebuttal_120709 3" xfId="1566"/>
    <cellStyle name="_Chelan Debt Forecast 12.19.05_(C) WHE Proforma with ITC cash grant 10 Yr Amort_for rebuttal_120709_DEM-WP(C) ENERG10C--ctn Mid-C_042010 2010GRC" xfId="8513"/>
    <cellStyle name="_Chelan Debt Forecast 12.19.05_04.07E Wild Horse Wind Expansion" xfId="1567"/>
    <cellStyle name="_Chelan Debt Forecast 12.19.05_04.07E Wild Horse Wind Expansion 2" xfId="1568"/>
    <cellStyle name="_Chelan Debt Forecast 12.19.05_04.07E Wild Horse Wind Expansion 2 2" xfId="1569"/>
    <cellStyle name="_Chelan Debt Forecast 12.19.05_04.07E Wild Horse Wind Expansion 3" xfId="1570"/>
    <cellStyle name="_Chelan Debt Forecast 12.19.05_04.07E Wild Horse Wind Expansion_16.07E Wild Horse Wind Expansionwrkingfile" xfId="1571"/>
    <cellStyle name="_Chelan Debt Forecast 12.19.05_04.07E Wild Horse Wind Expansion_16.07E Wild Horse Wind Expansionwrkingfile 2" xfId="1572"/>
    <cellStyle name="_Chelan Debt Forecast 12.19.05_04.07E Wild Horse Wind Expansion_16.07E Wild Horse Wind Expansionwrkingfile 2 2" xfId="1573"/>
    <cellStyle name="_Chelan Debt Forecast 12.19.05_04.07E Wild Horse Wind Expansion_16.07E Wild Horse Wind Expansionwrkingfile 3" xfId="1574"/>
    <cellStyle name="_Chelan Debt Forecast 12.19.05_04.07E Wild Horse Wind Expansion_16.07E Wild Horse Wind Expansionwrkingfile SF" xfId="1575"/>
    <cellStyle name="_Chelan Debt Forecast 12.19.05_04.07E Wild Horse Wind Expansion_16.07E Wild Horse Wind Expansionwrkingfile SF 2" xfId="1576"/>
    <cellStyle name="_Chelan Debt Forecast 12.19.05_04.07E Wild Horse Wind Expansion_16.07E Wild Horse Wind Expansionwrkingfile SF 2 2" xfId="1577"/>
    <cellStyle name="_Chelan Debt Forecast 12.19.05_04.07E Wild Horse Wind Expansion_16.07E Wild Horse Wind Expansionwrkingfile SF 3" xfId="1578"/>
    <cellStyle name="_Chelan Debt Forecast 12.19.05_04.07E Wild Horse Wind Expansion_16.07E Wild Horse Wind Expansionwrkingfile SF_DEM-WP(C) ENERG10C--ctn Mid-C_042010 2010GRC" xfId="8514"/>
    <cellStyle name="_Chelan Debt Forecast 12.19.05_04.07E Wild Horse Wind Expansion_16.07E Wild Horse Wind Expansionwrkingfile_DEM-WP(C) ENERG10C--ctn Mid-C_042010 2010GRC" xfId="8515"/>
    <cellStyle name="_Chelan Debt Forecast 12.19.05_04.07E Wild Horse Wind Expansion_16.37E Wild Horse Expansion DeferralRevwrkingfile SF" xfId="1579"/>
    <cellStyle name="_Chelan Debt Forecast 12.19.05_04.07E Wild Horse Wind Expansion_16.37E Wild Horse Expansion DeferralRevwrkingfile SF 2" xfId="1580"/>
    <cellStyle name="_Chelan Debt Forecast 12.19.05_04.07E Wild Horse Wind Expansion_16.37E Wild Horse Expansion DeferralRevwrkingfile SF 2 2" xfId="1581"/>
    <cellStyle name="_Chelan Debt Forecast 12.19.05_04.07E Wild Horse Wind Expansion_16.37E Wild Horse Expansion DeferralRevwrkingfile SF 3" xfId="1582"/>
    <cellStyle name="_Chelan Debt Forecast 12.19.05_04.07E Wild Horse Wind Expansion_16.37E Wild Horse Expansion DeferralRevwrkingfile SF_DEM-WP(C) ENERG10C--ctn Mid-C_042010 2010GRC" xfId="8516"/>
    <cellStyle name="_Chelan Debt Forecast 12.19.05_04.07E Wild Horse Wind Expansion_DEM-WP(C) ENERG10C--ctn Mid-C_042010 2010GRC" xfId="8517"/>
    <cellStyle name="_Chelan Debt Forecast 12.19.05_16.07E Wild Horse Wind Expansionwrkingfile" xfId="1583"/>
    <cellStyle name="_Chelan Debt Forecast 12.19.05_16.07E Wild Horse Wind Expansionwrkingfile 2" xfId="1584"/>
    <cellStyle name="_Chelan Debt Forecast 12.19.05_16.07E Wild Horse Wind Expansionwrkingfile 2 2" xfId="1585"/>
    <cellStyle name="_Chelan Debt Forecast 12.19.05_16.07E Wild Horse Wind Expansionwrkingfile 3" xfId="1586"/>
    <cellStyle name="_Chelan Debt Forecast 12.19.05_16.07E Wild Horse Wind Expansionwrkingfile SF" xfId="1587"/>
    <cellStyle name="_Chelan Debt Forecast 12.19.05_16.07E Wild Horse Wind Expansionwrkingfile SF 2" xfId="1588"/>
    <cellStyle name="_Chelan Debt Forecast 12.19.05_16.07E Wild Horse Wind Expansionwrkingfile SF 2 2" xfId="1589"/>
    <cellStyle name="_Chelan Debt Forecast 12.19.05_16.07E Wild Horse Wind Expansionwrkingfile SF 3" xfId="1590"/>
    <cellStyle name="_Chelan Debt Forecast 12.19.05_16.07E Wild Horse Wind Expansionwrkingfile SF_DEM-WP(C) ENERG10C--ctn Mid-C_042010 2010GRC" xfId="8518"/>
    <cellStyle name="_Chelan Debt Forecast 12.19.05_16.07E Wild Horse Wind Expansionwrkingfile_DEM-WP(C) ENERG10C--ctn Mid-C_042010 2010GRC" xfId="8519"/>
    <cellStyle name="_Chelan Debt Forecast 12.19.05_16.37E Wild Horse Expansion DeferralRevwrkingfile SF" xfId="1591"/>
    <cellStyle name="_Chelan Debt Forecast 12.19.05_16.37E Wild Horse Expansion DeferralRevwrkingfile SF 2" xfId="1592"/>
    <cellStyle name="_Chelan Debt Forecast 12.19.05_16.37E Wild Horse Expansion DeferralRevwrkingfile SF 2 2" xfId="1593"/>
    <cellStyle name="_Chelan Debt Forecast 12.19.05_16.37E Wild Horse Expansion DeferralRevwrkingfile SF 3" xfId="1594"/>
    <cellStyle name="_Chelan Debt Forecast 12.19.05_16.37E Wild Horse Expansion DeferralRevwrkingfile SF_DEM-WP(C) ENERG10C--ctn Mid-C_042010 2010GRC" xfId="8520"/>
    <cellStyle name="_Chelan Debt Forecast 12.19.05_2009 Compliance Filing PCA Exhibits for GRC" xfId="8521"/>
    <cellStyle name="_Chelan Debt Forecast 12.19.05_2009 GRC Compl Filing - Exhibit D" xfId="1595"/>
    <cellStyle name="_Chelan Debt Forecast 12.19.05_2009 GRC Compl Filing - Exhibit D 2" xfId="1596"/>
    <cellStyle name="_Chelan Debt Forecast 12.19.05_2009 GRC Compl Filing - Exhibit D_DEM-WP(C) ENERG10C--ctn Mid-C_042010 2010GRC" xfId="8522"/>
    <cellStyle name="_Chelan Debt Forecast 12.19.05_3.01 Income Statement" xfId="26"/>
    <cellStyle name="_Chelan Debt Forecast 12.19.05_4 31 Regulatory Assets and Liabilities  7 06- Exhibit D" xfId="1597"/>
    <cellStyle name="_Chelan Debt Forecast 12.19.05_4 31 Regulatory Assets and Liabilities  7 06- Exhibit D 2" xfId="1598"/>
    <cellStyle name="_Chelan Debt Forecast 12.19.05_4 31 Regulatory Assets and Liabilities  7 06- Exhibit D 2 2" xfId="1599"/>
    <cellStyle name="_Chelan Debt Forecast 12.19.05_4 31 Regulatory Assets and Liabilities  7 06- Exhibit D 3" xfId="1600"/>
    <cellStyle name="_Chelan Debt Forecast 12.19.05_4 31 Regulatory Assets and Liabilities  7 06- Exhibit D_DEM-WP(C) ENERG10C--ctn Mid-C_042010 2010GRC" xfId="8523"/>
    <cellStyle name="_Chelan Debt Forecast 12.19.05_4 31 Regulatory Assets and Liabilities  7 06- Exhibit D_NIM Summary" xfId="1601"/>
    <cellStyle name="_Chelan Debt Forecast 12.19.05_4 31 Regulatory Assets and Liabilities  7 06- Exhibit D_NIM Summary 2" xfId="1602"/>
    <cellStyle name="_Chelan Debt Forecast 12.19.05_4 31 Regulatory Assets and Liabilities  7 06- Exhibit D_NIM Summary_DEM-WP(C) ENERG10C--ctn Mid-C_042010 2010GRC" xfId="8524"/>
    <cellStyle name="_Chelan Debt Forecast 12.19.05_4 31 Regulatory Assets and Liabilities  7 06- Exhibit D_NIM+O&amp;M" xfId="8525"/>
    <cellStyle name="_Chelan Debt Forecast 12.19.05_4 31 Regulatory Assets and Liabilities  7 06- Exhibit D_NIM+O&amp;M Monthly" xfId="8526"/>
    <cellStyle name="_Chelan Debt Forecast 12.19.05_4 31E Reg Asset  Liab and EXH D" xfId="8527"/>
    <cellStyle name="_Chelan Debt Forecast 12.19.05_4 31E Reg Asset  Liab and EXH D _ Aug 10 Filing (2)" xfId="8528"/>
    <cellStyle name="_Chelan Debt Forecast 12.19.05_4 32 Regulatory Assets and Liabilities  7 06- Exhibit D" xfId="1603"/>
    <cellStyle name="_Chelan Debt Forecast 12.19.05_4 32 Regulatory Assets and Liabilities  7 06- Exhibit D 2" xfId="1604"/>
    <cellStyle name="_Chelan Debt Forecast 12.19.05_4 32 Regulatory Assets and Liabilities  7 06- Exhibit D 2 2" xfId="1605"/>
    <cellStyle name="_Chelan Debt Forecast 12.19.05_4 32 Regulatory Assets and Liabilities  7 06- Exhibit D 3" xfId="1606"/>
    <cellStyle name="_Chelan Debt Forecast 12.19.05_4 32 Regulatory Assets and Liabilities  7 06- Exhibit D_DEM-WP(C) ENERG10C--ctn Mid-C_042010 2010GRC" xfId="8529"/>
    <cellStyle name="_Chelan Debt Forecast 12.19.05_4 32 Regulatory Assets and Liabilities  7 06- Exhibit D_NIM Summary" xfId="1607"/>
    <cellStyle name="_Chelan Debt Forecast 12.19.05_4 32 Regulatory Assets and Liabilities  7 06- Exhibit D_NIM Summary 2" xfId="1608"/>
    <cellStyle name="_Chelan Debt Forecast 12.19.05_4 32 Regulatory Assets and Liabilities  7 06- Exhibit D_NIM Summary_DEM-WP(C) ENERG10C--ctn Mid-C_042010 2010GRC" xfId="8530"/>
    <cellStyle name="_Chelan Debt Forecast 12.19.05_4 32 Regulatory Assets and Liabilities  7 06- Exhibit D_NIM+O&amp;M" xfId="8531"/>
    <cellStyle name="_Chelan Debt Forecast 12.19.05_4 32 Regulatory Assets and Liabilities  7 06- Exhibit D_NIM+O&amp;M Monthly" xfId="8532"/>
    <cellStyle name="_Chelan Debt Forecast 12.19.05_ACCOUNTS" xfId="8533"/>
    <cellStyle name="_Chelan Debt Forecast 12.19.05_AURORA Total New" xfId="1609"/>
    <cellStyle name="_Chelan Debt Forecast 12.19.05_AURORA Total New 2" xfId="1610"/>
    <cellStyle name="_Chelan Debt Forecast 12.19.05_Book2" xfId="1611"/>
    <cellStyle name="_Chelan Debt Forecast 12.19.05_Book2 2" xfId="1612"/>
    <cellStyle name="_Chelan Debt Forecast 12.19.05_Book2 2 2" xfId="1613"/>
    <cellStyle name="_Chelan Debt Forecast 12.19.05_Book2 3" xfId="1614"/>
    <cellStyle name="_Chelan Debt Forecast 12.19.05_Book2_Adj Bench DR 3 for Initial Briefs (Electric)" xfId="1615"/>
    <cellStyle name="_Chelan Debt Forecast 12.19.05_Book2_Adj Bench DR 3 for Initial Briefs (Electric) 2" xfId="1616"/>
    <cellStyle name="_Chelan Debt Forecast 12.19.05_Book2_Adj Bench DR 3 for Initial Briefs (Electric) 2 2" xfId="1617"/>
    <cellStyle name="_Chelan Debt Forecast 12.19.05_Book2_Adj Bench DR 3 for Initial Briefs (Electric) 3" xfId="1618"/>
    <cellStyle name="_Chelan Debt Forecast 12.19.05_Book2_Adj Bench DR 3 for Initial Briefs (Electric)_DEM-WP(C) ENERG10C--ctn Mid-C_042010 2010GRC" xfId="8534"/>
    <cellStyle name="_Chelan Debt Forecast 12.19.05_Book2_DEM-WP(C) ENERG10C--ctn Mid-C_042010 2010GRC" xfId="8535"/>
    <cellStyle name="_Chelan Debt Forecast 12.19.05_Book2_Electric Rev Req Model (2009 GRC) Rebuttal" xfId="1619"/>
    <cellStyle name="_Chelan Debt Forecast 12.19.05_Book2_Electric Rev Req Model (2009 GRC) Rebuttal 2" xfId="1620"/>
    <cellStyle name="_Chelan Debt Forecast 12.19.05_Book2_Electric Rev Req Model (2009 GRC) Rebuttal 2 2" xfId="1621"/>
    <cellStyle name="_Chelan Debt Forecast 12.19.05_Book2_Electric Rev Req Model (2009 GRC) Rebuttal 3" xfId="1622"/>
    <cellStyle name="_Chelan Debt Forecast 12.19.05_Book2_Electric Rev Req Model (2009 GRC) Rebuttal REmoval of New  WH Solar AdjustMI" xfId="1623"/>
    <cellStyle name="_Chelan Debt Forecast 12.19.05_Book2_Electric Rev Req Model (2009 GRC) Rebuttal REmoval of New  WH Solar AdjustMI 2" xfId="1624"/>
    <cellStyle name="_Chelan Debt Forecast 12.19.05_Book2_Electric Rev Req Model (2009 GRC) Rebuttal REmoval of New  WH Solar AdjustMI 2 2" xfId="1625"/>
    <cellStyle name="_Chelan Debt Forecast 12.19.05_Book2_Electric Rev Req Model (2009 GRC) Rebuttal REmoval of New  WH Solar AdjustMI 3" xfId="1626"/>
    <cellStyle name="_Chelan Debt Forecast 12.19.05_Book2_Electric Rev Req Model (2009 GRC) Rebuttal REmoval of New  WH Solar AdjustMI_DEM-WP(C) ENERG10C--ctn Mid-C_042010 2010GRC" xfId="8536"/>
    <cellStyle name="_Chelan Debt Forecast 12.19.05_Book2_Electric Rev Req Model (2009 GRC) Revised 01-18-2010" xfId="1627"/>
    <cellStyle name="_Chelan Debt Forecast 12.19.05_Book2_Electric Rev Req Model (2009 GRC) Revised 01-18-2010 2" xfId="1628"/>
    <cellStyle name="_Chelan Debt Forecast 12.19.05_Book2_Electric Rev Req Model (2009 GRC) Revised 01-18-2010 2 2" xfId="1629"/>
    <cellStyle name="_Chelan Debt Forecast 12.19.05_Book2_Electric Rev Req Model (2009 GRC) Revised 01-18-2010 3" xfId="1630"/>
    <cellStyle name="_Chelan Debt Forecast 12.19.05_Book2_Electric Rev Req Model (2009 GRC) Revised 01-18-2010_DEM-WP(C) ENERG10C--ctn Mid-C_042010 2010GRC" xfId="8537"/>
    <cellStyle name="_Chelan Debt Forecast 12.19.05_Book2_Final Order Electric EXHIBIT A-1" xfId="1631"/>
    <cellStyle name="_Chelan Debt Forecast 12.19.05_Book2_Final Order Electric EXHIBIT A-1 2" xfId="1632"/>
    <cellStyle name="_Chelan Debt Forecast 12.19.05_Book2_Final Order Electric EXHIBIT A-1 2 2" xfId="1633"/>
    <cellStyle name="_Chelan Debt Forecast 12.19.05_Book2_Final Order Electric EXHIBIT A-1 3" xfId="1634"/>
    <cellStyle name="_Chelan Debt Forecast 12.19.05_Book4" xfId="1635"/>
    <cellStyle name="_Chelan Debt Forecast 12.19.05_Book4 2" xfId="1636"/>
    <cellStyle name="_Chelan Debt Forecast 12.19.05_Book4 2 2" xfId="1637"/>
    <cellStyle name="_Chelan Debt Forecast 12.19.05_Book4 3" xfId="1638"/>
    <cellStyle name="_Chelan Debt Forecast 12.19.05_Book4_DEM-WP(C) ENERG10C--ctn Mid-C_042010 2010GRC" xfId="8538"/>
    <cellStyle name="_Chelan Debt Forecast 12.19.05_Book9" xfId="1639"/>
    <cellStyle name="_Chelan Debt Forecast 12.19.05_Book9 2" xfId="1640"/>
    <cellStyle name="_Chelan Debt Forecast 12.19.05_Book9 2 2" xfId="1641"/>
    <cellStyle name="_Chelan Debt Forecast 12.19.05_Book9 3" xfId="1642"/>
    <cellStyle name="_Chelan Debt Forecast 12.19.05_Book9_DEM-WP(C) ENERG10C--ctn Mid-C_042010 2010GRC" xfId="8539"/>
    <cellStyle name="_Chelan Debt Forecast 12.19.05_Check the Interest Calculation" xfId="8540"/>
    <cellStyle name="_Chelan Debt Forecast 12.19.05_Check the Interest Calculation_Scenario 1 REC vs PTC Offset" xfId="8541"/>
    <cellStyle name="_Chelan Debt Forecast 12.19.05_Check the Interest Calculation_Scenario 3" xfId="8542"/>
    <cellStyle name="_Chelan Debt Forecast 12.19.05_Chelan PUD Power Costs (8-10)" xfId="8543"/>
    <cellStyle name="_Chelan Debt Forecast 12.19.05_DEM-WP(C) Chelan Power Costs" xfId="8544"/>
    <cellStyle name="_Chelan Debt Forecast 12.19.05_DEM-WP(C) ENERG10C--ctn Mid-C_042010 2010GRC" xfId="8545"/>
    <cellStyle name="_Chelan Debt Forecast 12.19.05_DEM-WP(C) Gas Transport 2010GRC" xfId="8546"/>
    <cellStyle name="_Chelan Debt Forecast 12.19.05_Exhibit D fr R Gho 12-31-08" xfId="1643"/>
    <cellStyle name="_Chelan Debt Forecast 12.19.05_Exhibit D fr R Gho 12-31-08 2" xfId="1644"/>
    <cellStyle name="_Chelan Debt Forecast 12.19.05_Exhibit D fr R Gho 12-31-08 v2" xfId="1645"/>
    <cellStyle name="_Chelan Debt Forecast 12.19.05_Exhibit D fr R Gho 12-31-08 v2 2" xfId="1646"/>
    <cellStyle name="_Chelan Debt Forecast 12.19.05_Exhibit D fr R Gho 12-31-08 v2_DEM-WP(C) ENERG10C--ctn Mid-C_042010 2010GRC" xfId="8547"/>
    <cellStyle name="_Chelan Debt Forecast 12.19.05_Exhibit D fr R Gho 12-31-08 v2_NIM Summary" xfId="1647"/>
    <cellStyle name="_Chelan Debt Forecast 12.19.05_Exhibit D fr R Gho 12-31-08 v2_NIM Summary 2" xfId="1648"/>
    <cellStyle name="_Chelan Debt Forecast 12.19.05_Exhibit D fr R Gho 12-31-08 v2_NIM Summary_DEM-WP(C) ENERG10C--ctn Mid-C_042010 2010GRC" xfId="8548"/>
    <cellStyle name="_Chelan Debt Forecast 12.19.05_Exhibit D fr R Gho 12-31-08_DEM-WP(C) ENERG10C--ctn Mid-C_042010 2010GRC" xfId="8549"/>
    <cellStyle name="_Chelan Debt Forecast 12.19.05_Exhibit D fr R Gho 12-31-08_NIM Summary" xfId="1649"/>
    <cellStyle name="_Chelan Debt Forecast 12.19.05_Exhibit D fr R Gho 12-31-08_NIM Summary 2" xfId="1650"/>
    <cellStyle name="_Chelan Debt Forecast 12.19.05_Exhibit D fr R Gho 12-31-08_NIM Summary_DEM-WP(C) ENERG10C--ctn Mid-C_042010 2010GRC" xfId="8550"/>
    <cellStyle name="_Chelan Debt Forecast 12.19.05_Gas Rev Req Model (2010 GRC)" xfId="8551"/>
    <cellStyle name="_Chelan Debt Forecast 12.19.05_Hopkins Ridge Prepaid Tran - Interest Earned RY 12ME Feb  '11" xfId="1651"/>
    <cellStyle name="_Chelan Debt Forecast 12.19.05_Hopkins Ridge Prepaid Tran - Interest Earned RY 12ME Feb  '11 2" xfId="1652"/>
    <cellStyle name="_Chelan Debt Forecast 12.19.05_Hopkins Ridge Prepaid Tran - Interest Earned RY 12ME Feb  '11_DEM-WP(C) ENERG10C--ctn Mid-C_042010 2010GRC" xfId="8552"/>
    <cellStyle name="_Chelan Debt Forecast 12.19.05_Hopkins Ridge Prepaid Tran - Interest Earned RY 12ME Feb  '11_NIM Summary" xfId="1653"/>
    <cellStyle name="_Chelan Debt Forecast 12.19.05_Hopkins Ridge Prepaid Tran - Interest Earned RY 12ME Feb  '11_NIM Summary 2" xfId="1654"/>
    <cellStyle name="_Chelan Debt Forecast 12.19.05_Hopkins Ridge Prepaid Tran - Interest Earned RY 12ME Feb  '11_NIM Summary_DEM-WP(C) ENERG10C--ctn Mid-C_042010 2010GRC" xfId="8553"/>
    <cellStyle name="_Chelan Debt Forecast 12.19.05_Hopkins Ridge Prepaid Tran - Interest Earned RY 12ME Feb  '11_Transmission Workbook for May BOD" xfId="1655"/>
    <cellStyle name="_Chelan Debt Forecast 12.19.05_Hopkins Ridge Prepaid Tran - Interest Earned RY 12ME Feb  '11_Transmission Workbook for May BOD 2" xfId="1656"/>
    <cellStyle name="_Chelan Debt Forecast 12.19.05_Hopkins Ridge Prepaid Tran - Interest Earned RY 12ME Feb  '11_Transmission Workbook for May BOD_DEM-WP(C) ENERG10C--ctn Mid-C_042010 2010GRC" xfId="8554"/>
    <cellStyle name="_Chelan Debt Forecast 12.19.05_INPUTS" xfId="1657"/>
    <cellStyle name="_Chelan Debt Forecast 12.19.05_INPUTS 2" xfId="1658"/>
    <cellStyle name="_Chelan Debt Forecast 12.19.05_INPUTS 2 2" xfId="1659"/>
    <cellStyle name="_Chelan Debt Forecast 12.19.05_INPUTS 3" xfId="1660"/>
    <cellStyle name="_Chelan Debt Forecast 12.19.05_LSRWEP LGIA like Acctg Petition Aug 2010" xfId="8555"/>
    <cellStyle name="_Chelan Debt Forecast 12.19.05_NIM Summary" xfId="1661"/>
    <cellStyle name="_Chelan Debt Forecast 12.19.05_NIM Summary 09GRC" xfId="1662"/>
    <cellStyle name="_Chelan Debt Forecast 12.19.05_NIM Summary 09GRC 2" xfId="1663"/>
    <cellStyle name="_Chelan Debt Forecast 12.19.05_NIM Summary 09GRC_DEM-WP(C) ENERG10C--ctn Mid-C_042010 2010GRC" xfId="8556"/>
    <cellStyle name="_Chelan Debt Forecast 12.19.05_NIM Summary 2" xfId="1664"/>
    <cellStyle name="_Chelan Debt Forecast 12.19.05_NIM Summary 3" xfId="1665"/>
    <cellStyle name="_Chelan Debt Forecast 12.19.05_NIM Summary 4" xfId="1666"/>
    <cellStyle name="_Chelan Debt Forecast 12.19.05_NIM Summary 5" xfId="1667"/>
    <cellStyle name="_Chelan Debt Forecast 12.19.05_NIM Summary 6" xfId="1668"/>
    <cellStyle name="_Chelan Debt Forecast 12.19.05_NIM Summary 7" xfId="1669"/>
    <cellStyle name="_Chelan Debt Forecast 12.19.05_NIM Summary 8" xfId="1670"/>
    <cellStyle name="_Chelan Debt Forecast 12.19.05_NIM Summary 9" xfId="1671"/>
    <cellStyle name="_Chelan Debt Forecast 12.19.05_NIM Summary_DEM-WP(C) ENERG10C--ctn Mid-C_042010 2010GRC" xfId="8557"/>
    <cellStyle name="_Chelan Debt Forecast 12.19.05_NIM+O&amp;M" xfId="8558"/>
    <cellStyle name="_Chelan Debt Forecast 12.19.05_NIM+O&amp;M 2" xfId="8559"/>
    <cellStyle name="_Chelan Debt Forecast 12.19.05_NIM+O&amp;M Monthly" xfId="8560"/>
    <cellStyle name="_Chelan Debt Forecast 12.19.05_NIM+O&amp;M Monthly 2" xfId="8561"/>
    <cellStyle name="_Chelan Debt Forecast 12.19.05_PCA 10 -  Exhibit D from A Kellogg Jan 2011" xfId="8562"/>
    <cellStyle name="_Chelan Debt Forecast 12.19.05_PCA 10 -  Exhibit D from A Kellogg July 2011" xfId="8563"/>
    <cellStyle name="_Chelan Debt Forecast 12.19.05_PCA 10 -  Exhibit D from S Free Rcv'd 12-11" xfId="8564"/>
    <cellStyle name="_Chelan Debt Forecast 12.19.05_PCA 7 - Exhibit D update 11_30_08 (2)" xfId="1672"/>
    <cellStyle name="_Chelan Debt Forecast 12.19.05_PCA 7 - Exhibit D update 11_30_08 (2) 2" xfId="1673"/>
    <cellStyle name="_Chelan Debt Forecast 12.19.05_PCA 7 - Exhibit D update 11_30_08 (2) 2 2" xfId="1674"/>
    <cellStyle name="_Chelan Debt Forecast 12.19.05_PCA 7 - Exhibit D update 11_30_08 (2) 3" xfId="1675"/>
    <cellStyle name="_Chelan Debt Forecast 12.19.05_PCA 7 - Exhibit D update 11_30_08 (2)_DEM-WP(C) ENERG10C--ctn Mid-C_042010 2010GRC" xfId="8565"/>
    <cellStyle name="_Chelan Debt Forecast 12.19.05_PCA 7 - Exhibit D update 11_30_08 (2)_NIM Summary" xfId="1676"/>
    <cellStyle name="_Chelan Debt Forecast 12.19.05_PCA 7 - Exhibit D update 11_30_08 (2)_NIM Summary 2" xfId="1677"/>
    <cellStyle name="_Chelan Debt Forecast 12.19.05_PCA 7 - Exhibit D update 11_30_08 (2)_NIM Summary_DEM-WP(C) ENERG10C--ctn Mid-C_042010 2010GRC" xfId="8566"/>
    <cellStyle name="_Chelan Debt Forecast 12.19.05_PCA 8 - Exhibit D update 12_31_09" xfId="8567"/>
    <cellStyle name="_Chelan Debt Forecast 12.19.05_PCA 9 -  Exhibit D April 2010" xfId="8568"/>
    <cellStyle name="_Chelan Debt Forecast 12.19.05_PCA 9 -  Exhibit D April 2010 (3)" xfId="1678"/>
    <cellStyle name="_Chelan Debt Forecast 12.19.05_PCA 9 -  Exhibit D April 2010 (3) 2" xfId="1679"/>
    <cellStyle name="_Chelan Debt Forecast 12.19.05_PCA 9 -  Exhibit D April 2010 (3)_DEM-WP(C) ENERG10C--ctn Mid-C_042010 2010GRC" xfId="8569"/>
    <cellStyle name="_Chelan Debt Forecast 12.19.05_PCA 9 -  Exhibit D Feb 2010" xfId="8570"/>
    <cellStyle name="_Chelan Debt Forecast 12.19.05_PCA 9 -  Exhibit D Feb 2010 v2" xfId="8571"/>
    <cellStyle name="_Chelan Debt Forecast 12.19.05_PCA 9 -  Exhibit D Feb 2010 WF" xfId="8572"/>
    <cellStyle name="_Chelan Debt Forecast 12.19.05_PCA 9 -  Exhibit D Jan 2010" xfId="8573"/>
    <cellStyle name="_Chelan Debt Forecast 12.19.05_PCA 9 -  Exhibit D March 2010 (2)" xfId="8574"/>
    <cellStyle name="_Chelan Debt Forecast 12.19.05_PCA 9 -  Exhibit D Nov 2010" xfId="8575"/>
    <cellStyle name="_Chelan Debt Forecast 12.19.05_PCA 9 - Exhibit D at August 2010" xfId="8576"/>
    <cellStyle name="_Chelan Debt Forecast 12.19.05_PCA 9 - Exhibit D June 2010 GRC" xfId="8577"/>
    <cellStyle name="_Chelan Debt Forecast 12.19.05_Power Costs - Comparison bx Rbtl-Staff-Jt-PC" xfId="1680"/>
    <cellStyle name="_Chelan Debt Forecast 12.19.05_Power Costs - Comparison bx Rbtl-Staff-Jt-PC 2" xfId="1681"/>
    <cellStyle name="_Chelan Debt Forecast 12.19.05_Power Costs - Comparison bx Rbtl-Staff-Jt-PC 2 2" xfId="1682"/>
    <cellStyle name="_Chelan Debt Forecast 12.19.05_Power Costs - Comparison bx Rbtl-Staff-Jt-PC 3" xfId="1683"/>
    <cellStyle name="_Chelan Debt Forecast 12.19.05_Power Costs - Comparison bx Rbtl-Staff-Jt-PC_Adj Bench DR 3 for Initial Briefs (Electric)" xfId="1684"/>
    <cellStyle name="_Chelan Debt Forecast 12.19.05_Power Costs - Comparison bx Rbtl-Staff-Jt-PC_Adj Bench DR 3 for Initial Briefs (Electric) 2" xfId="1685"/>
    <cellStyle name="_Chelan Debt Forecast 12.19.05_Power Costs - Comparison bx Rbtl-Staff-Jt-PC_Adj Bench DR 3 for Initial Briefs (Electric) 2 2" xfId="1686"/>
    <cellStyle name="_Chelan Debt Forecast 12.19.05_Power Costs - Comparison bx Rbtl-Staff-Jt-PC_Adj Bench DR 3 for Initial Briefs (Electric) 3" xfId="1687"/>
    <cellStyle name="_Chelan Debt Forecast 12.19.05_Power Costs - Comparison bx Rbtl-Staff-Jt-PC_Adj Bench DR 3 for Initial Briefs (Electric)_DEM-WP(C) ENERG10C--ctn Mid-C_042010 2010GRC" xfId="8578"/>
    <cellStyle name="_Chelan Debt Forecast 12.19.05_Power Costs - Comparison bx Rbtl-Staff-Jt-PC_DEM-WP(C) ENERG10C--ctn Mid-C_042010 2010GRC" xfId="8579"/>
    <cellStyle name="_Chelan Debt Forecast 12.19.05_Power Costs - Comparison bx Rbtl-Staff-Jt-PC_Electric Rev Req Model (2009 GRC) Rebuttal" xfId="1688"/>
    <cellStyle name="_Chelan Debt Forecast 12.19.05_Power Costs - Comparison bx Rbtl-Staff-Jt-PC_Electric Rev Req Model (2009 GRC) Rebuttal 2" xfId="1689"/>
    <cellStyle name="_Chelan Debt Forecast 12.19.05_Power Costs - Comparison bx Rbtl-Staff-Jt-PC_Electric Rev Req Model (2009 GRC) Rebuttal 2 2" xfId="1690"/>
    <cellStyle name="_Chelan Debt Forecast 12.19.05_Power Costs - Comparison bx Rbtl-Staff-Jt-PC_Electric Rev Req Model (2009 GRC) Rebuttal 3" xfId="1691"/>
    <cellStyle name="_Chelan Debt Forecast 12.19.05_Power Costs - Comparison bx Rbtl-Staff-Jt-PC_Electric Rev Req Model (2009 GRC) Rebuttal REmoval of New  WH Solar AdjustMI" xfId="1692"/>
    <cellStyle name="_Chelan Debt Forecast 12.19.05_Power Costs - Comparison bx Rbtl-Staff-Jt-PC_Electric Rev Req Model (2009 GRC) Rebuttal REmoval of New  WH Solar AdjustMI 2" xfId="1693"/>
    <cellStyle name="_Chelan Debt Forecast 12.19.05_Power Costs - Comparison bx Rbtl-Staff-Jt-PC_Electric Rev Req Model (2009 GRC) Rebuttal REmoval of New  WH Solar AdjustMI 2 2" xfId="1694"/>
    <cellStyle name="_Chelan Debt Forecast 12.19.05_Power Costs - Comparison bx Rbtl-Staff-Jt-PC_Electric Rev Req Model (2009 GRC) Rebuttal REmoval of New  WH Solar AdjustMI 3" xfId="1695"/>
    <cellStyle name="_Chelan Debt Forecast 12.19.05_Power Costs - Comparison bx Rbtl-Staff-Jt-PC_Electric Rev Req Model (2009 GRC) Rebuttal REmoval of New  WH Solar AdjustMI_DEM-WP(C) ENERG10C--ctn Mid-C_042010 2010GRC" xfId="8580"/>
    <cellStyle name="_Chelan Debt Forecast 12.19.05_Power Costs - Comparison bx Rbtl-Staff-Jt-PC_Electric Rev Req Model (2009 GRC) Revised 01-18-2010" xfId="1696"/>
    <cellStyle name="_Chelan Debt Forecast 12.19.05_Power Costs - Comparison bx Rbtl-Staff-Jt-PC_Electric Rev Req Model (2009 GRC) Revised 01-18-2010 2" xfId="1697"/>
    <cellStyle name="_Chelan Debt Forecast 12.19.05_Power Costs - Comparison bx Rbtl-Staff-Jt-PC_Electric Rev Req Model (2009 GRC) Revised 01-18-2010 2 2" xfId="1698"/>
    <cellStyle name="_Chelan Debt Forecast 12.19.05_Power Costs - Comparison bx Rbtl-Staff-Jt-PC_Electric Rev Req Model (2009 GRC) Revised 01-18-2010 3" xfId="1699"/>
    <cellStyle name="_Chelan Debt Forecast 12.19.05_Power Costs - Comparison bx Rbtl-Staff-Jt-PC_Electric Rev Req Model (2009 GRC) Revised 01-18-2010_DEM-WP(C) ENERG10C--ctn Mid-C_042010 2010GRC" xfId="8581"/>
    <cellStyle name="_Chelan Debt Forecast 12.19.05_Power Costs - Comparison bx Rbtl-Staff-Jt-PC_Final Order Electric EXHIBIT A-1" xfId="1700"/>
    <cellStyle name="_Chelan Debt Forecast 12.19.05_Power Costs - Comparison bx Rbtl-Staff-Jt-PC_Final Order Electric EXHIBIT A-1 2" xfId="1701"/>
    <cellStyle name="_Chelan Debt Forecast 12.19.05_Power Costs - Comparison bx Rbtl-Staff-Jt-PC_Final Order Electric EXHIBIT A-1 2 2" xfId="1702"/>
    <cellStyle name="_Chelan Debt Forecast 12.19.05_Power Costs - Comparison bx Rbtl-Staff-Jt-PC_Final Order Electric EXHIBIT A-1 3" xfId="1703"/>
    <cellStyle name="_Chelan Debt Forecast 12.19.05_Production Adj 4.37" xfId="1704"/>
    <cellStyle name="_Chelan Debt Forecast 12.19.05_Production Adj 4.37 2" xfId="1705"/>
    <cellStyle name="_Chelan Debt Forecast 12.19.05_Production Adj 4.37 2 2" xfId="1706"/>
    <cellStyle name="_Chelan Debt Forecast 12.19.05_Production Adj 4.37 3" xfId="1707"/>
    <cellStyle name="_Chelan Debt Forecast 12.19.05_Purchased Power Adj 4.03" xfId="1708"/>
    <cellStyle name="_Chelan Debt Forecast 12.19.05_Purchased Power Adj 4.03 2" xfId="1709"/>
    <cellStyle name="_Chelan Debt Forecast 12.19.05_Purchased Power Adj 4.03 2 2" xfId="1710"/>
    <cellStyle name="_Chelan Debt Forecast 12.19.05_Purchased Power Adj 4.03 3" xfId="1711"/>
    <cellStyle name="_Chelan Debt Forecast 12.19.05_Rebuttal Power Costs" xfId="1712"/>
    <cellStyle name="_Chelan Debt Forecast 12.19.05_Rebuttal Power Costs 2" xfId="1713"/>
    <cellStyle name="_Chelan Debt Forecast 12.19.05_Rebuttal Power Costs 2 2" xfId="1714"/>
    <cellStyle name="_Chelan Debt Forecast 12.19.05_Rebuttal Power Costs 3" xfId="1715"/>
    <cellStyle name="_Chelan Debt Forecast 12.19.05_Rebuttal Power Costs_Adj Bench DR 3 for Initial Briefs (Electric)" xfId="1716"/>
    <cellStyle name="_Chelan Debt Forecast 12.19.05_Rebuttal Power Costs_Adj Bench DR 3 for Initial Briefs (Electric) 2" xfId="1717"/>
    <cellStyle name="_Chelan Debt Forecast 12.19.05_Rebuttal Power Costs_Adj Bench DR 3 for Initial Briefs (Electric) 2 2" xfId="1718"/>
    <cellStyle name="_Chelan Debt Forecast 12.19.05_Rebuttal Power Costs_Adj Bench DR 3 for Initial Briefs (Electric) 3" xfId="1719"/>
    <cellStyle name="_Chelan Debt Forecast 12.19.05_Rebuttal Power Costs_Adj Bench DR 3 for Initial Briefs (Electric)_DEM-WP(C) ENERG10C--ctn Mid-C_042010 2010GRC" xfId="8582"/>
    <cellStyle name="_Chelan Debt Forecast 12.19.05_Rebuttal Power Costs_DEM-WP(C) ENERG10C--ctn Mid-C_042010 2010GRC" xfId="8583"/>
    <cellStyle name="_Chelan Debt Forecast 12.19.05_Rebuttal Power Costs_Electric Rev Req Model (2009 GRC) Rebuttal" xfId="1720"/>
    <cellStyle name="_Chelan Debt Forecast 12.19.05_Rebuttal Power Costs_Electric Rev Req Model (2009 GRC) Rebuttal 2" xfId="1721"/>
    <cellStyle name="_Chelan Debt Forecast 12.19.05_Rebuttal Power Costs_Electric Rev Req Model (2009 GRC) Rebuttal 2 2" xfId="1722"/>
    <cellStyle name="_Chelan Debt Forecast 12.19.05_Rebuttal Power Costs_Electric Rev Req Model (2009 GRC) Rebuttal 3" xfId="1723"/>
    <cellStyle name="_Chelan Debt Forecast 12.19.05_Rebuttal Power Costs_Electric Rev Req Model (2009 GRC) Rebuttal REmoval of New  WH Solar AdjustMI" xfId="1724"/>
    <cellStyle name="_Chelan Debt Forecast 12.19.05_Rebuttal Power Costs_Electric Rev Req Model (2009 GRC) Rebuttal REmoval of New  WH Solar AdjustMI 2" xfId="1725"/>
    <cellStyle name="_Chelan Debt Forecast 12.19.05_Rebuttal Power Costs_Electric Rev Req Model (2009 GRC) Rebuttal REmoval of New  WH Solar AdjustMI 2 2" xfId="1726"/>
    <cellStyle name="_Chelan Debt Forecast 12.19.05_Rebuttal Power Costs_Electric Rev Req Model (2009 GRC) Rebuttal REmoval of New  WH Solar AdjustMI 3" xfId="1727"/>
    <cellStyle name="_Chelan Debt Forecast 12.19.05_Rebuttal Power Costs_Electric Rev Req Model (2009 GRC) Rebuttal REmoval of New  WH Solar AdjustMI_DEM-WP(C) ENERG10C--ctn Mid-C_042010 2010GRC" xfId="8584"/>
    <cellStyle name="_Chelan Debt Forecast 12.19.05_Rebuttal Power Costs_Electric Rev Req Model (2009 GRC) Revised 01-18-2010" xfId="1728"/>
    <cellStyle name="_Chelan Debt Forecast 12.19.05_Rebuttal Power Costs_Electric Rev Req Model (2009 GRC) Revised 01-18-2010 2" xfId="1729"/>
    <cellStyle name="_Chelan Debt Forecast 12.19.05_Rebuttal Power Costs_Electric Rev Req Model (2009 GRC) Revised 01-18-2010 2 2" xfId="1730"/>
    <cellStyle name="_Chelan Debt Forecast 12.19.05_Rebuttal Power Costs_Electric Rev Req Model (2009 GRC) Revised 01-18-2010 3" xfId="1731"/>
    <cellStyle name="_Chelan Debt Forecast 12.19.05_Rebuttal Power Costs_Electric Rev Req Model (2009 GRC) Revised 01-18-2010_DEM-WP(C) ENERG10C--ctn Mid-C_042010 2010GRC" xfId="8585"/>
    <cellStyle name="_Chelan Debt Forecast 12.19.05_Rebuttal Power Costs_Final Order Electric EXHIBIT A-1" xfId="1732"/>
    <cellStyle name="_Chelan Debt Forecast 12.19.05_Rebuttal Power Costs_Final Order Electric EXHIBIT A-1 2" xfId="1733"/>
    <cellStyle name="_Chelan Debt Forecast 12.19.05_Rebuttal Power Costs_Final Order Electric EXHIBIT A-1 2 2" xfId="1734"/>
    <cellStyle name="_Chelan Debt Forecast 12.19.05_Rebuttal Power Costs_Final Order Electric EXHIBIT A-1 3" xfId="1735"/>
    <cellStyle name="_Chelan Debt Forecast 12.19.05_ROR &amp; CONV FACTOR" xfId="1736"/>
    <cellStyle name="_Chelan Debt Forecast 12.19.05_ROR &amp; CONV FACTOR 2" xfId="1737"/>
    <cellStyle name="_Chelan Debt Forecast 12.19.05_ROR &amp; CONV FACTOR 2 2" xfId="1738"/>
    <cellStyle name="_Chelan Debt Forecast 12.19.05_ROR &amp; CONV FACTOR 3" xfId="1739"/>
    <cellStyle name="_Chelan Debt Forecast 12.19.05_ROR 5.02" xfId="1740"/>
    <cellStyle name="_Chelan Debt Forecast 12.19.05_ROR 5.02 2" xfId="1741"/>
    <cellStyle name="_Chelan Debt Forecast 12.19.05_ROR 5.02 2 2" xfId="1742"/>
    <cellStyle name="_Chelan Debt Forecast 12.19.05_ROR 5.02 3" xfId="1743"/>
    <cellStyle name="_Chelan Debt Forecast 12.19.05_Transmission Workbook for May BOD" xfId="1744"/>
    <cellStyle name="_Chelan Debt Forecast 12.19.05_Transmission Workbook for May BOD 2" xfId="1745"/>
    <cellStyle name="_Chelan Debt Forecast 12.19.05_Transmission Workbook for May BOD_DEM-WP(C) ENERG10C--ctn Mid-C_042010 2010GRC" xfId="8586"/>
    <cellStyle name="_Chelan Debt Forecast 12.19.05_Wind Integration 10GRC" xfId="1746"/>
    <cellStyle name="_Chelan Debt Forecast 12.19.05_Wind Integration 10GRC 2" xfId="1747"/>
    <cellStyle name="_Chelan Debt Forecast 12.19.05_Wind Integration 10GRC_DEM-WP(C) ENERG10C--ctn Mid-C_042010 2010GRC" xfId="8587"/>
    <cellStyle name="_Colstrip FOR - GADS 1990-2009" xfId="8588"/>
    <cellStyle name="_Colstrip FOR - GADS 1990-2009 2" xfId="8589"/>
    <cellStyle name="_Colstrip FOR - GADS 1990-2009 3" xfId="8590"/>
    <cellStyle name="_x0013__Confidential Material" xfId="8591"/>
    <cellStyle name="_Copy 11-9 Sumas Proforma - Current" xfId="1748"/>
    <cellStyle name="_Costs not in AURORA 06GRC" xfId="27"/>
    <cellStyle name="_Costs not in AURORA 06GRC 2" xfId="1749"/>
    <cellStyle name="_Costs not in AURORA 06GRC 2 2" xfId="1750"/>
    <cellStyle name="_Costs not in AURORA 06GRC 2 2 2" xfId="1751"/>
    <cellStyle name="_Costs not in AURORA 06GRC 2 3" xfId="1752"/>
    <cellStyle name="_Costs not in AURORA 06GRC 3" xfId="1753"/>
    <cellStyle name="_Costs not in AURORA 06GRC 3 2" xfId="1754"/>
    <cellStyle name="_Costs not in AURORA 06GRC 3 2 2" xfId="1755"/>
    <cellStyle name="_Costs not in AURORA 06GRC 3 3" xfId="1756"/>
    <cellStyle name="_Costs not in AURORA 06GRC 3 3 2" xfId="1757"/>
    <cellStyle name="_Costs not in AURORA 06GRC 3 4" xfId="1758"/>
    <cellStyle name="_Costs not in AURORA 06GRC 3 4 2" xfId="1759"/>
    <cellStyle name="_Costs not in AURORA 06GRC 4" xfId="1760"/>
    <cellStyle name="_Costs not in AURORA 06GRC 4 2" xfId="1761"/>
    <cellStyle name="_Costs not in AURORA 06GRC 5" xfId="1762"/>
    <cellStyle name="_Costs not in AURORA 06GRC 6" xfId="8592"/>
    <cellStyle name="_Costs not in AURORA 06GRC 6 2" xfId="8593"/>
    <cellStyle name="_Costs not in AURORA 06GRC 7" xfId="8594"/>
    <cellStyle name="_Costs not in AURORA 06GRC 7 2" xfId="8595"/>
    <cellStyle name="_Costs not in AURORA 06GRC_04 07E Wild Horse Wind Expansion (C) (2)" xfId="1763"/>
    <cellStyle name="_Costs not in AURORA 06GRC_04 07E Wild Horse Wind Expansion (C) (2) 2" xfId="1764"/>
    <cellStyle name="_Costs not in AURORA 06GRC_04 07E Wild Horse Wind Expansion (C) (2) 2 2" xfId="1765"/>
    <cellStyle name="_Costs not in AURORA 06GRC_04 07E Wild Horse Wind Expansion (C) (2) 3" xfId="1766"/>
    <cellStyle name="_Costs not in AURORA 06GRC_04 07E Wild Horse Wind Expansion (C) (2)_Adj Bench DR 3 for Initial Briefs (Electric)" xfId="1767"/>
    <cellStyle name="_Costs not in AURORA 06GRC_04 07E Wild Horse Wind Expansion (C) (2)_Adj Bench DR 3 for Initial Briefs (Electric) 2" xfId="1768"/>
    <cellStyle name="_Costs not in AURORA 06GRC_04 07E Wild Horse Wind Expansion (C) (2)_Adj Bench DR 3 for Initial Briefs (Electric) 2 2" xfId="1769"/>
    <cellStyle name="_Costs not in AURORA 06GRC_04 07E Wild Horse Wind Expansion (C) (2)_Adj Bench DR 3 for Initial Briefs (Electric) 3" xfId="1770"/>
    <cellStyle name="_Costs not in AURORA 06GRC_04 07E Wild Horse Wind Expansion (C) (2)_Adj Bench DR 3 for Initial Briefs (Electric)_DEM-WP(C) ENERG10C--ctn Mid-C_042010 2010GRC" xfId="8596"/>
    <cellStyle name="_Costs not in AURORA 06GRC_04 07E Wild Horse Wind Expansion (C) (2)_Book1" xfId="8597"/>
    <cellStyle name="_Costs not in AURORA 06GRC_04 07E Wild Horse Wind Expansion (C) (2)_DEM-WP(C) ENERG10C--ctn Mid-C_042010 2010GRC" xfId="8598"/>
    <cellStyle name="_Costs not in AURORA 06GRC_04 07E Wild Horse Wind Expansion (C) (2)_Electric Rev Req Model (2009 GRC) " xfId="1771"/>
    <cellStyle name="_Costs not in AURORA 06GRC_04 07E Wild Horse Wind Expansion (C) (2)_Electric Rev Req Model (2009 GRC)  2" xfId="1772"/>
    <cellStyle name="_Costs not in AURORA 06GRC_04 07E Wild Horse Wind Expansion (C) (2)_Electric Rev Req Model (2009 GRC)  2 2" xfId="1773"/>
    <cellStyle name="_Costs not in AURORA 06GRC_04 07E Wild Horse Wind Expansion (C) (2)_Electric Rev Req Model (2009 GRC)  3" xfId="1774"/>
    <cellStyle name="_Costs not in AURORA 06GRC_04 07E Wild Horse Wind Expansion (C) (2)_Electric Rev Req Model (2009 GRC) _DEM-WP(C) ENERG10C--ctn Mid-C_042010 2010GRC" xfId="8599"/>
    <cellStyle name="_Costs not in AURORA 06GRC_04 07E Wild Horse Wind Expansion (C) (2)_Electric Rev Req Model (2009 GRC) Rebuttal" xfId="1775"/>
    <cellStyle name="_Costs not in AURORA 06GRC_04 07E Wild Horse Wind Expansion (C) (2)_Electric Rev Req Model (2009 GRC) Rebuttal 2" xfId="1776"/>
    <cellStyle name="_Costs not in AURORA 06GRC_04 07E Wild Horse Wind Expansion (C) (2)_Electric Rev Req Model (2009 GRC) Rebuttal 2 2" xfId="1777"/>
    <cellStyle name="_Costs not in AURORA 06GRC_04 07E Wild Horse Wind Expansion (C) (2)_Electric Rev Req Model (2009 GRC) Rebuttal 3" xfId="1778"/>
    <cellStyle name="_Costs not in AURORA 06GRC_04 07E Wild Horse Wind Expansion (C) (2)_Electric Rev Req Model (2009 GRC) Rebuttal REmoval of New  WH Solar AdjustMI" xfId="1779"/>
    <cellStyle name="_Costs not in AURORA 06GRC_04 07E Wild Horse Wind Expansion (C) (2)_Electric Rev Req Model (2009 GRC) Rebuttal REmoval of New  WH Solar AdjustMI 2" xfId="1780"/>
    <cellStyle name="_Costs not in AURORA 06GRC_04 07E Wild Horse Wind Expansion (C) (2)_Electric Rev Req Model (2009 GRC) Rebuttal REmoval of New  WH Solar AdjustMI 2 2" xfId="1781"/>
    <cellStyle name="_Costs not in AURORA 06GRC_04 07E Wild Horse Wind Expansion (C) (2)_Electric Rev Req Model (2009 GRC) Rebuttal REmoval of New  WH Solar AdjustMI 3" xfId="1782"/>
    <cellStyle name="_Costs not in AURORA 06GRC_04 07E Wild Horse Wind Expansion (C) (2)_Electric Rev Req Model (2009 GRC) Rebuttal REmoval of New  WH Solar AdjustMI_DEM-WP(C) ENERG10C--ctn Mid-C_042010 2010GRC" xfId="8600"/>
    <cellStyle name="_Costs not in AURORA 06GRC_04 07E Wild Horse Wind Expansion (C) (2)_Electric Rev Req Model (2009 GRC) Revised 01-18-2010" xfId="1783"/>
    <cellStyle name="_Costs not in AURORA 06GRC_04 07E Wild Horse Wind Expansion (C) (2)_Electric Rev Req Model (2009 GRC) Revised 01-18-2010 2" xfId="1784"/>
    <cellStyle name="_Costs not in AURORA 06GRC_04 07E Wild Horse Wind Expansion (C) (2)_Electric Rev Req Model (2009 GRC) Revised 01-18-2010 2 2" xfId="1785"/>
    <cellStyle name="_Costs not in AURORA 06GRC_04 07E Wild Horse Wind Expansion (C) (2)_Electric Rev Req Model (2009 GRC) Revised 01-18-2010 3" xfId="1786"/>
    <cellStyle name="_Costs not in AURORA 06GRC_04 07E Wild Horse Wind Expansion (C) (2)_Electric Rev Req Model (2009 GRC) Revised 01-18-2010_DEM-WP(C) ENERG10C--ctn Mid-C_042010 2010GRC" xfId="8601"/>
    <cellStyle name="_Costs not in AURORA 06GRC_04 07E Wild Horse Wind Expansion (C) (2)_Electric Rev Req Model (2010 GRC)" xfId="8602"/>
    <cellStyle name="_Costs not in AURORA 06GRC_04 07E Wild Horse Wind Expansion (C) (2)_Electric Rev Req Model (2010 GRC) SF" xfId="8603"/>
    <cellStyle name="_Costs not in AURORA 06GRC_04 07E Wild Horse Wind Expansion (C) (2)_Final Order Electric EXHIBIT A-1" xfId="1787"/>
    <cellStyle name="_Costs not in AURORA 06GRC_04 07E Wild Horse Wind Expansion (C) (2)_Final Order Electric EXHIBIT A-1 2" xfId="1788"/>
    <cellStyle name="_Costs not in AURORA 06GRC_04 07E Wild Horse Wind Expansion (C) (2)_Final Order Electric EXHIBIT A-1 2 2" xfId="1789"/>
    <cellStyle name="_Costs not in AURORA 06GRC_04 07E Wild Horse Wind Expansion (C) (2)_Final Order Electric EXHIBIT A-1 3" xfId="1790"/>
    <cellStyle name="_Costs not in AURORA 06GRC_04 07E Wild Horse Wind Expansion (C) (2)_TENASKA REGULATORY ASSET" xfId="1791"/>
    <cellStyle name="_Costs not in AURORA 06GRC_04 07E Wild Horse Wind Expansion (C) (2)_TENASKA REGULATORY ASSET 2" xfId="1792"/>
    <cellStyle name="_Costs not in AURORA 06GRC_04 07E Wild Horse Wind Expansion (C) (2)_TENASKA REGULATORY ASSET 2 2" xfId="1793"/>
    <cellStyle name="_Costs not in AURORA 06GRC_04 07E Wild Horse Wind Expansion (C) (2)_TENASKA REGULATORY ASSET 3" xfId="1794"/>
    <cellStyle name="_Costs not in AURORA 06GRC_16.37E Wild Horse Expansion DeferralRevwrkingfile SF" xfId="1795"/>
    <cellStyle name="_Costs not in AURORA 06GRC_16.37E Wild Horse Expansion DeferralRevwrkingfile SF 2" xfId="1796"/>
    <cellStyle name="_Costs not in AURORA 06GRC_16.37E Wild Horse Expansion DeferralRevwrkingfile SF 2 2" xfId="1797"/>
    <cellStyle name="_Costs not in AURORA 06GRC_16.37E Wild Horse Expansion DeferralRevwrkingfile SF 3" xfId="1798"/>
    <cellStyle name="_Costs not in AURORA 06GRC_16.37E Wild Horse Expansion DeferralRevwrkingfile SF_DEM-WP(C) ENERG10C--ctn Mid-C_042010 2010GRC" xfId="8604"/>
    <cellStyle name="_Costs not in AURORA 06GRC_2009 Compliance Filing PCA Exhibits for GRC" xfId="8605"/>
    <cellStyle name="_Costs not in AURORA 06GRC_2009 GRC Compl Filing - Exhibit D" xfId="1799"/>
    <cellStyle name="_Costs not in AURORA 06GRC_2009 GRC Compl Filing - Exhibit D 2" xfId="1800"/>
    <cellStyle name="_Costs not in AURORA 06GRC_2009 GRC Compl Filing - Exhibit D_DEM-WP(C) ENERG10C--ctn Mid-C_042010 2010GRC" xfId="8606"/>
    <cellStyle name="_Costs not in AURORA 06GRC_3.01 Income Statement" xfId="28"/>
    <cellStyle name="_Costs not in AURORA 06GRC_4 31 Regulatory Assets and Liabilities  7 06- Exhibit D" xfId="1801"/>
    <cellStyle name="_Costs not in AURORA 06GRC_4 31 Regulatory Assets and Liabilities  7 06- Exhibit D 2" xfId="1802"/>
    <cellStyle name="_Costs not in AURORA 06GRC_4 31 Regulatory Assets and Liabilities  7 06- Exhibit D 2 2" xfId="1803"/>
    <cellStyle name="_Costs not in AURORA 06GRC_4 31 Regulatory Assets and Liabilities  7 06- Exhibit D 3" xfId="1804"/>
    <cellStyle name="_Costs not in AURORA 06GRC_4 31 Regulatory Assets and Liabilities  7 06- Exhibit D_DEM-WP(C) ENERG10C--ctn Mid-C_042010 2010GRC" xfId="8607"/>
    <cellStyle name="_Costs not in AURORA 06GRC_4 31 Regulatory Assets and Liabilities  7 06- Exhibit D_NIM Summary" xfId="1805"/>
    <cellStyle name="_Costs not in AURORA 06GRC_4 31 Regulatory Assets and Liabilities  7 06- Exhibit D_NIM Summary 2" xfId="1806"/>
    <cellStyle name="_Costs not in AURORA 06GRC_4 31 Regulatory Assets and Liabilities  7 06- Exhibit D_NIM Summary_DEM-WP(C) ENERG10C--ctn Mid-C_042010 2010GRC" xfId="8608"/>
    <cellStyle name="_Costs not in AURORA 06GRC_4 31E Reg Asset  Liab and EXH D" xfId="8609"/>
    <cellStyle name="_Costs not in AURORA 06GRC_4 31E Reg Asset  Liab and EXH D _ Aug 10 Filing (2)" xfId="8610"/>
    <cellStyle name="_Costs not in AURORA 06GRC_4 32 Regulatory Assets and Liabilities  7 06- Exhibit D" xfId="1807"/>
    <cellStyle name="_Costs not in AURORA 06GRC_4 32 Regulatory Assets and Liabilities  7 06- Exhibit D 2" xfId="1808"/>
    <cellStyle name="_Costs not in AURORA 06GRC_4 32 Regulatory Assets and Liabilities  7 06- Exhibit D 2 2" xfId="1809"/>
    <cellStyle name="_Costs not in AURORA 06GRC_4 32 Regulatory Assets and Liabilities  7 06- Exhibit D 3" xfId="1810"/>
    <cellStyle name="_Costs not in AURORA 06GRC_4 32 Regulatory Assets and Liabilities  7 06- Exhibit D_DEM-WP(C) ENERG10C--ctn Mid-C_042010 2010GRC" xfId="8611"/>
    <cellStyle name="_Costs not in AURORA 06GRC_4 32 Regulatory Assets and Liabilities  7 06- Exhibit D_NIM Summary" xfId="1811"/>
    <cellStyle name="_Costs not in AURORA 06GRC_4 32 Regulatory Assets and Liabilities  7 06- Exhibit D_NIM Summary 2" xfId="1812"/>
    <cellStyle name="_Costs not in AURORA 06GRC_4 32 Regulatory Assets and Liabilities  7 06- Exhibit D_NIM Summary_DEM-WP(C) ENERG10C--ctn Mid-C_042010 2010GRC" xfId="8612"/>
    <cellStyle name="_Costs not in AURORA 06GRC_ACCOUNTS" xfId="8613"/>
    <cellStyle name="_Costs not in AURORA 06GRC_AURORA Total New" xfId="1813"/>
    <cellStyle name="_Costs not in AURORA 06GRC_AURORA Total New 2" xfId="1814"/>
    <cellStyle name="_Costs not in AURORA 06GRC_Book2" xfId="1815"/>
    <cellStyle name="_Costs not in AURORA 06GRC_Book2 2" xfId="1816"/>
    <cellStyle name="_Costs not in AURORA 06GRC_Book2 2 2" xfId="1817"/>
    <cellStyle name="_Costs not in AURORA 06GRC_Book2 3" xfId="1818"/>
    <cellStyle name="_Costs not in AURORA 06GRC_Book2_Adj Bench DR 3 for Initial Briefs (Electric)" xfId="1819"/>
    <cellStyle name="_Costs not in AURORA 06GRC_Book2_Adj Bench DR 3 for Initial Briefs (Electric) 2" xfId="1820"/>
    <cellStyle name="_Costs not in AURORA 06GRC_Book2_Adj Bench DR 3 for Initial Briefs (Electric) 2 2" xfId="1821"/>
    <cellStyle name="_Costs not in AURORA 06GRC_Book2_Adj Bench DR 3 for Initial Briefs (Electric) 3" xfId="1822"/>
    <cellStyle name="_Costs not in AURORA 06GRC_Book2_Adj Bench DR 3 for Initial Briefs (Electric)_DEM-WP(C) ENERG10C--ctn Mid-C_042010 2010GRC" xfId="8614"/>
    <cellStyle name="_Costs not in AURORA 06GRC_Book2_DEM-WP(C) ENERG10C--ctn Mid-C_042010 2010GRC" xfId="8615"/>
    <cellStyle name="_Costs not in AURORA 06GRC_Book2_Electric Rev Req Model (2009 GRC) Rebuttal" xfId="1823"/>
    <cellStyle name="_Costs not in AURORA 06GRC_Book2_Electric Rev Req Model (2009 GRC) Rebuttal 2" xfId="1824"/>
    <cellStyle name="_Costs not in AURORA 06GRC_Book2_Electric Rev Req Model (2009 GRC) Rebuttal 2 2" xfId="1825"/>
    <cellStyle name="_Costs not in AURORA 06GRC_Book2_Electric Rev Req Model (2009 GRC) Rebuttal 3" xfId="1826"/>
    <cellStyle name="_Costs not in AURORA 06GRC_Book2_Electric Rev Req Model (2009 GRC) Rebuttal REmoval of New  WH Solar AdjustMI" xfId="1827"/>
    <cellStyle name="_Costs not in AURORA 06GRC_Book2_Electric Rev Req Model (2009 GRC) Rebuttal REmoval of New  WH Solar AdjustMI 2" xfId="1828"/>
    <cellStyle name="_Costs not in AURORA 06GRC_Book2_Electric Rev Req Model (2009 GRC) Rebuttal REmoval of New  WH Solar AdjustMI 2 2" xfId="1829"/>
    <cellStyle name="_Costs not in AURORA 06GRC_Book2_Electric Rev Req Model (2009 GRC) Rebuttal REmoval of New  WH Solar AdjustMI 3" xfId="1830"/>
    <cellStyle name="_Costs not in AURORA 06GRC_Book2_Electric Rev Req Model (2009 GRC) Rebuttal REmoval of New  WH Solar AdjustMI_DEM-WP(C) ENERG10C--ctn Mid-C_042010 2010GRC" xfId="8616"/>
    <cellStyle name="_Costs not in AURORA 06GRC_Book2_Electric Rev Req Model (2009 GRC) Revised 01-18-2010" xfId="1831"/>
    <cellStyle name="_Costs not in AURORA 06GRC_Book2_Electric Rev Req Model (2009 GRC) Revised 01-18-2010 2" xfId="1832"/>
    <cellStyle name="_Costs not in AURORA 06GRC_Book2_Electric Rev Req Model (2009 GRC) Revised 01-18-2010 2 2" xfId="1833"/>
    <cellStyle name="_Costs not in AURORA 06GRC_Book2_Electric Rev Req Model (2009 GRC) Revised 01-18-2010 3" xfId="1834"/>
    <cellStyle name="_Costs not in AURORA 06GRC_Book2_Electric Rev Req Model (2009 GRC) Revised 01-18-2010_DEM-WP(C) ENERG10C--ctn Mid-C_042010 2010GRC" xfId="8617"/>
    <cellStyle name="_Costs not in AURORA 06GRC_Book2_Final Order Electric EXHIBIT A-1" xfId="1835"/>
    <cellStyle name="_Costs not in AURORA 06GRC_Book2_Final Order Electric EXHIBIT A-1 2" xfId="1836"/>
    <cellStyle name="_Costs not in AURORA 06GRC_Book2_Final Order Electric EXHIBIT A-1 2 2" xfId="1837"/>
    <cellStyle name="_Costs not in AURORA 06GRC_Book2_Final Order Electric EXHIBIT A-1 3" xfId="1838"/>
    <cellStyle name="_Costs not in AURORA 06GRC_Book4" xfId="1839"/>
    <cellStyle name="_Costs not in AURORA 06GRC_Book4 2" xfId="1840"/>
    <cellStyle name="_Costs not in AURORA 06GRC_Book4 2 2" xfId="1841"/>
    <cellStyle name="_Costs not in AURORA 06GRC_Book4 3" xfId="1842"/>
    <cellStyle name="_Costs not in AURORA 06GRC_Book4_DEM-WP(C) ENERG10C--ctn Mid-C_042010 2010GRC" xfId="8618"/>
    <cellStyle name="_Costs not in AURORA 06GRC_Book9" xfId="1843"/>
    <cellStyle name="_Costs not in AURORA 06GRC_Book9 2" xfId="1844"/>
    <cellStyle name="_Costs not in AURORA 06GRC_Book9 2 2" xfId="1845"/>
    <cellStyle name="_Costs not in AURORA 06GRC_Book9 3" xfId="1846"/>
    <cellStyle name="_Costs not in AURORA 06GRC_Book9_DEM-WP(C) ENERG10C--ctn Mid-C_042010 2010GRC" xfId="8619"/>
    <cellStyle name="_Costs not in AURORA 06GRC_Check the Interest Calculation" xfId="8620"/>
    <cellStyle name="_Costs not in AURORA 06GRC_Check the Interest Calculation_Scenario 1 REC vs PTC Offset" xfId="8621"/>
    <cellStyle name="_Costs not in AURORA 06GRC_Check the Interest Calculation_Scenario 3" xfId="8622"/>
    <cellStyle name="_Costs not in AURORA 06GRC_Chelan PUD Power Costs (8-10)" xfId="8623"/>
    <cellStyle name="_Costs not in AURORA 06GRC_DEM-WP(C) Chelan Power Costs" xfId="8624"/>
    <cellStyle name="_Costs not in AURORA 06GRC_DEM-WP(C) ENERG10C--ctn Mid-C_042010 2010GRC" xfId="8625"/>
    <cellStyle name="_Costs not in AURORA 06GRC_DEM-WP(C) Gas Transport 2010GRC" xfId="8626"/>
    <cellStyle name="_Costs not in AURORA 06GRC_Exhibit D fr R Gho 12-31-08" xfId="1847"/>
    <cellStyle name="_Costs not in AURORA 06GRC_Exhibit D fr R Gho 12-31-08 2" xfId="1848"/>
    <cellStyle name="_Costs not in AURORA 06GRC_Exhibit D fr R Gho 12-31-08 v2" xfId="1849"/>
    <cellStyle name="_Costs not in AURORA 06GRC_Exhibit D fr R Gho 12-31-08 v2 2" xfId="1850"/>
    <cellStyle name="_Costs not in AURORA 06GRC_Exhibit D fr R Gho 12-31-08 v2_DEM-WP(C) ENERG10C--ctn Mid-C_042010 2010GRC" xfId="8627"/>
    <cellStyle name="_Costs not in AURORA 06GRC_Exhibit D fr R Gho 12-31-08 v2_NIM Summary" xfId="1851"/>
    <cellStyle name="_Costs not in AURORA 06GRC_Exhibit D fr R Gho 12-31-08 v2_NIM Summary 2" xfId="1852"/>
    <cellStyle name="_Costs not in AURORA 06GRC_Exhibit D fr R Gho 12-31-08 v2_NIM Summary_DEM-WP(C) ENERG10C--ctn Mid-C_042010 2010GRC" xfId="8628"/>
    <cellStyle name="_Costs not in AURORA 06GRC_Exhibit D fr R Gho 12-31-08_DEM-WP(C) ENERG10C--ctn Mid-C_042010 2010GRC" xfId="8629"/>
    <cellStyle name="_Costs not in AURORA 06GRC_Exhibit D fr R Gho 12-31-08_NIM Summary" xfId="1853"/>
    <cellStyle name="_Costs not in AURORA 06GRC_Exhibit D fr R Gho 12-31-08_NIM Summary 2" xfId="1854"/>
    <cellStyle name="_Costs not in AURORA 06GRC_Exhibit D fr R Gho 12-31-08_NIM Summary_DEM-WP(C) ENERG10C--ctn Mid-C_042010 2010GRC" xfId="8630"/>
    <cellStyle name="_Costs not in AURORA 06GRC_Gas Rev Req Model (2010 GRC)" xfId="8631"/>
    <cellStyle name="_Costs not in AURORA 06GRC_Hopkins Ridge Prepaid Tran - Interest Earned RY 12ME Feb  '11" xfId="1855"/>
    <cellStyle name="_Costs not in AURORA 06GRC_Hopkins Ridge Prepaid Tran - Interest Earned RY 12ME Feb  '11 2" xfId="1856"/>
    <cellStyle name="_Costs not in AURORA 06GRC_Hopkins Ridge Prepaid Tran - Interest Earned RY 12ME Feb  '11_DEM-WP(C) ENERG10C--ctn Mid-C_042010 2010GRC" xfId="8632"/>
    <cellStyle name="_Costs not in AURORA 06GRC_Hopkins Ridge Prepaid Tran - Interest Earned RY 12ME Feb  '11_NIM Summary" xfId="1857"/>
    <cellStyle name="_Costs not in AURORA 06GRC_Hopkins Ridge Prepaid Tran - Interest Earned RY 12ME Feb  '11_NIM Summary 2" xfId="1858"/>
    <cellStyle name="_Costs not in AURORA 06GRC_Hopkins Ridge Prepaid Tran - Interest Earned RY 12ME Feb  '11_NIM Summary_DEM-WP(C) ENERG10C--ctn Mid-C_042010 2010GRC" xfId="8633"/>
    <cellStyle name="_Costs not in AURORA 06GRC_Hopkins Ridge Prepaid Tran - Interest Earned RY 12ME Feb  '11_Transmission Workbook for May BOD" xfId="1859"/>
    <cellStyle name="_Costs not in AURORA 06GRC_Hopkins Ridge Prepaid Tran - Interest Earned RY 12ME Feb  '11_Transmission Workbook for May BOD 2" xfId="1860"/>
    <cellStyle name="_Costs not in AURORA 06GRC_Hopkins Ridge Prepaid Tran - Interest Earned RY 12ME Feb  '11_Transmission Workbook for May BOD_DEM-WP(C) ENERG10C--ctn Mid-C_042010 2010GRC" xfId="8634"/>
    <cellStyle name="_Costs not in AURORA 06GRC_INPUTS" xfId="1861"/>
    <cellStyle name="_Costs not in AURORA 06GRC_INPUTS 2" xfId="1862"/>
    <cellStyle name="_Costs not in AURORA 06GRC_INPUTS 2 2" xfId="1863"/>
    <cellStyle name="_Costs not in AURORA 06GRC_INPUTS 3" xfId="1864"/>
    <cellStyle name="_Costs not in AURORA 06GRC_NIM Summary" xfId="1865"/>
    <cellStyle name="_Costs not in AURORA 06GRC_NIM Summary 09GRC" xfId="1866"/>
    <cellStyle name="_Costs not in AURORA 06GRC_NIM Summary 09GRC 2" xfId="1867"/>
    <cellStyle name="_Costs not in AURORA 06GRC_NIM Summary 09GRC_DEM-WP(C) ENERG10C--ctn Mid-C_042010 2010GRC" xfId="8635"/>
    <cellStyle name="_Costs not in AURORA 06GRC_NIM Summary 2" xfId="1868"/>
    <cellStyle name="_Costs not in AURORA 06GRC_NIM Summary 3" xfId="1869"/>
    <cellStyle name="_Costs not in AURORA 06GRC_NIM Summary 4" xfId="1870"/>
    <cellStyle name="_Costs not in AURORA 06GRC_NIM Summary 5" xfId="1871"/>
    <cellStyle name="_Costs not in AURORA 06GRC_NIM Summary 6" xfId="1872"/>
    <cellStyle name="_Costs not in AURORA 06GRC_NIM Summary 7" xfId="1873"/>
    <cellStyle name="_Costs not in AURORA 06GRC_NIM Summary 8" xfId="1874"/>
    <cellStyle name="_Costs not in AURORA 06GRC_NIM Summary 9" xfId="1875"/>
    <cellStyle name="_Costs not in AURORA 06GRC_NIM Summary_DEM-WP(C) ENERG10C--ctn Mid-C_042010 2010GRC" xfId="8636"/>
    <cellStyle name="_Costs not in AURORA 06GRC_PCA 10 -  Exhibit D from A Kellogg Jan 2011" xfId="8637"/>
    <cellStyle name="_Costs not in AURORA 06GRC_PCA 10 -  Exhibit D from A Kellogg July 2011" xfId="8638"/>
    <cellStyle name="_Costs not in AURORA 06GRC_PCA 10 -  Exhibit D from S Free Rcv'd 12-11" xfId="8639"/>
    <cellStyle name="_Costs not in AURORA 06GRC_PCA 7 - Exhibit D update 11_30_08 (2)" xfId="1876"/>
    <cellStyle name="_Costs not in AURORA 06GRC_PCA 7 - Exhibit D update 11_30_08 (2) 2" xfId="1877"/>
    <cellStyle name="_Costs not in AURORA 06GRC_PCA 7 - Exhibit D update 11_30_08 (2) 2 2" xfId="1878"/>
    <cellStyle name="_Costs not in AURORA 06GRC_PCA 7 - Exhibit D update 11_30_08 (2) 3" xfId="1879"/>
    <cellStyle name="_Costs not in AURORA 06GRC_PCA 7 - Exhibit D update 11_30_08 (2)_DEM-WP(C) ENERG10C--ctn Mid-C_042010 2010GRC" xfId="8640"/>
    <cellStyle name="_Costs not in AURORA 06GRC_PCA 7 - Exhibit D update 11_30_08 (2)_NIM Summary" xfId="1880"/>
    <cellStyle name="_Costs not in AURORA 06GRC_PCA 7 - Exhibit D update 11_30_08 (2)_NIM Summary 2" xfId="1881"/>
    <cellStyle name="_Costs not in AURORA 06GRC_PCA 7 - Exhibit D update 11_30_08 (2)_NIM Summary_DEM-WP(C) ENERG10C--ctn Mid-C_042010 2010GRC" xfId="8641"/>
    <cellStyle name="_Costs not in AURORA 06GRC_PCA 8 - Exhibit D update 12_31_09" xfId="8642"/>
    <cellStyle name="_Costs not in AURORA 06GRC_PCA 9 -  Exhibit D April 2010" xfId="8643"/>
    <cellStyle name="_Costs not in AURORA 06GRC_PCA 9 -  Exhibit D April 2010 (3)" xfId="1882"/>
    <cellStyle name="_Costs not in AURORA 06GRC_PCA 9 -  Exhibit D April 2010 (3) 2" xfId="1883"/>
    <cellStyle name="_Costs not in AURORA 06GRC_PCA 9 -  Exhibit D April 2010 (3)_DEM-WP(C) ENERG10C--ctn Mid-C_042010 2010GRC" xfId="8644"/>
    <cellStyle name="_Costs not in AURORA 06GRC_PCA 9 -  Exhibit D Feb 2010" xfId="8645"/>
    <cellStyle name="_Costs not in AURORA 06GRC_PCA 9 -  Exhibit D Feb 2010 v2" xfId="8646"/>
    <cellStyle name="_Costs not in AURORA 06GRC_PCA 9 -  Exhibit D Feb 2010 WF" xfId="8647"/>
    <cellStyle name="_Costs not in AURORA 06GRC_PCA 9 -  Exhibit D Jan 2010" xfId="8648"/>
    <cellStyle name="_Costs not in AURORA 06GRC_PCA 9 -  Exhibit D March 2010 (2)" xfId="8649"/>
    <cellStyle name="_Costs not in AURORA 06GRC_PCA 9 -  Exhibit D Nov 2010" xfId="8650"/>
    <cellStyle name="_Costs not in AURORA 06GRC_PCA 9 - Exhibit D at August 2010" xfId="8651"/>
    <cellStyle name="_Costs not in AURORA 06GRC_PCA 9 - Exhibit D June 2010 GRC" xfId="8652"/>
    <cellStyle name="_Costs not in AURORA 06GRC_Power Costs - Comparison bx Rbtl-Staff-Jt-PC" xfId="1884"/>
    <cellStyle name="_Costs not in AURORA 06GRC_Power Costs - Comparison bx Rbtl-Staff-Jt-PC 2" xfId="1885"/>
    <cellStyle name="_Costs not in AURORA 06GRC_Power Costs - Comparison bx Rbtl-Staff-Jt-PC 2 2" xfId="1886"/>
    <cellStyle name="_Costs not in AURORA 06GRC_Power Costs - Comparison bx Rbtl-Staff-Jt-PC 3" xfId="1887"/>
    <cellStyle name="_Costs not in AURORA 06GRC_Power Costs - Comparison bx Rbtl-Staff-Jt-PC_Adj Bench DR 3 for Initial Briefs (Electric)" xfId="1888"/>
    <cellStyle name="_Costs not in AURORA 06GRC_Power Costs - Comparison bx Rbtl-Staff-Jt-PC_Adj Bench DR 3 for Initial Briefs (Electric) 2" xfId="1889"/>
    <cellStyle name="_Costs not in AURORA 06GRC_Power Costs - Comparison bx Rbtl-Staff-Jt-PC_Adj Bench DR 3 for Initial Briefs (Electric) 2 2" xfId="1890"/>
    <cellStyle name="_Costs not in AURORA 06GRC_Power Costs - Comparison bx Rbtl-Staff-Jt-PC_Adj Bench DR 3 for Initial Briefs (Electric) 3" xfId="1891"/>
    <cellStyle name="_Costs not in AURORA 06GRC_Power Costs - Comparison bx Rbtl-Staff-Jt-PC_Adj Bench DR 3 for Initial Briefs (Electric)_DEM-WP(C) ENERG10C--ctn Mid-C_042010 2010GRC" xfId="8653"/>
    <cellStyle name="_Costs not in AURORA 06GRC_Power Costs - Comparison bx Rbtl-Staff-Jt-PC_DEM-WP(C) ENERG10C--ctn Mid-C_042010 2010GRC" xfId="8654"/>
    <cellStyle name="_Costs not in AURORA 06GRC_Power Costs - Comparison bx Rbtl-Staff-Jt-PC_Electric Rev Req Model (2009 GRC) Rebuttal" xfId="1892"/>
    <cellStyle name="_Costs not in AURORA 06GRC_Power Costs - Comparison bx Rbtl-Staff-Jt-PC_Electric Rev Req Model (2009 GRC) Rebuttal 2" xfId="1893"/>
    <cellStyle name="_Costs not in AURORA 06GRC_Power Costs - Comparison bx Rbtl-Staff-Jt-PC_Electric Rev Req Model (2009 GRC) Rebuttal 2 2" xfId="1894"/>
    <cellStyle name="_Costs not in AURORA 06GRC_Power Costs - Comparison bx Rbtl-Staff-Jt-PC_Electric Rev Req Model (2009 GRC) Rebuttal 3" xfId="1895"/>
    <cellStyle name="_Costs not in AURORA 06GRC_Power Costs - Comparison bx Rbtl-Staff-Jt-PC_Electric Rev Req Model (2009 GRC) Rebuttal REmoval of New  WH Solar AdjustMI" xfId="1896"/>
    <cellStyle name="_Costs not in AURORA 06GRC_Power Costs - Comparison bx Rbtl-Staff-Jt-PC_Electric Rev Req Model (2009 GRC) Rebuttal REmoval of New  WH Solar AdjustMI 2" xfId="1897"/>
    <cellStyle name="_Costs not in AURORA 06GRC_Power Costs - Comparison bx Rbtl-Staff-Jt-PC_Electric Rev Req Model (2009 GRC) Rebuttal REmoval of New  WH Solar AdjustMI 2 2" xfId="1898"/>
    <cellStyle name="_Costs not in AURORA 06GRC_Power Costs - Comparison bx Rbtl-Staff-Jt-PC_Electric Rev Req Model (2009 GRC) Rebuttal REmoval of New  WH Solar AdjustMI 3" xfId="1899"/>
    <cellStyle name="_Costs not in AURORA 06GRC_Power Costs - Comparison bx Rbtl-Staff-Jt-PC_Electric Rev Req Model (2009 GRC) Rebuttal REmoval of New  WH Solar AdjustMI_DEM-WP(C) ENERG10C--ctn Mid-C_042010 2010GRC" xfId="8655"/>
    <cellStyle name="_Costs not in AURORA 06GRC_Power Costs - Comparison bx Rbtl-Staff-Jt-PC_Electric Rev Req Model (2009 GRC) Revised 01-18-2010" xfId="1900"/>
    <cellStyle name="_Costs not in AURORA 06GRC_Power Costs - Comparison bx Rbtl-Staff-Jt-PC_Electric Rev Req Model (2009 GRC) Revised 01-18-2010 2" xfId="1901"/>
    <cellStyle name="_Costs not in AURORA 06GRC_Power Costs - Comparison bx Rbtl-Staff-Jt-PC_Electric Rev Req Model (2009 GRC) Revised 01-18-2010 2 2" xfId="1902"/>
    <cellStyle name="_Costs not in AURORA 06GRC_Power Costs - Comparison bx Rbtl-Staff-Jt-PC_Electric Rev Req Model (2009 GRC) Revised 01-18-2010 3" xfId="1903"/>
    <cellStyle name="_Costs not in AURORA 06GRC_Power Costs - Comparison bx Rbtl-Staff-Jt-PC_Electric Rev Req Model (2009 GRC) Revised 01-18-2010_DEM-WP(C) ENERG10C--ctn Mid-C_042010 2010GRC" xfId="8656"/>
    <cellStyle name="_Costs not in AURORA 06GRC_Power Costs - Comparison bx Rbtl-Staff-Jt-PC_Final Order Electric EXHIBIT A-1" xfId="1904"/>
    <cellStyle name="_Costs not in AURORA 06GRC_Power Costs - Comparison bx Rbtl-Staff-Jt-PC_Final Order Electric EXHIBIT A-1 2" xfId="1905"/>
    <cellStyle name="_Costs not in AURORA 06GRC_Power Costs - Comparison bx Rbtl-Staff-Jt-PC_Final Order Electric EXHIBIT A-1 2 2" xfId="1906"/>
    <cellStyle name="_Costs not in AURORA 06GRC_Power Costs - Comparison bx Rbtl-Staff-Jt-PC_Final Order Electric EXHIBIT A-1 3" xfId="1907"/>
    <cellStyle name="_Costs not in AURORA 06GRC_Production Adj 4.37" xfId="1908"/>
    <cellStyle name="_Costs not in AURORA 06GRC_Production Adj 4.37 2" xfId="1909"/>
    <cellStyle name="_Costs not in AURORA 06GRC_Production Adj 4.37 2 2" xfId="1910"/>
    <cellStyle name="_Costs not in AURORA 06GRC_Production Adj 4.37 3" xfId="1911"/>
    <cellStyle name="_Costs not in AURORA 06GRC_Purchased Power Adj 4.03" xfId="1912"/>
    <cellStyle name="_Costs not in AURORA 06GRC_Purchased Power Adj 4.03 2" xfId="1913"/>
    <cellStyle name="_Costs not in AURORA 06GRC_Purchased Power Adj 4.03 2 2" xfId="1914"/>
    <cellStyle name="_Costs not in AURORA 06GRC_Purchased Power Adj 4.03 3" xfId="1915"/>
    <cellStyle name="_Costs not in AURORA 06GRC_Rebuttal Power Costs" xfId="1916"/>
    <cellStyle name="_Costs not in AURORA 06GRC_Rebuttal Power Costs 2" xfId="1917"/>
    <cellStyle name="_Costs not in AURORA 06GRC_Rebuttal Power Costs 2 2" xfId="1918"/>
    <cellStyle name="_Costs not in AURORA 06GRC_Rebuttal Power Costs 3" xfId="1919"/>
    <cellStyle name="_Costs not in AURORA 06GRC_Rebuttal Power Costs_Adj Bench DR 3 for Initial Briefs (Electric)" xfId="1920"/>
    <cellStyle name="_Costs not in AURORA 06GRC_Rebuttal Power Costs_Adj Bench DR 3 for Initial Briefs (Electric) 2" xfId="1921"/>
    <cellStyle name="_Costs not in AURORA 06GRC_Rebuttal Power Costs_Adj Bench DR 3 for Initial Briefs (Electric) 2 2" xfId="1922"/>
    <cellStyle name="_Costs not in AURORA 06GRC_Rebuttal Power Costs_Adj Bench DR 3 for Initial Briefs (Electric) 3" xfId="1923"/>
    <cellStyle name="_Costs not in AURORA 06GRC_Rebuttal Power Costs_Adj Bench DR 3 for Initial Briefs (Electric)_DEM-WP(C) ENERG10C--ctn Mid-C_042010 2010GRC" xfId="8657"/>
    <cellStyle name="_Costs not in AURORA 06GRC_Rebuttal Power Costs_DEM-WP(C) ENERG10C--ctn Mid-C_042010 2010GRC" xfId="8658"/>
    <cellStyle name="_Costs not in AURORA 06GRC_Rebuttal Power Costs_Electric Rev Req Model (2009 GRC) Rebuttal" xfId="1924"/>
    <cellStyle name="_Costs not in AURORA 06GRC_Rebuttal Power Costs_Electric Rev Req Model (2009 GRC) Rebuttal 2" xfId="1925"/>
    <cellStyle name="_Costs not in AURORA 06GRC_Rebuttal Power Costs_Electric Rev Req Model (2009 GRC) Rebuttal 2 2" xfId="1926"/>
    <cellStyle name="_Costs not in AURORA 06GRC_Rebuttal Power Costs_Electric Rev Req Model (2009 GRC) Rebuttal 3" xfId="1927"/>
    <cellStyle name="_Costs not in AURORA 06GRC_Rebuttal Power Costs_Electric Rev Req Model (2009 GRC) Rebuttal REmoval of New  WH Solar AdjustMI" xfId="1928"/>
    <cellStyle name="_Costs not in AURORA 06GRC_Rebuttal Power Costs_Electric Rev Req Model (2009 GRC) Rebuttal REmoval of New  WH Solar AdjustMI 2" xfId="1929"/>
    <cellStyle name="_Costs not in AURORA 06GRC_Rebuttal Power Costs_Electric Rev Req Model (2009 GRC) Rebuttal REmoval of New  WH Solar AdjustMI 2 2" xfId="1930"/>
    <cellStyle name="_Costs not in AURORA 06GRC_Rebuttal Power Costs_Electric Rev Req Model (2009 GRC) Rebuttal REmoval of New  WH Solar AdjustMI 3" xfId="1931"/>
    <cellStyle name="_Costs not in AURORA 06GRC_Rebuttal Power Costs_Electric Rev Req Model (2009 GRC) Rebuttal REmoval of New  WH Solar AdjustMI_DEM-WP(C) ENERG10C--ctn Mid-C_042010 2010GRC" xfId="8659"/>
    <cellStyle name="_Costs not in AURORA 06GRC_Rebuttal Power Costs_Electric Rev Req Model (2009 GRC) Revised 01-18-2010" xfId="1932"/>
    <cellStyle name="_Costs not in AURORA 06GRC_Rebuttal Power Costs_Electric Rev Req Model (2009 GRC) Revised 01-18-2010 2" xfId="1933"/>
    <cellStyle name="_Costs not in AURORA 06GRC_Rebuttal Power Costs_Electric Rev Req Model (2009 GRC) Revised 01-18-2010 2 2" xfId="1934"/>
    <cellStyle name="_Costs not in AURORA 06GRC_Rebuttal Power Costs_Electric Rev Req Model (2009 GRC) Revised 01-18-2010 3" xfId="1935"/>
    <cellStyle name="_Costs not in AURORA 06GRC_Rebuttal Power Costs_Electric Rev Req Model (2009 GRC) Revised 01-18-2010_DEM-WP(C) ENERG10C--ctn Mid-C_042010 2010GRC" xfId="8660"/>
    <cellStyle name="_Costs not in AURORA 06GRC_Rebuttal Power Costs_Final Order Electric EXHIBIT A-1" xfId="1936"/>
    <cellStyle name="_Costs not in AURORA 06GRC_Rebuttal Power Costs_Final Order Electric EXHIBIT A-1 2" xfId="1937"/>
    <cellStyle name="_Costs not in AURORA 06GRC_Rebuttal Power Costs_Final Order Electric EXHIBIT A-1 2 2" xfId="1938"/>
    <cellStyle name="_Costs not in AURORA 06GRC_Rebuttal Power Costs_Final Order Electric EXHIBIT A-1 3" xfId="1939"/>
    <cellStyle name="_Costs not in AURORA 06GRC_ROR &amp; CONV FACTOR" xfId="1940"/>
    <cellStyle name="_Costs not in AURORA 06GRC_ROR &amp; CONV FACTOR 2" xfId="1941"/>
    <cellStyle name="_Costs not in AURORA 06GRC_ROR &amp; CONV FACTOR 2 2" xfId="1942"/>
    <cellStyle name="_Costs not in AURORA 06GRC_ROR &amp; CONV FACTOR 3" xfId="1943"/>
    <cellStyle name="_Costs not in AURORA 06GRC_ROR 5.02" xfId="1944"/>
    <cellStyle name="_Costs not in AURORA 06GRC_ROR 5.02 2" xfId="1945"/>
    <cellStyle name="_Costs not in AURORA 06GRC_ROR 5.02 2 2" xfId="1946"/>
    <cellStyle name="_Costs not in AURORA 06GRC_ROR 5.02 3" xfId="1947"/>
    <cellStyle name="_Costs not in AURORA 06GRC_Transmission Workbook for May BOD" xfId="1948"/>
    <cellStyle name="_Costs not in AURORA 06GRC_Transmission Workbook for May BOD 2" xfId="1949"/>
    <cellStyle name="_Costs not in AURORA 06GRC_Transmission Workbook for May BOD_DEM-WP(C) ENERG10C--ctn Mid-C_042010 2010GRC" xfId="8661"/>
    <cellStyle name="_Costs not in AURORA 06GRC_Wind Integration 10GRC" xfId="1950"/>
    <cellStyle name="_Costs not in AURORA 06GRC_Wind Integration 10GRC 2" xfId="1951"/>
    <cellStyle name="_Costs not in AURORA 06GRC_Wind Integration 10GRC_DEM-WP(C) ENERG10C--ctn Mid-C_042010 2010GRC" xfId="8662"/>
    <cellStyle name="_Costs not in AURORA 2006GRC 6.15.06" xfId="29"/>
    <cellStyle name="_Costs not in AURORA 2006GRC 6.15.06 2" xfId="1952"/>
    <cellStyle name="_Costs not in AURORA 2006GRC 6.15.06 2 2" xfId="1953"/>
    <cellStyle name="_Costs not in AURORA 2006GRC 6.15.06 2 2 2" xfId="1954"/>
    <cellStyle name="_Costs not in AURORA 2006GRC 6.15.06 2 3" xfId="1955"/>
    <cellStyle name="_Costs not in AURORA 2006GRC 6.15.06 3" xfId="1956"/>
    <cellStyle name="_Costs not in AURORA 2006GRC 6.15.06 3 2" xfId="1957"/>
    <cellStyle name="_Costs not in AURORA 2006GRC 6.15.06 3 2 2" xfId="1958"/>
    <cellStyle name="_Costs not in AURORA 2006GRC 6.15.06 3 3" xfId="1959"/>
    <cellStyle name="_Costs not in AURORA 2006GRC 6.15.06 3 3 2" xfId="1960"/>
    <cellStyle name="_Costs not in AURORA 2006GRC 6.15.06 3 4" xfId="1961"/>
    <cellStyle name="_Costs not in AURORA 2006GRC 6.15.06 3 4 2" xfId="1962"/>
    <cellStyle name="_Costs not in AURORA 2006GRC 6.15.06 4" xfId="1963"/>
    <cellStyle name="_Costs not in AURORA 2006GRC 6.15.06 4 2" xfId="1964"/>
    <cellStyle name="_Costs not in AURORA 2006GRC 6.15.06 5" xfId="1965"/>
    <cellStyle name="_Costs not in AURORA 2006GRC 6.15.06 6" xfId="8663"/>
    <cellStyle name="_Costs not in AURORA 2006GRC 6.15.06 6 2" xfId="8664"/>
    <cellStyle name="_Costs not in AURORA 2006GRC 6.15.06 7" xfId="8665"/>
    <cellStyle name="_Costs not in AURORA 2006GRC 6.15.06 7 2" xfId="8666"/>
    <cellStyle name="_Costs not in AURORA 2006GRC 6.15.06_04 07E Wild Horse Wind Expansion (C) (2)" xfId="1966"/>
    <cellStyle name="_Costs not in AURORA 2006GRC 6.15.06_04 07E Wild Horse Wind Expansion (C) (2) 2" xfId="1967"/>
    <cellStyle name="_Costs not in AURORA 2006GRC 6.15.06_04 07E Wild Horse Wind Expansion (C) (2) 2 2" xfId="1968"/>
    <cellStyle name="_Costs not in AURORA 2006GRC 6.15.06_04 07E Wild Horse Wind Expansion (C) (2) 3" xfId="1969"/>
    <cellStyle name="_Costs not in AURORA 2006GRC 6.15.06_04 07E Wild Horse Wind Expansion (C) (2)_Adj Bench DR 3 for Initial Briefs (Electric)" xfId="1970"/>
    <cellStyle name="_Costs not in AURORA 2006GRC 6.15.06_04 07E Wild Horse Wind Expansion (C) (2)_Adj Bench DR 3 for Initial Briefs (Electric) 2" xfId="1971"/>
    <cellStyle name="_Costs not in AURORA 2006GRC 6.15.06_04 07E Wild Horse Wind Expansion (C) (2)_Adj Bench DR 3 for Initial Briefs (Electric) 2 2" xfId="1972"/>
    <cellStyle name="_Costs not in AURORA 2006GRC 6.15.06_04 07E Wild Horse Wind Expansion (C) (2)_Adj Bench DR 3 for Initial Briefs (Electric) 3" xfId="1973"/>
    <cellStyle name="_Costs not in AURORA 2006GRC 6.15.06_04 07E Wild Horse Wind Expansion (C) (2)_Adj Bench DR 3 for Initial Briefs (Electric)_DEM-WP(C) ENERG10C--ctn Mid-C_042010 2010GRC" xfId="8667"/>
    <cellStyle name="_Costs not in AURORA 2006GRC 6.15.06_04 07E Wild Horse Wind Expansion (C) (2)_Book1" xfId="8668"/>
    <cellStyle name="_Costs not in AURORA 2006GRC 6.15.06_04 07E Wild Horse Wind Expansion (C) (2)_DEM-WP(C) ENERG10C--ctn Mid-C_042010 2010GRC" xfId="8669"/>
    <cellStyle name="_Costs not in AURORA 2006GRC 6.15.06_04 07E Wild Horse Wind Expansion (C) (2)_Electric Rev Req Model (2009 GRC) " xfId="1974"/>
    <cellStyle name="_Costs not in AURORA 2006GRC 6.15.06_04 07E Wild Horse Wind Expansion (C) (2)_Electric Rev Req Model (2009 GRC)  2" xfId="1975"/>
    <cellStyle name="_Costs not in AURORA 2006GRC 6.15.06_04 07E Wild Horse Wind Expansion (C) (2)_Electric Rev Req Model (2009 GRC)  2 2" xfId="1976"/>
    <cellStyle name="_Costs not in AURORA 2006GRC 6.15.06_04 07E Wild Horse Wind Expansion (C) (2)_Electric Rev Req Model (2009 GRC)  3" xfId="1977"/>
    <cellStyle name="_Costs not in AURORA 2006GRC 6.15.06_04 07E Wild Horse Wind Expansion (C) (2)_Electric Rev Req Model (2009 GRC) _DEM-WP(C) ENERG10C--ctn Mid-C_042010 2010GRC" xfId="8670"/>
    <cellStyle name="_Costs not in AURORA 2006GRC 6.15.06_04 07E Wild Horse Wind Expansion (C) (2)_Electric Rev Req Model (2009 GRC) Rebuttal" xfId="1978"/>
    <cellStyle name="_Costs not in AURORA 2006GRC 6.15.06_04 07E Wild Horse Wind Expansion (C) (2)_Electric Rev Req Model (2009 GRC) Rebuttal 2" xfId="1979"/>
    <cellStyle name="_Costs not in AURORA 2006GRC 6.15.06_04 07E Wild Horse Wind Expansion (C) (2)_Electric Rev Req Model (2009 GRC) Rebuttal 2 2" xfId="1980"/>
    <cellStyle name="_Costs not in AURORA 2006GRC 6.15.06_04 07E Wild Horse Wind Expansion (C) (2)_Electric Rev Req Model (2009 GRC) Rebuttal 3" xfId="1981"/>
    <cellStyle name="_Costs not in AURORA 2006GRC 6.15.06_04 07E Wild Horse Wind Expansion (C) (2)_Electric Rev Req Model (2009 GRC) Rebuttal REmoval of New  WH Solar AdjustMI" xfId="1982"/>
    <cellStyle name="_Costs not in AURORA 2006GRC 6.15.06_04 07E Wild Horse Wind Expansion (C) (2)_Electric Rev Req Model (2009 GRC) Rebuttal REmoval of New  WH Solar AdjustMI 2" xfId="1983"/>
    <cellStyle name="_Costs not in AURORA 2006GRC 6.15.06_04 07E Wild Horse Wind Expansion (C) (2)_Electric Rev Req Model (2009 GRC) Rebuttal REmoval of New  WH Solar AdjustMI 2 2" xfId="1984"/>
    <cellStyle name="_Costs not in AURORA 2006GRC 6.15.06_04 07E Wild Horse Wind Expansion (C) (2)_Electric Rev Req Model (2009 GRC) Rebuttal REmoval of New  WH Solar AdjustMI 3" xfId="1985"/>
    <cellStyle name="_Costs not in AURORA 2006GRC 6.15.06_04 07E Wild Horse Wind Expansion (C) (2)_Electric Rev Req Model (2009 GRC) Rebuttal REmoval of New  WH Solar AdjustMI_DEM-WP(C) ENERG10C--ctn Mid-C_042010 2010GRC" xfId="8671"/>
    <cellStyle name="_Costs not in AURORA 2006GRC 6.15.06_04 07E Wild Horse Wind Expansion (C) (2)_Electric Rev Req Model (2009 GRC) Revised 01-18-2010" xfId="1986"/>
    <cellStyle name="_Costs not in AURORA 2006GRC 6.15.06_04 07E Wild Horse Wind Expansion (C) (2)_Electric Rev Req Model (2009 GRC) Revised 01-18-2010 2" xfId="1987"/>
    <cellStyle name="_Costs not in AURORA 2006GRC 6.15.06_04 07E Wild Horse Wind Expansion (C) (2)_Electric Rev Req Model (2009 GRC) Revised 01-18-2010 2 2" xfId="1988"/>
    <cellStyle name="_Costs not in AURORA 2006GRC 6.15.06_04 07E Wild Horse Wind Expansion (C) (2)_Electric Rev Req Model (2009 GRC) Revised 01-18-2010 3" xfId="1989"/>
    <cellStyle name="_Costs not in AURORA 2006GRC 6.15.06_04 07E Wild Horse Wind Expansion (C) (2)_Electric Rev Req Model (2009 GRC) Revised 01-18-2010_DEM-WP(C) ENERG10C--ctn Mid-C_042010 2010GRC" xfId="8672"/>
    <cellStyle name="_Costs not in AURORA 2006GRC 6.15.06_04 07E Wild Horse Wind Expansion (C) (2)_Electric Rev Req Model (2010 GRC)" xfId="8673"/>
    <cellStyle name="_Costs not in AURORA 2006GRC 6.15.06_04 07E Wild Horse Wind Expansion (C) (2)_Electric Rev Req Model (2010 GRC) SF" xfId="8674"/>
    <cellStyle name="_Costs not in AURORA 2006GRC 6.15.06_04 07E Wild Horse Wind Expansion (C) (2)_Final Order Electric EXHIBIT A-1" xfId="1990"/>
    <cellStyle name="_Costs not in AURORA 2006GRC 6.15.06_04 07E Wild Horse Wind Expansion (C) (2)_Final Order Electric EXHIBIT A-1 2" xfId="1991"/>
    <cellStyle name="_Costs not in AURORA 2006GRC 6.15.06_04 07E Wild Horse Wind Expansion (C) (2)_Final Order Electric EXHIBIT A-1 2 2" xfId="1992"/>
    <cellStyle name="_Costs not in AURORA 2006GRC 6.15.06_04 07E Wild Horse Wind Expansion (C) (2)_Final Order Electric EXHIBIT A-1 3" xfId="1993"/>
    <cellStyle name="_Costs not in AURORA 2006GRC 6.15.06_04 07E Wild Horse Wind Expansion (C) (2)_TENASKA REGULATORY ASSET" xfId="1994"/>
    <cellStyle name="_Costs not in AURORA 2006GRC 6.15.06_04 07E Wild Horse Wind Expansion (C) (2)_TENASKA REGULATORY ASSET 2" xfId="1995"/>
    <cellStyle name="_Costs not in AURORA 2006GRC 6.15.06_04 07E Wild Horse Wind Expansion (C) (2)_TENASKA REGULATORY ASSET 2 2" xfId="1996"/>
    <cellStyle name="_Costs not in AURORA 2006GRC 6.15.06_04 07E Wild Horse Wind Expansion (C) (2)_TENASKA REGULATORY ASSET 3" xfId="1997"/>
    <cellStyle name="_Costs not in AURORA 2006GRC 6.15.06_16.37E Wild Horse Expansion DeferralRevwrkingfile SF" xfId="1998"/>
    <cellStyle name="_Costs not in AURORA 2006GRC 6.15.06_16.37E Wild Horse Expansion DeferralRevwrkingfile SF 2" xfId="1999"/>
    <cellStyle name="_Costs not in AURORA 2006GRC 6.15.06_16.37E Wild Horse Expansion DeferralRevwrkingfile SF 2 2" xfId="2000"/>
    <cellStyle name="_Costs not in AURORA 2006GRC 6.15.06_16.37E Wild Horse Expansion DeferralRevwrkingfile SF 3" xfId="2001"/>
    <cellStyle name="_Costs not in AURORA 2006GRC 6.15.06_16.37E Wild Horse Expansion DeferralRevwrkingfile SF_DEM-WP(C) ENERG10C--ctn Mid-C_042010 2010GRC" xfId="8675"/>
    <cellStyle name="_Costs not in AURORA 2006GRC 6.15.06_2009 Compliance Filing PCA Exhibits for GRC" xfId="8676"/>
    <cellStyle name="_Costs not in AURORA 2006GRC 6.15.06_2009 GRC Compl Filing - Exhibit D" xfId="2002"/>
    <cellStyle name="_Costs not in AURORA 2006GRC 6.15.06_2009 GRC Compl Filing - Exhibit D 2" xfId="2003"/>
    <cellStyle name="_Costs not in AURORA 2006GRC 6.15.06_2009 GRC Compl Filing - Exhibit D_DEM-WP(C) ENERG10C--ctn Mid-C_042010 2010GRC" xfId="8677"/>
    <cellStyle name="_Costs not in AURORA 2006GRC 6.15.06_3.01 Income Statement" xfId="30"/>
    <cellStyle name="_Costs not in AURORA 2006GRC 6.15.06_4 31 Regulatory Assets and Liabilities  7 06- Exhibit D" xfId="2004"/>
    <cellStyle name="_Costs not in AURORA 2006GRC 6.15.06_4 31 Regulatory Assets and Liabilities  7 06- Exhibit D 2" xfId="2005"/>
    <cellStyle name="_Costs not in AURORA 2006GRC 6.15.06_4 31 Regulatory Assets and Liabilities  7 06- Exhibit D 2 2" xfId="2006"/>
    <cellStyle name="_Costs not in AURORA 2006GRC 6.15.06_4 31 Regulatory Assets and Liabilities  7 06- Exhibit D 3" xfId="2007"/>
    <cellStyle name="_Costs not in AURORA 2006GRC 6.15.06_4 31 Regulatory Assets and Liabilities  7 06- Exhibit D_DEM-WP(C) ENERG10C--ctn Mid-C_042010 2010GRC" xfId="8678"/>
    <cellStyle name="_Costs not in AURORA 2006GRC 6.15.06_4 31 Regulatory Assets and Liabilities  7 06- Exhibit D_NIM Summary" xfId="2008"/>
    <cellStyle name="_Costs not in AURORA 2006GRC 6.15.06_4 31 Regulatory Assets and Liabilities  7 06- Exhibit D_NIM Summary 2" xfId="2009"/>
    <cellStyle name="_Costs not in AURORA 2006GRC 6.15.06_4 31 Regulatory Assets and Liabilities  7 06- Exhibit D_NIM Summary_DEM-WP(C) ENERG10C--ctn Mid-C_042010 2010GRC" xfId="8679"/>
    <cellStyle name="_Costs not in AURORA 2006GRC 6.15.06_4 31E Reg Asset  Liab and EXH D" xfId="8680"/>
    <cellStyle name="_Costs not in AURORA 2006GRC 6.15.06_4 31E Reg Asset  Liab and EXH D _ Aug 10 Filing (2)" xfId="8681"/>
    <cellStyle name="_Costs not in AURORA 2006GRC 6.15.06_4 32 Regulatory Assets and Liabilities  7 06- Exhibit D" xfId="2010"/>
    <cellStyle name="_Costs not in AURORA 2006GRC 6.15.06_4 32 Regulatory Assets and Liabilities  7 06- Exhibit D 2" xfId="2011"/>
    <cellStyle name="_Costs not in AURORA 2006GRC 6.15.06_4 32 Regulatory Assets and Liabilities  7 06- Exhibit D 2 2" xfId="2012"/>
    <cellStyle name="_Costs not in AURORA 2006GRC 6.15.06_4 32 Regulatory Assets and Liabilities  7 06- Exhibit D 3" xfId="2013"/>
    <cellStyle name="_Costs not in AURORA 2006GRC 6.15.06_4 32 Regulatory Assets and Liabilities  7 06- Exhibit D_DEM-WP(C) ENERG10C--ctn Mid-C_042010 2010GRC" xfId="8682"/>
    <cellStyle name="_Costs not in AURORA 2006GRC 6.15.06_4 32 Regulatory Assets and Liabilities  7 06- Exhibit D_NIM Summary" xfId="2014"/>
    <cellStyle name="_Costs not in AURORA 2006GRC 6.15.06_4 32 Regulatory Assets and Liabilities  7 06- Exhibit D_NIM Summary 2" xfId="2015"/>
    <cellStyle name="_Costs not in AURORA 2006GRC 6.15.06_4 32 Regulatory Assets and Liabilities  7 06- Exhibit D_NIM Summary_DEM-WP(C) ENERG10C--ctn Mid-C_042010 2010GRC" xfId="8683"/>
    <cellStyle name="_Costs not in AURORA 2006GRC 6.15.06_ACCOUNTS" xfId="8684"/>
    <cellStyle name="_Costs not in AURORA 2006GRC 6.15.06_AURORA Total New" xfId="2016"/>
    <cellStyle name="_Costs not in AURORA 2006GRC 6.15.06_AURORA Total New 2" xfId="2017"/>
    <cellStyle name="_Costs not in AURORA 2006GRC 6.15.06_Book2" xfId="2018"/>
    <cellStyle name="_Costs not in AURORA 2006GRC 6.15.06_Book2 2" xfId="2019"/>
    <cellStyle name="_Costs not in AURORA 2006GRC 6.15.06_Book2 2 2" xfId="2020"/>
    <cellStyle name="_Costs not in AURORA 2006GRC 6.15.06_Book2 3" xfId="2021"/>
    <cellStyle name="_Costs not in AURORA 2006GRC 6.15.06_Book2_Adj Bench DR 3 for Initial Briefs (Electric)" xfId="2022"/>
    <cellStyle name="_Costs not in AURORA 2006GRC 6.15.06_Book2_Adj Bench DR 3 for Initial Briefs (Electric) 2" xfId="2023"/>
    <cellStyle name="_Costs not in AURORA 2006GRC 6.15.06_Book2_Adj Bench DR 3 for Initial Briefs (Electric) 2 2" xfId="2024"/>
    <cellStyle name="_Costs not in AURORA 2006GRC 6.15.06_Book2_Adj Bench DR 3 for Initial Briefs (Electric) 3" xfId="2025"/>
    <cellStyle name="_Costs not in AURORA 2006GRC 6.15.06_Book2_Adj Bench DR 3 for Initial Briefs (Electric)_DEM-WP(C) ENERG10C--ctn Mid-C_042010 2010GRC" xfId="8685"/>
    <cellStyle name="_Costs not in AURORA 2006GRC 6.15.06_Book2_DEM-WP(C) ENERG10C--ctn Mid-C_042010 2010GRC" xfId="8686"/>
    <cellStyle name="_Costs not in AURORA 2006GRC 6.15.06_Book2_Electric Rev Req Model (2009 GRC) Rebuttal" xfId="2026"/>
    <cellStyle name="_Costs not in AURORA 2006GRC 6.15.06_Book2_Electric Rev Req Model (2009 GRC) Rebuttal 2" xfId="2027"/>
    <cellStyle name="_Costs not in AURORA 2006GRC 6.15.06_Book2_Electric Rev Req Model (2009 GRC) Rebuttal 2 2" xfId="2028"/>
    <cellStyle name="_Costs not in AURORA 2006GRC 6.15.06_Book2_Electric Rev Req Model (2009 GRC) Rebuttal 3" xfId="2029"/>
    <cellStyle name="_Costs not in AURORA 2006GRC 6.15.06_Book2_Electric Rev Req Model (2009 GRC) Rebuttal REmoval of New  WH Solar AdjustMI" xfId="2030"/>
    <cellStyle name="_Costs not in AURORA 2006GRC 6.15.06_Book2_Electric Rev Req Model (2009 GRC) Rebuttal REmoval of New  WH Solar AdjustMI 2" xfId="2031"/>
    <cellStyle name="_Costs not in AURORA 2006GRC 6.15.06_Book2_Electric Rev Req Model (2009 GRC) Rebuttal REmoval of New  WH Solar AdjustMI 2 2" xfId="2032"/>
    <cellStyle name="_Costs not in AURORA 2006GRC 6.15.06_Book2_Electric Rev Req Model (2009 GRC) Rebuttal REmoval of New  WH Solar AdjustMI 3" xfId="2033"/>
    <cellStyle name="_Costs not in AURORA 2006GRC 6.15.06_Book2_Electric Rev Req Model (2009 GRC) Rebuttal REmoval of New  WH Solar AdjustMI_DEM-WP(C) ENERG10C--ctn Mid-C_042010 2010GRC" xfId="8687"/>
    <cellStyle name="_Costs not in AURORA 2006GRC 6.15.06_Book2_Electric Rev Req Model (2009 GRC) Revised 01-18-2010" xfId="2034"/>
    <cellStyle name="_Costs not in AURORA 2006GRC 6.15.06_Book2_Electric Rev Req Model (2009 GRC) Revised 01-18-2010 2" xfId="2035"/>
    <cellStyle name="_Costs not in AURORA 2006GRC 6.15.06_Book2_Electric Rev Req Model (2009 GRC) Revised 01-18-2010 2 2" xfId="2036"/>
    <cellStyle name="_Costs not in AURORA 2006GRC 6.15.06_Book2_Electric Rev Req Model (2009 GRC) Revised 01-18-2010 3" xfId="2037"/>
    <cellStyle name="_Costs not in AURORA 2006GRC 6.15.06_Book2_Electric Rev Req Model (2009 GRC) Revised 01-18-2010_DEM-WP(C) ENERG10C--ctn Mid-C_042010 2010GRC" xfId="8688"/>
    <cellStyle name="_Costs not in AURORA 2006GRC 6.15.06_Book2_Final Order Electric EXHIBIT A-1" xfId="2038"/>
    <cellStyle name="_Costs not in AURORA 2006GRC 6.15.06_Book2_Final Order Electric EXHIBIT A-1 2" xfId="2039"/>
    <cellStyle name="_Costs not in AURORA 2006GRC 6.15.06_Book2_Final Order Electric EXHIBIT A-1 2 2" xfId="2040"/>
    <cellStyle name="_Costs not in AURORA 2006GRC 6.15.06_Book2_Final Order Electric EXHIBIT A-1 3" xfId="2041"/>
    <cellStyle name="_Costs not in AURORA 2006GRC 6.15.06_Book4" xfId="2042"/>
    <cellStyle name="_Costs not in AURORA 2006GRC 6.15.06_Book4 2" xfId="2043"/>
    <cellStyle name="_Costs not in AURORA 2006GRC 6.15.06_Book4 2 2" xfId="2044"/>
    <cellStyle name="_Costs not in AURORA 2006GRC 6.15.06_Book4 3" xfId="2045"/>
    <cellStyle name="_Costs not in AURORA 2006GRC 6.15.06_Book4_DEM-WP(C) ENERG10C--ctn Mid-C_042010 2010GRC" xfId="8689"/>
    <cellStyle name="_Costs not in AURORA 2006GRC 6.15.06_Book9" xfId="2046"/>
    <cellStyle name="_Costs not in AURORA 2006GRC 6.15.06_Book9 2" xfId="2047"/>
    <cellStyle name="_Costs not in AURORA 2006GRC 6.15.06_Book9 2 2" xfId="2048"/>
    <cellStyle name="_Costs not in AURORA 2006GRC 6.15.06_Book9 3" xfId="2049"/>
    <cellStyle name="_Costs not in AURORA 2006GRC 6.15.06_Book9_DEM-WP(C) ENERG10C--ctn Mid-C_042010 2010GRC" xfId="8690"/>
    <cellStyle name="_Costs not in AURORA 2006GRC 6.15.06_Chelan PUD Power Costs (8-10)" xfId="8691"/>
    <cellStyle name="_Costs not in AURORA 2006GRC 6.15.06_DEM-WP(C) Chelan Power Costs" xfId="8692"/>
    <cellStyle name="_Costs not in AURORA 2006GRC 6.15.06_DEM-WP(C) ENERG10C--ctn Mid-C_042010 2010GRC" xfId="8693"/>
    <cellStyle name="_Costs not in AURORA 2006GRC 6.15.06_DEM-WP(C) Gas Transport 2010GRC" xfId="8694"/>
    <cellStyle name="_Costs not in AURORA 2006GRC 6.15.06_Gas Rev Req Model (2010 GRC)" xfId="8695"/>
    <cellStyle name="_Costs not in AURORA 2006GRC 6.15.06_INPUTS" xfId="2050"/>
    <cellStyle name="_Costs not in AURORA 2006GRC 6.15.06_INPUTS 2" xfId="2051"/>
    <cellStyle name="_Costs not in AURORA 2006GRC 6.15.06_INPUTS 2 2" xfId="2052"/>
    <cellStyle name="_Costs not in AURORA 2006GRC 6.15.06_INPUTS 3" xfId="2053"/>
    <cellStyle name="_Costs not in AURORA 2006GRC 6.15.06_NIM Summary" xfId="2054"/>
    <cellStyle name="_Costs not in AURORA 2006GRC 6.15.06_NIM Summary 09GRC" xfId="2055"/>
    <cellStyle name="_Costs not in AURORA 2006GRC 6.15.06_NIM Summary 09GRC 2" xfId="2056"/>
    <cellStyle name="_Costs not in AURORA 2006GRC 6.15.06_NIM Summary 09GRC_DEM-WP(C) ENERG10C--ctn Mid-C_042010 2010GRC" xfId="8696"/>
    <cellStyle name="_Costs not in AURORA 2006GRC 6.15.06_NIM Summary 2" xfId="2057"/>
    <cellStyle name="_Costs not in AURORA 2006GRC 6.15.06_NIM Summary 3" xfId="2058"/>
    <cellStyle name="_Costs not in AURORA 2006GRC 6.15.06_NIM Summary 4" xfId="2059"/>
    <cellStyle name="_Costs not in AURORA 2006GRC 6.15.06_NIM Summary 5" xfId="2060"/>
    <cellStyle name="_Costs not in AURORA 2006GRC 6.15.06_NIM Summary 6" xfId="2061"/>
    <cellStyle name="_Costs not in AURORA 2006GRC 6.15.06_NIM Summary 7" xfId="2062"/>
    <cellStyle name="_Costs not in AURORA 2006GRC 6.15.06_NIM Summary 8" xfId="2063"/>
    <cellStyle name="_Costs not in AURORA 2006GRC 6.15.06_NIM Summary 9" xfId="2064"/>
    <cellStyle name="_Costs not in AURORA 2006GRC 6.15.06_NIM Summary_DEM-WP(C) ENERG10C--ctn Mid-C_042010 2010GRC" xfId="8697"/>
    <cellStyle name="_Costs not in AURORA 2006GRC 6.15.06_PCA 10 -  Exhibit D from A Kellogg Jan 2011" xfId="8698"/>
    <cellStyle name="_Costs not in AURORA 2006GRC 6.15.06_PCA 10 -  Exhibit D from A Kellogg July 2011" xfId="8699"/>
    <cellStyle name="_Costs not in AURORA 2006GRC 6.15.06_PCA 10 -  Exhibit D from S Free Rcv'd 12-11" xfId="8700"/>
    <cellStyle name="_Costs not in AURORA 2006GRC 6.15.06_PCA 9 -  Exhibit D April 2010" xfId="8701"/>
    <cellStyle name="_Costs not in AURORA 2006GRC 6.15.06_PCA 9 -  Exhibit D April 2010 (3)" xfId="2065"/>
    <cellStyle name="_Costs not in AURORA 2006GRC 6.15.06_PCA 9 -  Exhibit D April 2010 (3) 2" xfId="2066"/>
    <cellStyle name="_Costs not in AURORA 2006GRC 6.15.06_PCA 9 -  Exhibit D April 2010 (3)_DEM-WP(C) ENERG10C--ctn Mid-C_042010 2010GRC" xfId="8702"/>
    <cellStyle name="_Costs not in AURORA 2006GRC 6.15.06_PCA 9 -  Exhibit D Nov 2010" xfId="8703"/>
    <cellStyle name="_Costs not in AURORA 2006GRC 6.15.06_PCA 9 - Exhibit D at August 2010" xfId="8704"/>
    <cellStyle name="_Costs not in AURORA 2006GRC 6.15.06_PCA 9 - Exhibit D June 2010 GRC" xfId="8705"/>
    <cellStyle name="_Costs not in AURORA 2006GRC 6.15.06_Power Costs - Comparison bx Rbtl-Staff-Jt-PC" xfId="2067"/>
    <cellStyle name="_Costs not in AURORA 2006GRC 6.15.06_Power Costs - Comparison bx Rbtl-Staff-Jt-PC 2" xfId="2068"/>
    <cellStyle name="_Costs not in AURORA 2006GRC 6.15.06_Power Costs - Comparison bx Rbtl-Staff-Jt-PC 2 2" xfId="2069"/>
    <cellStyle name="_Costs not in AURORA 2006GRC 6.15.06_Power Costs - Comparison bx Rbtl-Staff-Jt-PC 3" xfId="2070"/>
    <cellStyle name="_Costs not in AURORA 2006GRC 6.15.06_Power Costs - Comparison bx Rbtl-Staff-Jt-PC_Adj Bench DR 3 for Initial Briefs (Electric)" xfId="2071"/>
    <cellStyle name="_Costs not in AURORA 2006GRC 6.15.06_Power Costs - Comparison bx Rbtl-Staff-Jt-PC_Adj Bench DR 3 for Initial Briefs (Electric) 2" xfId="2072"/>
    <cellStyle name="_Costs not in AURORA 2006GRC 6.15.06_Power Costs - Comparison bx Rbtl-Staff-Jt-PC_Adj Bench DR 3 for Initial Briefs (Electric) 2 2" xfId="2073"/>
    <cellStyle name="_Costs not in AURORA 2006GRC 6.15.06_Power Costs - Comparison bx Rbtl-Staff-Jt-PC_Adj Bench DR 3 for Initial Briefs (Electric) 3" xfId="2074"/>
    <cellStyle name="_Costs not in AURORA 2006GRC 6.15.06_Power Costs - Comparison bx Rbtl-Staff-Jt-PC_Adj Bench DR 3 for Initial Briefs (Electric)_DEM-WP(C) ENERG10C--ctn Mid-C_042010 2010GRC" xfId="8706"/>
    <cellStyle name="_Costs not in AURORA 2006GRC 6.15.06_Power Costs - Comparison bx Rbtl-Staff-Jt-PC_DEM-WP(C) ENERG10C--ctn Mid-C_042010 2010GRC" xfId="8707"/>
    <cellStyle name="_Costs not in AURORA 2006GRC 6.15.06_Power Costs - Comparison bx Rbtl-Staff-Jt-PC_Electric Rev Req Model (2009 GRC) Rebuttal" xfId="2075"/>
    <cellStyle name="_Costs not in AURORA 2006GRC 6.15.06_Power Costs - Comparison bx Rbtl-Staff-Jt-PC_Electric Rev Req Model (2009 GRC) Rebuttal 2" xfId="2076"/>
    <cellStyle name="_Costs not in AURORA 2006GRC 6.15.06_Power Costs - Comparison bx Rbtl-Staff-Jt-PC_Electric Rev Req Model (2009 GRC) Rebuttal 2 2" xfId="2077"/>
    <cellStyle name="_Costs not in AURORA 2006GRC 6.15.06_Power Costs - Comparison bx Rbtl-Staff-Jt-PC_Electric Rev Req Model (2009 GRC) Rebuttal 3" xfId="2078"/>
    <cellStyle name="_Costs not in AURORA 2006GRC 6.15.06_Power Costs - Comparison bx Rbtl-Staff-Jt-PC_Electric Rev Req Model (2009 GRC) Rebuttal REmoval of New  WH Solar AdjustMI" xfId="2079"/>
    <cellStyle name="_Costs not in AURORA 2006GRC 6.15.06_Power Costs - Comparison bx Rbtl-Staff-Jt-PC_Electric Rev Req Model (2009 GRC) Rebuttal REmoval of New  WH Solar AdjustMI 2" xfId="2080"/>
    <cellStyle name="_Costs not in AURORA 2006GRC 6.15.06_Power Costs - Comparison bx Rbtl-Staff-Jt-PC_Electric Rev Req Model (2009 GRC) Rebuttal REmoval of New  WH Solar AdjustMI 2 2" xfId="2081"/>
    <cellStyle name="_Costs not in AURORA 2006GRC 6.15.06_Power Costs - Comparison bx Rbtl-Staff-Jt-PC_Electric Rev Req Model (2009 GRC) Rebuttal REmoval of New  WH Solar AdjustMI 3" xfId="2082"/>
    <cellStyle name="_Costs not in AURORA 2006GRC 6.15.06_Power Costs - Comparison bx Rbtl-Staff-Jt-PC_Electric Rev Req Model (2009 GRC) Rebuttal REmoval of New  WH Solar AdjustMI_DEM-WP(C) ENERG10C--ctn Mid-C_042010 2010GRC" xfId="8708"/>
    <cellStyle name="_Costs not in AURORA 2006GRC 6.15.06_Power Costs - Comparison bx Rbtl-Staff-Jt-PC_Electric Rev Req Model (2009 GRC) Revised 01-18-2010" xfId="2083"/>
    <cellStyle name="_Costs not in AURORA 2006GRC 6.15.06_Power Costs - Comparison bx Rbtl-Staff-Jt-PC_Electric Rev Req Model (2009 GRC) Revised 01-18-2010 2" xfId="2084"/>
    <cellStyle name="_Costs not in AURORA 2006GRC 6.15.06_Power Costs - Comparison bx Rbtl-Staff-Jt-PC_Electric Rev Req Model (2009 GRC) Revised 01-18-2010 2 2" xfId="2085"/>
    <cellStyle name="_Costs not in AURORA 2006GRC 6.15.06_Power Costs - Comparison bx Rbtl-Staff-Jt-PC_Electric Rev Req Model (2009 GRC) Revised 01-18-2010 3" xfId="2086"/>
    <cellStyle name="_Costs not in AURORA 2006GRC 6.15.06_Power Costs - Comparison bx Rbtl-Staff-Jt-PC_Electric Rev Req Model (2009 GRC) Revised 01-18-2010_DEM-WP(C) ENERG10C--ctn Mid-C_042010 2010GRC" xfId="8709"/>
    <cellStyle name="_Costs not in AURORA 2006GRC 6.15.06_Power Costs - Comparison bx Rbtl-Staff-Jt-PC_Final Order Electric EXHIBIT A-1" xfId="2087"/>
    <cellStyle name="_Costs not in AURORA 2006GRC 6.15.06_Power Costs - Comparison bx Rbtl-Staff-Jt-PC_Final Order Electric EXHIBIT A-1 2" xfId="2088"/>
    <cellStyle name="_Costs not in AURORA 2006GRC 6.15.06_Power Costs - Comparison bx Rbtl-Staff-Jt-PC_Final Order Electric EXHIBIT A-1 2 2" xfId="2089"/>
    <cellStyle name="_Costs not in AURORA 2006GRC 6.15.06_Power Costs - Comparison bx Rbtl-Staff-Jt-PC_Final Order Electric EXHIBIT A-1 3" xfId="2090"/>
    <cellStyle name="_Costs not in AURORA 2006GRC 6.15.06_Production Adj 4.37" xfId="2091"/>
    <cellStyle name="_Costs not in AURORA 2006GRC 6.15.06_Production Adj 4.37 2" xfId="2092"/>
    <cellStyle name="_Costs not in AURORA 2006GRC 6.15.06_Production Adj 4.37 2 2" xfId="2093"/>
    <cellStyle name="_Costs not in AURORA 2006GRC 6.15.06_Production Adj 4.37 3" xfId="2094"/>
    <cellStyle name="_Costs not in AURORA 2006GRC 6.15.06_Purchased Power Adj 4.03" xfId="2095"/>
    <cellStyle name="_Costs not in AURORA 2006GRC 6.15.06_Purchased Power Adj 4.03 2" xfId="2096"/>
    <cellStyle name="_Costs not in AURORA 2006GRC 6.15.06_Purchased Power Adj 4.03 2 2" xfId="2097"/>
    <cellStyle name="_Costs not in AURORA 2006GRC 6.15.06_Purchased Power Adj 4.03 3" xfId="2098"/>
    <cellStyle name="_Costs not in AURORA 2006GRC 6.15.06_Rebuttal Power Costs" xfId="2099"/>
    <cellStyle name="_Costs not in AURORA 2006GRC 6.15.06_Rebuttal Power Costs 2" xfId="2100"/>
    <cellStyle name="_Costs not in AURORA 2006GRC 6.15.06_Rebuttal Power Costs 2 2" xfId="2101"/>
    <cellStyle name="_Costs not in AURORA 2006GRC 6.15.06_Rebuttal Power Costs 3" xfId="2102"/>
    <cellStyle name="_Costs not in AURORA 2006GRC 6.15.06_Rebuttal Power Costs_Adj Bench DR 3 for Initial Briefs (Electric)" xfId="2103"/>
    <cellStyle name="_Costs not in AURORA 2006GRC 6.15.06_Rebuttal Power Costs_Adj Bench DR 3 for Initial Briefs (Electric) 2" xfId="2104"/>
    <cellStyle name="_Costs not in AURORA 2006GRC 6.15.06_Rebuttal Power Costs_Adj Bench DR 3 for Initial Briefs (Electric) 2 2" xfId="2105"/>
    <cellStyle name="_Costs not in AURORA 2006GRC 6.15.06_Rebuttal Power Costs_Adj Bench DR 3 for Initial Briefs (Electric) 3" xfId="2106"/>
    <cellStyle name="_Costs not in AURORA 2006GRC 6.15.06_Rebuttal Power Costs_Adj Bench DR 3 for Initial Briefs (Electric)_DEM-WP(C) ENERG10C--ctn Mid-C_042010 2010GRC" xfId="8710"/>
    <cellStyle name="_Costs not in AURORA 2006GRC 6.15.06_Rebuttal Power Costs_DEM-WP(C) ENERG10C--ctn Mid-C_042010 2010GRC" xfId="8711"/>
    <cellStyle name="_Costs not in AURORA 2006GRC 6.15.06_Rebuttal Power Costs_Electric Rev Req Model (2009 GRC) Rebuttal" xfId="2107"/>
    <cellStyle name="_Costs not in AURORA 2006GRC 6.15.06_Rebuttal Power Costs_Electric Rev Req Model (2009 GRC) Rebuttal 2" xfId="2108"/>
    <cellStyle name="_Costs not in AURORA 2006GRC 6.15.06_Rebuttal Power Costs_Electric Rev Req Model (2009 GRC) Rebuttal 2 2" xfId="2109"/>
    <cellStyle name="_Costs not in AURORA 2006GRC 6.15.06_Rebuttal Power Costs_Electric Rev Req Model (2009 GRC) Rebuttal 3" xfId="2110"/>
    <cellStyle name="_Costs not in AURORA 2006GRC 6.15.06_Rebuttal Power Costs_Electric Rev Req Model (2009 GRC) Rebuttal REmoval of New  WH Solar AdjustMI" xfId="2111"/>
    <cellStyle name="_Costs not in AURORA 2006GRC 6.15.06_Rebuttal Power Costs_Electric Rev Req Model (2009 GRC) Rebuttal REmoval of New  WH Solar AdjustMI 2" xfId="2112"/>
    <cellStyle name="_Costs not in AURORA 2006GRC 6.15.06_Rebuttal Power Costs_Electric Rev Req Model (2009 GRC) Rebuttal REmoval of New  WH Solar AdjustMI 2 2" xfId="2113"/>
    <cellStyle name="_Costs not in AURORA 2006GRC 6.15.06_Rebuttal Power Costs_Electric Rev Req Model (2009 GRC) Rebuttal REmoval of New  WH Solar AdjustMI 3" xfId="2114"/>
    <cellStyle name="_Costs not in AURORA 2006GRC 6.15.06_Rebuttal Power Costs_Electric Rev Req Model (2009 GRC) Rebuttal REmoval of New  WH Solar AdjustMI_DEM-WP(C) ENERG10C--ctn Mid-C_042010 2010GRC" xfId="8712"/>
    <cellStyle name="_Costs not in AURORA 2006GRC 6.15.06_Rebuttal Power Costs_Electric Rev Req Model (2009 GRC) Revised 01-18-2010" xfId="2115"/>
    <cellStyle name="_Costs not in AURORA 2006GRC 6.15.06_Rebuttal Power Costs_Electric Rev Req Model (2009 GRC) Revised 01-18-2010 2" xfId="2116"/>
    <cellStyle name="_Costs not in AURORA 2006GRC 6.15.06_Rebuttal Power Costs_Electric Rev Req Model (2009 GRC) Revised 01-18-2010 2 2" xfId="2117"/>
    <cellStyle name="_Costs not in AURORA 2006GRC 6.15.06_Rebuttal Power Costs_Electric Rev Req Model (2009 GRC) Revised 01-18-2010 3" xfId="2118"/>
    <cellStyle name="_Costs not in AURORA 2006GRC 6.15.06_Rebuttal Power Costs_Electric Rev Req Model (2009 GRC) Revised 01-18-2010_DEM-WP(C) ENERG10C--ctn Mid-C_042010 2010GRC" xfId="8713"/>
    <cellStyle name="_Costs not in AURORA 2006GRC 6.15.06_Rebuttal Power Costs_Final Order Electric EXHIBIT A-1" xfId="2119"/>
    <cellStyle name="_Costs not in AURORA 2006GRC 6.15.06_Rebuttal Power Costs_Final Order Electric EXHIBIT A-1 2" xfId="2120"/>
    <cellStyle name="_Costs not in AURORA 2006GRC 6.15.06_Rebuttal Power Costs_Final Order Electric EXHIBIT A-1 2 2" xfId="2121"/>
    <cellStyle name="_Costs not in AURORA 2006GRC 6.15.06_Rebuttal Power Costs_Final Order Electric EXHIBIT A-1 3" xfId="2122"/>
    <cellStyle name="_Costs not in AURORA 2006GRC 6.15.06_ROR &amp; CONV FACTOR" xfId="2123"/>
    <cellStyle name="_Costs not in AURORA 2006GRC 6.15.06_ROR &amp; CONV FACTOR 2" xfId="2124"/>
    <cellStyle name="_Costs not in AURORA 2006GRC 6.15.06_ROR &amp; CONV FACTOR 2 2" xfId="2125"/>
    <cellStyle name="_Costs not in AURORA 2006GRC 6.15.06_ROR &amp; CONV FACTOR 3" xfId="2126"/>
    <cellStyle name="_Costs not in AURORA 2006GRC 6.15.06_ROR 5.02" xfId="2127"/>
    <cellStyle name="_Costs not in AURORA 2006GRC 6.15.06_ROR 5.02 2" xfId="2128"/>
    <cellStyle name="_Costs not in AURORA 2006GRC 6.15.06_ROR 5.02 2 2" xfId="2129"/>
    <cellStyle name="_Costs not in AURORA 2006GRC 6.15.06_ROR 5.02 3" xfId="2130"/>
    <cellStyle name="_Costs not in AURORA 2006GRC 6.15.06_Wind Integration 10GRC" xfId="2131"/>
    <cellStyle name="_Costs not in AURORA 2006GRC 6.15.06_Wind Integration 10GRC 2" xfId="2132"/>
    <cellStyle name="_Costs not in AURORA 2006GRC 6.15.06_Wind Integration 10GRC_DEM-WP(C) ENERG10C--ctn Mid-C_042010 2010GRC" xfId="8714"/>
    <cellStyle name="_Costs not in AURORA 2006GRC w gas price updated" xfId="2133"/>
    <cellStyle name="_Costs not in AURORA 2006GRC w gas price updated 2" xfId="2134"/>
    <cellStyle name="_Costs not in AURORA 2006GRC w gas price updated 2 2" xfId="2135"/>
    <cellStyle name="_Costs not in AURORA 2006GRC w gas price updated 3" xfId="2136"/>
    <cellStyle name="_Costs not in AURORA 2006GRC w gas price updated_Adj Bench DR 3 for Initial Briefs (Electric)" xfId="2137"/>
    <cellStyle name="_Costs not in AURORA 2006GRC w gas price updated_Adj Bench DR 3 for Initial Briefs (Electric) 2" xfId="2138"/>
    <cellStyle name="_Costs not in AURORA 2006GRC w gas price updated_Adj Bench DR 3 for Initial Briefs (Electric) 2 2" xfId="2139"/>
    <cellStyle name="_Costs not in AURORA 2006GRC w gas price updated_Adj Bench DR 3 for Initial Briefs (Electric) 3" xfId="2140"/>
    <cellStyle name="_Costs not in AURORA 2006GRC w gas price updated_Adj Bench DR 3 for Initial Briefs (Electric)_DEM-WP(C) ENERG10C--ctn Mid-C_042010 2010GRC" xfId="8715"/>
    <cellStyle name="_Costs not in AURORA 2006GRC w gas price updated_Book1" xfId="8716"/>
    <cellStyle name="_Costs not in AURORA 2006GRC w gas price updated_Book2" xfId="2141"/>
    <cellStyle name="_Costs not in AURORA 2006GRC w gas price updated_Book2 2" xfId="2142"/>
    <cellStyle name="_Costs not in AURORA 2006GRC w gas price updated_Book2 2 2" xfId="2143"/>
    <cellStyle name="_Costs not in AURORA 2006GRC w gas price updated_Book2 3" xfId="2144"/>
    <cellStyle name="_Costs not in AURORA 2006GRC w gas price updated_Book2_Adj Bench DR 3 for Initial Briefs (Electric)" xfId="2145"/>
    <cellStyle name="_Costs not in AURORA 2006GRC w gas price updated_Book2_Adj Bench DR 3 for Initial Briefs (Electric) 2" xfId="2146"/>
    <cellStyle name="_Costs not in AURORA 2006GRC w gas price updated_Book2_Adj Bench DR 3 for Initial Briefs (Electric) 2 2" xfId="2147"/>
    <cellStyle name="_Costs not in AURORA 2006GRC w gas price updated_Book2_Adj Bench DR 3 for Initial Briefs (Electric) 3" xfId="2148"/>
    <cellStyle name="_Costs not in AURORA 2006GRC w gas price updated_Book2_Adj Bench DR 3 for Initial Briefs (Electric)_DEM-WP(C) ENERG10C--ctn Mid-C_042010 2010GRC" xfId="8717"/>
    <cellStyle name="_Costs not in AURORA 2006GRC w gas price updated_Book2_DEM-WP(C) ENERG10C--ctn Mid-C_042010 2010GRC" xfId="8718"/>
    <cellStyle name="_Costs not in AURORA 2006GRC w gas price updated_Book2_Electric Rev Req Model (2009 GRC) Rebuttal" xfId="2149"/>
    <cellStyle name="_Costs not in AURORA 2006GRC w gas price updated_Book2_Electric Rev Req Model (2009 GRC) Rebuttal 2" xfId="2150"/>
    <cellStyle name="_Costs not in AURORA 2006GRC w gas price updated_Book2_Electric Rev Req Model (2009 GRC) Rebuttal 2 2" xfId="2151"/>
    <cellStyle name="_Costs not in AURORA 2006GRC w gas price updated_Book2_Electric Rev Req Model (2009 GRC) Rebuttal 3" xfId="2152"/>
    <cellStyle name="_Costs not in AURORA 2006GRC w gas price updated_Book2_Electric Rev Req Model (2009 GRC) Rebuttal REmoval of New  WH Solar AdjustMI" xfId="2153"/>
    <cellStyle name="_Costs not in AURORA 2006GRC w gas price updated_Book2_Electric Rev Req Model (2009 GRC) Rebuttal REmoval of New  WH Solar AdjustMI 2" xfId="2154"/>
    <cellStyle name="_Costs not in AURORA 2006GRC w gas price updated_Book2_Electric Rev Req Model (2009 GRC) Rebuttal REmoval of New  WH Solar AdjustMI 2 2" xfId="2155"/>
    <cellStyle name="_Costs not in AURORA 2006GRC w gas price updated_Book2_Electric Rev Req Model (2009 GRC) Rebuttal REmoval of New  WH Solar AdjustMI 3" xfId="2156"/>
    <cellStyle name="_Costs not in AURORA 2006GRC w gas price updated_Book2_Electric Rev Req Model (2009 GRC) Rebuttal REmoval of New  WH Solar AdjustMI_DEM-WP(C) ENERG10C--ctn Mid-C_042010 2010GRC" xfId="8719"/>
    <cellStyle name="_Costs not in AURORA 2006GRC w gas price updated_Book2_Electric Rev Req Model (2009 GRC) Revised 01-18-2010" xfId="2157"/>
    <cellStyle name="_Costs not in AURORA 2006GRC w gas price updated_Book2_Electric Rev Req Model (2009 GRC) Revised 01-18-2010 2" xfId="2158"/>
    <cellStyle name="_Costs not in AURORA 2006GRC w gas price updated_Book2_Electric Rev Req Model (2009 GRC) Revised 01-18-2010 2 2" xfId="2159"/>
    <cellStyle name="_Costs not in AURORA 2006GRC w gas price updated_Book2_Electric Rev Req Model (2009 GRC) Revised 01-18-2010 3" xfId="2160"/>
    <cellStyle name="_Costs not in AURORA 2006GRC w gas price updated_Book2_Electric Rev Req Model (2009 GRC) Revised 01-18-2010_DEM-WP(C) ENERG10C--ctn Mid-C_042010 2010GRC" xfId="8720"/>
    <cellStyle name="_Costs not in AURORA 2006GRC w gas price updated_Book2_Final Order Electric EXHIBIT A-1" xfId="2161"/>
    <cellStyle name="_Costs not in AURORA 2006GRC w gas price updated_Book2_Final Order Electric EXHIBIT A-1 2" xfId="2162"/>
    <cellStyle name="_Costs not in AURORA 2006GRC w gas price updated_Book2_Final Order Electric EXHIBIT A-1 2 2" xfId="2163"/>
    <cellStyle name="_Costs not in AURORA 2006GRC w gas price updated_Book2_Final Order Electric EXHIBIT A-1 3" xfId="2164"/>
    <cellStyle name="_Costs not in AURORA 2006GRC w gas price updated_Chelan PUD Power Costs (8-10)" xfId="8721"/>
    <cellStyle name="_Costs not in AURORA 2006GRC w gas price updated_Confidential Material" xfId="8722"/>
    <cellStyle name="_Costs not in AURORA 2006GRC w gas price updated_DEM-WP(C) Colstrip 12 Coal Cost Forecast 2010GRC" xfId="8723"/>
    <cellStyle name="_Costs not in AURORA 2006GRC w gas price updated_DEM-WP(C) ENERG10C--ctn Mid-C_042010 2010GRC" xfId="8724"/>
    <cellStyle name="_Costs not in AURORA 2006GRC w gas price updated_DEM-WP(C) Production O&amp;M 2010GRC As-Filed" xfId="8725"/>
    <cellStyle name="_Costs not in AURORA 2006GRC w gas price updated_DEM-WP(C) Production O&amp;M 2010GRC As-Filed 2" xfId="8726"/>
    <cellStyle name="_Costs not in AURORA 2006GRC w gas price updated_DEM-WP(C) Production O&amp;M 2010GRC As-Filed 3" xfId="8727"/>
    <cellStyle name="_Costs not in AURORA 2006GRC w gas price updated_Electric Rev Req Model (2009 GRC) " xfId="2165"/>
    <cellStyle name="_Costs not in AURORA 2006GRC w gas price updated_Electric Rev Req Model (2009 GRC)  2" xfId="2166"/>
    <cellStyle name="_Costs not in AURORA 2006GRC w gas price updated_Electric Rev Req Model (2009 GRC)  2 2" xfId="2167"/>
    <cellStyle name="_Costs not in AURORA 2006GRC w gas price updated_Electric Rev Req Model (2009 GRC)  3" xfId="2168"/>
    <cellStyle name="_Costs not in AURORA 2006GRC w gas price updated_Electric Rev Req Model (2009 GRC) _DEM-WP(C) ENERG10C--ctn Mid-C_042010 2010GRC" xfId="8728"/>
    <cellStyle name="_Costs not in AURORA 2006GRC w gas price updated_Electric Rev Req Model (2009 GRC) Rebuttal" xfId="2169"/>
    <cellStyle name="_Costs not in AURORA 2006GRC w gas price updated_Electric Rev Req Model (2009 GRC) Rebuttal 2" xfId="2170"/>
    <cellStyle name="_Costs not in AURORA 2006GRC w gas price updated_Electric Rev Req Model (2009 GRC) Rebuttal 2 2" xfId="2171"/>
    <cellStyle name="_Costs not in AURORA 2006GRC w gas price updated_Electric Rev Req Model (2009 GRC) Rebuttal 3" xfId="2172"/>
    <cellStyle name="_Costs not in AURORA 2006GRC w gas price updated_Electric Rev Req Model (2009 GRC) Rebuttal REmoval of New  WH Solar AdjustMI" xfId="2173"/>
    <cellStyle name="_Costs not in AURORA 2006GRC w gas price updated_Electric Rev Req Model (2009 GRC) Rebuttal REmoval of New  WH Solar AdjustMI 2" xfId="2174"/>
    <cellStyle name="_Costs not in AURORA 2006GRC w gas price updated_Electric Rev Req Model (2009 GRC) Rebuttal REmoval of New  WH Solar AdjustMI 2 2" xfId="2175"/>
    <cellStyle name="_Costs not in AURORA 2006GRC w gas price updated_Electric Rev Req Model (2009 GRC) Rebuttal REmoval of New  WH Solar AdjustMI 3" xfId="2176"/>
    <cellStyle name="_Costs not in AURORA 2006GRC w gas price updated_Electric Rev Req Model (2009 GRC) Rebuttal REmoval of New  WH Solar AdjustMI_DEM-WP(C) ENERG10C--ctn Mid-C_042010 2010GRC" xfId="8729"/>
    <cellStyle name="_Costs not in AURORA 2006GRC w gas price updated_Electric Rev Req Model (2009 GRC) Revised 01-18-2010" xfId="2177"/>
    <cellStyle name="_Costs not in AURORA 2006GRC w gas price updated_Electric Rev Req Model (2009 GRC) Revised 01-18-2010 2" xfId="2178"/>
    <cellStyle name="_Costs not in AURORA 2006GRC w gas price updated_Electric Rev Req Model (2009 GRC) Revised 01-18-2010 2 2" xfId="2179"/>
    <cellStyle name="_Costs not in AURORA 2006GRC w gas price updated_Electric Rev Req Model (2009 GRC) Revised 01-18-2010 3" xfId="2180"/>
    <cellStyle name="_Costs not in AURORA 2006GRC w gas price updated_Electric Rev Req Model (2009 GRC) Revised 01-18-2010_DEM-WP(C) ENERG10C--ctn Mid-C_042010 2010GRC" xfId="8730"/>
    <cellStyle name="_Costs not in AURORA 2006GRC w gas price updated_Electric Rev Req Model (2010 GRC)" xfId="8731"/>
    <cellStyle name="_Costs not in AURORA 2006GRC w gas price updated_Electric Rev Req Model (2010 GRC) SF" xfId="8732"/>
    <cellStyle name="_Costs not in AURORA 2006GRC w gas price updated_Final Order Electric EXHIBIT A-1" xfId="2181"/>
    <cellStyle name="_Costs not in AURORA 2006GRC w gas price updated_Final Order Electric EXHIBIT A-1 2" xfId="2182"/>
    <cellStyle name="_Costs not in AURORA 2006GRC w gas price updated_Final Order Electric EXHIBIT A-1 2 2" xfId="2183"/>
    <cellStyle name="_Costs not in AURORA 2006GRC w gas price updated_Final Order Electric EXHIBIT A-1 3" xfId="2184"/>
    <cellStyle name="_Costs not in AURORA 2006GRC w gas price updated_NIM Summary" xfId="2185"/>
    <cellStyle name="_Costs not in AURORA 2006GRC w gas price updated_NIM Summary 2" xfId="2186"/>
    <cellStyle name="_Costs not in AURORA 2006GRC w gas price updated_NIM Summary_DEM-WP(C) ENERG10C--ctn Mid-C_042010 2010GRC" xfId="8733"/>
    <cellStyle name="_Costs not in AURORA 2006GRC w gas price updated_Rebuttal Power Costs" xfId="2187"/>
    <cellStyle name="_Costs not in AURORA 2006GRC w gas price updated_Rebuttal Power Costs 2" xfId="2188"/>
    <cellStyle name="_Costs not in AURORA 2006GRC w gas price updated_Rebuttal Power Costs 2 2" xfId="2189"/>
    <cellStyle name="_Costs not in AURORA 2006GRC w gas price updated_Rebuttal Power Costs 3" xfId="2190"/>
    <cellStyle name="_Costs not in AURORA 2006GRC w gas price updated_Rebuttal Power Costs_Adj Bench DR 3 for Initial Briefs (Electric)" xfId="2191"/>
    <cellStyle name="_Costs not in AURORA 2006GRC w gas price updated_Rebuttal Power Costs_Adj Bench DR 3 for Initial Briefs (Electric) 2" xfId="2192"/>
    <cellStyle name="_Costs not in AURORA 2006GRC w gas price updated_Rebuttal Power Costs_Adj Bench DR 3 for Initial Briefs (Electric) 2 2" xfId="2193"/>
    <cellStyle name="_Costs not in AURORA 2006GRC w gas price updated_Rebuttal Power Costs_Adj Bench DR 3 for Initial Briefs (Electric) 3" xfId="2194"/>
    <cellStyle name="_Costs not in AURORA 2006GRC w gas price updated_Rebuttal Power Costs_Adj Bench DR 3 for Initial Briefs (Electric)_DEM-WP(C) ENERG10C--ctn Mid-C_042010 2010GRC" xfId="8734"/>
    <cellStyle name="_Costs not in AURORA 2006GRC w gas price updated_Rebuttal Power Costs_DEM-WP(C) ENERG10C--ctn Mid-C_042010 2010GRC" xfId="8735"/>
    <cellStyle name="_Costs not in AURORA 2006GRC w gas price updated_Rebuttal Power Costs_Electric Rev Req Model (2009 GRC) Rebuttal" xfId="2195"/>
    <cellStyle name="_Costs not in AURORA 2006GRC w gas price updated_Rebuttal Power Costs_Electric Rev Req Model (2009 GRC) Rebuttal 2" xfId="2196"/>
    <cellStyle name="_Costs not in AURORA 2006GRC w gas price updated_Rebuttal Power Costs_Electric Rev Req Model (2009 GRC) Rebuttal 2 2" xfId="2197"/>
    <cellStyle name="_Costs not in AURORA 2006GRC w gas price updated_Rebuttal Power Costs_Electric Rev Req Model (2009 GRC) Rebuttal 3" xfId="2198"/>
    <cellStyle name="_Costs not in AURORA 2006GRC w gas price updated_Rebuttal Power Costs_Electric Rev Req Model (2009 GRC) Rebuttal REmoval of New  WH Solar AdjustMI" xfId="2199"/>
    <cellStyle name="_Costs not in AURORA 2006GRC w gas price updated_Rebuttal Power Costs_Electric Rev Req Model (2009 GRC) Rebuttal REmoval of New  WH Solar AdjustMI 2" xfId="2200"/>
    <cellStyle name="_Costs not in AURORA 2006GRC w gas price updated_Rebuttal Power Costs_Electric Rev Req Model (2009 GRC) Rebuttal REmoval of New  WH Solar AdjustMI 2 2" xfId="2201"/>
    <cellStyle name="_Costs not in AURORA 2006GRC w gas price updated_Rebuttal Power Costs_Electric Rev Req Model (2009 GRC) Rebuttal REmoval of New  WH Solar AdjustMI 3" xfId="2202"/>
    <cellStyle name="_Costs not in AURORA 2006GRC w gas price updated_Rebuttal Power Costs_Electric Rev Req Model (2009 GRC) Rebuttal REmoval of New  WH Solar AdjustMI_DEM-WP(C) ENERG10C--ctn Mid-C_042010 2010GRC" xfId="8736"/>
    <cellStyle name="_Costs not in AURORA 2006GRC w gas price updated_Rebuttal Power Costs_Electric Rev Req Model (2009 GRC) Revised 01-18-2010" xfId="2203"/>
    <cellStyle name="_Costs not in AURORA 2006GRC w gas price updated_Rebuttal Power Costs_Electric Rev Req Model (2009 GRC) Revised 01-18-2010 2" xfId="2204"/>
    <cellStyle name="_Costs not in AURORA 2006GRC w gas price updated_Rebuttal Power Costs_Electric Rev Req Model (2009 GRC) Revised 01-18-2010 2 2" xfId="2205"/>
    <cellStyle name="_Costs not in AURORA 2006GRC w gas price updated_Rebuttal Power Costs_Electric Rev Req Model (2009 GRC) Revised 01-18-2010 3" xfId="2206"/>
    <cellStyle name="_Costs not in AURORA 2006GRC w gas price updated_Rebuttal Power Costs_Electric Rev Req Model (2009 GRC) Revised 01-18-2010_DEM-WP(C) ENERG10C--ctn Mid-C_042010 2010GRC" xfId="8737"/>
    <cellStyle name="_Costs not in AURORA 2006GRC w gas price updated_Rebuttal Power Costs_Final Order Electric EXHIBIT A-1" xfId="2207"/>
    <cellStyle name="_Costs not in AURORA 2006GRC w gas price updated_Rebuttal Power Costs_Final Order Electric EXHIBIT A-1 2" xfId="2208"/>
    <cellStyle name="_Costs not in AURORA 2006GRC w gas price updated_Rebuttal Power Costs_Final Order Electric EXHIBIT A-1 2 2" xfId="2209"/>
    <cellStyle name="_Costs not in AURORA 2006GRC w gas price updated_Rebuttal Power Costs_Final Order Electric EXHIBIT A-1 3" xfId="2210"/>
    <cellStyle name="_Costs not in AURORA 2006GRC w gas price updated_TENASKA REGULATORY ASSET" xfId="2211"/>
    <cellStyle name="_Costs not in AURORA 2006GRC w gas price updated_TENASKA REGULATORY ASSET 2" xfId="2212"/>
    <cellStyle name="_Costs not in AURORA 2006GRC w gas price updated_TENASKA REGULATORY ASSET 2 2" xfId="2213"/>
    <cellStyle name="_Costs not in AURORA 2006GRC w gas price updated_TENASKA REGULATORY ASSET 3" xfId="2214"/>
    <cellStyle name="_Costs not in AURORA 2007 Rate Case" xfId="31"/>
    <cellStyle name="_Costs not in AURORA 2007 Rate Case 2" xfId="2215"/>
    <cellStyle name="_Costs not in AURORA 2007 Rate Case 2 2" xfId="2216"/>
    <cellStyle name="_Costs not in AURORA 2007 Rate Case 2 2 2" xfId="2217"/>
    <cellStyle name="_Costs not in AURORA 2007 Rate Case 2 3" xfId="2218"/>
    <cellStyle name="_Costs not in AURORA 2007 Rate Case 3" xfId="2219"/>
    <cellStyle name="_Costs not in AURORA 2007 Rate Case 3 2" xfId="2220"/>
    <cellStyle name="_Costs not in AURORA 2007 Rate Case 4" xfId="2221"/>
    <cellStyle name="_Costs not in AURORA 2007 Rate Case 4 2" xfId="2222"/>
    <cellStyle name="_Costs not in AURORA 2007 Rate Case 5" xfId="8738"/>
    <cellStyle name="_Costs not in AURORA 2007 Rate Case 6" xfId="8739"/>
    <cellStyle name="_Costs not in AURORA 2007 Rate Case 6 2" xfId="8740"/>
    <cellStyle name="_Costs not in AURORA 2007 Rate Case 7" xfId="8741"/>
    <cellStyle name="_Costs not in AURORA 2007 Rate Case 7 2" xfId="8742"/>
    <cellStyle name="_Costs not in AURORA 2007 Rate Case_(C) WHE Proforma with ITC cash grant 10 Yr Amort_for deferral_102809" xfId="2223"/>
    <cellStyle name="_Costs not in AURORA 2007 Rate Case_(C) WHE Proforma with ITC cash grant 10 Yr Amort_for deferral_102809 2" xfId="2224"/>
    <cellStyle name="_Costs not in AURORA 2007 Rate Case_(C) WHE Proforma with ITC cash grant 10 Yr Amort_for deferral_102809 2 2" xfId="2225"/>
    <cellStyle name="_Costs not in AURORA 2007 Rate Case_(C) WHE Proforma with ITC cash grant 10 Yr Amort_for deferral_102809 3" xfId="2226"/>
    <cellStyle name="_Costs not in AURORA 2007 Rate Case_(C) WHE Proforma with ITC cash grant 10 Yr Amort_for deferral_102809_16.07E Wild Horse Wind Expansionwrkingfile" xfId="2227"/>
    <cellStyle name="_Costs not in AURORA 2007 Rate Case_(C) WHE Proforma with ITC cash grant 10 Yr Amort_for deferral_102809_16.07E Wild Horse Wind Expansionwrkingfile 2" xfId="2228"/>
    <cellStyle name="_Costs not in AURORA 2007 Rate Case_(C) WHE Proforma with ITC cash grant 10 Yr Amort_for deferral_102809_16.07E Wild Horse Wind Expansionwrkingfile 2 2" xfId="2229"/>
    <cellStyle name="_Costs not in AURORA 2007 Rate Case_(C) WHE Proforma with ITC cash grant 10 Yr Amort_for deferral_102809_16.07E Wild Horse Wind Expansionwrkingfile 3" xfId="2230"/>
    <cellStyle name="_Costs not in AURORA 2007 Rate Case_(C) WHE Proforma with ITC cash grant 10 Yr Amort_for deferral_102809_16.07E Wild Horse Wind Expansionwrkingfile SF" xfId="2231"/>
    <cellStyle name="_Costs not in AURORA 2007 Rate Case_(C) WHE Proforma with ITC cash grant 10 Yr Amort_for deferral_102809_16.07E Wild Horse Wind Expansionwrkingfile SF 2" xfId="2232"/>
    <cellStyle name="_Costs not in AURORA 2007 Rate Case_(C) WHE Proforma with ITC cash grant 10 Yr Amort_for deferral_102809_16.07E Wild Horse Wind Expansionwrkingfile SF 2 2" xfId="2233"/>
    <cellStyle name="_Costs not in AURORA 2007 Rate Case_(C) WHE Proforma with ITC cash grant 10 Yr Amort_for deferral_102809_16.07E Wild Horse Wind Expansionwrkingfile SF 3" xfId="2234"/>
    <cellStyle name="_Costs not in AURORA 2007 Rate Case_(C) WHE Proforma with ITC cash grant 10 Yr Amort_for deferral_102809_16.07E Wild Horse Wind Expansionwrkingfile SF_DEM-WP(C) ENERG10C--ctn Mid-C_042010 2010GRC" xfId="8743"/>
    <cellStyle name="_Costs not in AURORA 2007 Rate Case_(C) WHE Proforma with ITC cash grant 10 Yr Amort_for deferral_102809_16.07E Wild Horse Wind Expansionwrkingfile_DEM-WP(C) ENERG10C--ctn Mid-C_042010 2010GRC" xfId="8744"/>
    <cellStyle name="_Costs not in AURORA 2007 Rate Case_(C) WHE Proforma with ITC cash grant 10 Yr Amort_for deferral_102809_16.37E Wild Horse Expansion DeferralRevwrkingfile SF" xfId="2235"/>
    <cellStyle name="_Costs not in AURORA 2007 Rate Case_(C) WHE Proforma with ITC cash grant 10 Yr Amort_for deferral_102809_16.37E Wild Horse Expansion DeferralRevwrkingfile SF 2" xfId="2236"/>
    <cellStyle name="_Costs not in AURORA 2007 Rate Case_(C) WHE Proforma with ITC cash grant 10 Yr Amort_for deferral_102809_16.37E Wild Horse Expansion DeferralRevwrkingfile SF 2 2" xfId="2237"/>
    <cellStyle name="_Costs not in AURORA 2007 Rate Case_(C) WHE Proforma with ITC cash grant 10 Yr Amort_for deferral_102809_16.37E Wild Horse Expansion DeferralRevwrkingfile SF 3" xfId="2238"/>
    <cellStyle name="_Costs not in AURORA 2007 Rate Case_(C) WHE Proforma with ITC cash grant 10 Yr Amort_for deferral_102809_16.37E Wild Horse Expansion DeferralRevwrkingfile SF_DEM-WP(C) ENERG10C--ctn Mid-C_042010 2010GRC" xfId="8745"/>
    <cellStyle name="_Costs not in AURORA 2007 Rate Case_(C) WHE Proforma with ITC cash grant 10 Yr Amort_for deferral_102809_DEM-WP(C) ENERG10C--ctn Mid-C_042010 2010GRC" xfId="8746"/>
    <cellStyle name="_Costs not in AURORA 2007 Rate Case_(C) WHE Proforma with ITC cash grant 10 Yr Amort_for rebuttal_120709" xfId="2239"/>
    <cellStyle name="_Costs not in AURORA 2007 Rate Case_(C) WHE Proforma with ITC cash grant 10 Yr Amort_for rebuttal_120709 2" xfId="2240"/>
    <cellStyle name="_Costs not in AURORA 2007 Rate Case_(C) WHE Proforma with ITC cash grant 10 Yr Amort_for rebuttal_120709 2 2" xfId="2241"/>
    <cellStyle name="_Costs not in AURORA 2007 Rate Case_(C) WHE Proforma with ITC cash grant 10 Yr Amort_for rebuttal_120709 3" xfId="2242"/>
    <cellStyle name="_Costs not in AURORA 2007 Rate Case_(C) WHE Proforma with ITC cash grant 10 Yr Amort_for rebuttal_120709_DEM-WP(C) ENERG10C--ctn Mid-C_042010 2010GRC" xfId="8747"/>
    <cellStyle name="_Costs not in AURORA 2007 Rate Case_04.07E Wild Horse Wind Expansion" xfId="2243"/>
    <cellStyle name="_Costs not in AURORA 2007 Rate Case_04.07E Wild Horse Wind Expansion 2" xfId="2244"/>
    <cellStyle name="_Costs not in AURORA 2007 Rate Case_04.07E Wild Horse Wind Expansion 2 2" xfId="2245"/>
    <cellStyle name="_Costs not in AURORA 2007 Rate Case_04.07E Wild Horse Wind Expansion 3" xfId="2246"/>
    <cellStyle name="_Costs not in AURORA 2007 Rate Case_04.07E Wild Horse Wind Expansion_16.07E Wild Horse Wind Expansionwrkingfile" xfId="2247"/>
    <cellStyle name="_Costs not in AURORA 2007 Rate Case_04.07E Wild Horse Wind Expansion_16.07E Wild Horse Wind Expansionwrkingfile 2" xfId="2248"/>
    <cellStyle name="_Costs not in AURORA 2007 Rate Case_04.07E Wild Horse Wind Expansion_16.07E Wild Horse Wind Expansionwrkingfile 2 2" xfId="2249"/>
    <cellStyle name="_Costs not in AURORA 2007 Rate Case_04.07E Wild Horse Wind Expansion_16.07E Wild Horse Wind Expansionwrkingfile 3" xfId="2250"/>
    <cellStyle name="_Costs not in AURORA 2007 Rate Case_04.07E Wild Horse Wind Expansion_16.07E Wild Horse Wind Expansionwrkingfile SF" xfId="2251"/>
    <cellStyle name="_Costs not in AURORA 2007 Rate Case_04.07E Wild Horse Wind Expansion_16.07E Wild Horse Wind Expansionwrkingfile SF 2" xfId="2252"/>
    <cellStyle name="_Costs not in AURORA 2007 Rate Case_04.07E Wild Horse Wind Expansion_16.07E Wild Horse Wind Expansionwrkingfile SF 2 2" xfId="2253"/>
    <cellStyle name="_Costs not in AURORA 2007 Rate Case_04.07E Wild Horse Wind Expansion_16.07E Wild Horse Wind Expansionwrkingfile SF 3" xfId="2254"/>
    <cellStyle name="_Costs not in AURORA 2007 Rate Case_04.07E Wild Horse Wind Expansion_16.07E Wild Horse Wind Expansionwrkingfile SF_DEM-WP(C) ENERG10C--ctn Mid-C_042010 2010GRC" xfId="8748"/>
    <cellStyle name="_Costs not in AURORA 2007 Rate Case_04.07E Wild Horse Wind Expansion_16.07E Wild Horse Wind Expansionwrkingfile_DEM-WP(C) ENERG10C--ctn Mid-C_042010 2010GRC" xfId="8749"/>
    <cellStyle name="_Costs not in AURORA 2007 Rate Case_04.07E Wild Horse Wind Expansion_16.37E Wild Horse Expansion DeferralRevwrkingfile SF" xfId="2255"/>
    <cellStyle name="_Costs not in AURORA 2007 Rate Case_04.07E Wild Horse Wind Expansion_16.37E Wild Horse Expansion DeferralRevwrkingfile SF 2" xfId="2256"/>
    <cellStyle name="_Costs not in AURORA 2007 Rate Case_04.07E Wild Horse Wind Expansion_16.37E Wild Horse Expansion DeferralRevwrkingfile SF 2 2" xfId="2257"/>
    <cellStyle name="_Costs not in AURORA 2007 Rate Case_04.07E Wild Horse Wind Expansion_16.37E Wild Horse Expansion DeferralRevwrkingfile SF 3" xfId="2258"/>
    <cellStyle name="_Costs not in AURORA 2007 Rate Case_04.07E Wild Horse Wind Expansion_16.37E Wild Horse Expansion DeferralRevwrkingfile SF_DEM-WP(C) ENERG10C--ctn Mid-C_042010 2010GRC" xfId="8750"/>
    <cellStyle name="_Costs not in AURORA 2007 Rate Case_04.07E Wild Horse Wind Expansion_DEM-WP(C) ENERG10C--ctn Mid-C_042010 2010GRC" xfId="8751"/>
    <cellStyle name="_Costs not in AURORA 2007 Rate Case_16.07E Wild Horse Wind Expansionwrkingfile" xfId="2259"/>
    <cellStyle name="_Costs not in AURORA 2007 Rate Case_16.07E Wild Horse Wind Expansionwrkingfile 2" xfId="2260"/>
    <cellStyle name="_Costs not in AURORA 2007 Rate Case_16.07E Wild Horse Wind Expansionwrkingfile 2 2" xfId="2261"/>
    <cellStyle name="_Costs not in AURORA 2007 Rate Case_16.07E Wild Horse Wind Expansionwrkingfile 3" xfId="2262"/>
    <cellStyle name="_Costs not in AURORA 2007 Rate Case_16.07E Wild Horse Wind Expansionwrkingfile SF" xfId="2263"/>
    <cellStyle name="_Costs not in AURORA 2007 Rate Case_16.07E Wild Horse Wind Expansionwrkingfile SF 2" xfId="2264"/>
    <cellStyle name="_Costs not in AURORA 2007 Rate Case_16.07E Wild Horse Wind Expansionwrkingfile SF 2 2" xfId="2265"/>
    <cellStyle name="_Costs not in AURORA 2007 Rate Case_16.07E Wild Horse Wind Expansionwrkingfile SF 3" xfId="2266"/>
    <cellStyle name="_Costs not in AURORA 2007 Rate Case_16.07E Wild Horse Wind Expansionwrkingfile SF_DEM-WP(C) ENERG10C--ctn Mid-C_042010 2010GRC" xfId="8752"/>
    <cellStyle name="_Costs not in AURORA 2007 Rate Case_16.07E Wild Horse Wind Expansionwrkingfile_DEM-WP(C) ENERG10C--ctn Mid-C_042010 2010GRC" xfId="8753"/>
    <cellStyle name="_Costs not in AURORA 2007 Rate Case_16.37E Wild Horse Expansion DeferralRevwrkingfile SF" xfId="2267"/>
    <cellStyle name="_Costs not in AURORA 2007 Rate Case_16.37E Wild Horse Expansion DeferralRevwrkingfile SF 2" xfId="2268"/>
    <cellStyle name="_Costs not in AURORA 2007 Rate Case_16.37E Wild Horse Expansion DeferralRevwrkingfile SF 2 2" xfId="2269"/>
    <cellStyle name="_Costs not in AURORA 2007 Rate Case_16.37E Wild Horse Expansion DeferralRevwrkingfile SF 3" xfId="2270"/>
    <cellStyle name="_Costs not in AURORA 2007 Rate Case_16.37E Wild Horse Expansion DeferralRevwrkingfile SF_DEM-WP(C) ENERG10C--ctn Mid-C_042010 2010GRC" xfId="8754"/>
    <cellStyle name="_Costs not in AURORA 2007 Rate Case_2009 Compliance Filing PCA Exhibits for GRC" xfId="8755"/>
    <cellStyle name="_Costs not in AURORA 2007 Rate Case_2009 GRC Compl Filing - Exhibit D" xfId="2271"/>
    <cellStyle name="_Costs not in AURORA 2007 Rate Case_2009 GRC Compl Filing - Exhibit D 2" xfId="2272"/>
    <cellStyle name="_Costs not in AURORA 2007 Rate Case_2009 GRC Compl Filing - Exhibit D_DEM-WP(C) ENERG10C--ctn Mid-C_042010 2010GRC" xfId="8756"/>
    <cellStyle name="_Costs not in AURORA 2007 Rate Case_3.01 Income Statement" xfId="32"/>
    <cellStyle name="_Costs not in AURORA 2007 Rate Case_4 31 Regulatory Assets and Liabilities  7 06- Exhibit D" xfId="2273"/>
    <cellStyle name="_Costs not in AURORA 2007 Rate Case_4 31 Regulatory Assets and Liabilities  7 06- Exhibit D 2" xfId="2274"/>
    <cellStyle name="_Costs not in AURORA 2007 Rate Case_4 31 Regulatory Assets and Liabilities  7 06- Exhibit D 2 2" xfId="2275"/>
    <cellStyle name="_Costs not in AURORA 2007 Rate Case_4 31 Regulatory Assets and Liabilities  7 06- Exhibit D 3" xfId="2276"/>
    <cellStyle name="_Costs not in AURORA 2007 Rate Case_4 31 Regulatory Assets and Liabilities  7 06- Exhibit D_DEM-WP(C) ENERG10C--ctn Mid-C_042010 2010GRC" xfId="8757"/>
    <cellStyle name="_Costs not in AURORA 2007 Rate Case_4 31 Regulatory Assets and Liabilities  7 06- Exhibit D_NIM Summary" xfId="2277"/>
    <cellStyle name="_Costs not in AURORA 2007 Rate Case_4 31 Regulatory Assets and Liabilities  7 06- Exhibit D_NIM Summary 2" xfId="2278"/>
    <cellStyle name="_Costs not in AURORA 2007 Rate Case_4 31 Regulatory Assets and Liabilities  7 06- Exhibit D_NIM Summary_DEM-WP(C) ENERG10C--ctn Mid-C_042010 2010GRC" xfId="8758"/>
    <cellStyle name="_Costs not in AURORA 2007 Rate Case_4 31E Reg Asset  Liab and EXH D" xfId="8759"/>
    <cellStyle name="_Costs not in AURORA 2007 Rate Case_4 31E Reg Asset  Liab and EXH D _ Aug 10 Filing (2)" xfId="8760"/>
    <cellStyle name="_Costs not in AURORA 2007 Rate Case_4 32 Regulatory Assets and Liabilities  7 06- Exhibit D" xfId="2279"/>
    <cellStyle name="_Costs not in AURORA 2007 Rate Case_4 32 Regulatory Assets and Liabilities  7 06- Exhibit D 2" xfId="2280"/>
    <cellStyle name="_Costs not in AURORA 2007 Rate Case_4 32 Regulatory Assets and Liabilities  7 06- Exhibit D 2 2" xfId="2281"/>
    <cellStyle name="_Costs not in AURORA 2007 Rate Case_4 32 Regulatory Assets and Liabilities  7 06- Exhibit D 3" xfId="2282"/>
    <cellStyle name="_Costs not in AURORA 2007 Rate Case_4 32 Regulatory Assets and Liabilities  7 06- Exhibit D_DEM-WP(C) ENERG10C--ctn Mid-C_042010 2010GRC" xfId="8761"/>
    <cellStyle name="_Costs not in AURORA 2007 Rate Case_4 32 Regulatory Assets and Liabilities  7 06- Exhibit D_NIM Summary" xfId="2283"/>
    <cellStyle name="_Costs not in AURORA 2007 Rate Case_4 32 Regulatory Assets and Liabilities  7 06- Exhibit D_NIM Summary 2" xfId="2284"/>
    <cellStyle name="_Costs not in AURORA 2007 Rate Case_4 32 Regulatory Assets and Liabilities  7 06- Exhibit D_NIM Summary_DEM-WP(C) ENERG10C--ctn Mid-C_042010 2010GRC" xfId="8762"/>
    <cellStyle name="_Costs not in AURORA 2007 Rate Case_AURORA Total New" xfId="2285"/>
    <cellStyle name="_Costs not in AURORA 2007 Rate Case_AURORA Total New 2" xfId="2286"/>
    <cellStyle name="_Costs not in AURORA 2007 Rate Case_Book2" xfId="2287"/>
    <cellStyle name="_Costs not in AURORA 2007 Rate Case_Book2 2" xfId="2288"/>
    <cellStyle name="_Costs not in AURORA 2007 Rate Case_Book2 2 2" xfId="2289"/>
    <cellStyle name="_Costs not in AURORA 2007 Rate Case_Book2 3" xfId="2290"/>
    <cellStyle name="_Costs not in AURORA 2007 Rate Case_Book2_Adj Bench DR 3 for Initial Briefs (Electric)" xfId="2291"/>
    <cellStyle name="_Costs not in AURORA 2007 Rate Case_Book2_Adj Bench DR 3 for Initial Briefs (Electric) 2" xfId="2292"/>
    <cellStyle name="_Costs not in AURORA 2007 Rate Case_Book2_Adj Bench DR 3 for Initial Briefs (Electric) 2 2" xfId="2293"/>
    <cellStyle name="_Costs not in AURORA 2007 Rate Case_Book2_Adj Bench DR 3 for Initial Briefs (Electric) 3" xfId="2294"/>
    <cellStyle name="_Costs not in AURORA 2007 Rate Case_Book2_Adj Bench DR 3 for Initial Briefs (Electric)_DEM-WP(C) ENERG10C--ctn Mid-C_042010 2010GRC" xfId="8763"/>
    <cellStyle name="_Costs not in AURORA 2007 Rate Case_Book2_DEM-WP(C) ENERG10C--ctn Mid-C_042010 2010GRC" xfId="8764"/>
    <cellStyle name="_Costs not in AURORA 2007 Rate Case_Book2_Electric Rev Req Model (2009 GRC) Rebuttal" xfId="2295"/>
    <cellStyle name="_Costs not in AURORA 2007 Rate Case_Book2_Electric Rev Req Model (2009 GRC) Rebuttal 2" xfId="2296"/>
    <cellStyle name="_Costs not in AURORA 2007 Rate Case_Book2_Electric Rev Req Model (2009 GRC) Rebuttal 2 2" xfId="2297"/>
    <cellStyle name="_Costs not in AURORA 2007 Rate Case_Book2_Electric Rev Req Model (2009 GRC) Rebuttal 3" xfId="2298"/>
    <cellStyle name="_Costs not in AURORA 2007 Rate Case_Book2_Electric Rev Req Model (2009 GRC) Rebuttal REmoval of New  WH Solar AdjustMI" xfId="2299"/>
    <cellStyle name="_Costs not in AURORA 2007 Rate Case_Book2_Electric Rev Req Model (2009 GRC) Rebuttal REmoval of New  WH Solar AdjustMI 2" xfId="2300"/>
    <cellStyle name="_Costs not in AURORA 2007 Rate Case_Book2_Electric Rev Req Model (2009 GRC) Rebuttal REmoval of New  WH Solar AdjustMI 2 2" xfId="2301"/>
    <cellStyle name="_Costs not in AURORA 2007 Rate Case_Book2_Electric Rev Req Model (2009 GRC) Rebuttal REmoval of New  WH Solar AdjustMI 3" xfId="2302"/>
    <cellStyle name="_Costs not in AURORA 2007 Rate Case_Book2_Electric Rev Req Model (2009 GRC) Rebuttal REmoval of New  WH Solar AdjustMI_DEM-WP(C) ENERG10C--ctn Mid-C_042010 2010GRC" xfId="8765"/>
    <cellStyle name="_Costs not in AURORA 2007 Rate Case_Book2_Electric Rev Req Model (2009 GRC) Revised 01-18-2010" xfId="2303"/>
    <cellStyle name="_Costs not in AURORA 2007 Rate Case_Book2_Electric Rev Req Model (2009 GRC) Revised 01-18-2010 2" xfId="2304"/>
    <cellStyle name="_Costs not in AURORA 2007 Rate Case_Book2_Electric Rev Req Model (2009 GRC) Revised 01-18-2010 2 2" xfId="2305"/>
    <cellStyle name="_Costs not in AURORA 2007 Rate Case_Book2_Electric Rev Req Model (2009 GRC) Revised 01-18-2010 3" xfId="2306"/>
    <cellStyle name="_Costs not in AURORA 2007 Rate Case_Book2_Electric Rev Req Model (2009 GRC) Revised 01-18-2010_DEM-WP(C) ENERG10C--ctn Mid-C_042010 2010GRC" xfId="8766"/>
    <cellStyle name="_Costs not in AURORA 2007 Rate Case_Book2_Final Order Electric EXHIBIT A-1" xfId="2307"/>
    <cellStyle name="_Costs not in AURORA 2007 Rate Case_Book2_Final Order Electric EXHIBIT A-1 2" xfId="2308"/>
    <cellStyle name="_Costs not in AURORA 2007 Rate Case_Book2_Final Order Electric EXHIBIT A-1 2 2" xfId="2309"/>
    <cellStyle name="_Costs not in AURORA 2007 Rate Case_Book2_Final Order Electric EXHIBIT A-1 3" xfId="2310"/>
    <cellStyle name="_Costs not in AURORA 2007 Rate Case_Book4" xfId="2311"/>
    <cellStyle name="_Costs not in AURORA 2007 Rate Case_Book4 2" xfId="2312"/>
    <cellStyle name="_Costs not in AURORA 2007 Rate Case_Book4 2 2" xfId="2313"/>
    <cellStyle name="_Costs not in AURORA 2007 Rate Case_Book4 3" xfId="2314"/>
    <cellStyle name="_Costs not in AURORA 2007 Rate Case_Book4_DEM-WP(C) ENERG10C--ctn Mid-C_042010 2010GRC" xfId="8767"/>
    <cellStyle name="_Costs not in AURORA 2007 Rate Case_Book9" xfId="2315"/>
    <cellStyle name="_Costs not in AURORA 2007 Rate Case_Book9 2" xfId="2316"/>
    <cellStyle name="_Costs not in AURORA 2007 Rate Case_Book9 2 2" xfId="2317"/>
    <cellStyle name="_Costs not in AURORA 2007 Rate Case_Book9 3" xfId="2318"/>
    <cellStyle name="_Costs not in AURORA 2007 Rate Case_Book9_DEM-WP(C) ENERG10C--ctn Mid-C_042010 2010GRC" xfId="8768"/>
    <cellStyle name="_Costs not in AURORA 2007 Rate Case_Chelan PUD Power Costs (8-10)" xfId="8769"/>
    <cellStyle name="_Costs not in AURORA 2007 Rate Case_DEM-WP(C) Chelan Power Costs" xfId="8770"/>
    <cellStyle name="_Costs not in AURORA 2007 Rate Case_DEM-WP(C) ENERG10C--ctn Mid-C_042010 2010GRC" xfId="8771"/>
    <cellStyle name="_Costs not in AURORA 2007 Rate Case_DEM-WP(C) Gas Transport 2010GRC" xfId="8772"/>
    <cellStyle name="_Costs not in AURORA 2007 Rate Case_Electric COS Inputs" xfId="2319"/>
    <cellStyle name="_Costs not in AURORA 2007 Rate Case_Electric COS Inputs 2" xfId="2320"/>
    <cellStyle name="_Costs not in AURORA 2007 Rate Case_Electric COS Inputs 2 2" xfId="2321"/>
    <cellStyle name="_Costs not in AURORA 2007 Rate Case_Electric COS Inputs 2 2 2" xfId="2322"/>
    <cellStyle name="_Costs not in AURORA 2007 Rate Case_Electric COS Inputs 2 3" xfId="2323"/>
    <cellStyle name="_Costs not in AURORA 2007 Rate Case_Electric COS Inputs 2 3 2" xfId="2324"/>
    <cellStyle name="_Costs not in AURORA 2007 Rate Case_Electric COS Inputs 2 4" xfId="2325"/>
    <cellStyle name="_Costs not in AURORA 2007 Rate Case_Electric COS Inputs 2 4 2" xfId="2326"/>
    <cellStyle name="_Costs not in AURORA 2007 Rate Case_Electric COS Inputs 3" xfId="2327"/>
    <cellStyle name="_Costs not in AURORA 2007 Rate Case_Electric COS Inputs 3 2" xfId="2328"/>
    <cellStyle name="_Costs not in AURORA 2007 Rate Case_Electric COS Inputs 4" xfId="2329"/>
    <cellStyle name="_Costs not in AURORA 2007 Rate Case_Electric COS Inputs 4 2" xfId="2330"/>
    <cellStyle name="_Costs not in AURORA 2007 Rate Case_Electric COS Inputs 5" xfId="2331"/>
    <cellStyle name="_Costs not in AURORA 2007 Rate Case_Electric COS Inputs 6" xfId="8773"/>
    <cellStyle name="_Costs not in AURORA 2007 Rate Case_LSRWEP LGIA like Acctg Petition Aug 2010" xfId="8774"/>
    <cellStyle name="_Costs not in AURORA 2007 Rate Case_NIM Summary" xfId="2332"/>
    <cellStyle name="_Costs not in AURORA 2007 Rate Case_NIM Summary 09GRC" xfId="2333"/>
    <cellStyle name="_Costs not in AURORA 2007 Rate Case_NIM Summary 09GRC 2" xfId="2334"/>
    <cellStyle name="_Costs not in AURORA 2007 Rate Case_NIM Summary 09GRC_DEM-WP(C) ENERG10C--ctn Mid-C_042010 2010GRC" xfId="8775"/>
    <cellStyle name="_Costs not in AURORA 2007 Rate Case_NIM Summary 2" xfId="2335"/>
    <cellStyle name="_Costs not in AURORA 2007 Rate Case_NIM Summary 3" xfId="2336"/>
    <cellStyle name="_Costs not in AURORA 2007 Rate Case_NIM Summary 4" xfId="2337"/>
    <cellStyle name="_Costs not in AURORA 2007 Rate Case_NIM Summary 5" xfId="2338"/>
    <cellStyle name="_Costs not in AURORA 2007 Rate Case_NIM Summary 6" xfId="2339"/>
    <cellStyle name="_Costs not in AURORA 2007 Rate Case_NIM Summary 7" xfId="2340"/>
    <cellStyle name="_Costs not in AURORA 2007 Rate Case_NIM Summary 8" xfId="2341"/>
    <cellStyle name="_Costs not in AURORA 2007 Rate Case_NIM Summary 9" xfId="2342"/>
    <cellStyle name="_Costs not in AURORA 2007 Rate Case_NIM Summary_DEM-WP(C) ENERG10C--ctn Mid-C_042010 2010GRC" xfId="8776"/>
    <cellStyle name="_Costs not in AURORA 2007 Rate Case_PCA 10 -  Exhibit D from A Kellogg Jan 2011" xfId="8777"/>
    <cellStyle name="_Costs not in AURORA 2007 Rate Case_PCA 10 -  Exhibit D from A Kellogg July 2011" xfId="8778"/>
    <cellStyle name="_Costs not in AURORA 2007 Rate Case_PCA 10 -  Exhibit D from S Free Rcv'd 12-11" xfId="8779"/>
    <cellStyle name="_Costs not in AURORA 2007 Rate Case_PCA 9 -  Exhibit D April 2010" xfId="8780"/>
    <cellStyle name="_Costs not in AURORA 2007 Rate Case_PCA 9 -  Exhibit D April 2010 (3)" xfId="2343"/>
    <cellStyle name="_Costs not in AURORA 2007 Rate Case_PCA 9 -  Exhibit D April 2010 (3) 2" xfId="2344"/>
    <cellStyle name="_Costs not in AURORA 2007 Rate Case_PCA 9 -  Exhibit D April 2010 (3)_DEM-WP(C) ENERG10C--ctn Mid-C_042010 2010GRC" xfId="8781"/>
    <cellStyle name="_Costs not in AURORA 2007 Rate Case_PCA 9 -  Exhibit D Nov 2010" xfId="8782"/>
    <cellStyle name="_Costs not in AURORA 2007 Rate Case_PCA 9 - Exhibit D at August 2010" xfId="8783"/>
    <cellStyle name="_Costs not in AURORA 2007 Rate Case_PCA 9 - Exhibit D June 2010 GRC" xfId="8784"/>
    <cellStyle name="_Costs not in AURORA 2007 Rate Case_Power Costs - Comparison bx Rbtl-Staff-Jt-PC" xfId="2345"/>
    <cellStyle name="_Costs not in AURORA 2007 Rate Case_Power Costs - Comparison bx Rbtl-Staff-Jt-PC 2" xfId="2346"/>
    <cellStyle name="_Costs not in AURORA 2007 Rate Case_Power Costs - Comparison bx Rbtl-Staff-Jt-PC 2 2" xfId="2347"/>
    <cellStyle name="_Costs not in AURORA 2007 Rate Case_Power Costs - Comparison bx Rbtl-Staff-Jt-PC 3" xfId="2348"/>
    <cellStyle name="_Costs not in AURORA 2007 Rate Case_Power Costs - Comparison bx Rbtl-Staff-Jt-PC_Adj Bench DR 3 for Initial Briefs (Electric)" xfId="2349"/>
    <cellStyle name="_Costs not in AURORA 2007 Rate Case_Power Costs - Comparison bx Rbtl-Staff-Jt-PC_Adj Bench DR 3 for Initial Briefs (Electric) 2" xfId="2350"/>
    <cellStyle name="_Costs not in AURORA 2007 Rate Case_Power Costs - Comparison bx Rbtl-Staff-Jt-PC_Adj Bench DR 3 for Initial Briefs (Electric) 2 2" xfId="2351"/>
    <cellStyle name="_Costs not in AURORA 2007 Rate Case_Power Costs - Comparison bx Rbtl-Staff-Jt-PC_Adj Bench DR 3 for Initial Briefs (Electric) 3" xfId="2352"/>
    <cellStyle name="_Costs not in AURORA 2007 Rate Case_Power Costs - Comparison bx Rbtl-Staff-Jt-PC_Adj Bench DR 3 for Initial Briefs (Electric)_DEM-WP(C) ENERG10C--ctn Mid-C_042010 2010GRC" xfId="8785"/>
    <cellStyle name="_Costs not in AURORA 2007 Rate Case_Power Costs - Comparison bx Rbtl-Staff-Jt-PC_DEM-WP(C) ENERG10C--ctn Mid-C_042010 2010GRC" xfId="8786"/>
    <cellStyle name="_Costs not in AURORA 2007 Rate Case_Power Costs - Comparison bx Rbtl-Staff-Jt-PC_Electric Rev Req Model (2009 GRC) Rebuttal" xfId="2353"/>
    <cellStyle name="_Costs not in AURORA 2007 Rate Case_Power Costs - Comparison bx Rbtl-Staff-Jt-PC_Electric Rev Req Model (2009 GRC) Rebuttal 2" xfId="2354"/>
    <cellStyle name="_Costs not in AURORA 2007 Rate Case_Power Costs - Comparison bx Rbtl-Staff-Jt-PC_Electric Rev Req Model (2009 GRC) Rebuttal 2 2" xfId="2355"/>
    <cellStyle name="_Costs not in AURORA 2007 Rate Case_Power Costs - Comparison bx Rbtl-Staff-Jt-PC_Electric Rev Req Model (2009 GRC) Rebuttal 3" xfId="2356"/>
    <cellStyle name="_Costs not in AURORA 2007 Rate Case_Power Costs - Comparison bx Rbtl-Staff-Jt-PC_Electric Rev Req Model (2009 GRC) Rebuttal REmoval of New  WH Solar AdjustMI" xfId="2357"/>
    <cellStyle name="_Costs not in AURORA 2007 Rate Case_Power Costs - Comparison bx Rbtl-Staff-Jt-PC_Electric Rev Req Model (2009 GRC) Rebuttal REmoval of New  WH Solar AdjustMI 2" xfId="2358"/>
    <cellStyle name="_Costs not in AURORA 2007 Rate Case_Power Costs - Comparison bx Rbtl-Staff-Jt-PC_Electric Rev Req Model (2009 GRC) Rebuttal REmoval of New  WH Solar AdjustMI 2 2" xfId="2359"/>
    <cellStyle name="_Costs not in AURORA 2007 Rate Case_Power Costs - Comparison bx Rbtl-Staff-Jt-PC_Electric Rev Req Model (2009 GRC) Rebuttal REmoval of New  WH Solar AdjustMI 3" xfId="2360"/>
    <cellStyle name="_Costs not in AURORA 2007 Rate Case_Power Costs - Comparison bx Rbtl-Staff-Jt-PC_Electric Rev Req Model (2009 GRC) Rebuttal REmoval of New  WH Solar AdjustMI_DEM-WP(C) ENERG10C--ctn Mid-C_042010 2010GRC" xfId="8787"/>
    <cellStyle name="_Costs not in AURORA 2007 Rate Case_Power Costs - Comparison bx Rbtl-Staff-Jt-PC_Electric Rev Req Model (2009 GRC) Revised 01-18-2010" xfId="2361"/>
    <cellStyle name="_Costs not in AURORA 2007 Rate Case_Power Costs - Comparison bx Rbtl-Staff-Jt-PC_Electric Rev Req Model (2009 GRC) Revised 01-18-2010 2" xfId="2362"/>
    <cellStyle name="_Costs not in AURORA 2007 Rate Case_Power Costs - Comparison bx Rbtl-Staff-Jt-PC_Electric Rev Req Model (2009 GRC) Revised 01-18-2010 2 2" xfId="2363"/>
    <cellStyle name="_Costs not in AURORA 2007 Rate Case_Power Costs - Comparison bx Rbtl-Staff-Jt-PC_Electric Rev Req Model (2009 GRC) Revised 01-18-2010 3" xfId="2364"/>
    <cellStyle name="_Costs not in AURORA 2007 Rate Case_Power Costs - Comparison bx Rbtl-Staff-Jt-PC_Electric Rev Req Model (2009 GRC) Revised 01-18-2010_DEM-WP(C) ENERG10C--ctn Mid-C_042010 2010GRC" xfId="8788"/>
    <cellStyle name="_Costs not in AURORA 2007 Rate Case_Power Costs - Comparison bx Rbtl-Staff-Jt-PC_Final Order Electric EXHIBIT A-1" xfId="2365"/>
    <cellStyle name="_Costs not in AURORA 2007 Rate Case_Power Costs - Comparison bx Rbtl-Staff-Jt-PC_Final Order Electric EXHIBIT A-1 2" xfId="2366"/>
    <cellStyle name="_Costs not in AURORA 2007 Rate Case_Power Costs - Comparison bx Rbtl-Staff-Jt-PC_Final Order Electric EXHIBIT A-1 2 2" xfId="2367"/>
    <cellStyle name="_Costs not in AURORA 2007 Rate Case_Power Costs - Comparison bx Rbtl-Staff-Jt-PC_Final Order Electric EXHIBIT A-1 3" xfId="2368"/>
    <cellStyle name="_Costs not in AURORA 2007 Rate Case_Production Adj 4.37" xfId="2369"/>
    <cellStyle name="_Costs not in AURORA 2007 Rate Case_Production Adj 4.37 2" xfId="2370"/>
    <cellStyle name="_Costs not in AURORA 2007 Rate Case_Production Adj 4.37 2 2" xfId="2371"/>
    <cellStyle name="_Costs not in AURORA 2007 Rate Case_Production Adj 4.37 3" xfId="2372"/>
    <cellStyle name="_Costs not in AURORA 2007 Rate Case_Purchased Power Adj 4.03" xfId="2373"/>
    <cellStyle name="_Costs not in AURORA 2007 Rate Case_Purchased Power Adj 4.03 2" xfId="2374"/>
    <cellStyle name="_Costs not in AURORA 2007 Rate Case_Purchased Power Adj 4.03 2 2" xfId="2375"/>
    <cellStyle name="_Costs not in AURORA 2007 Rate Case_Purchased Power Adj 4.03 3" xfId="2376"/>
    <cellStyle name="_Costs not in AURORA 2007 Rate Case_Rebuttal Power Costs" xfId="2377"/>
    <cellStyle name="_Costs not in AURORA 2007 Rate Case_Rebuttal Power Costs 2" xfId="2378"/>
    <cellStyle name="_Costs not in AURORA 2007 Rate Case_Rebuttal Power Costs 2 2" xfId="2379"/>
    <cellStyle name="_Costs not in AURORA 2007 Rate Case_Rebuttal Power Costs 3" xfId="2380"/>
    <cellStyle name="_Costs not in AURORA 2007 Rate Case_Rebuttal Power Costs_Adj Bench DR 3 for Initial Briefs (Electric)" xfId="2381"/>
    <cellStyle name="_Costs not in AURORA 2007 Rate Case_Rebuttal Power Costs_Adj Bench DR 3 for Initial Briefs (Electric) 2" xfId="2382"/>
    <cellStyle name="_Costs not in AURORA 2007 Rate Case_Rebuttal Power Costs_Adj Bench DR 3 for Initial Briefs (Electric) 2 2" xfId="2383"/>
    <cellStyle name="_Costs not in AURORA 2007 Rate Case_Rebuttal Power Costs_Adj Bench DR 3 for Initial Briefs (Electric) 3" xfId="2384"/>
    <cellStyle name="_Costs not in AURORA 2007 Rate Case_Rebuttal Power Costs_Adj Bench DR 3 for Initial Briefs (Electric)_DEM-WP(C) ENERG10C--ctn Mid-C_042010 2010GRC" xfId="8789"/>
    <cellStyle name="_Costs not in AURORA 2007 Rate Case_Rebuttal Power Costs_DEM-WP(C) ENERG10C--ctn Mid-C_042010 2010GRC" xfId="8790"/>
    <cellStyle name="_Costs not in AURORA 2007 Rate Case_Rebuttal Power Costs_Electric Rev Req Model (2009 GRC) Rebuttal" xfId="2385"/>
    <cellStyle name="_Costs not in AURORA 2007 Rate Case_Rebuttal Power Costs_Electric Rev Req Model (2009 GRC) Rebuttal 2" xfId="2386"/>
    <cellStyle name="_Costs not in AURORA 2007 Rate Case_Rebuttal Power Costs_Electric Rev Req Model (2009 GRC) Rebuttal 2 2" xfId="2387"/>
    <cellStyle name="_Costs not in AURORA 2007 Rate Case_Rebuttal Power Costs_Electric Rev Req Model (2009 GRC) Rebuttal 3" xfId="2388"/>
    <cellStyle name="_Costs not in AURORA 2007 Rate Case_Rebuttal Power Costs_Electric Rev Req Model (2009 GRC) Rebuttal REmoval of New  WH Solar AdjustMI" xfId="2389"/>
    <cellStyle name="_Costs not in AURORA 2007 Rate Case_Rebuttal Power Costs_Electric Rev Req Model (2009 GRC) Rebuttal REmoval of New  WH Solar AdjustMI 2" xfId="2390"/>
    <cellStyle name="_Costs not in AURORA 2007 Rate Case_Rebuttal Power Costs_Electric Rev Req Model (2009 GRC) Rebuttal REmoval of New  WH Solar AdjustMI 2 2" xfId="2391"/>
    <cellStyle name="_Costs not in AURORA 2007 Rate Case_Rebuttal Power Costs_Electric Rev Req Model (2009 GRC) Rebuttal REmoval of New  WH Solar AdjustMI 3" xfId="2392"/>
    <cellStyle name="_Costs not in AURORA 2007 Rate Case_Rebuttal Power Costs_Electric Rev Req Model (2009 GRC) Rebuttal REmoval of New  WH Solar AdjustMI_DEM-WP(C) ENERG10C--ctn Mid-C_042010 2010GRC" xfId="8791"/>
    <cellStyle name="_Costs not in AURORA 2007 Rate Case_Rebuttal Power Costs_Electric Rev Req Model (2009 GRC) Revised 01-18-2010" xfId="2393"/>
    <cellStyle name="_Costs not in AURORA 2007 Rate Case_Rebuttal Power Costs_Electric Rev Req Model (2009 GRC) Revised 01-18-2010 2" xfId="2394"/>
    <cellStyle name="_Costs not in AURORA 2007 Rate Case_Rebuttal Power Costs_Electric Rev Req Model (2009 GRC) Revised 01-18-2010 2 2" xfId="2395"/>
    <cellStyle name="_Costs not in AURORA 2007 Rate Case_Rebuttal Power Costs_Electric Rev Req Model (2009 GRC) Revised 01-18-2010 3" xfId="2396"/>
    <cellStyle name="_Costs not in AURORA 2007 Rate Case_Rebuttal Power Costs_Electric Rev Req Model (2009 GRC) Revised 01-18-2010_DEM-WP(C) ENERG10C--ctn Mid-C_042010 2010GRC" xfId="8792"/>
    <cellStyle name="_Costs not in AURORA 2007 Rate Case_Rebuttal Power Costs_Final Order Electric EXHIBIT A-1" xfId="2397"/>
    <cellStyle name="_Costs not in AURORA 2007 Rate Case_Rebuttal Power Costs_Final Order Electric EXHIBIT A-1 2" xfId="2398"/>
    <cellStyle name="_Costs not in AURORA 2007 Rate Case_Rebuttal Power Costs_Final Order Electric EXHIBIT A-1 2 2" xfId="2399"/>
    <cellStyle name="_Costs not in AURORA 2007 Rate Case_Rebuttal Power Costs_Final Order Electric EXHIBIT A-1 3" xfId="2400"/>
    <cellStyle name="_Costs not in AURORA 2007 Rate Case_ROR 5.02" xfId="2401"/>
    <cellStyle name="_Costs not in AURORA 2007 Rate Case_ROR 5.02 2" xfId="2402"/>
    <cellStyle name="_Costs not in AURORA 2007 Rate Case_ROR 5.02 2 2" xfId="2403"/>
    <cellStyle name="_Costs not in AURORA 2007 Rate Case_ROR 5.02 3" xfId="2404"/>
    <cellStyle name="_Costs not in AURORA 2007 Rate Case_Transmission Workbook for May BOD" xfId="2405"/>
    <cellStyle name="_Costs not in AURORA 2007 Rate Case_Transmission Workbook for May BOD 2" xfId="2406"/>
    <cellStyle name="_Costs not in AURORA 2007 Rate Case_Transmission Workbook for May BOD_DEM-WP(C) ENERG10C--ctn Mid-C_042010 2010GRC" xfId="8793"/>
    <cellStyle name="_Costs not in AURORA 2007 Rate Case_Wind Integration 10GRC" xfId="2407"/>
    <cellStyle name="_Costs not in AURORA 2007 Rate Case_Wind Integration 10GRC 2" xfId="2408"/>
    <cellStyle name="_Costs not in AURORA 2007 Rate Case_Wind Integration 10GRC_DEM-WP(C) ENERG10C--ctn Mid-C_042010 2010GRC" xfId="8794"/>
    <cellStyle name="_Costs not in KWI3000 '06Budget" xfId="33"/>
    <cellStyle name="_Costs not in KWI3000 '06Budget 2" xfId="2409"/>
    <cellStyle name="_Costs not in KWI3000 '06Budget 2 2" xfId="2410"/>
    <cellStyle name="_Costs not in KWI3000 '06Budget 2 2 2" xfId="2411"/>
    <cellStyle name="_Costs not in KWI3000 '06Budget 2 3" xfId="2412"/>
    <cellStyle name="_Costs not in KWI3000 '06Budget 3" xfId="2413"/>
    <cellStyle name="_Costs not in KWI3000 '06Budget 3 2" xfId="2414"/>
    <cellStyle name="_Costs not in KWI3000 '06Budget 3 2 2" xfId="2415"/>
    <cellStyle name="_Costs not in KWI3000 '06Budget 3 3" xfId="2416"/>
    <cellStyle name="_Costs not in KWI3000 '06Budget 3 3 2" xfId="2417"/>
    <cellStyle name="_Costs not in KWI3000 '06Budget 3 4" xfId="2418"/>
    <cellStyle name="_Costs not in KWI3000 '06Budget 3 4 2" xfId="2419"/>
    <cellStyle name="_Costs not in KWI3000 '06Budget 4" xfId="2420"/>
    <cellStyle name="_Costs not in KWI3000 '06Budget 4 2" xfId="2421"/>
    <cellStyle name="_Costs not in KWI3000 '06Budget 5" xfId="2422"/>
    <cellStyle name="_Costs not in KWI3000 '06Budget 5 2" xfId="8795"/>
    <cellStyle name="_Costs not in KWI3000 '06Budget 6" xfId="8796"/>
    <cellStyle name="_Costs not in KWI3000 '06Budget 7" xfId="8797"/>
    <cellStyle name="_Costs not in KWI3000 '06Budget 7 2" xfId="8798"/>
    <cellStyle name="_Costs not in KWI3000 '06Budget 8" xfId="8799"/>
    <cellStyle name="_Costs not in KWI3000 '06Budget 8 2" xfId="8800"/>
    <cellStyle name="_Costs not in KWI3000 '06Budget_(C) WHE Proforma with ITC cash grant 10 Yr Amort_for deferral_102809" xfId="2423"/>
    <cellStyle name="_Costs not in KWI3000 '06Budget_(C) WHE Proforma with ITC cash grant 10 Yr Amort_for deferral_102809 2" xfId="2424"/>
    <cellStyle name="_Costs not in KWI3000 '06Budget_(C) WHE Proforma with ITC cash grant 10 Yr Amort_for deferral_102809 2 2" xfId="2425"/>
    <cellStyle name="_Costs not in KWI3000 '06Budget_(C) WHE Proforma with ITC cash grant 10 Yr Amort_for deferral_102809 3" xfId="2426"/>
    <cellStyle name="_Costs not in KWI3000 '06Budget_(C) WHE Proforma with ITC cash grant 10 Yr Amort_for deferral_102809_16.07E Wild Horse Wind Expansionwrkingfile" xfId="2427"/>
    <cellStyle name="_Costs not in KWI3000 '06Budget_(C) WHE Proforma with ITC cash grant 10 Yr Amort_for deferral_102809_16.07E Wild Horse Wind Expansionwrkingfile 2" xfId="2428"/>
    <cellStyle name="_Costs not in KWI3000 '06Budget_(C) WHE Proforma with ITC cash grant 10 Yr Amort_for deferral_102809_16.07E Wild Horse Wind Expansionwrkingfile 2 2" xfId="2429"/>
    <cellStyle name="_Costs not in KWI3000 '06Budget_(C) WHE Proforma with ITC cash grant 10 Yr Amort_for deferral_102809_16.07E Wild Horse Wind Expansionwrkingfile 3" xfId="2430"/>
    <cellStyle name="_Costs not in KWI3000 '06Budget_(C) WHE Proforma with ITC cash grant 10 Yr Amort_for deferral_102809_16.07E Wild Horse Wind Expansionwrkingfile SF" xfId="2431"/>
    <cellStyle name="_Costs not in KWI3000 '06Budget_(C) WHE Proforma with ITC cash grant 10 Yr Amort_for deferral_102809_16.07E Wild Horse Wind Expansionwrkingfile SF 2" xfId="2432"/>
    <cellStyle name="_Costs not in KWI3000 '06Budget_(C) WHE Proforma with ITC cash grant 10 Yr Amort_for deferral_102809_16.07E Wild Horse Wind Expansionwrkingfile SF 2 2" xfId="2433"/>
    <cellStyle name="_Costs not in KWI3000 '06Budget_(C) WHE Proforma with ITC cash grant 10 Yr Amort_for deferral_102809_16.07E Wild Horse Wind Expansionwrkingfile SF 3" xfId="2434"/>
    <cellStyle name="_Costs not in KWI3000 '06Budget_(C) WHE Proforma with ITC cash grant 10 Yr Amort_for deferral_102809_16.07E Wild Horse Wind Expansionwrkingfile SF_DEM-WP(C) ENERG10C--ctn Mid-C_042010 2010GRC" xfId="8801"/>
    <cellStyle name="_Costs not in KWI3000 '06Budget_(C) WHE Proforma with ITC cash grant 10 Yr Amort_for deferral_102809_16.07E Wild Horse Wind Expansionwrkingfile_DEM-WP(C) ENERG10C--ctn Mid-C_042010 2010GRC" xfId="8802"/>
    <cellStyle name="_Costs not in KWI3000 '06Budget_(C) WHE Proforma with ITC cash grant 10 Yr Amort_for deferral_102809_16.37E Wild Horse Expansion DeferralRevwrkingfile SF" xfId="2435"/>
    <cellStyle name="_Costs not in KWI3000 '06Budget_(C) WHE Proforma with ITC cash grant 10 Yr Amort_for deferral_102809_16.37E Wild Horse Expansion DeferralRevwrkingfile SF 2" xfId="2436"/>
    <cellStyle name="_Costs not in KWI3000 '06Budget_(C) WHE Proforma with ITC cash grant 10 Yr Amort_for deferral_102809_16.37E Wild Horse Expansion DeferralRevwrkingfile SF 2 2" xfId="2437"/>
    <cellStyle name="_Costs not in KWI3000 '06Budget_(C) WHE Proforma with ITC cash grant 10 Yr Amort_for deferral_102809_16.37E Wild Horse Expansion DeferralRevwrkingfile SF 3" xfId="2438"/>
    <cellStyle name="_Costs not in KWI3000 '06Budget_(C) WHE Proforma with ITC cash grant 10 Yr Amort_for deferral_102809_16.37E Wild Horse Expansion DeferralRevwrkingfile SF_DEM-WP(C) ENERG10C--ctn Mid-C_042010 2010GRC" xfId="8803"/>
    <cellStyle name="_Costs not in KWI3000 '06Budget_(C) WHE Proforma with ITC cash grant 10 Yr Amort_for deferral_102809_DEM-WP(C) ENERG10C--ctn Mid-C_042010 2010GRC" xfId="8804"/>
    <cellStyle name="_Costs not in KWI3000 '06Budget_(C) WHE Proforma with ITC cash grant 10 Yr Amort_for rebuttal_120709" xfId="2439"/>
    <cellStyle name="_Costs not in KWI3000 '06Budget_(C) WHE Proforma with ITC cash grant 10 Yr Amort_for rebuttal_120709 2" xfId="2440"/>
    <cellStyle name="_Costs not in KWI3000 '06Budget_(C) WHE Proforma with ITC cash grant 10 Yr Amort_for rebuttal_120709 2 2" xfId="2441"/>
    <cellStyle name="_Costs not in KWI3000 '06Budget_(C) WHE Proforma with ITC cash grant 10 Yr Amort_for rebuttal_120709 3" xfId="2442"/>
    <cellStyle name="_Costs not in KWI3000 '06Budget_(C) WHE Proforma with ITC cash grant 10 Yr Amort_for rebuttal_120709_DEM-WP(C) ENERG10C--ctn Mid-C_042010 2010GRC" xfId="8805"/>
    <cellStyle name="_Costs not in KWI3000 '06Budget_04.07E Wild Horse Wind Expansion" xfId="2443"/>
    <cellStyle name="_Costs not in KWI3000 '06Budget_04.07E Wild Horse Wind Expansion 2" xfId="2444"/>
    <cellStyle name="_Costs not in KWI3000 '06Budget_04.07E Wild Horse Wind Expansion 2 2" xfId="2445"/>
    <cellStyle name="_Costs not in KWI3000 '06Budget_04.07E Wild Horse Wind Expansion 3" xfId="2446"/>
    <cellStyle name="_Costs not in KWI3000 '06Budget_04.07E Wild Horse Wind Expansion_16.07E Wild Horse Wind Expansionwrkingfile" xfId="2447"/>
    <cellStyle name="_Costs not in KWI3000 '06Budget_04.07E Wild Horse Wind Expansion_16.07E Wild Horse Wind Expansionwrkingfile 2" xfId="2448"/>
    <cellStyle name="_Costs not in KWI3000 '06Budget_04.07E Wild Horse Wind Expansion_16.07E Wild Horse Wind Expansionwrkingfile 2 2" xfId="2449"/>
    <cellStyle name="_Costs not in KWI3000 '06Budget_04.07E Wild Horse Wind Expansion_16.07E Wild Horse Wind Expansionwrkingfile 3" xfId="2450"/>
    <cellStyle name="_Costs not in KWI3000 '06Budget_04.07E Wild Horse Wind Expansion_16.07E Wild Horse Wind Expansionwrkingfile SF" xfId="2451"/>
    <cellStyle name="_Costs not in KWI3000 '06Budget_04.07E Wild Horse Wind Expansion_16.07E Wild Horse Wind Expansionwrkingfile SF 2" xfId="2452"/>
    <cellStyle name="_Costs not in KWI3000 '06Budget_04.07E Wild Horse Wind Expansion_16.07E Wild Horse Wind Expansionwrkingfile SF 2 2" xfId="2453"/>
    <cellStyle name="_Costs not in KWI3000 '06Budget_04.07E Wild Horse Wind Expansion_16.07E Wild Horse Wind Expansionwrkingfile SF 3" xfId="2454"/>
    <cellStyle name="_Costs not in KWI3000 '06Budget_04.07E Wild Horse Wind Expansion_16.07E Wild Horse Wind Expansionwrkingfile SF_DEM-WP(C) ENERG10C--ctn Mid-C_042010 2010GRC" xfId="8806"/>
    <cellStyle name="_Costs not in KWI3000 '06Budget_04.07E Wild Horse Wind Expansion_16.07E Wild Horse Wind Expansionwrkingfile_DEM-WP(C) ENERG10C--ctn Mid-C_042010 2010GRC" xfId="8807"/>
    <cellStyle name="_Costs not in KWI3000 '06Budget_04.07E Wild Horse Wind Expansion_16.37E Wild Horse Expansion DeferralRevwrkingfile SF" xfId="2455"/>
    <cellStyle name="_Costs not in KWI3000 '06Budget_04.07E Wild Horse Wind Expansion_16.37E Wild Horse Expansion DeferralRevwrkingfile SF 2" xfId="2456"/>
    <cellStyle name="_Costs not in KWI3000 '06Budget_04.07E Wild Horse Wind Expansion_16.37E Wild Horse Expansion DeferralRevwrkingfile SF 2 2" xfId="2457"/>
    <cellStyle name="_Costs not in KWI3000 '06Budget_04.07E Wild Horse Wind Expansion_16.37E Wild Horse Expansion DeferralRevwrkingfile SF 3" xfId="2458"/>
    <cellStyle name="_Costs not in KWI3000 '06Budget_04.07E Wild Horse Wind Expansion_16.37E Wild Horse Expansion DeferralRevwrkingfile SF_DEM-WP(C) ENERG10C--ctn Mid-C_042010 2010GRC" xfId="8808"/>
    <cellStyle name="_Costs not in KWI3000 '06Budget_04.07E Wild Horse Wind Expansion_DEM-WP(C) ENERG10C--ctn Mid-C_042010 2010GRC" xfId="8809"/>
    <cellStyle name="_Costs not in KWI3000 '06Budget_16.07E Wild Horse Wind Expansionwrkingfile" xfId="2459"/>
    <cellStyle name="_Costs not in KWI3000 '06Budget_16.07E Wild Horse Wind Expansionwrkingfile 2" xfId="2460"/>
    <cellStyle name="_Costs not in KWI3000 '06Budget_16.07E Wild Horse Wind Expansionwrkingfile 2 2" xfId="2461"/>
    <cellStyle name="_Costs not in KWI3000 '06Budget_16.07E Wild Horse Wind Expansionwrkingfile 3" xfId="2462"/>
    <cellStyle name="_Costs not in KWI3000 '06Budget_16.07E Wild Horse Wind Expansionwrkingfile SF" xfId="2463"/>
    <cellStyle name="_Costs not in KWI3000 '06Budget_16.07E Wild Horse Wind Expansionwrkingfile SF 2" xfId="2464"/>
    <cellStyle name="_Costs not in KWI3000 '06Budget_16.07E Wild Horse Wind Expansionwrkingfile SF 2 2" xfId="2465"/>
    <cellStyle name="_Costs not in KWI3000 '06Budget_16.07E Wild Horse Wind Expansionwrkingfile SF 3" xfId="2466"/>
    <cellStyle name="_Costs not in KWI3000 '06Budget_16.07E Wild Horse Wind Expansionwrkingfile SF_DEM-WP(C) ENERG10C--ctn Mid-C_042010 2010GRC" xfId="8810"/>
    <cellStyle name="_Costs not in KWI3000 '06Budget_16.07E Wild Horse Wind Expansionwrkingfile_DEM-WP(C) ENERG10C--ctn Mid-C_042010 2010GRC" xfId="8811"/>
    <cellStyle name="_Costs not in KWI3000 '06Budget_16.37E Wild Horse Expansion DeferralRevwrkingfile SF" xfId="2467"/>
    <cellStyle name="_Costs not in KWI3000 '06Budget_16.37E Wild Horse Expansion DeferralRevwrkingfile SF 2" xfId="2468"/>
    <cellStyle name="_Costs not in KWI3000 '06Budget_16.37E Wild Horse Expansion DeferralRevwrkingfile SF 2 2" xfId="2469"/>
    <cellStyle name="_Costs not in KWI3000 '06Budget_16.37E Wild Horse Expansion DeferralRevwrkingfile SF 3" xfId="2470"/>
    <cellStyle name="_Costs not in KWI3000 '06Budget_16.37E Wild Horse Expansion DeferralRevwrkingfile SF_DEM-WP(C) ENERG10C--ctn Mid-C_042010 2010GRC" xfId="8812"/>
    <cellStyle name="_Costs not in KWI3000 '06Budget_2009 Compliance Filing PCA Exhibits for GRC" xfId="8813"/>
    <cellStyle name="_Costs not in KWI3000 '06Budget_2009 GRC Compl Filing - Exhibit D" xfId="2471"/>
    <cellStyle name="_Costs not in KWI3000 '06Budget_2009 GRC Compl Filing - Exhibit D 2" xfId="2472"/>
    <cellStyle name="_Costs not in KWI3000 '06Budget_2009 GRC Compl Filing - Exhibit D_DEM-WP(C) ENERG10C--ctn Mid-C_042010 2010GRC" xfId="8814"/>
    <cellStyle name="_Costs not in KWI3000 '06Budget_3.01 Income Statement" xfId="34"/>
    <cellStyle name="_Costs not in KWI3000 '06Budget_4 31 Regulatory Assets and Liabilities  7 06- Exhibit D" xfId="2473"/>
    <cellStyle name="_Costs not in KWI3000 '06Budget_4 31 Regulatory Assets and Liabilities  7 06- Exhibit D 2" xfId="2474"/>
    <cellStyle name="_Costs not in KWI3000 '06Budget_4 31 Regulatory Assets and Liabilities  7 06- Exhibit D 2 2" xfId="2475"/>
    <cellStyle name="_Costs not in KWI3000 '06Budget_4 31 Regulatory Assets and Liabilities  7 06- Exhibit D 3" xfId="2476"/>
    <cellStyle name="_Costs not in KWI3000 '06Budget_4 31 Regulatory Assets and Liabilities  7 06- Exhibit D_DEM-WP(C) ENERG10C--ctn Mid-C_042010 2010GRC" xfId="8815"/>
    <cellStyle name="_Costs not in KWI3000 '06Budget_4 31 Regulatory Assets and Liabilities  7 06- Exhibit D_NIM Summary" xfId="2477"/>
    <cellStyle name="_Costs not in KWI3000 '06Budget_4 31 Regulatory Assets and Liabilities  7 06- Exhibit D_NIM Summary 2" xfId="2478"/>
    <cellStyle name="_Costs not in KWI3000 '06Budget_4 31 Regulatory Assets and Liabilities  7 06- Exhibit D_NIM Summary_DEM-WP(C) ENERG10C--ctn Mid-C_042010 2010GRC" xfId="8816"/>
    <cellStyle name="_Costs not in KWI3000 '06Budget_4 31 Regulatory Assets and Liabilities  7 06- Exhibit D_NIM+O&amp;M" xfId="8817"/>
    <cellStyle name="_Costs not in KWI3000 '06Budget_4 31 Regulatory Assets and Liabilities  7 06- Exhibit D_NIM+O&amp;M Monthly" xfId="8818"/>
    <cellStyle name="_Costs not in KWI3000 '06Budget_4 31E Reg Asset  Liab and EXH D" xfId="8819"/>
    <cellStyle name="_Costs not in KWI3000 '06Budget_4 31E Reg Asset  Liab and EXH D _ Aug 10 Filing (2)" xfId="8820"/>
    <cellStyle name="_Costs not in KWI3000 '06Budget_4 32 Regulatory Assets and Liabilities  7 06- Exhibit D" xfId="2479"/>
    <cellStyle name="_Costs not in KWI3000 '06Budget_4 32 Regulatory Assets and Liabilities  7 06- Exhibit D 2" xfId="2480"/>
    <cellStyle name="_Costs not in KWI3000 '06Budget_4 32 Regulatory Assets and Liabilities  7 06- Exhibit D 2 2" xfId="2481"/>
    <cellStyle name="_Costs not in KWI3000 '06Budget_4 32 Regulatory Assets and Liabilities  7 06- Exhibit D 3" xfId="2482"/>
    <cellStyle name="_Costs not in KWI3000 '06Budget_4 32 Regulatory Assets and Liabilities  7 06- Exhibit D_DEM-WP(C) ENERG10C--ctn Mid-C_042010 2010GRC" xfId="8821"/>
    <cellStyle name="_Costs not in KWI3000 '06Budget_4 32 Regulatory Assets and Liabilities  7 06- Exhibit D_NIM Summary" xfId="2483"/>
    <cellStyle name="_Costs not in KWI3000 '06Budget_4 32 Regulatory Assets and Liabilities  7 06- Exhibit D_NIM Summary 2" xfId="2484"/>
    <cellStyle name="_Costs not in KWI3000 '06Budget_4 32 Regulatory Assets and Liabilities  7 06- Exhibit D_NIM Summary_DEM-WP(C) ENERG10C--ctn Mid-C_042010 2010GRC" xfId="8822"/>
    <cellStyle name="_Costs not in KWI3000 '06Budget_4 32 Regulatory Assets and Liabilities  7 06- Exhibit D_NIM+O&amp;M" xfId="8823"/>
    <cellStyle name="_Costs not in KWI3000 '06Budget_4 32 Regulatory Assets and Liabilities  7 06- Exhibit D_NIM+O&amp;M Monthly" xfId="8824"/>
    <cellStyle name="_Costs not in KWI3000 '06Budget_ACCOUNTS" xfId="8825"/>
    <cellStyle name="_Costs not in KWI3000 '06Budget_AURORA Total New" xfId="2485"/>
    <cellStyle name="_Costs not in KWI3000 '06Budget_AURORA Total New 2" xfId="2486"/>
    <cellStyle name="_Costs not in KWI3000 '06Budget_Book2" xfId="2487"/>
    <cellStyle name="_Costs not in KWI3000 '06Budget_Book2 2" xfId="2488"/>
    <cellStyle name="_Costs not in KWI3000 '06Budget_Book2 2 2" xfId="2489"/>
    <cellStyle name="_Costs not in KWI3000 '06Budget_Book2 3" xfId="2490"/>
    <cellStyle name="_Costs not in KWI3000 '06Budget_Book2_Adj Bench DR 3 for Initial Briefs (Electric)" xfId="2491"/>
    <cellStyle name="_Costs not in KWI3000 '06Budget_Book2_Adj Bench DR 3 for Initial Briefs (Electric) 2" xfId="2492"/>
    <cellStyle name="_Costs not in KWI3000 '06Budget_Book2_Adj Bench DR 3 for Initial Briefs (Electric) 2 2" xfId="2493"/>
    <cellStyle name="_Costs not in KWI3000 '06Budget_Book2_Adj Bench DR 3 for Initial Briefs (Electric) 3" xfId="2494"/>
    <cellStyle name="_Costs not in KWI3000 '06Budget_Book2_Adj Bench DR 3 for Initial Briefs (Electric)_DEM-WP(C) ENERG10C--ctn Mid-C_042010 2010GRC" xfId="8826"/>
    <cellStyle name="_Costs not in KWI3000 '06Budget_Book2_DEM-WP(C) ENERG10C--ctn Mid-C_042010 2010GRC" xfId="8827"/>
    <cellStyle name="_Costs not in KWI3000 '06Budget_Book2_Electric Rev Req Model (2009 GRC) Rebuttal" xfId="2495"/>
    <cellStyle name="_Costs not in KWI3000 '06Budget_Book2_Electric Rev Req Model (2009 GRC) Rebuttal 2" xfId="2496"/>
    <cellStyle name="_Costs not in KWI3000 '06Budget_Book2_Electric Rev Req Model (2009 GRC) Rebuttal 2 2" xfId="2497"/>
    <cellStyle name="_Costs not in KWI3000 '06Budget_Book2_Electric Rev Req Model (2009 GRC) Rebuttal 3" xfId="2498"/>
    <cellStyle name="_Costs not in KWI3000 '06Budget_Book2_Electric Rev Req Model (2009 GRC) Rebuttal REmoval of New  WH Solar AdjustMI" xfId="2499"/>
    <cellStyle name="_Costs not in KWI3000 '06Budget_Book2_Electric Rev Req Model (2009 GRC) Rebuttal REmoval of New  WH Solar AdjustMI 2" xfId="2500"/>
    <cellStyle name="_Costs not in KWI3000 '06Budget_Book2_Electric Rev Req Model (2009 GRC) Rebuttal REmoval of New  WH Solar AdjustMI 2 2" xfId="2501"/>
    <cellStyle name="_Costs not in KWI3000 '06Budget_Book2_Electric Rev Req Model (2009 GRC) Rebuttal REmoval of New  WH Solar AdjustMI 3" xfId="2502"/>
    <cellStyle name="_Costs not in KWI3000 '06Budget_Book2_Electric Rev Req Model (2009 GRC) Rebuttal REmoval of New  WH Solar AdjustMI_DEM-WP(C) ENERG10C--ctn Mid-C_042010 2010GRC" xfId="8828"/>
    <cellStyle name="_Costs not in KWI3000 '06Budget_Book2_Electric Rev Req Model (2009 GRC) Revised 01-18-2010" xfId="2503"/>
    <cellStyle name="_Costs not in KWI3000 '06Budget_Book2_Electric Rev Req Model (2009 GRC) Revised 01-18-2010 2" xfId="2504"/>
    <cellStyle name="_Costs not in KWI3000 '06Budget_Book2_Electric Rev Req Model (2009 GRC) Revised 01-18-2010 2 2" xfId="2505"/>
    <cellStyle name="_Costs not in KWI3000 '06Budget_Book2_Electric Rev Req Model (2009 GRC) Revised 01-18-2010 3" xfId="2506"/>
    <cellStyle name="_Costs not in KWI3000 '06Budget_Book2_Electric Rev Req Model (2009 GRC) Revised 01-18-2010_DEM-WP(C) ENERG10C--ctn Mid-C_042010 2010GRC" xfId="8829"/>
    <cellStyle name="_Costs not in KWI3000 '06Budget_Book2_Final Order Electric EXHIBIT A-1" xfId="2507"/>
    <cellStyle name="_Costs not in KWI3000 '06Budget_Book2_Final Order Electric EXHIBIT A-1 2" xfId="2508"/>
    <cellStyle name="_Costs not in KWI3000 '06Budget_Book2_Final Order Electric EXHIBIT A-1 2 2" xfId="2509"/>
    <cellStyle name="_Costs not in KWI3000 '06Budget_Book2_Final Order Electric EXHIBIT A-1 3" xfId="2510"/>
    <cellStyle name="_Costs not in KWI3000 '06Budget_Book4" xfId="2511"/>
    <cellStyle name="_Costs not in KWI3000 '06Budget_Book4 2" xfId="2512"/>
    <cellStyle name="_Costs not in KWI3000 '06Budget_Book4 2 2" xfId="2513"/>
    <cellStyle name="_Costs not in KWI3000 '06Budget_Book4 3" xfId="2514"/>
    <cellStyle name="_Costs not in KWI3000 '06Budget_Book4_DEM-WP(C) ENERG10C--ctn Mid-C_042010 2010GRC" xfId="8830"/>
    <cellStyle name="_Costs not in KWI3000 '06Budget_Book9" xfId="2515"/>
    <cellStyle name="_Costs not in KWI3000 '06Budget_Book9 2" xfId="2516"/>
    <cellStyle name="_Costs not in KWI3000 '06Budget_Book9 2 2" xfId="2517"/>
    <cellStyle name="_Costs not in KWI3000 '06Budget_Book9 3" xfId="2518"/>
    <cellStyle name="_Costs not in KWI3000 '06Budget_Book9_DEM-WP(C) ENERG10C--ctn Mid-C_042010 2010GRC" xfId="8831"/>
    <cellStyle name="_Costs not in KWI3000 '06Budget_Check the Interest Calculation" xfId="8832"/>
    <cellStyle name="_Costs not in KWI3000 '06Budget_Check the Interest Calculation_Scenario 1 REC vs PTC Offset" xfId="8833"/>
    <cellStyle name="_Costs not in KWI3000 '06Budget_Check the Interest Calculation_Scenario 3" xfId="8834"/>
    <cellStyle name="_Costs not in KWI3000 '06Budget_Chelan PUD Power Costs (8-10)" xfId="8835"/>
    <cellStyle name="_Costs not in KWI3000 '06Budget_DEM-WP(C) Chelan Power Costs" xfId="8836"/>
    <cellStyle name="_Costs not in KWI3000 '06Budget_DEM-WP(C) ENERG10C--ctn Mid-C_042010 2010GRC" xfId="8837"/>
    <cellStyle name="_Costs not in KWI3000 '06Budget_DEM-WP(C) Gas Transport 2010GRC" xfId="8838"/>
    <cellStyle name="_Costs not in KWI3000 '06Budget_Exhibit D fr R Gho 12-31-08" xfId="2519"/>
    <cellStyle name="_Costs not in KWI3000 '06Budget_Exhibit D fr R Gho 12-31-08 2" xfId="2520"/>
    <cellStyle name="_Costs not in KWI3000 '06Budget_Exhibit D fr R Gho 12-31-08 v2" xfId="2521"/>
    <cellStyle name="_Costs not in KWI3000 '06Budget_Exhibit D fr R Gho 12-31-08 v2 2" xfId="2522"/>
    <cellStyle name="_Costs not in KWI3000 '06Budget_Exhibit D fr R Gho 12-31-08 v2_DEM-WP(C) ENERG10C--ctn Mid-C_042010 2010GRC" xfId="8839"/>
    <cellStyle name="_Costs not in KWI3000 '06Budget_Exhibit D fr R Gho 12-31-08 v2_NIM Summary" xfId="2523"/>
    <cellStyle name="_Costs not in KWI3000 '06Budget_Exhibit D fr R Gho 12-31-08 v2_NIM Summary 2" xfId="2524"/>
    <cellStyle name="_Costs not in KWI3000 '06Budget_Exhibit D fr R Gho 12-31-08 v2_NIM Summary_DEM-WP(C) ENERG10C--ctn Mid-C_042010 2010GRC" xfId="8840"/>
    <cellStyle name="_Costs not in KWI3000 '06Budget_Exhibit D fr R Gho 12-31-08_DEM-WP(C) ENERG10C--ctn Mid-C_042010 2010GRC" xfId="8841"/>
    <cellStyle name="_Costs not in KWI3000 '06Budget_Exhibit D fr R Gho 12-31-08_NIM Summary" xfId="2525"/>
    <cellStyle name="_Costs not in KWI3000 '06Budget_Exhibit D fr R Gho 12-31-08_NIM Summary 2" xfId="2526"/>
    <cellStyle name="_Costs not in KWI3000 '06Budget_Exhibit D fr R Gho 12-31-08_NIM Summary_DEM-WP(C) ENERG10C--ctn Mid-C_042010 2010GRC" xfId="8842"/>
    <cellStyle name="_Costs not in KWI3000 '06Budget_Gas Rev Req Model (2010 GRC)" xfId="8843"/>
    <cellStyle name="_Costs not in KWI3000 '06Budget_Hopkins Ridge Prepaid Tran - Interest Earned RY 12ME Feb  '11" xfId="2527"/>
    <cellStyle name="_Costs not in KWI3000 '06Budget_Hopkins Ridge Prepaid Tran - Interest Earned RY 12ME Feb  '11 2" xfId="2528"/>
    <cellStyle name="_Costs not in KWI3000 '06Budget_Hopkins Ridge Prepaid Tran - Interest Earned RY 12ME Feb  '11_DEM-WP(C) ENERG10C--ctn Mid-C_042010 2010GRC" xfId="8844"/>
    <cellStyle name="_Costs not in KWI3000 '06Budget_Hopkins Ridge Prepaid Tran - Interest Earned RY 12ME Feb  '11_NIM Summary" xfId="2529"/>
    <cellStyle name="_Costs not in KWI3000 '06Budget_Hopkins Ridge Prepaid Tran - Interest Earned RY 12ME Feb  '11_NIM Summary 2" xfId="2530"/>
    <cellStyle name="_Costs not in KWI3000 '06Budget_Hopkins Ridge Prepaid Tran - Interest Earned RY 12ME Feb  '11_NIM Summary_DEM-WP(C) ENERG10C--ctn Mid-C_042010 2010GRC" xfId="8845"/>
    <cellStyle name="_Costs not in KWI3000 '06Budget_Hopkins Ridge Prepaid Tran - Interest Earned RY 12ME Feb  '11_Transmission Workbook for May BOD" xfId="2531"/>
    <cellStyle name="_Costs not in KWI3000 '06Budget_Hopkins Ridge Prepaid Tran - Interest Earned RY 12ME Feb  '11_Transmission Workbook for May BOD 2" xfId="2532"/>
    <cellStyle name="_Costs not in KWI3000 '06Budget_Hopkins Ridge Prepaid Tran - Interest Earned RY 12ME Feb  '11_Transmission Workbook for May BOD_DEM-WP(C) ENERG10C--ctn Mid-C_042010 2010GRC" xfId="8846"/>
    <cellStyle name="_Costs not in KWI3000 '06Budget_INPUTS" xfId="2533"/>
    <cellStyle name="_Costs not in KWI3000 '06Budget_INPUTS 2" xfId="2534"/>
    <cellStyle name="_Costs not in KWI3000 '06Budget_INPUTS 2 2" xfId="2535"/>
    <cellStyle name="_Costs not in KWI3000 '06Budget_INPUTS 3" xfId="2536"/>
    <cellStyle name="_Costs not in KWI3000 '06Budget_LSRWEP LGIA like Acctg Petition Aug 2010" xfId="8847"/>
    <cellStyle name="_Costs not in KWI3000 '06Budget_NIM Summary" xfId="2537"/>
    <cellStyle name="_Costs not in KWI3000 '06Budget_NIM Summary 09GRC" xfId="2538"/>
    <cellStyle name="_Costs not in KWI3000 '06Budget_NIM Summary 09GRC 2" xfId="2539"/>
    <cellStyle name="_Costs not in KWI3000 '06Budget_NIM Summary 09GRC_DEM-WP(C) ENERG10C--ctn Mid-C_042010 2010GRC" xfId="8848"/>
    <cellStyle name="_Costs not in KWI3000 '06Budget_NIM Summary 2" xfId="2540"/>
    <cellStyle name="_Costs not in KWI3000 '06Budget_NIM Summary 3" xfId="2541"/>
    <cellStyle name="_Costs not in KWI3000 '06Budget_NIM Summary 4" xfId="2542"/>
    <cellStyle name="_Costs not in KWI3000 '06Budget_NIM Summary 5" xfId="2543"/>
    <cellStyle name="_Costs not in KWI3000 '06Budget_NIM Summary 6" xfId="2544"/>
    <cellStyle name="_Costs not in KWI3000 '06Budget_NIM Summary 7" xfId="2545"/>
    <cellStyle name="_Costs not in KWI3000 '06Budget_NIM Summary 8" xfId="2546"/>
    <cellStyle name="_Costs not in KWI3000 '06Budget_NIM Summary 9" xfId="2547"/>
    <cellStyle name="_Costs not in KWI3000 '06Budget_NIM Summary_DEM-WP(C) ENERG10C--ctn Mid-C_042010 2010GRC" xfId="8849"/>
    <cellStyle name="_Costs not in KWI3000 '06Budget_NIM+O&amp;M" xfId="8850"/>
    <cellStyle name="_Costs not in KWI3000 '06Budget_NIM+O&amp;M 2" xfId="8851"/>
    <cellStyle name="_Costs not in KWI3000 '06Budget_NIM+O&amp;M Monthly" xfId="8852"/>
    <cellStyle name="_Costs not in KWI3000 '06Budget_NIM+O&amp;M Monthly 2" xfId="8853"/>
    <cellStyle name="_Costs not in KWI3000 '06Budget_PCA 10 -  Exhibit D from A Kellogg Jan 2011" xfId="8854"/>
    <cellStyle name="_Costs not in KWI3000 '06Budget_PCA 10 -  Exhibit D from A Kellogg July 2011" xfId="8855"/>
    <cellStyle name="_Costs not in KWI3000 '06Budget_PCA 10 -  Exhibit D from S Free Rcv'd 12-11" xfId="8856"/>
    <cellStyle name="_Costs not in KWI3000 '06Budget_PCA 7 - Exhibit D update 11_30_08 (2)" xfId="2548"/>
    <cellStyle name="_Costs not in KWI3000 '06Budget_PCA 7 - Exhibit D update 11_30_08 (2) 2" xfId="2549"/>
    <cellStyle name="_Costs not in KWI3000 '06Budget_PCA 7 - Exhibit D update 11_30_08 (2) 2 2" xfId="2550"/>
    <cellStyle name="_Costs not in KWI3000 '06Budget_PCA 7 - Exhibit D update 11_30_08 (2) 3" xfId="2551"/>
    <cellStyle name="_Costs not in KWI3000 '06Budget_PCA 7 - Exhibit D update 11_30_08 (2)_DEM-WP(C) ENERG10C--ctn Mid-C_042010 2010GRC" xfId="8857"/>
    <cellStyle name="_Costs not in KWI3000 '06Budget_PCA 7 - Exhibit D update 11_30_08 (2)_NIM Summary" xfId="2552"/>
    <cellStyle name="_Costs not in KWI3000 '06Budget_PCA 7 - Exhibit D update 11_30_08 (2)_NIM Summary 2" xfId="2553"/>
    <cellStyle name="_Costs not in KWI3000 '06Budget_PCA 7 - Exhibit D update 11_30_08 (2)_NIM Summary_DEM-WP(C) ENERG10C--ctn Mid-C_042010 2010GRC" xfId="8858"/>
    <cellStyle name="_Costs not in KWI3000 '06Budget_PCA 8 - Exhibit D update 12_31_09" xfId="8859"/>
    <cellStyle name="_Costs not in KWI3000 '06Budget_PCA 9 -  Exhibit D April 2010" xfId="8860"/>
    <cellStyle name="_Costs not in KWI3000 '06Budget_PCA 9 -  Exhibit D April 2010 (3)" xfId="2554"/>
    <cellStyle name="_Costs not in KWI3000 '06Budget_PCA 9 -  Exhibit D April 2010 (3) 2" xfId="2555"/>
    <cellStyle name="_Costs not in KWI3000 '06Budget_PCA 9 -  Exhibit D April 2010 (3)_DEM-WP(C) ENERG10C--ctn Mid-C_042010 2010GRC" xfId="8861"/>
    <cellStyle name="_Costs not in KWI3000 '06Budget_PCA 9 -  Exhibit D Feb 2010" xfId="8862"/>
    <cellStyle name="_Costs not in KWI3000 '06Budget_PCA 9 -  Exhibit D Feb 2010 v2" xfId="8863"/>
    <cellStyle name="_Costs not in KWI3000 '06Budget_PCA 9 -  Exhibit D Feb 2010 WF" xfId="8864"/>
    <cellStyle name="_Costs not in KWI3000 '06Budget_PCA 9 -  Exhibit D Jan 2010" xfId="8865"/>
    <cellStyle name="_Costs not in KWI3000 '06Budget_PCA 9 -  Exhibit D March 2010 (2)" xfId="8866"/>
    <cellStyle name="_Costs not in KWI3000 '06Budget_PCA 9 -  Exhibit D Nov 2010" xfId="8867"/>
    <cellStyle name="_Costs not in KWI3000 '06Budget_PCA 9 - Exhibit D at August 2010" xfId="8868"/>
    <cellStyle name="_Costs not in KWI3000 '06Budget_PCA 9 - Exhibit D June 2010 GRC" xfId="8869"/>
    <cellStyle name="_Costs not in KWI3000 '06Budget_Power Costs - Comparison bx Rbtl-Staff-Jt-PC" xfId="2556"/>
    <cellStyle name="_Costs not in KWI3000 '06Budget_Power Costs - Comparison bx Rbtl-Staff-Jt-PC 2" xfId="2557"/>
    <cellStyle name="_Costs not in KWI3000 '06Budget_Power Costs - Comparison bx Rbtl-Staff-Jt-PC 2 2" xfId="2558"/>
    <cellStyle name="_Costs not in KWI3000 '06Budget_Power Costs - Comparison bx Rbtl-Staff-Jt-PC 3" xfId="2559"/>
    <cellStyle name="_Costs not in KWI3000 '06Budget_Power Costs - Comparison bx Rbtl-Staff-Jt-PC_Adj Bench DR 3 for Initial Briefs (Electric)" xfId="2560"/>
    <cellStyle name="_Costs not in KWI3000 '06Budget_Power Costs - Comparison bx Rbtl-Staff-Jt-PC_Adj Bench DR 3 for Initial Briefs (Electric) 2" xfId="2561"/>
    <cellStyle name="_Costs not in KWI3000 '06Budget_Power Costs - Comparison bx Rbtl-Staff-Jt-PC_Adj Bench DR 3 for Initial Briefs (Electric) 2 2" xfId="2562"/>
    <cellStyle name="_Costs not in KWI3000 '06Budget_Power Costs - Comparison bx Rbtl-Staff-Jt-PC_Adj Bench DR 3 for Initial Briefs (Electric) 3" xfId="2563"/>
    <cellStyle name="_Costs not in KWI3000 '06Budget_Power Costs - Comparison bx Rbtl-Staff-Jt-PC_Adj Bench DR 3 for Initial Briefs (Electric)_DEM-WP(C) ENERG10C--ctn Mid-C_042010 2010GRC" xfId="8870"/>
    <cellStyle name="_Costs not in KWI3000 '06Budget_Power Costs - Comparison bx Rbtl-Staff-Jt-PC_DEM-WP(C) ENERG10C--ctn Mid-C_042010 2010GRC" xfId="8871"/>
    <cellStyle name="_Costs not in KWI3000 '06Budget_Power Costs - Comparison bx Rbtl-Staff-Jt-PC_Electric Rev Req Model (2009 GRC) Rebuttal" xfId="2564"/>
    <cellStyle name="_Costs not in KWI3000 '06Budget_Power Costs - Comparison bx Rbtl-Staff-Jt-PC_Electric Rev Req Model (2009 GRC) Rebuttal 2" xfId="2565"/>
    <cellStyle name="_Costs not in KWI3000 '06Budget_Power Costs - Comparison bx Rbtl-Staff-Jt-PC_Electric Rev Req Model (2009 GRC) Rebuttal 2 2" xfId="2566"/>
    <cellStyle name="_Costs not in KWI3000 '06Budget_Power Costs - Comparison bx Rbtl-Staff-Jt-PC_Electric Rev Req Model (2009 GRC) Rebuttal 3" xfId="2567"/>
    <cellStyle name="_Costs not in KWI3000 '06Budget_Power Costs - Comparison bx Rbtl-Staff-Jt-PC_Electric Rev Req Model (2009 GRC) Rebuttal REmoval of New  WH Solar AdjustMI" xfId="2568"/>
    <cellStyle name="_Costs not in KWI3000 '06Budget_Power Costs - Comparison bx Rbtl-Staff-Jt-PC_Electric Rev Req Model (2009 GRC) Rebuttal REmoval of New  WH Solar AdjustMI 2" xfId="2569"/>
    <cellStyle name="_Costs not in KWI3000 '06Budget_Power Costs - Comparison bx Rbtl-Staff-Jt-PC_Electric Rev Req Model (2009 GRC) Rebuttal REmoval of New  WH Solar AdjustMI 2 2" xfId="2570"/>
    <cellStyle name="_Costs not in KWI3000 '06Budget_Power Costs - Comparison bx Rbtl-Staff-Jt-PC_Electric Rev Req Model (2009 GRC) Rebuttal REmoval of New  WH Solar AdjustMI 3" xfId="2571"/>
    <cellStyle name="_Costs not in KWI3000 '06Budget_Power Costs - Comparison bx Rbtl-Staff-Jt-PC_Electric Rev Req Model (2009 GRC) Rebuttal REmoval of New  WH Solar AdjustMI_DEM-WP(C) ENERG10C--ctn Mid-C_042010 2010GRC" xfId="8872"/>
    <cellStyle name="_Costs not in KWI3000 '06Budget_Power Costs - Comparison bx Rbtl-Staff-Jt-PC_Electric Rev Req Model (2009 GRC) Revised 01-18-2010" xfId="2572"/>
    <cellStyle name="_Costs not in KWI3000 '06Budget_Power Costs - Comparison bx Rbtl-Staff-Jt-PC_Electric Rev Req Model (2009 GRC) Revised 01-18-2010 2" xfId="2573"/>
    <cellStyle name="_Costs not in KWI3000 '06Budget_Power Costs - Comparison bx Rbtl-Staff-Jt-PC_Electric Rev Req Model (2009 GRC) Revised 01-18-2010 2 2" xfId="2574"/>
    <cellStyle name="_Costs not in KWI3000 '06Budget_Power Costs - Comparison bx Rbtl-Staff-Jt-PC_Electric Rev Req Model (2009 GRC) Revised 01-18-2010 3" xfId="2575"/>
    <cellStyle name="_Costs not in KWI3000 '06Budget_Power Costs - Comparison bx Rbtl-Staff-Jt-PC_Electric Rev Req Model (2009 GRC) Revised 01-18-2010_DEM-WP(C) ENERG10C--ctn Mid-C_042010 2010GRC" xfId="8873"/>
    <cellStyle name="_Costs not in KWI3000 '06Budget_Power Costs - Comparison bx Rbtl-Staff-Jt-PC_Final Order Electric EXHIBIT A-1" xfId="2576"/>
    <cellStyle name="_Costs not in KWI3000 '06Budget_Power Costs - Comparison bx Rbtl-Staff-Jt-PC_Final Order Electric EXHIBIT A-1 2" xfId="2577"/>
    <cellStyle name="_Costs not in KWI3000 '06Budget_Power Costs - Comparison bx Rbtl-Staff-Jt-PC_Final Order Electric EXHIBIT A-1 2 2" xfId="2578"/>
    <cellStyle name="_Costs not in KWI3000 '06Budget_Power Costs - Comparison bx Rbtl-Staff-Jt-PC_Final Order Electric EXHIBIT A-1 3" xfId="2579"/>
    <cellStyle name="_Costs not in KWI3000 '06Budget_Production Adj 4.37" xfId="2580"/>
    <cellStyle name="_Costs not in KWI3000 '06Budget_Production Adj 4.37 2" xfId="2581"/>
    <cellStyle name="_Costs not in KWI3000 '06Budget_Production Adj 4.37 2 2" xfId="2582"/>
    <cellStyle name="_Costs not in KWI3000 '06Budget_Production Adj 4.37 3" xfId="2583"/>
    <cellStyle name="_Costs not in KWI3000 '06Budget_Purchased Power Adj 4.03" xfId="2584"/>
    <cellStyle name="_Costs not in KWI3000 '06Budget_Purchased Power Adj 4.03 2" xfId="2585"/>
    <cellStyle name="_Costs not in KWI3000 '06Budget_Purchased Power Adj 4.03 2 2" xfId="2586"/>
    <cellStyle name="_Costs not in KWI3000 '06Budget_Purchased Power Adj 4.03 3" xfId="2587"/>
    <cellStyle name="_Costs not in KWI3000 '06Budget_Rebuttal Power Costs" xfId="2588"/>
    <cellStyle name="_Costs not in KWI3000 '06Budget_Rebuttal Power Costs 2" xfId="2589"/>
    <cellStyle name="_Costs not in KWI3000 '06Budget_Rebuttal Power Costs 2 2" xfId="2590"/>
    <cellStyle name="_Costs not in KWI3000 '06Budget_Rebuttal Power Costs 3" xfId="2591"/>
    <cellStyle name="_Costs not in KWI3000 '06Budget_Rebuttal Power Costs_Adj Bench DR 3 for Initial Briefs (Electric)" xfId="2592"/>
    <cellStyle name="_Costs not in KWI3000 '06Budget_Rebuttal Power Costs_Adj Bench DR 3 for Initial Briefs (Electric) 2" xfId="2593"/>
    <cellStyle name="_Costs not in KWI3000 '06Budget_Rebuttal Power Costs_Adj Bench DR 3 for Initial Briefs (Electric) 2 2" xfId="2594"/>
    <cellStyle name="_Costs not in KWI3000 '06Budget_Rebuttal Power Costs_Adj Bench DR 3 for Initial Briefs (Electric) 3" xfId="2595"/>
    <cellStyle name="_Costs not in KWI3000 '06Budget_Rebuttal Power Costs_Adj Bench DR 3 for Initial Briefs (Electric)_DEM-WP(C) ENERG10C--ctn Mid-C_042010 2010GRC" xfId="8874"/>
    <cellStyle name="_Costs not in KWI3000 '06Budget_Rebuttal Power Costs_DEM-WP(C) ENERG10C--ctn Mid-C_042010 2010GRC" xfId="8875"/>
    <cellStyle name="_Costs not in KWI3000 '06Budget_Rebuttal Power Costs_Electric Rev Req Model (2009 GRC) Rebuttal" xfId="2596"/>
    <cellStyle name="_Costs not in KWI3000 '06Budget_Rebuttal Power Costs_Electric Rev Req Model (2009 GRC) Rebuttal 2" xfId="2597"/>
    <cellStyle name="_Costs not in KWI3000 '06Budget_Rebuttal Power Costs_Electric Rev Req Model (2009 GRC) Rebuttal 2 2" xfId="2598"/>
    <cellStyle name="_Costs not in KWI3000 '06Budget_Rebuttal Power Costs_Electric Rev Req Model (2009 GRC) Rebuttal 3" xfId="2599"/>
    <cellStyle name="_Costs not in KWI3000 '06Budget_Rebuttal Power Costs_Electric Rev Req Model (2009 GRC) Rebuttal REmoval of New  WH Solar AdjustMI" xfId="2600"/>
    <cellStyle name="_Costs not in KWI3000 '06Budget_Rebuttal Power Costs_Electric Rev Req Model (2009 GRC) Rebuttal REmoval of New  WH Solar AdjustMI 2" xfId="2601"/>
    <cellStyle name="_Costs not in KWI3000 '06Budget_Rebuttal Power Costs_Electric Rev Req Model (2009 GRC) Rebuttal REmoval of New  WH Solar AdjustMI 2 2" xfId="2602"/>
    <cellStyle name="_Costs not in KWI3000 '06Budget_Rebuttal Power Costs_Electric Rev Req Model (2009 GRC) Rebuttal REmoval of New  WH Solar AdjustMI 3" xfId="2603"/>
    <cellStyle name="_Costs not in KWI3000 '06Budget_Rebuttal Power Costs_Electric Rev Req Model (2009 GRC) Rebuttal REmoval of New  WH Solar AdjustMI_DEM-WP(C) ENERG10C--ctn Mid-C_042010 2010GRC" xfId="8876"/>
    <cellStyle name="_Costs not in KWI3000 '06Budget_Rebuttal Power Costs_Electric Rev Req Model (2009 GRC) Revised 01-18-2010" xfId="2604"/>
    <cellStyle name="_Costs not in KWI3000 '06Budget_Rebuttal Power Costs_Electric Rev Req Model (2009 GRC) Revised 01-18-2010 2" xfId="2605"/>
    <cellStyle name="_Costs not in KWI3000 '06Budget_Rebuttal Power Costs_Electric Rev Req Model (2009 GRC) Revised 01-18-2010 2 2" xfId="2606"/>
    <cellStyle name="_Costs not in KWI3000 '06Budget_Rebuttal Power Costs_Electric Rev Req Model (2009 GRC) Revised 01-18-2010 3" xfId="2607"/>
    <cellStyle name="_Costs not in KWI3000 '06Budget_Rebuttal Power Costs_Electric Rev Req Model (2009 GRC) Revised 01-18-2010_DEM-WP(C) ENERG10C--ctn Mid-C_042010 2010GRC" xfId="8877"/>
    <cellStyle name="_Costs not in KWI3000 '06Budget_Rebuttal Power Costs_Final Order Electric EXHIBIT A-1" xfId="2608"/>
    <cellStyle name="_Costs not in KWI3000 '06Budget_Rebuttal Power Costs_Final Order Electric EXHIBIT A-1 2" xfId="2609"/>
    <cellStyle name="_Costs not in KWI3000 '06Budget_Rebuttal Power Costs_Final Order Electric EXHIBIT A-1 2 2" xfId="2610"/>
    <cellStyle name="_Costs not in KWI3000 '06Budget_Rebuttal Power Costs_Final Order Electric EXHIBIT A-1 3" xfId="2611"/>
    <cellStyle name="_Costs not in KWI3000 '06Budget_ROR &amp; CONV FACTOR" xfId="2612"/>
    <cellStyle name="_Costs not in KWI3000 '06Budget_ROR &amp; CONV FACTOR 2" xfId="2613"/>
    <cellStyle name="_Costs not in KWI3000 '06Budget_ROR &amp; CONV FACTOR 2 2" xfId="2614"/>
    <cellStyle name="_Costs not in KWI3000 '06Budget_ROR &amp; CONV FACTOR 3" xfId="2615"/>
    <cellStyle name="_Costs not in KWI3000 '06Budget_ROR 5.02" xfId="2616"/>
    <cellStyle name="_Costs not in KWI3000 '06Budget_ROR 5.02 2" xfId="2617"/>
    <cellStyle name="_Costs not in KWI3000 '06Budget_ROR 5.02 2 2" xfId="2618"/>
    <cellStyle name="_Costs not in KWI3000 '06Budget_ROR 5.02 3" xfId="2619"/>
    <cellStyle name="_Costs not in KWI3000 '06Budget_Transmission Workbook for May BOD" xfId="2620"/>
    <cellStyle name="_Costs not in KWI3000 '06Budget_Transmission Workbook for May BOD 2" xfId="2621"/>
    <cellStyle name="_Costs not in KWI3000 '06Budget_Transmission Workbook for May BOD_DEM-WP(C) ENERG10C--ctn Mid-C_042010 2010GRC" xfId="8878"/>
    <cellStyle name="_Costs not in KWI3000 '06Budget_Wind Integration 10GRC" xfId="2622"/>
    <cellStyle name="_Costs not in KWI3000 '06Budget_Wind Integration 10GRC 2" xfId="2623"/>
    <cellStyle name="_Costs not in KWI3000 '06Budget_Wind Integration 10GRC_DEM-WP(C) ENERG10C--ctn Mid-C_042010 2010GRC" xfId="8879"/>
    <cellStyle name="_DEM-08C Power Cost Comparison" xfId="8880"/>
    <cellStyle name="_DEM-WP (C) Costs not in AURORA 2006GRC Order 11.30.06 Gas" xfId="2624"/>
    <cellStyle name="_DEM-WP (C) Costs not in AURORA 2006GRC Order 11.30.06 Gas 2" xfId="2625"/>
    <cellStyle name="_DEM-WP (C) Costs not in AURORA 2006GRC Order 11.30.06 Gas_Chelan PUD Power Costs (8-10)" xfId="8881"/>
    <cellStyle name="_DEM-WP (C) Costs not in AURORA 2006GRC Order 11.30.06 Gas_DEM-WP(C) ENERG10C--ctn Mid-C_042010 2010GRC" xfId="8882"/>
    <cellStyle name="_DEM-WP (C) Costs not in AURORA 2006GRC Order 11.30.06 Gas_NIM Summary" xfId="2626"/>
    <cellStyle name="_DEM-WP (C) Costs not in AURORA 2006GRC Order 11.30.06 Gas_NIM Summary 2" xfId="2627"/>
    <cellStyle name="_DEM-WP (C) Costs not in AURORA 2006GRC Order 11.30.06 Gas_NIM Summary_DEM-WP(C) ENERG10C--ctn Mid-C_042010 2010GRC" xfId="8883"/>
    <cellStyle name="_DEM-WP (C) Power Cost 2006GRC Order" xfId="35"/>
    <cellStyle name="_DEM-WP (C) Power Cost 2006GRC Order 2" xfId="2628"/>
    <cellStyle name="_DEM-WP (C) Power Cost 2006GRC Order 2 2" xfId="2629"/>
    <cellStyle name="_DEM-WP (C) Power Cost 2006GRC Order 2 2 2" xfId="2630"/>
    <cellStyle name="_DEM-WP (C) Power Cost 2006GRC Order 2 3" xfId="2631"/>
    <cellStyle name="_DEM-WP (C) Power Cost 2006GRC Order 3" xfId="2632"/>
    <cellStyle name="_DEM-WP (C) Power Cost 2006GRC Order 3 2" xfId="2633"/>
    <cellStyle name="_DEM-WP (C) Power Cost 2006GRC Order 4" xfId="2634"/>
    <cellStyle name="_DEM-WP (C) Power Cost 2006GRC Order 4 2" xfId="2635"/>
    <cellStyle name="_DEM-WP (C) Power Cost 2006GRC Order 5" xfId="8884"/>
    <cellStyle name="_DEM-WP (C) Power Cost 2006GRC Order 5 2" xfId="8885"/>
    <cellStyle name="_DEM-WP (C) Power Cost 2006GRC Order 6" xfId="8886"/>
    <cellStyle name="_DEM-WP (C) Power Cost 2006GRC Order 7" xfId="8887"/>
    <cellStyle name="_DEM-WP (C) Power Cost 2006GRC Order 7 2" xfId="8888"/>
    <cellStyle name="_DEM-WP (C) Power Cost 2006GRC Order 8" xfId="8889"/>
    <cellStyle name="_DEM-WP (C) Power Cost 2006GRC Order 8 2" xfId="8890"/>
    <cellStyle name="_DEM-WP (C) Power Cost 2006GRC Order_04 07E Wild Horse Wind Expansion (C) (2)" xfId="2636"/>
    <cellStyle name="_DEM-WP (C) Power Cost 2006GRC Order_04 07E Wild Horse Wind Expansion (C) (2) 2" xfId="2637"/>
    <cellStyle name="_DEM-WP (C) Power Cost 2006GRC Order_04 07E Wild Horse Wind Expansion (C) (2) 2 2" xfId="2638"/>
    <cellStyle name="_DEM-WP (C) Power Cost 2006GRC Order_04 07E Wild Horse Wind Expansion (C) (2) 3" xfId="2639"/>
    <cellStyle name="_DEM-WP (C) Power Cost 2006GRC Order_04 07E Wild Horse Wind Expansion (C) (2)_Adj Bench DR 3 for Initial Briefs (Electric)" xfId="2640"/>
    <cellStyle name="_DEM-WP (C) Power Cost 2006GRC Order_04 07E Wild Horse Wind Expansion (C) (2)_Adj Bench DR 3 for Initial Briefs (Electric) 2" xfId="2641"/>
    <cellStyle name="_DEM-WP (C) Power Cost 2006GRC Order_04 07E Wild Horse Wind Expansion (C) (2)_Adj Bench DR 3 for Initial Briefs (Electric) 2 2" xfId="2642"/>
    <cellStyle name="_DEM-WP (C) Power Cost 2006GRC Order_04 07E Wild Horse Wind Expansion (C) (2)_Adj Bench DR 3 for Initial Briefs (Electric) 3" xfId="2643"/>
    <cellStyle name="_DEM-WP (C) Power Cost 2006GRC Order_04 07E Wild Horse Wind Expansion (C) (2)_Adj Bench DR 3 for Initial Briefs (Electric)_DEM-WP(C) ENERG10C--ctn Mid-C_042010 2010GRC" xfId="8891"/>
    <cellStyle name="_DEM-WP (C) Power Cost 2006GRC Order_04 07E Wild Horse Wind Expansion (C) (2)_Book1" xfId="8892"/>
    <cellStyle name="_DEM-WP (C) Power Cost 2006GRC Order_04 07E Wild Horse Wind Expansion (C) (2)_DEM-WP(C) ENERG10C--ctn Mid-C_042010 2010GRC" xfId="8893"/>
    <cellStyle name="_DEM-WP (C) Power Cost 2006GRC Order_04 07E Wild Horse Wind Expansion (C) (2)_Electric Rev Req Model (2009 GRC) " xfId="2644"/>
    <cellStyle name="_DEM-WP (C) Power Cost 2006GRC Order_04 07E Wild Horse Wind Expansion (C) (2)_Electric Rev Req Model (2009 GRC)  2" xfId="2645"/>
    <cellStyle name="_DEM-WP (C) Power Cost 2006GRC Order_04 07E Wild Horse Wind Expansion (C) (2)_Electric Rev Req Model (2009 GRC)  2 2" xfId="2646"/>
    <cellStyle name="_DEM-WP (C) Power Cost 2006GRC Order_04 07E Wild Horse Wind Expansion (C) (2)_Electric Rev Req Model (2009 GRC)  3" xfId="2647"/>
    <cellStyle name="_DEM-WP (C) Power Cost 2006GRC Order_04 07E Wild Horse Wind Expansion (C) (2)_Electric Rev Req Model (2009 GRC) _DEM-WP(C) ENERG10C--ctn Mid-C_042010 2010GRC" xfId="8894"/>
    <cellStyle name="_DEM-WP (C) Power Cost 2006GRC Order_04 07E Wild Horse Wind Expansion (C) (2)_Electric Rev Req Model (2009 GRC) Rebuttal" xfId="2648"/>
    <cellStyle name="_DEM-WP (C) Power Cost 2006GRC Order_04 07E Wild Horse Wind Expansion (C) (2)_Electric Rev Req Model (2009 GRC) Rebuttal 2" xfId="2649"/>
    <cellStyle name="_DEM-WP (C) Power Cost 2006GRC Order_04 07E Wild Horse Wind Expansion (C) (2)_Electric Rev Req Model (2009 GRC) Rebuttal 2 2" xfId="2650"/>
    <cellStyle name="_DEM-WP (C) Power Cost 2006GRC Order_04 07E Wild Horse Wind Expansion (C) (2)_Electric Rev Req Model (2009 GRC) Rebuttal 3" xfId="2651"/>
    <cellStyle name="_DEM-WP (C) Power Cost 2006GRC Order_04 07E Wild Horse Wind Expansion (C) (2)_Electric Rev Req Model (2009 GRC) Rebuttal REmoval of New  WH Solar AdjustMI" xfId="2652"/>
    <cellStyle name="_DEM-WP (C) Power Cost 2006GRC Order_04 07E Wild Horse Wind Expansion (C) (2)_Electric Rev Req Model (2009 GRC) Rebuttal REmoval of New  WH Solar AdjustMI 2" xfId="2653"/>
    <cellStyle name="_DEM-WP (C) Power Cost 2006GRC Order_04 07E Wild Horse Wind Expansion (C) (2)_Electric Rev Req Model (2009 GRC) Rebuttal REmoval of New  WH Solar AdjustMI 2 2" xfId="2654"/>
    <cellStyle name="_DEM-WP (C) Power Cost 2006GRC Order_04 07E Wild Horse Wind Expansion (C) (2)_Electric Rev Req Model (2009 GRC) Rebuttal REmoval of New  WH Solar AdjustMI 3" xfId="2655"/>
    <cellStyle name="_DEM-WP (C) Power Cost 2006GRC Order_04 07E Wild Horse Wind Expansion (C) (2)_Electric Rev Req Model (2009 GRC) Rebuttal REmoval of New  WH Solar AdjustMI_DEM-WP(C) ENERG10C--ctn Mid-C_042010 2010GRC" xfId="8895"/>
    <cellStyle name="_DEM-WP (C) Power Cost 2006GRC Order_04 07E Wild Horse Wind Expansion (C) (2)_Electric Rev Req Model (2009 GRC) Revised 01-18-2010" xfId="2656"/>
    <cellStyle name="_DEM-WP (C) Power Cost 2006GRC Order_04 07E Wild Horse Wind Expansion (C) (2)_Electric Rev Req Model (2009 GRC) Revised 01-18-2010 2" xfId="2657"/>
    <cellStyle name="_DEM-WP (C) Power Cost 2006GRC Order_04 07E Wild Horse Wind Expansion (C) (2)_Electric Rev Req Model (2009 GRC) Revised 01-18-2010 2 2" xfId="2658"/>
    <cellStyle name="_DEM-WP (C) Power Cost 2006GRC Order_04 07E Wild Horse Wind Expansion (C) (2)_Electric Rev Req Model (2009 GRC) Revised 01-18-2010 3" xfId="2659"/>
    <cellStyle name="_DEM-WP (C) Power Cost 2006GRC Order_04 07E Wild Horse Wind Expansion (C) (2)_Electric Rev Req Model (2009 GRC) Revised 01-18-2010_DEM-WP(C) ENERG10C--ctn Mid-C_042010 2010GRC" xfId="8896"/>
    <cellStyle name="_DEM-WP (C) Power Cost 2006GRC Order_04 07E Wild Horse Wind Expansion (C) (2)_Electric Rev Req Model (2010 GRC)" xfId="8897"/>
    <cellStyle name="_DEM-WP (C) Power Cost 2006GRC Order_04 07E Wild Horse Wind Expansion (C) (2)_Electric Rev Req Model (2010 GRC) SF" xfId="8898"/>
    <cellStyle name="_DEM-WP (C) Power Cost 2006GRC Order_04 07E Wild Horse Wind Expansion (C) (2)_Final Order Electric EXHIBIT A-1" xfId="2660"/>
    <cellStyle name="_DEM-WP (C) Power Cost 2006GRC Order_04 07E Wild Horse Wind Expansion (C) (2)_Final Order Electric EXHIBIT A-1 2" xfId="2661"/>
    <cellStyle name="_DEM-WP (C) Power Cost 2006GRC Order_04 07E Wild Horse Wind Expansion (C) (2)_Final Order Electric EXHIBIT A-1 2 2" xfId="2662"/>
    <cellStyle name="_DEM-WP (C) Power Cost 2006GRC Order_04 07E Wild Horse Wind Expansion (C) (2)_Final Order Electric EXHIBIT A-1 3" xfId="2663"/>
    <cellStyle name="_DEM-WP (C) Power Cost 2006GRC Order_04 07E Wild Horse Wind Expansion (C) (2)_TENASKA REGULATORY ASSET" xfId="2664"/>
    <cellStyle name="_DEM-WP (C) Power Cost 2006GRC Order_04 07E Wild Horse Wind Expansion (C) (2)_TENASKA REGULATORY ASSET 2" xfId="2665"/>
    <cellStyle name="_DEM-WP (C) Power Cost 2006GRC Order_04 07E Wild Horse Wind Expansion (C) (2)_TENASKA REGULATORY ASSET 2 2" xfId="2666"/>
    <cellStyle name="_DEM-WP (C) Power Cost 2006GRC Order_04 07E Wild Horse Wind Expansion (C) (2)_TENASKA REGULATORY ASSET 3" xfId="2667"/>
    <cellStyle name="_DEM-WP (C) Power Cost 2006GRC Order_16.37E Wild Horse Expansion DeferralRevwrkingfile SF" xfId="2668"/>
    <cellStyle name="_DEM-WP (C) Power Cost 2006GRC Order_16.37E Wild Horse Expansion DeferralRevwrkingfile SF 2" xfId="2669"/>
    <cellStyle name="_DEM-WP (C) Power Cost 2006GRC Order_16.37E Wild Horse Expansion DeferralRevwrkingfile SF 2 2" xfId="2670"/>
    <cellStyle name="_DEM-WP (C) Power Cost 2006GRC Order_16.37E Wild Horse Expansion DeferralRevwrkingfile SF 3" xfId="2671"/>
    <cellStyle name="_DEM-WP (C) Power Cost 2006GRC Order_16.37E Wild Horse Expansion DeferralRevwrkingfile SF_DEM-WP(C) ENERG10C--ctn Mid-C_042010 2010GRC" xfId="8899"/>
    <cellStyle name="_DEM-WP (C) Power Cost 2006GRC Order_2009 Compliance Filing PCA Exhibits for GRC" xfId="8900"/>
    <cellStyle name="_DEM-WP (C) Power Cost 2006GRC Order_2009 GRC Compl Filing - Exhibit D" xfId="2672"/>
    <cellStyle name="_DEM-WP (C) Power Cost 2006GRC Order_2009 GRC Compl Filing - Exhibit D 2" xfId="2673"/>
    <cellStyle name="_DEM-WP (C) Power Cost 2006GRC Order_2009 GRC Compl Filing - Exhibit D_DEM-WP(C) ENERG10C--ctn Mid-C_042010 2010GRC" xfId="8901"/>
    <cellStyle name="_DEM-WP (C) Power Cost 2006GRC Order_3.01 Income Statement" xfId="36"/>
    <cellStyle name="_DEM-WP (C) Power Cost 2006GRC Order_4 31 Regulatory Assets and Liabilities  7 06- Exhibit D" xfId="2674"/>
    <cellStyle name="_DEM-WP (C) Power Cost 2006GRC Order_4 31 Regulatory Assets and Liabilities  7 06- Exhibit D 2" xfId="2675"/>
    <cellStyle name="_DEM-WP (C) Power Cost 2006GRC Order_4 31 Regulatory Assets and Liabilities  7 06- Exhibit D 2 2" xfId="2676"/>
    <cellStyle name="_DEM-WP (C) Power Cost 2006GRC Order_4 31 Regulatory Assets and Liabilities  7 06- Exhibit D 3" xfId="2677"/>
    <cellStyle name="_DEM-WP (C) Power Cost 2006GRC Order_4 31 Regulatory Assets and Liabilities  7 06- Exhibit D_DEM-WP(C) ENERG10C--ctn Mid-C_042010 2010GRC" xfId="8902"/>
    <cellStyle name="_DEM-WP (C) Power Cost 2006GRC Order_4 31 Regulatory Assets and Liabilities  7 06- Exhibit D_NIM Summary" xfId="2678"/>
    <cellStyle name="_DEM-WP (C) Power Cost 2006GRC Order_4 31 Regulatory Assets and Liabilities  7 06- Exhibit D_NIM Summary 2" xfId="2679"/>
    <cellStyle name="_DEM-WP (C) Power Cost 2006GRC Order_4 31 Regulatory Assets and Liabilities  7 06- Exhibit D_NIM Summary_DEM-WP(C) ENERG10C--ctn Mid-C_042010 2010GRC" xfId="8903"/>
    <cellStyle name="_DEM-WP (C) Power Cost 2006GRC Order_4 31 Regulatory Assets and Liabilities  7 06- Exhibit D_NIM+O&amp;M" xfId="8904"/>
    <cellStyle name="_DEM-WP (C) Power Cost 2006GRC Order_4 31 Regulatory Assets and Liabilities  7 06- Exhibit D_NIM+O&amp;M Monthly" xfId="8905"/>
    <cellStyle name="_DEM-WP (C) Power Cost 2006GRC Order_4 31E Reg Asset  Liab and EXH D" xfId="8906"/>
    <cellStyle name="_DEM-WP (C) Power Cost 2006GRC Order_4 31E Reg Asset  Liab and EXH D _ Aug 10 Filing (2)" xfId="8907"/>
    <cellStyle name="_DEM-WP (C) Power Cost 2006GRC Order_4 32 Regulatory Assets and Liabilities  7 06- Exhibit D" xfId="2680"/>
    <cellStyle name="_DEM-WP (C) Power Cost 2006GRC Order_4 32 Regulatory Assets and Liabilities  7 06- Exhibit D 2" xfId="2681"/>
    <cellStyle name="_DEM-WP (C) Power Cost 2006GRC Order_4 32 Regulatory Assets and Liabilities  7 06- Exhibit D 2 2" xfId="2682"/>
    <cellStyle name="_DEM-WP (C) Power Cost 2006GRC Order_4 32 Regulatory Assets and Liabilities  7 06- Exhibit D 3" xfId="2683"/>
    <cellStyle name="_DEM-WP (C) Power Cost 2006GRC Order_4 32 Regulatory Assets and Liabilities  7 06- Exhibit D_DEM-WP(C) ENERG10C--ctn Mid-C_042010 2010GRC" xfId="8908"/>
    <cellStyle name="_DEM-WP (C) Power Cost 2006GRC Order_4 32 Regulatory Assets and Liabilities  7 06- Exhibit D_NIM Summary" xfId="2684"/>
    <cellStyle name="_DEM-WP (C) Power Cost 2006GRC Order_4 32 Regulatory Assets and Liabilities  7 06- Exhibit D_NIM Summary 2" xfId="2685"/>
    <cellStyle name="_DEM-WP (C) Power Cost 2006GRC Order_4 32 Regulatory Assets and Liabilities  7 06- Exhibit D_NIM Summary_DEM-WP(C) ENERG10C--ctn Mid-C_042010 2010GRC" xfId="8909"/>
    <cellStyle name="_DEM-WP (C) Power Cost 2006GRC Order_4 32 Regulatory Assets and Liabilities  7 06- Exhibit D_NIM+O&amp;M" xfId="8910"/>
    <cellStyle name="_DEM-WP (C) Power Cost 2006GRC Order_4 32 Regulatory Assets and Liabilities  7 06- Exhibit D_NIM+O&amp;M Monthly" xfId="8911"/>
    <cellStyle name="_DEM-WP (C) Power Cost 2006GRC Order_AURORA Total New" xfId="2686"/>
    <cellStyle name="_DEM-WP (C) Power Cost 2006GRC Order_AURORA Total New 2" xfId="2687"/>
    <cellStyle name="_DEM-WP (C) Power Cost 2006GRC Order_Book2" xfId="2688"/>
    <cellStyle name="_DEM-WP (C) Power Cost 2006GRC Order_Book2 2" xfId="2689"/>
    <cellStyle name="_DEM-WP (C) Power Cost 2006GRC Order_Book2 2 2" xfId="2690"/>
    <cellStyle name="_DEM-WP (C) Power Cost 2006GRC Order_Book2 3" xfId="2691"/>
    <cellStyle name="_DEM-WP (C) Power Cost 2006GRC Order_Book2_Adj Bench DR 3 for Initial Briefs (Electric)" xfId="2692"/>
    <cellStyle name="_DEM-WP (C) Power Cost 2006GRC Order_Book2_Adj Bench DR 3 for Initial Briefs (Electric) 2" xfId="2693"/>
    <cellStyle name="_DEM-WP (C) Power Cost 2006GRC Order_Book2_Adj Bench DR 3 for Initial Briefs (Electric) 2 2" xfId="2694"/>
    <cellStyle name="_DEM-WP (C) Power Cost 2006GRC Order_Book2_Adj Bench DR 3 for Initial Briefs (Electric) 3" xfId="2695"/>
    <cellStyle name="_DEM-WP (C) Power Cost 2006GRC Order_Book2_Adj Bench DR 3 for Initial Briefs (Electric)_DEM-WP(C) ENERG10C--ctn Mid-C_042010 2010GRC" xfId="8912"/>
    <cellStyle name="_DEM-WP (C) Power Cost 2006GRC Order_Book2_DEM-WP(C) ENERG10C--ctn Mid-C_042010 2010GRC" xfId="8913"/>
    <cellStyle name="_DEM-WP (C) Power Cost 2006GRC Order_Book2_Electric Rev Req Model (2009 GRC) Rebuttal" xfId="2696"/>
    <cellStyle name="_DEM-WP (C) Power Cost 2006GRC Order_Book2_Electric Rev Req Model (2009 GRC) Rebuttal 2" xfId="2697"/>
    <cellStyle name="_DEM-WP (C) Power Cost 2006GRC Order_Book2_Electric Rev Req Model (2009 GRC) Rebuttal 2 2" xfId="2698"/>
    <cellStyle name="_DEM-WP (C) Power Cost 2006GRC Order_Book2_Electric Rev Req Model (2009 GRC) Rebuttal 3" xfId="2699"/>
    <cellStyle name="_DEM-WP (C) Power Cost 2006GRC Order_Book2_Electric Rev Req Model (2009 GRC) Rebuttal REmoval of New  WH Solar AdjustMI" xfId="2700"/>
    <cellStyle name="_DEM-WP (C) Power Cost 2006GRC Order_Book2_Electric Rev Req Model (2009 GRC) Rebuttal REmoval of New  WH Solar AdjustMI 2" xfId="2701"/>
    <cellStyle name="_DEM-WP (C) Power Cost 2006GRC Order_Book2_Electric Rev Req Model (2009 GRC) Rebuttal REmoval of New  WH Solar AdjustMI 2 2" xfId="2702"/>
    <cellStyle name="_DEM-WP (C) Power Cost 2006GRC Order_Book2_Electric Rev Req Model (2009 GRC) Rebuttal REmoval of New  WH Solar AdjustMI 3" xfId="2703"/>
    <cellStyle name="_DEM-WP (C) Power Cost 2006GRC Order_Book2_Electric Rev Req Model (2009 GRC) Rebuttal REmoval of New  WH Solar AdjustMI_DEM-WP(C) ENERG10C--ctn Mid-C_042010 2010GRC" xfId="8914"/>
    <cellStyle name="_DEM-WP (C) Power Cost 2006GRC Order_Book2_Electric Rev Req Model (2009 GRC) Revised 01-18-2010" xfId="2704"/>
    <cellStyle name="_DEM-WP (C) Power Cost 2006GRC Order_Book2_Electric Rev Req Model (2009 GRC) Revised 01-18-2010 2" xfId="2705"/>
    <cellStyle name="_DEM-WP (C) Power Cost 2006GRC Order_Book2_Electric Rev Req Model (2009 GRC) Revised 01-18-2010 2 2" xfId="2706"/>
    <cellStyle name="_DEM-WP (C) Power Cost 2006GRC Order_Book2_Electric Rev Req Model (2009 GRC) Revised 01-18-2010 3" xfId="2707"/>
    <cellStyle name="_DEM-WP (C) Power Cost 2006GRC Order_Book2_Electric Rev Req Model (2009 GRC) Revised 01-18-2010_DEM-WP(C) ENERG10C--ctn Mid-C_042010 2010GRC" xfId="8915"/>
    <cellStyle name="_DEM-WP (C) Power Cost 2006GRC Order_Book2_Final Order Electric EXHIBIT A-1" xfId="2708"/>
    <cellStyle name="_DEM-WP (C) Power Cost 2006GRC Order_Book2_Final Order Electric EXHIBIT A-1 2" xfId="2709"/>
    <cellStyle name="_DEM-WP (C) Power Cost 2006GRC Order_Book2_Final Order Electric EXHIBIT A-1 2 2" xfId="2710"/>
    <cellStyle name="_DEM-WP (C) Power Cost 2006GRC Order_Book2_Final Order Electric EXHIBIT A-1 3" xfId="2711"/>
    <cellStyle name="_DEM-WP (C) Power Cost 2006GRC Order_Book4" xfId="2712"/>
    <cellStyle name="_DEM-WP (C) Power Cost 2006GRC Order_Book4 2" xfId="2713"/>
    <cellStyle name="_DEM-WP (C) Power Cost 2006GRC Order_Book4 2 2" xfId="2714"/>
    <cellStyle name="_DEM-WP (C) Power Cost 2006GRC Order_Book4 3" xfId="2715"/>
    <cellStyle name="_DEM-WP (C) Power Cost 2006GRC Order_Book4_DEM-WP(C) ENERG10C--ctn Mid-C_042010 2010GRC" xfId="8916"/>
    <cellStyle name="_DEM-WP (C) Power Cost 2006GRC Order_Book9" xfId="2716"/>
    <cellStyle name="_DEM-WP (C) Power Cost 2006GRC Order_Book9 2" xfId="2717"/>
    <cellStyle name="_DEM-WP (C) Power Cost 2006GRC Order_Book9 2 2" xfId="2718"/>
    <cellStyle name="_DEM-WP (C) Power Cost 2006GRC Order_Book9 3" xfId="2719"/>
    <cellStyle name="_DEM-WP (C) Power Cost 2006GRC Order_Book9_DEM-WP(C) ENERG10C--ctn Mid-C_042010 2010GRC" xfId="8917"/>
    <cellStyle name="_DEM-WP (C) Power Cost 2006GRC Order_Chelan PUD Power Costs (8-10)" xfId="8918"/>
    <cellStyle name="_DEM-WP (C) Power Cost 2006GRC Order_DEM-WP(C) Chelan Power Costs" xfId="8919"/>
    <cellStyle name="_DEM-WP (C) Power Cost 2006GRC Order_DEM-WP(C) ENERG10C--ctn Mid-C_042010 2010GRC" xfId="8920"/>
    <cellStyle name="_DEM-WP (C) Power Cost 2006GRC Order_DEM-WP(C) Gas Transport 2010GRC" xfId="8921"/>
    <cellStyle name="_DEM-WP (C) Power Cost 2006GRC Order_Electric COS Inputs" xfId="2720"/>
    <cellStyle name="_DEM-WP (C) Power Cost 2006GRC Order_Electric COS Inputs 2" xfId="2721"/>
    <cellStyle name="_DEM-WP (C) Power Cost 2006GRC Order_Electric COS Inputs 2 2" xfId="2722"/>
    <cellStyle name="_DEM-WP (C) Power Cost 2006GRC Order_Electric COS Inputs 2 2 2" xfId="2723"/>
    <cellStyle name="_DEM-WP (C) Power Cost 2006GRC Order_Electric COS Inputs 2 3" xfId="2724"/>
    <cellStyle name="_DEM-WP (C) Power Cost 2006GRC Order_Electric COS Inputs 2 3 2" xfId="2725"/>
    <cellStyle name="_DEM-WP (C) Power Cost 2006GRC Order_Electric COS Inputs 2 4" xfId="2726"/>
    <cellStyle name="_DEM-WP (C) Power Cost 2006GRC Order_Electric COS Inputs 2 4 2" xfId="2727"/>
    <cellStyle name="_DEM-WP (C) Power Cost 2006GRC Order_Electric COS Inputs 3" xfId="2728"/>
    <cellStyle name="_DEM-WP (C) Power Cost 2006GRC Order_Electric COS Inputs 3 2" xfId="2729"/>
    <cellStyle name="_DEM-WP (C) Power Cost 2006GRC Order_Electric COS Inputs 4" xfId="2730"/>
    <cellStyle name="_DEM-WP (C) Power Cost 2006GRC Order_Electric COS Inputs 4 2" xfId="2731"/>
    <cellStyle name="_DEM-WP (C) Power Cost 2006GRC Order_Electric COS Inputs 5" xfId="2732"/>
    <cellStyle name="_DEM-WP (C) Power Cost 2006GRC Order_Electric COS Inputs 6" xfId="8922"/>
    <cellStyle name="_DEM-WP (C) Power Cost 2006GRC Order_NIM Summary" xfId="2733"/>
    <cellStyle name="_DEM-WP (C) Power Cost 2006GRC Order_NIM Summary 09GRC" xfId="2734"/>
    <cellStyle name="_DEM-WP (C) Power Cost 2006GRC Order_NIM Summary 09GRC 2" xfId="2735"/>
    <cellStyle name="_DEM-WP (C) Power Cost 2006GRC Order_NIM Summary 09GRC_DEM-WP(C) ENERG10C--ctn Mid-C_042010 2010GRC" xfId="8923"/>
    <cellStyle name="_DEM-WP (C) Power Cost 2006GRC Order_NIM Summary 2" xfId="2736"/>
    <cellStyle name="_DEM-WP (C) Power Cost 2006GRC Order_NIM Summary 3" xfId="2737"/>
    <cellStyle name="_DEM-WP (C) Power Cost 2006GRC Order_NIM Summary 4" xfId="2738"/>
    <cellStyle name="_DEM-WP (C) Power Cost 2006GRC Order_NIM Summary 5" xfId="2739"/>
    <cellStyle name="_DEM-WP (C) Power Cost 2006GRC Order_NIM Summary 6" xfId="2740"/>
    <cellStyle name="_DEM-WP (C) Power Cost 2006GRC Order_NIM Summary 7" xfId="2741"/>
    <cellStyle name="_DEM-WP (C) Power Cost 2006GRC Order_NIM Summary 8" xfId="2742"/>
    <cellStyle name="_DEM-WP (C) Power Cost 2006GRC Order_NIM Summary 9" xfId="2743"/>
    <cellStyle name="_DEM-WP (C) Power Cost 2006GRC Order_NIM Summary_DEM-WP(C) ENERG10C--ctn Mid-C_042010 2010GRC" xfId="8924"/>
    <cellStyle name="_DEM-WP (C) Power Cost 2006GRC Order_NIM+O&amp;M" xfId="8925"/>
    <cellStyle name="_DEM-WP (C) Power Cost 2006GRC Order_NIM+O&amp;M 2" xfId="8926"/>
    <cellStyle name="_DEM-WP (C) Power Cost 2006GRC Order_NIM+O&amp;M Monthly" xfId="8927"/>
    <cellStyle name="_DEM-WP (C) Power Cost 2006GRC Order_NIM+O&amp;M Monthly 2" xfId="8928"/>
    <cellStyle name="_DEM-WP (C) Power Cost 2006GRC Order_PCA 10 -  Exhibit D from A Kellogg Jan 2011" xfId="8929"/>
    <cellStyle name="_DEM-WP (C) Power Cost 2006GRC Order_PCA 10 -  Exhibit D from A Kellogg July 2011" xfId="8930"/>
    <cellStyle name="_DEM-WP (C) Power Cost 2006GRC Order_PCA 10 -  Exhibit D from S Free Rcv'd 12-11" xfId="8931"/>
    <cellStyle name="_DEM-WP (C) Power Cost 2006GRC Order_PCA 9 -  Exhibit D April 2010" xfId="8932"/>
    <cellStyle name="_DEM-WP (C) Power Cost 2006GRC Order_PCA 9 -  Exhibit D April 2010 (3)" xfId="2744"/>
    <cellStyle name="_DEM-WP (C) Power Cost 2006GRC Order_PCA 9 -  Exhibit D April 2010 (3) 2" xfId="2745"/>
    <cellStyle name="_DEM-WP (C) Power Cost 2006GRC Order_PCA 9 -  Exhibit D April 2010 (3)_DEM-WP(C) ENERG10C--ctn Mid-C_042010 2010GRC" xfId="8933"/>
    <cellStyle name="_DEM-WP (C) Power Cost 2006GRC Order_PCA 9 -  Exhibit D Nov 2010" xfId="8934"/>
    <cellStyle name="_DEM-WP (C) Power Cost 2006GRC Order_PCA 9 - Exhibit D at August 2010" xfId="8935"/>
    <cellStyle name="_DEM-WP (C) Power Cost 2006GRC Order_PCA 9 - Exhibit D June 2010 GRC" xfId="8936"/>
    <cellStyle name="_DEM-WP (C) Power Cost 2006GRC Order_Power Costs - Comparison bx Rbtl-Staff-Jt-PC" xfId="2746"/>
    <cellStyle name="_DEM-WP (C) Power Cost 2006GRC Order_Power Costs - Comparison bx Rbtl-Staff-Jt-PC 2" xfId="2747"/>
    <cellStyle name="_DEM-WP (C) Power Cost 2006GRC Order_Power Costs - Comparison bx Rbtl-Staff-Jt-PC 2 2" xfId="2748"/>
    <cellStyle name="_DEM-WP (C) Power Cost 2006GRC Order_Power Costs - Comparison bx Rbtl-Staff-Jt-PC 3" xfId="2749"/>
    <cellStyle name="_DEM-WP (C) Power Cost 2006GRC Order_Power Costs - Comparison bx Rbtl-Staff-Jt-PC_Adj Bench DR 3 for Initial Briefs (Electric)" xfId="2750"/>
    <cellStyle name="_DEM-WP (C) Power Cost 2006GRC Order_Power Costs - Comparison bx Rbtl-Staff-Jt-PC_Adj Bench DR 3 for Initial Briefs (Electric) 2" xfId="2751"/>
    <cellStyle name="_DEM-WP (C) Power Cost 2006GRC Order_Power Costs - Comparison bx Rbtl-Staff-Jt-PC_Adj Bench DR 3 for Initial Briefs (Electric) 2 2" xfId="2752"/>
    <cellStyle name="_DEM-WP (C) Power Cost 2006GRC Order_Power Costs - Comparison bx Rbtl-Staff-Jt-PC_Adj Bench DR 3 for Initial Briefs (Electric) 3" xfId="2753"/>
    <cellStyle name="_DEM-WP (C) Power Cost 2006GRC Order_Power Costs - Comparison bx Rbtl-Staff-Jt-PC_Adj Bench DR 3 for Initial Briefs (Electric)_DEM-WP(C) ENERG10C--ctn Mid-C_042010 2010GRC" xfId="8937"/>
    <cellStyle name="_DEM-WP (C) Power Cost 2006GRC Order_Power Costs - Comparison bx Rbtl-Staff-Jt-PC_DEM-WP(C) ENERG10C--ctn Mid-C_042010 2010GRC" xfId="8938"/>
    <cellStyle name="_DEM-WP (C) Power Cost 2006GRC Order_Power Costs - Comparison bx Rbtl-Staff-Jt-PC_Electric Rev Req Model (2009 GRC) Rebuttal" xfId="2754"/>
    <cellStyle name="_DEM-WP (C) Power Cost 2006GRC Order_Power Costs - Comparison bx Rbtl-Staff-Jt-PC_Electric Rev Req Model (2009 GRC) Rebuttal 2" xfId="2755"/>
    <cellStyle name="_DEM-WP (C) Power Cost 2006GRC Order_Power Costs - Comparison bx Rbtl-Staff-Jt-PC_Electric Rev Req Model (2009 GRC) Rebuttal 2 2" xfId="2756"/>
    <cellStyle name="_DEM-WP (C) Power Cost 2006GRC Order_Power Costs - Comparison bx Rbtl-Staff-Jt-PC_Electric Rev Req Model (2009 GRC) Rebuttal 3" xfId="2757"/>
    <cellStyle name="_DEM-WP (C) Power Cost 2006GRC Order_Power Costs - Comparison bx Rbtl-Staff-Jt-PC_Electric Rev Req Model (2009 GRC) Rebuttal REmoval of New  WH Solar AdjustMI" xfId="2758"/>
    <cellStyle name="_DEM-WP (C) Power Cost 2006GRC Order_Power Costs - Comparison bx Rbtl-Staff-Jt-PC_Electric Rev Req Model (2009 GRC) Rebuttal REmoval of New  WH Solar AdjustMI 2" xfId="2759"/>
    <cellStyle name="_DEM-WP (C) Power Cost 2006GRC Order_Power Costs - Comparison bx Rbtl-Staff-Jt-PC_Electric Rev Req Model (2009 GRC) Rebuttal REmoval of New  WH Solar AdjustMI 2 2" xfId="2760"/>
    <cellStyle name="_DEM-WP (C) Power Cost 2006GRC Order_Power Costs - Comparison bx Rbtl-Staff-Jt-PC_Electric Rev Req Model (2009 GRC) Rebuttal REmoval of New  WH Solar AdjustMI 3" xfId="2761"/>
    <cellStyle name="_DEM-WP (C) Power Cost 2006GRC Order_Power Costs - Comparison bx Rbtl-Staff-Jt-PC_Electric Rev Req Model (2009 GRC) Rebuttal REmoval of New  WH Solar AdjustMI_DEM-WP(C) ENERG10C--ctn Mid-C_042010 2010GRC" xfId="8939"/>
    <cellStyle name="_DEM-WP (C) Power Cost 2006GRC Order_Power Costs - Comparison bx Rbtl-Staff-Jt-PC_Electric Rev Req Model (2009 GRC) Revised 01-18-2010" xfId="2762"/>
    <cellStyle name="_DEM-WP (C) Power Cost 2006GRC Order_Power Costs - Comparison bx Rbtl-Staff-Jt-PC_Electric Rev Req Model (2009 GRC) Revised 01-18-2010 2" xfId="2763"/>
    <cellStyle name="_DEM-WP (C) Power Cost 2006GRC Order_Power Costs - Comparison bx Rbtl-Staff-Jt-PC_Electric Rev Req Model (2009 GRC) Revised 01-18-2010 2 2" xfId="2764"/>
    <cellStyle name="_DEM-WP (C) Power Cost 2006GRC Order_Power Costs - Comparison bx Rbtl-Staff-Jt-PC_Electric Rev Req Model (2009 GRC) Revised 01-18-2010 3" xfId="2765"/>
    <cellStyle name="_DEM-WP (C) Power Cost 2006GRC Order_Power Costs - Comparison bx Rbtl-Staff-Jt-PC_Electric Rev Req Model (2009 GRC) Revised 01-18-2010_DEM-WP(C) ENERG10C--ctn Mid-C_042010 2010GRC" xfId="8940"/>
    <cellStyle name="_DEM-WP (C) Power Cost 2006GRC Order_Power Costs - Comparison bx Rbtl-Staff-Jt-PC_Final Order Electric EXHIBIT A-1" xfId="2766"/>
    <cellStyle name="_DEM-WP (C) Power Cost 2006GRC Order_Power Costs - Comparison bx Rbtl-Staff-Jt-PC_Final Order Electric EXHIBIT A-1 2" xfId="2767"/>
    <cellStyle name="_DEM-WP (C) Power Cost 2006GRC Order_Power Costs - Comparison bx Rbtl-Staff-Jt-PC_Final Order Electric EXHIBIT A-1 2 2" xfId="2768"/>
    <cellStyle name="_DEM-WP (C) Power Cost 2006GRC Order_Power Costs - Comparison bx Rbtl-Staff-Jt-PC_Final Order Electric EXHIBIT A-1 3" xfId="2769"/>
    <cellStyle name="_DEM-WP (C) Power Cost 2006GRC Order_Production Adj 4.37" xfId="2770"/>
    <cellStyle name="_DEM-WP (C) Power Cost 2006GRC Order_Production Adj 4.37 2" xfId="2771"/>
    <cellStyle name="_DEM-WP (C) Power Cost 2006GRC Order_Production Adj 4.37 2 2" xfId="2772"/>
    <cellStyle name="_DEM-WP (C) Power Cost 2006GRC Order_Production Adj 4.37 3" xfId="2773"/>
    <cellStyle name="_DEM-WP (C) Power Cost 2006GRC Order_Purchased Power Adj 4.03" xfId="2774"/>
    <cellStyle name="_DEM-WP (C) Power Cost 2006GRC Order_Purchased Power Adj 4.03 2" xfId="2775"/>
    <cellStyle name="_DEM-WP (C) Power Cost 2006GRC Order_Purchased Power Adj 4.03 2 2" xfId="2776"/>
    <cellStyle name="_DEM-WP (C) Power Cost 2006GRC Order_Purchased Power Adj 4.03 3" xfId="2777"/>
    <cellStyle name="_DEM-WP (C) Power Cost 2006GRC Order_Rebuttal Power Costs" xfId="2778"/>
    <cellStyle name="_DEM-WP (C) Power Cost 2006GRC Order_Rebuttal Power Costs 2" xfId="2779"/>
    <cellStyle name="_DEM-WP (C) Power Cost 2006GRC Order_Rebuttal Power Costs 2 2" xfId="2780"/>
    <cellStyle name="_DEM-WP (C) Power Cost 2006GRC Order_Rebuttal Power Costs 3" xfId="2781"/>
    <cellStyle name="_DEM-WP (C) Power Cost 2006GRC Order_Rebuttal Power Costs_Adj Bench DR 3 for Initial Briefs (Electric)" xfId="2782"/>
    <cellStyle name="_DEM-WP (C) Power Cost 2006GRC Order_Rebuttal Power Costs_Adj Bench DR 3 for Initial Briefs (Electric) 2" xfId="2783"/>
    <cellStyle name="_DEM-WP (C) Power Cost 2006GRC Order_Rebuttal Power Costs_Adj Bench DR 3 for Initial Briefs (Electric) 2 2" xfId="2784"/>
    <cellStyle name="_DEM-WP (C) Power Cost 2006GRC Order_Rebuttal Power Costs_Adj Bench DR 3 for Initial Briefs (Electric) 3" xfId="2785"/>
    <cellStyle name="_DEM-WP (C) Power Cost 2006GRC Order_Rebuttal Power Costs_Adj Bench DR 3 for Initial Briefs (Electric)_DEM-WP(C) ENERG10C--ctn Mid-C_042010 2010GRC" xfId="8941"/>
    <cellStyle name="_DEM-WP (C) Power Cost 2006GRC Order_Rebuttal Power Costs_DEM-WP(C) ENERG10C--ctn Mid-C_042010 2010GRC" xfId="8942"/>
    <cellStyle name="_DEM-WP (C) Power Cost 2006GRC Order_Rebuttal Power Costs_Electric Rev Req Model (2009 GRC) Rebuttal" xfId="2786"/>
    <cellStyle name="_DEM-WP (C) Power Cost 2006GRC Order_Rebuttal Power Costs_Electric Rev Req Model (2009 GRC) Rebuttal 2" xfId="2787"/>
    <cellStyle name="_DEM-WP (C) Power Cost 2006GRC Order_Rebuttal Power Costs_Electric Rev Req Model (2009 GRC) Rebuttal 2 2" xfId="2788"/>
    <cellStyle name="_DEM-WP (C) Power Cost 2006GRC Order_Rebuttal Power Costs_Electric Rev Req Model (2009 GRC) Rebuttal 3" xfId="2789"/>
    <cellStyle name="_DEM-WP (C) Power Cost 2006GRC Order_Rebuttal Power Costs_Electric Rev Req Model (2009 GRC) Rebuttal REmoval of New  WH Solar AdjustMI" xfId="2790"/>
    <cellStyle name="_DEM-WP (C) Power Cost 2006GRC Order_Rebuttal Power Costs_Electric Rev Req Model (2009 GRC) Rebuttal REmoval of New  WH Solar AdjustMI 2" xfId="2791"/>
    <cellStyle name="_DEM-WP (C) Power Cost 2006GRC Order_Rebuttal Power Costs_Electric Rev Req Model (2009 GRC) Rebuttal REmoval of New  WH Solar AdjustMI 2 2" xfId="2792"/>
    <cellStyle name="_DEM-WP (C) Power Cost 2006GRC Order_Rebuttal Power Costs_Electric Rev Req Model (2009 GRC) Rebuttal REmoval of New  WH Solar AdjustMI 3" xfId="2793"/>
    <cellStyle name="_DEM-WP (C) Power Cost 2006GRC Order_Rebuttal Power Costs_Electric Rev Req Model (2009 GRC) Rebuttal REmoval of New  WH Solar AdjustMI_DEM-WP(C) ENERG10C--ctn Mid-C_042010 2010GRC" xfId="8943"/>
    <cellStyle name="_DEM-WP (C) Power Cost 2006GRC Order_Rebuttal Power Costs_Electric Rev Req Model (2009 GRC) Revised 01-18-2010" xfId="2794"/>
    <cellStyle name="_DEM-WP (C) Power Cost 2006GRC Order_Rebuttal Power Costs_Electric Rev Req Model (2009 GRC) Revised 01-18-2010 2" xfId="2795"/>
    <cellStyle name="_DEM-WP (C) Power Cost 2006GRC Order_Rebuttal Power Costs_Electric Rev Req Model (2009 GRC) Revised 01-18-2010 2 2" xfId="2796"/>
    <cellStyle name="_DEM-WP (C) Power Cost 2006GRC Order_Rebuttal Power Costs_Electric Rev Req Model (2009 GRC) Revised 01-18-2010 3" xfId="2797"/>
    <cellStyle name="_DEM-WP (C) Power Cost 2006GRC Order_Rebuttal Power Costs_Electric Rev Req Model (2009 GRC) Revised 01-18-2010_DEM-WP(C) ENERG10C--ctn Mid-C_042010 2010GRC" xfId="8944"/>
    <cellStyle name="_DEM-WP (C) Power Cost 2006GRC Order_Rebuttal Power Costs_Final Order Electric EXHIBIT A-1" xfId="2798"/>
    <cellStyle name="_DEM-WP (C) Power Cost 2006GRC Order_Rebuttal Power Costs_Final Order Electric EXHIBIT A-1 2" xfId="2799"/>
    <cellStyle name="_DEM-WP (C) Power Cost 2006GRC Order_Rebuttal Power Costs_Final Order Electric EXHIBIT A-1 2 2" xfId="2800"/>
    <cellStyle name="_DEM-WP (C) Power Cost 2006GRC Order_Rebuttal Power Costs_Final Order Electric EXHIBIT A-1 3" xfId="2801"/>
    <cellStyle name="_DEM-WP (C) Power Cost 2006GRC Order_ROR 5.02" xfId="2802"/>
    <cellStyle name="_DEM-WP (C) Power Cost 2006GRC Order_ROR 5.02 2" xfId="2803"/>
    <cellStyle name="_DEM-WP (C) Power Cost 2006GRC Order_ROR 5.02 2 2" xfId="2804"/>
    <cellStyle name="_DEM-WP (C) Power Cost 2006GRC Order_ROR 5.02 3" xfId="2805"/>
    <cellStyle name="_DEM-WP (C) Power Cost 2006GRC Order_Scenario 1 REC vs PTC Offset" xfId="8945"/>
    <cellStyle name="_DEM-WP (C) Power Cost 2006GRC Order_Scenario 3" xfId="8946"/>
    <cellStyle name="_DEM-WP (C) Power Cost 2006GRC Order_Wind Integration 10GRC" xfId="2806"/>
    <cellStyle name="_DEM-WP (C) Power Cost 2006GRC Order_Wind Integration 10GRC 2" xfId="2807"/>
    <cellStyle name="_DEM-WP (C) Power Cost 2006GRC Order_Wind Integration 10GRC_DEM-WP(C) ENERG10C--ctn Mid-C_042010 2010GRC" xfId="8947"/>
    <cellStyle name="_DEM-WP Revised (HC) Wild Horse 2006GRC" xfId="37"/>
    <cellStyle name="_DEM-WP Revised (HC) Wild Horse 2006GRC 2" xfId="2808"/>
    <cellStyle name="_DEM-WP Revised (HC) Wild Horse 2006GRC 2 2" xfId="2809"/>
    <cellStyle name="_DEM-WP Revised (HC) Wild Horse 2006GRC 3" xfId="2810"/>
    <cellStyle name="_DEM-WP Revised (HC) Wild Horse 2006GRC_16.37E Wild Horse Expansion DeferralRevwrkingfile SF" xfId="2811"/>
    <cellStyle name="_DEM-WP Revised (HC) Wild Horse 2006GRC_16.37E Wild Horse Expansion DeferralRevwrkingfile SF 2" xfId="2812"/>
    <cellStyle name="_DEM-WP Revised (HC) Wild Horse 2006GRC_16.37E Wild Horse Expansion DeferralRevwrkingfile SF 2 2" xfId="2813"/>
    <cellStyle name="_DEM-WP Revised (HC) Wild Horse 2006GRC_16.37E Wild Horse Expansion DeferralRevwrkingfile SF 3" xfId="2814"/>
    <cellStyle name="_DEM-WP Revised (HC) Wild Horse 2006GRC_16.37E Wild Horse Expansion DeferralRevwrkingfile SF_DEM-WP(C) ENERG10C--ctn Mid-C_042010 2010GRC" xfId="8948"/>
    <cellStyle name="_DEM-WP Revised (HC) Wild Horse 2006GRC_2009 GRC Compl Filing - Exhibit D" xfId="2815"/>
    <cellStyle name="_DEM-WP Revised (HC) Wild Horse 2006GRC_2009 GRC Compl Filing - Exhibit D 2" xfId="2816"/>
    <cellStyle name="_DEM-WP Revised (HC) Wild Horse 2006GRC_2009 GRC Compl Filing - Exhibit D_DEM-WP(C) ENERG10C--ctn Mid-C_042010 2010GRC" xfId="8949"/>
    <cellStyle name="_DEM-WP Revised (HC) Wild Horse 2006GRC_Adj Bench DR 3 for Initial Briefs (Electric)" xfId="2817"/>
    <cellStyle name="_DEM-WP Revised (HC) Wild Horse 2006GRC_Adj Bench DR 3 for Initial Briefs (Electric) 2" xfId="2818"/>
    <cellStyle name="_DEM-WP Revised (HC) Wild Horse 2006GRC_Adj Bench DR 3 for Initial Briefs (Electric) 2 2" xfId="2819"/>
    <cellStyle name="_DEM-WP Revised (HC) Wild Horse 2006GRC_Adj Bench DR 3 for Initial Briefs (Electric) 3" xfId="2820"/>
    <cellStyle name="_DEM-WP Revised (HC) Wild Horse 2006GRC_Adj Bench DR 3 for Initial Briefs (Electric)_DEM-WP(C) ENERG10C--ctn Mid-C_042010 2010GRC" xfId="8950"/>
    <cellStyle name="_DEM-WP Revised (HC) Wild Horse 2006GRC_Book1" xfId="8951"/>
    <cellStyle name="_DEM-WP Revised (HC) Wild Horse 2006GRC_Book2" xfId="2821"/>
    <cellStyle name="_DEM-WP Revised (HC) Wild Horse 2006GRC_Book2 2" xfId="2822"/>
    <cellStyle name="_DEM-WP Revised (HC) Wild Horse 2006GRC_Book2 2 2" xfId="2823"/>
    <cellStyle name="_DEM-WP Revised (HC) Wild Horse 2006GRC_Book2 3" xfId="2824"/>
    <cellStyle name="_DEM-WP Revised (HC) Wild Horse 2006GRC_Book2_DEM-WP(C) ENERG10C--ctn Mid-C_042010 2010GRC" xfId="8952"/>
    <cellStyle name="_DEM-WP Revised (HC) Wild Horse 2006GRC_Book4" xfId="2825"/>
    <cellStyle name="_DEM-WP Revised (HC) Wild Horse 2006GRC_Book4 2" xfId="2826"/>
    <cellStyle name="_DEM-WP Revised (HC) Wild Horse 2006GRC_Book4 2 2" xfId="2827"/>
    <cellStyle name="_DEM-WP Revised (HC) Wild Horse 2006GRC_Book4 3" xfId="2828"/>
    <cellStyle name="_DEM-WP Revised (HC) Wild Horse 2006GRC_Book4_DEM-WP(C) ENERG10C--ctn Mid-C_042010 2010GRC" xfId="8953"/>
    <cellStyle name="_DEM-WP Revised (HC) Wild Horse 2006GRC_DEM-WP(C) ENERG10C--ctn Mid-C_042010 2010GRC" xfId="8954"/>
    <cellStyle name="_DEM-WP Revised (HC) Wild Horse 2006GRC_Electric Rev Req Model (2009 GRC) " xfId="2829"/>
    <cellStyle name="_DEM-WP Revised (HC) Wild Horse 2006GRC_Electric Rev Req Model (2009 GRC)  2" xfId="2830"/>
    <cellStyle name="_DEM-WP Revised (HC) Wild Horse 2006GRC_Electric Rev Req Model (2009 GRC)  2 2" xfId="2831"/>
    <cellStyle name="_DEM-WP Revised (HC) Wild Horse 2006GRC_Electric Rev Req Model (2009 GRC)  3" xfId="2832"/>
    <cellStyle name="_DEM-WP Revised (HC) Wild Horse 2006GRC_Electric Rev Req Model (2009 GRC) _DEM-WP(C) ENERG10C--ctn Mid-C_042010 2010GRC" xfId="8955"/>
    <cellStyle name="_DEM-WP Revised (HC) Wild Horse 2006GRC_Electric Rev Req Model (2009 GRC) Rebuttal" xfId="2833"/>
    <cellStyle name="_DEM-WP Revised (HC) Wild Horse 2006GRC_Electric Rev Req Model (2009 GRC) Rebuttal 2" xfId="2834"/>
    <cellStyle name="_DEM-WP Revised (HC) Wild Horse 2006GRC_Electric Rev Req Model (2009 GRC) Rebuttal 2 2" xfId="2835"/>
    <cellStyle name="_DEM-WP Revised (HC) Wild Horse 2006GRC_Electric Rev Req Model (2009 GRC) Rebuttal 3" xfId="2836"/>
    <cellStyle name="_DEM-WP Revised (HC) Wild Horse 2006GRC_Electric Rev Req Model (2009 GRC) Rebuttal REmoval of New  WH Solar AdjustMI" xfId="2837"/>
    <cellStyle name="_DEM-WP Revised (HC) Wild Horse 2006GRC_Electric Rev Req Model (2009 GRC) Rebuttal REmoval of New  WH Solar AdjustMI 2" xfId="2838"/>
    <cellStyle name="_DEM-WP Revised (HC) Wild Horse 2006GRC_Electric Rev Req Model (2009 GRC) Rebuttal REmoval of New  WH Solar AdjustMI 2 2" xfId="2839"/>
    <cellStyle name="_DEM-WP Revised (HC) Wild Horse 2006GRC_Electric Rev Req Model (2009 GRC) Rebuttal REmoval of New  WH Solar AdjustMI 3" xfId="2840"/>
    <cellStyle name="_DEM-WP Revised (HC) Wild Horse 2006GRC_Electric Rev Req Model (2009 GRC) Rebuttal REmoval of New  WH Solar AdjustMI_DEM-WP(C) ENERG10C--ctn Mid-C_042010 2010GRC" xfId="8956"/>
    <cellStyle name="_DEM-WP Revised (HC) Wild Horse 2006GRC_Electric Rev Req Model (2009 GRC) Revised 01-18-2010" xfId="2841"/>
    <cellStyle name="_DEM-WP Revised (HC) Wild Horse 2006GRC_Electric Rev Req Model (2009 GRC) Revised 01-18-2010 2" xfId="2842"/>
    <cellStyle name="_DEM-WP Revised (HC) Wild Horse 2006GRC_Electric Rev Req Model (2009 GRC) Revised 01-18-2010 2 2" xfId="2843"/>
    <cellStyle name="_DEM-WP Revised (HC) Wild Horse 2006GRC_Electric Rev Req Model (2009 GRC) Revised 01-18-2010 3" xfId="2844"/>
    <cellStyle name="_DEM-WP Revised (HC) Wild Horse 2006GRC_Electric Rev Req Model (2009 GRC) Revised 01-18-2010_DEM-WP(C) ENERG10C--ctn Mid-C_042010 2010GRC" xfId="8957"/>
    <cellStyle name="_DEM-WP Revised (HC) Wild Horse 2006GRC_Electric Rev Req Model (2010 GRC)" xfId="8958"/>
    <cellStyle name="_DEM-WP Revised (HC) Wild Horse 2006GRC_Electric Rev Req Model (2010 GRC) SF" xfId="8959"/>
    <cellStyle name="_DEM-WP Revised (HC) Wild Horse 2006GRC_Final Order Electric" xfId="8960"/>
    <cellStyle name="_DEM-WP Revised (HC) Wild Horse 2006GRC_Final Order Electric EXHIBIT A-1" xfId="2845"/>
    <cellStyle name="_DEM-WP Revised (HC) Wild Horse 2006GRC_Final Order Electric EXHIBIT A-1 2" xfId="2846"/>
    <cellStyle name="_DEM-WP Revised (HC) Wild Horse 2006GRC_Final Order Electric EXHIBIT A-1 2 2" xfId="2847"/>
    <cellStyle name="_DEM-WP Revised (HC) Wild Horse 2006GRC_Final Order Electric EXHIBIT A-1 3" xfId="2848"/>
    <cellStyle name="_DEM-WP Revised (HC) Wild Horse 2006GRC_NIM Summary" xfId="2849"/>
    <cellStyle name="_DEM-WP Revised (HC) Wild Horse 2006GRC_NIM Summary 2" xfId="2850"/>
    <cellStyle name="_DEM-WP Revised (HC) Wild Horse 2006GRC_NIM Summary_DEM-WP(C) ENERG10C--ctn Mid-C_042010 2010GRC" xfId="8961"/>
    <cellStyle name="_DEM-WP Revised (HC) Wild Horse 2006GRC_Power Costs - Comparison bx Rbtl-Staff-Jt-PC" xfId="2851"/>
    <cellStyle name="_DEM-WP Revised (HC) Wild Horse 2006GRC_Power Costs - Comparison bx Rbtl-Staff-Jt-PC 2" xfId="2852"/>
    <cellStyle name="_DEM-WP Revised (HC) Wild Horse 2006GRC_Power Costs - Comparison bx Rbtl-Staff-Jt-PC 2 2" xfId="2853"/>
    <cellStyle name="_DEM-WP Revised (HC) Wild Horse 2006GRC_Power Costs - Comparison bx Rbtl-Staff-Jt-PC 3" xfId="2854"/>
    <cellStyle name="_DEM-WP Revised (HC) Wild Horse 2006GRC_Power Costs - Comparison bx Rbtl-Staff-Jt-PC_DEM-WP(C) ENERG10C--ctn Mid-C_042010 2010GRC" xfId="8962"/>
    <cellStyle name="_DEM-WP Revised (HC) Wild Horse 2006GRC_Rebuttal Power Costs" xfId="2855"/>
    <cellStyle name="_DEM-WP Revised (HC) Wild Horse 2006GRC_Rebuttal Power Costs 2" xfId="2856"/>
    <cellStyle name="_DEM-WP Revised (HC) Wild Horse 2006GRC_Rebuttal Power Costs 2 2" xfId="2857"/>
    <cellStyle name="_DEM-WP Revised (HC) Wild Horse 2006GRC_Rebuttal Power Costs 3" xfId="2858"/>
    <cellStyle name="_DEM-WP Revised (HC) Wild Horse 2006GRC_Rebuttal Power Costs_DEM-WP(C) ENERG10C--ctn Mid-C_042010 2010GRC" xfId="8963"/>
    <cellStyle name="_DEM-WP Revised (HC) Wild Horse 2006GRC_TENASKA REGULATORY ASSET" xfId="2859"/>
    <cellStyle name="_DEM-WP Revised (HC) Wild Horse 2006GRC_TENASKA REGULATORY ASSET 2" xfId="2860"/>
    <cellStyle name="_DEM-WP Revised (HC) Wild Horse 2006GRC_TENASKA REGULATORY ASSET 2 2" xfId="2861"/>
    <cellStyle name="_DEM-WP Revised (HC) Wild Horse 2006GRC_TENASKA REGULATORY ASSET 3" xfId="2862"/>
    <cellStyle name="_x0013__DEM-WP(C) Colstrip 12 Coal Cost Forecast 2010GRC" xfId="8964"/>
    <cellStyle name="_DEM-WP(C) Colstrip FOR" xfId="2863"/>
    <cellStyle name="_DEM-WP(C) Colstrip FOR 2" xfId="2864"/>
    <cellStyle name="_DEM-WP(C) Colstrip FOR 2 2" xfId="2865"/>
    <cellStyle name="_DEM-WP(C) Colstrip FOR 3" xfId="2866"/>
    <cellStyle name="_DEM-WP(C) Colstrip FOR Apr08 update" xfId="8965"/>
    <cellStyle name="_DEM-WP(C) Colstrip FOR_(C) WHE Proforma with ITC cash grant 10 Yr Amort_for rebuttal_120709" xfId="2867"/>
    <cellStyle name="_DEM-WP(C) Colstrip FOR_(C) WHE Proforma with ITC cash grant 10 Yr Amort_for rebuttal_120709 2" xfId="2868"/>
    <cellStyle name="_DEM-WP(C) Colstrip FOR_(C) WHE Proforma with ITC cash grant 10 Yr Amort_for rebuttal_120709 2 2" xfId="2869"/>
    <cellStyle name="_DEM-WP(C) Colstrip FOR_(C) WHE Proforma with ITC cash grant 10 Yr Amort_for rebuttal_120709 3" xfId="2870"/>
    <cellStyle name="_DEM-WP(C) Colstrip FOR_(C) WHE Proforma with ITC cash grant 10 Yr Amort_for rebuttal_120709_DEM-WP(C) ENERG10C--ctn Mid-C_042010 2010GRC" xfId="8966"/>
    <cellStyle name="_DEM-WP(C) Colstrip FOR_16.07E Wild Horse Wind Expansionwrkingfile" xfId="2871"/>
    <cellStyle name="_DEM-WP(C) Colstrip FOR_16.07E Wild Horse Wind Expansionwrkingfile 2" xfId="2872"/>
    <cellStyle name="_DEM-WP(C) Colstrip FOR_16.07E Wild Horse Wind Expansionwrkingfile 2 2" xfId="2873"/>
    <cellStyle name="_DEM-WP(C) Colstrip FOR_16.07E Wild Horse Wind Expansionwrkingfile 3" xfId="2874"/>
    <cellStyle name="_DEM-WP(C) Colstrip FOR_16.07E Wild Horse Wind Expansionwrkingfile SF" xfId="2875"/>
    <cellStyle name="_DEM-WP(C) Colstrip FOR_16.07E Wild Horse Wind Expansionwrkingfile SF 2" xfId="2876"/>
    <cellStyle name="_DEM-WP(C) Colstrip FOR_16.07E Wild Horse Wind Expansionwrkingfile SF 2 2" xfId="2877"/>
    <cellStyle name="_DEM-WP(C) Colstrip FOR_16.07E Wild Horse Wind Expansionwrkingfile SF 3" xfId="2878"/>
    <cellStyle name="_DEM-WP(C) Colstrip FOR_16.07E Wild Horse Wind Expansionwrkingfile SF_DEM-WP(C) ENERG10C--ctn Mid-C_042010 2010GRC" xfId="8967"/>
    <cellStyle name="_DEM-WP(C) Colstrip FOR_16.07E Wild Horse Wind Expansionwrkingfile_DEM-WP(C) ENERG10C--ctn Mid-C_042010 2010GRC" xfId="8968"/>
    <cellStyle name="_DEM-WP(C) Colstrip FOR_16.37E Wild Horse Expansion DeferralRevwrkingfile SF" xfId="2879"/>
    <cellStyle name="_DEM-WP(C) Colstrip FOR_16.37E Wild Horse Expansion DeferralRevwrkingfile SF 2" xfId="2880"/>
    <cellStyle name="_DEM-WP(C) Colstrip FOR_16.37E Wild Horse Expansion DeferralRevwrkingfile SF 2 2" xfId="2881"/>
    <cellStyle name="_DEM-WP(C) Colstrip FOR_16.37E Wild Horse Expansion DeferralRevwrkingfile SF 3" xfId="2882"/>
    <cellStyle name="_DEM-WP(C) Colstrip FOR_16.37E Wild Horse Expansion DeferralRevwrkingfile SF_DEM-WP(C) ENERG10C--ctn Mid-C_042010 2010GRC" xfId="8969"/>
    <cellStyle name="_DEM-WP(C) Colstrip FOR_Adj Bench DR 3 for Initial Briefs (Electric)" xfId="2883"/>
    <cellStyle name="_DEM-WP(C) Colstrip FOR_Adj Bench DR 3 for Initial Briefs (Electric) 2" xfId="2884"/>
    <cellStyle name="_DEM-WP(C) Colstrip FOR_Adj Bench DR 3 for Initial Briefs (Electric) 2 2" xfId="2885"/>
    <cellStyle name="_DEM-WP(C) Colstrip FOR_Adj Bench DR 3 for Initial Briefs (Electric) 3" xfId="2886"/>
    <cellStyle name="_DEM-WP(C) Colstrip FOR_Adj Bench DR 3 for Initial Briefs (Electric)_DEM-WP(C) ENERG10C--ctn Mid-C_042010 2010GRC" xfId="8970"/>
    <cellStyle name="_DEM-WP(C) Colstrip FOR_Book2" xfId="2887"/>
    <cellStyle name="_DEM-WP(C) Colstrip FOR_Book2 2" xfId="2888"/>
    <cellStyle name="_DEM-WP(C) Colstrip FOR_Book2 2 2" xfId="2889"/>
    <cellStyle name="_DEM-WP(C) Colstrip FOR_Book2 3" xfId="2890"/>
    <cellStyle name="_DEM-WP(C) Colstrip FOR_Book2_Adj Bench DR 3 for Initial Briefs (Electric)" xfId="2891"/>
    <cellStyle name="_DEM-WP(C) Colstrip FOR_Book2_Adj Bench DR 3 for Initial Briefs (Electric) 2" xfId="2892"/>
    <cellStyle name="_DEM-WP(C) Colstrip FOR_Book2_Adj Bench DR 3 for Initial Briefs (Electric) 2 2" xfId="2893"/>
    <cellStyle name="_DEM-WP(C) Colstrip FOR_Book2_Adj Bench DR 3 for Initial Briefs (Electric) 3" xfId="2894"/>
    <cellStyle name="_DEM-WP(C) Colstrip FOR_Book2_Adj Bench DR 3 for Initial Briefs (Electric)_DEM-WP(C) ENERG10C--ctn Mid-C_042010 2010GRC" xfId="8971"/>
    <cellStyle name="_DEM-WP(C) Colstrip FOR_Book2_DEM-WP(C) ENERG10C--ctn Mid-C_042010 2010GRC" xfId="8972"/>
    <cellStyle name="_DEM-WP(C) Colstrip FOR_Book2_Electric Rev Req Model (2009 GRC) Rebuttal" xfId="2895"/>
    <cellStyle name="_DEM-WP(C) Colstrip FOR_Book2_Electric Rev Req Model (2009 GRC) Rebuttal 2" xfId="2896"/>
    <cellStyle name="_DEM-WP(C) Colstrip FOR_Book2_Electric Rev Req Model (2009 GRC) Rebuttal 2 2" xfId="2897"/>
    <cellStyle name="_DEM-WP(C) Colstrip FOR_Book2_Electric Rev Req Model (2009 GRC) Rebuttal 3" xfId="2898"/>
    <cellStyle name="_DEM-WP(C) Colstrip FOR_Book2_Electric Rev Req Model (2009 GRC) Rebuttal REmoval of New  WH Solar AdjustMI" xfId="2899"/>
    <cellStyle name="_DEM-WP(C) Colstrip FOR_Book2_Electric Rev Req Model (2009 GRC) Rebuttal REmoval of New  WH Solar AdjustMI 2" xfId="2900"/>
    <cellStyle name="_DEM-WP(C) Colstrip FOR_Book2_Electric Rev Req Model (2009 GRC) Rebuttal REmoval of New  WH Solar AdjustMI 2 2" xfId="2901"/>
    <cellStyle name="_DEM-WP(C) Colstrip FOR_Book2_Electric Rev Req Model (2009 GRC) Rebuttal REmoval of New  WH Solar AdjustMI 3" xfId="2902"/>
    <cellStyle name="_DEM-WP(C) Colstrip FOR_Book2_Electric Rev Req Model (2009 GRC) Rebuttal REmoval of New  WH Solar AdjustMI_DEM-WP(C) ENERG10C--ctn Mid-C_042010 2010GRC" xfId="8973"/>
    <cellStyle name="_DEM-WP(C) Colstrip FOR_Book2_Electric Rev Req Model (2009 GRC) Revised 01-18-2010" xfId="2903"/>
    <cellStyle name="_DEM-WP(C) Colstrip FOR_Book2_Electric Rev Req Model (2009 GRC) Revised 01-18-2010 2" xfId="2904"/>
    <cellStyle name="_DEM-WP(C) Colstrip FOR_Book2_Electric Rev Req Model (2009 GRC) Revised 01-18-2010 2 2" xfId="2905"/>
    <cellStyle name="_DEM-WP(C) Colstrip FOR_Book2_Electric Rev Req Model (2009 GRC) Revised 01-18-2010 3" xfId="2906"/>
    <cellStyle name="_DEM-WP(C) Colstrip FOR_Book2_Electric Rev Req Model (2009 GRC) Revised 01-18-2010_DEM-WP(C) ENERG10C--ctn Mid-C_042010 2010GRC" xfId="8974"/>
    <cellStyle name="_DEM-WP(C) Colstrip FOR_Book2_Final Order Electric EXHIBIT A-1" xfId="2907"/>
    <cellStyle name="_DEM-WP(C) Colstrip FOR_Book2_Final Order Electric EXHIBIT A-1 2" xfId="2908"/>
    <cellStyle name="_DEM-WP(C) Colstrip FOR_Book2_Final Order Electric EXHIBIT A-1 2 2" xfId="2909"/>
    <cellStyle name="_DEM-WP(C) Colstrip FOR_Book2_Final Order Electric EXHIBIT A-1 3" xfId="2910"/>
    <cellStyle name="_DEM-WP(C) Colstrip FOR_Confidential Material" xfId="8975"/>
    <cellStyle name="_DEM-WP(C) Colstrip FOR_DEM-WP(C) Colstrip 12 Coal Cost Forecast 2010GRC" xfId="8976"/>
    <cellStyle name="_DEM-WP(C) Colstrip FOR_DEM-WP(C) ENERG10C--ctn Mid-C_042010 2010GRC" xfId="8977"/>
    <cellStyle name="_DEM-WP(C) Colstrip FOR_DEM-WP(C) Production O&amp;M 2010GRC As-Filed" xfId="8978"/>
    <cellStyle name="_DEM-WP(C) Colstrip FOR_DEM-WP(C) Production O&amp;M 2010GRC As-Filed 2" xfId="8979"/>
    <cellStyle name="_DEM-WP(C) Colstrip FOR_DEM-WP(C) Production O&amp;M 2010GRC As-Filed 3" xfId="8980"/>
    <cellStyle name="_DEM-WP(C) Colstrip FOR_Electric Rev Req Model (2009 GRC) Rebuttal" xfId="2911"/>
    <cellStyle name="_DEM-WP(C) Colstrip FOR_Electric Rev Req Model (2009 GRC) Rebuttal 2" xfId="2912"/>
    <cellStyle name="_DEM-WP(C) Colstrip FOR_Electric Rev Req Model (2009 GRC) Rebuttal 2 2" xfId="2913"/>
    <cellStyle name="_DEM-WP(C) Colstrip FOR_Electric Rev Req Model (2009 GRC) Rebuttal 3" xfId="2914"/>
    <cellStyle name="_DEM-WP(C) Colstrip FOR_Electric Rev Req Model (2009 GRC) Rebuttal REmoval of New  WH Solar AdjustMI" xfId="2915"/>
    <cellStyle name="_DEM-WP(C) Colstrip FOR_Electric Rev Req Model (2009 GRC) Rebuttal REmoval of New  WH Solar AdjustMI 2" xfId="2916"/>
    <cellStyle name="_DEM-WP(C) Colstrip FOR_Electric Rev Req Model (2009 GRC) Rebuttal REmoval of New  WH Solar AdjustMI 2 2" xfId="2917"/>
    <cellStyle name="_DEM-WP(C) Colstrip FOR_Electric Rev Req Model (2009 GRC) Rebuttal REmoval of New  WH Solar AdjustMI 3" xfId="2918"/>
    <cellStyle name="_DEM-WP(C) Colstrip FOR_Electric Rev Req Model (2009 GRC) Rebuttal REmoval of New  WH Solar AdjustMI_DEM-WP(C) ENERG10C--ctn Mid-C_042010 2010GRC" xfId="8981"/>
    <cellStyle name="_DEM-WP(C) Colstrip FOR_Electric Rev Req Model (2009 GRC) Revised 01-18-2010" xfId="2919"/>
    <cellStyle name="_DEM-WP(C) Colstrip FOR_Electric Rev Req Model (2009 GRC) Revised 01-18-2010 2" xfId="2920"/>
    <cellStyle name="_DEM-WP(C) Colstrip FOR_Electric Rev Req Model (2009 GRC) Revised 01-18-2010 2 2" xfId="2921"/>
    <cellStyle name="_DEM-WP(C) Colstrip FOR_Electric Rev Req Model (2009 GRC) Revised 01-18-2010 3" xfId="2922"/>
    <cellStyle name="_DEM-WP(C) Colstrip FOR_Electric Rev Req Model (2009 GRC) Revised 01-18-2010_DEM-WP(C) ENERG10C--ctn Mid-C_042010 2010GRC" xfId="8982"/>
    <cellStyle name="_DEM-WP(C) Colstrip FOR_Final Order Electric EXHIBIT A-1" xfId="2923"/>
    <cellStyle name="_DEM-WP(C) Colstrip FOR_Final Order Electric EXHIBIT A-1 2" xfId="2924"/>
    <cellStyle name="_DEM-WP(C) Colstrip FOR_Final Order Electric EXHIBIT A-1 2 2" xfId="2925"/>
    <cellStyle name="_DEM-WP(C) Colstrip FOR_Final Order Electric EXHIBIT A-1 3" xfId="2926"/>
    <cellStyle name="_DEM-WP(C) Colstrip FOR_Rebuttal Power Costs" xfId="2927"/>
    <cellStyle name="_DEM-WP(C) Colstrip FOR_Rebuttal Power Costs 2" xfId="2928"/>
    <cellStyle name="_DEM-WP(C) Colstrip FOR_Rebuttal Power Costs 2 2" xfId="2929"/>
    <cellStyle name="_DEM-WP(C) Colstrip FOR_Rebuttal Power Costs 3" xfId="2930"/>
    <cellStyle name="_DEM-WP(C) Colstrip FOR_Rebuttal Power Costs_Adj Bench DR 3 for Initial Briefs (Electric)" xfId="2931"/>
    <cellStyle name="_DEM-WP(C) Colstrip FOR_Rebuttal Power Costs_Adj Bench DR 3 for Initial Briefs (Electric) 2" xfId="2932"/>
    <cellStyle name="_DEM-WP(C) Colstrip FOR_Rebuttal Power Costs_Adj Bench DR 3 for Initial Briefs (Electric) 2 2" xfId="2933"/>
    <cellStyle name="_DEM-WP(C) Colstrip FOR_Rebuttal Power Costs_Adj Bench DR 3 for Initial Briefs (Electric) 3" xfId="2934"/>
    <cellStyle name="_DEM-WP(C) Colstrip FOR_Rebuttal Power Costs_Adj Bench DR 3 for Initial Briefs (Electric)_DEM-WP(C) ENERG10C--ctn Mid-C_042010 2010GRC" xfId="8983"/>
    <cellStyle name="_DEM-WP(C) Colstrip FOR_Rebuttal Power Costs_DEM-WP(C) ENERG10C--ctn Mid-C_042010 2010GRC" xfId="8984"/>
    <cellStyle name="_DEM-WP(C) Colstrip FOR_Rebuttal Power Costs_Electric Rev Req Model (2009 GRC) Rebuttal" xfId="2935"/>
    <cellStyle name="_DEM-WP(C) Colstrip FOR_Rebuttal Power Costs_Electric Rev Req Model (2009 GRC) Rebuttal 2" xfId="2936"/>
    <cellStyle name="_DEM-WP(C) Colstrip FOR_Rebuttal Power Costs_Electric Rev Req Model (2009 GRC) Rebuttal 2 2" xfId="2937"/>
    <cellStyle name="_DEM-WP(C) Colstrip FOR_Rebuttal Power Costs_Electric Rev Req Model (2009 GRC) Rebuttal 3" xfId="2938"/>
    <cellStyle name="_DEM-WP(C) Colstrip FOR_Rebuttal Power Costs_Electric Rev Req Model (2009 GRC) Rebuttal REmoval of New  WH Solar AdjustMI" xfId="2939"/>
    <cellStyle name="_DEM-WP(C) Colstrip FOR_Rebuttal Power Costs_Electric Rev Req Model (2009 GRC) Rebuttal REmoval of New  WH Solar AdjustMI 2" xfId="2940"/>
    <cellStyle name="_DEM-WP(C) Colstrip FOR_Rebuttal Power Costs_Electric Rev Req Model (2009 GRC) Rebuttal REmoval of New  WH Solar AdjustMI 2 2" xfId="2941"/>
    <cellStyle name="_DEM-WP(C) Colstrip FOR_Rebuttal Power Costs_Electric Rev Req Model (2009 GRC) Rebuttal REmoval of New  WH Solar AdjustMI 3" xfId="2942"/>
    <cellStyle name="_DEM-WP(C) Colstrip FOR_Rebuttal Power Costs_Electric Rev Req Model (2009 GRC) Rebuttal REmoval of New  WH Solar AdjustMI_DEM-WP(C) ENERG10C--ctn Mid-C_042010 2010GRC" xfId="8985"/>
    <cellStyle name="_DEM-WP(C) Colstrip FOR_Rebuttal Power Costs_Electric Rev Req Model (2009 GRC) Revised 01-18-2010" xfId="2943"/>
    <cellStyle name="_DEM-WP(C) Colstrip FOR_Rebuttal Power Costs_Electric Rev Req Model (2009 GRC) Revised 01-18-2010 2" xfId="2944"/>
    <cellStyle name="_DEM-WP(C) Colstrip FOR_Rebuttal Power Costs_Electric Rev Req Model (2009 GRC) Revised 01-18-2010 2 2" xfId="2945"/>
    <cellStyle name="_DEM-WP(C) Colstrip FOR_Rebuttal Power Costs_Electric Rev Req Model (2009 GRC) Revised 01-18-2010 3" xfId="2946"/>
    <cellStyle name="_DEM-WP(C) Colstrip FOR_Rebuttal Power Costs_Electric Rev Req Model (2009 GRC) Revised 01-18-2010_DEM-WP(C) ENERG10C--ctn Mid-C_042010 2010GRC" xfId="8986"/>
    <cellStyle name="_DEM-WP(C) Colstrip FOR_Rebuttal Power Costs_Final Order Electric EXHIBIT A-1" xfId="2947"/>
    <cellStyle name="_DEM-WP(C) Colstrip FOR_Rebuttal Power Costs_Final Order Electric EXHIBIT A-1 2" xfId="2948"/>
    <cellStyle name="_DEM-WP(C) Colstrip FOR_Rebuttal Power Costs_Final Order Electric EXHIBIT A-1 2 2" xfId="2949"/>
    <cellStyle name="_DEM-WP(C) Colstrip FOR_Rebuttal Power Costs_Final Order Electric EXHIBIT A-1 3" xfId="2950"/>
    <cellStyle name="_DEM-WP(C) Colstrip FOR_TENASKA REGULATORY ASSET" xfId="2951"/>
    <cellStyle name="_DEM-WP(C) Colstrip FOR_TENASKA REGULATORY ASSET 2" xfId="2952"/>
    <cellStyle name="_DEM-WP(C) Colstrip FOR_TENASKA REGULATORY ASSET 2 2" xfId="2953"/>
    <cellStyle name="_DEM-WP(C) Colstrip FOR_TENASKA REGULATORY ASSET 3" xfId="2954"/>
    <cellStyle name="_DEM-WP(C) Costs not in AURORA 2006GRC" xfId="38"/>
    <cellStyle name="_DEM-WP(C) Costs not in AURORA 2006GRC 2" xfId="2955"/>
    <cellStyle name="_DEM-WP(C) Costs not in AURORA 2006GRC 2 2" xfId="2956"/>
    <cellStyle name="_DEM-WP(C) Costs not in AURORA 2006GRC 2 2 2" xfId="2957"/>
    <cellStyle name="_DEM-WP(C) Costs not in AURORA 2006GRC 2 3" xfId="2958"/>
    <cellStyle name="_DEM-WP(C) Costs not in AURORA 2006GRC 3" xfId="2959"/>
    <cellStyle name="_DEM-WP(C) Costs not in AURORA 2006GRC 3 2" xfId="2960"/>
    <cellStyle name="_DEM-WP(C) Costs not in AURORA 2006GRC 4" xfId="2961"/>
    <cellStyle name="_DEM-WP(C) Costs not in AURORA 2006GRC 4 2" xfId="2962"/>
    <cellStyle name="_DEM-WP(C) Costs not in AURORA 2006GRC 5" xfId="8987"/>
    <cellStyle name="_DEM-WP(C) Costs not in AURORA 2006GRC 6" xfId="8988"/>
    <cellStyle name="_DEM-WP(C) Costs not in AURORA 2006GRC 6 2" xfId="8989"/>
    <cellStyle name="_DEM-WP(C) Costs not in AURORA 2006GRC 7" xfId="8990"/>
    <cellStyle name="_DEM-WP(C) Costs not in AURORA 2006GRC 7 2" xfId="8991"/>
    <cellStyle name="_DEM-WP(C) Costs not in AURORA 2006GRC_(C) WHE Proforma with ITC cash grant 10 Yr Amort_for deferral_102809" xfId="2963"/>
    <cellStyle name="_DEM-WP(C) Costs not in AURORA 2006GRC_(C) WHE Proforma with ITC cash grant 10 Yr Amort_for deferral_102809 2" xfId="2964"/>
    <cellStyle name="_DEM-WP(C) Costs not in AURORA 2006GRC_(C) WHE Proforma with ITC cash grant 10 Yr Amort_for deferral_102809 2 2" xfId="2965"/>
    <cellStyle name="_DEM-WP(C) Costs not in AURORA 2006GRC_(C) WHE Proforma with ITC cash grant 10 Yr Amort_for deferral_102809 3" xfId="2966"/>
    <cellStyle name="_DEM-WP(C) Costs not in AURORA 2006GRC_(C) WHE Proforma with ITC cash grant 10 Yr Amort_for deferral_102809_16.07E Wild Horse Wind Expansionwrkingfile" xfId="2967"/>
    <cellStyle name="_DEM-WP(C) Costs not in AURORA 2006GRC_(C) WHE Proforma with ITC cash grant 10 Yr Amort_for deferral_102809_16.07E Wild Horse Wind Expansionwrkingfile 2" xfId="2968"/>
    <cellStyle name="_DEM-WP(C) Costs not in AURORA 2006GRC_(C) WHE Proforma with ITC cash grant 10 Yr Amort_for deferral_102809_16.07E Wild Horse Wind Expansionwrkingfile 2 2" xfId="2969"/>
    <cellStyle name="_DEM-WP(C) Costs not in AURORA 2006GRC_(C) WHE Proforma with ITC cash grant 10 Yr Amort_for deferral_102809_16.07E Wild Horse Wind Expansionwrkingfile 3" xfId="2970"/>
    <cellStyle name="_DEM-WP(C) Costs not in AURORA 2006GRC_(C) WHE Proforma with ITC cash grant 10 Yr Amort_for deferral_102809_16.07E Wild Horse Wind Expansionwrkingfile SF" xfId="2971"/>
    <cellStyle name="_DEM-WP(C) Costs not in AURORA 2006GRC_(C) WHE Proforma with ITC cash grant 10 Yr Amort_for deferral_102809_16.07E Wild Horse Wind Expansionwrkingfile SF 2" xfId="2972"/>
    <cellStyle name="_DEM-WP(C) Costs not in AURORA 2006GRC_(C) WHE Proforma with ITC cash grant 10 Yr Amort_for deferral_102809_16.07E Wild Horse Wind Expansionwrkingfile SF 2 2" xfId="2973"/>
    <cellStyle name="_DEM-WP(C) Costs not in AURORA 2006GRC_(C) WHE Proforma with ITC cash grant 10 Yr Amort_for deferral_102809_16.07E Wild Horse Wind Expansionwrkingfile SF 3" xfId="2974"/>
    <cellStyle name="_DEM-WP(C) Costs not in AURORA 2006GRC_(C) WHE Proforma with ITC cash grant 10 Yr Amort_for deferral_102809_16.07E Wild Horse Wind Expansionwrkingfile SF_DEM-WP(C) ENERG10C--ctn Mid-C_042010 2010GRC" xfId="8992"/>
    <cellStyle name="_DEM-WP(C) Costs not in AURORA 2006GRC_(C) WHE Proforma with ITC cash grant 10 Yr Amort_for deferral_102809_16.07E Wild Horse Wind Expansionwrkingfile_DEM-WP(C) ENERG10C--ctn Mid-C_042010 2010GRC" xfId="8993"/>
    <cellStyle name="_DEM-WP(C) Costs not in AURORA 2006GRC_(C) WHE Proforma with ITC cash grant 10 Yr Amort_for deferral_102809_16.37E Wild Horse Expansion DeferralRevwrkingfile SF" xfId="2975"/>
    <cellStyle name="_DEM-WP(C) Costs not in AURORA 2006GRC_(C) WHE Proforma with ITC cash grant 10 Yr Amort_for deferral_102809_16.37E Wild Horse Expansion DeferralRevwrkingfile SF 2" xfId="2976"/>
    <cellStyle name="_DEM-WP(C) Costs not in AURORA 2006GRC_(C) WHE Proforma with ITC cash grant 10 Yr Amort_for deferral_102809_16.37E Wild Horse Expansion DeferralRevwrkingfile SF 2 2" xfId="2977"/>
    <cellStyle name="_DEM-WP(C) Costs not in AURORA 2006GRC_(C) WHE Proforma with ITC cash grant 10 Yr Amort_for deferral_102809_16.37E Wild Horse Expansion DeferralRevwrkingfile SF 3" xfId="2978"/>
    <cellStyle name="_DEM-WP(C) Costs not in AURORA 2006GRC_(C) WHE Proforma with ITC cash grant 10 Yr Amort_for deferral_102809_16.37E Wild Horse Expansion DeferralRevwrkingfile SF_DEM-WP(C) ENERG10C--ctn Mid-C_042010 2010GRC" xfId="8994"/>
    <cellStyle name="_DEM-WP(C) Costs not in AURORA 2006GRC_(C) WHE Proforma with ITC cash grant 10 Yr Amort_for deferral_102809_DEM-WP(C) ENERG10C--ctn Mid-C_042010 2010GRC" xfId="8995"/>
    <cellStyle name="_DEM-WP(C) Costs not in AURORA 2006GRC_(C) WHE Proforma with ITC cash grant 10 Yr Amort_for rebuttal_120709" xfId="2979"/>
    <cellStyle name="_DEM-WP(C) Costs not in AURORA 2006GRC_(C) WHE Proforma with ITC cash grant 10 Yr Amort_for rebuttal_120709 2" xfId="2980"/>
    <cellStyle name="_DEM-WP(C) Costs not in AURORA 2006GRC_(C) WHE Proforma with ITC cash grant 10 Yr Amort_for rebuttal_120709 2 2" xfId="2981"/>
    <cellStyle name="_DEM-WP(C) Costs not in AURORA 2006GRC_(C) WHE Proforma with ITC cash grant 10 Yr Amort_for rebuttal_120709 3" xfId="2982"/>
    <cellStyle name="_DEM-WP(C) Costs not in AURORA 2006GRC_(C) WHE Proforma with ITC cash grant 10 Yr Amort_for rebuttal_120709_DEM-WP(C) ENERG10C--ctn Mid-C_042010 2010GRC" xfId="8996"/>
    <cellStyle name="_DEM-WP(C) Costs not in AURORA 2006GRC_04.07E Wild Horse Wind Expansion" xfId="2983"/>
    <cellStyle name="_DEM-WP(C) Costs not in AURORA 2006GRC_04.07E Wild Horse Wind Expansion 2" xfId="2984"/>
    <cellStyle name="_DEM-WP(C) Costs not in AURORA 2006GRC_04.07E Wild Horse Wind Expansion 2 2" xfId="2985"/>
    <cellStyle name="_DEM-WP(C) Costs not in AURORA 2006GRC_04.07E Wild Horse Wind Expansion 3" xfId="2986"/>
    <cellStyle name="_DEM-WP(C) Costs not in AURORA 2006GRC_04.07E Wild Horse Wind Expansion_16.07E Wild Horse Wind Expansionwrkingfile" xfId="2987"/>
    <cellStyle name="_DEM-WP(C) Costs not in AURORA 2006GRC_04.07E Wild Horse Wind Expansion_16.07E Wild Horse Wind Expansionwrkingfile 2" xfId="2988"/>
    <cellStyle name="_DEM-WP(C) Costs not in AURORA 2006GRC_04.07E Wild Horse Wind Expansion_16.07E Wild Horse Wind Expansionwrkingfile 2 2" xfId="2989"/>
    <cellStyle name="_DEM-WP(C) Costs not in AURORA 2006GRC_04.07E Wild Horse Wind Expansion_16.07E Wild Horse Wind Expansionwrkingfile 3" xfId="2990"/>
    <cellStyle name="_DEM-WP(C) Costs not in AURORA 2006GRC_04.07E Wild Horse Wind Expansion_16.07E Wild Horse Wind Expansionwrkingfile SF" xfId="2991"/>
    <cellStyle name="_DEM-WP(C) Costs not in AURORA 2006GRC_04.07E Wild Horse Wind Expansion_16.07E Wild Horse Wind Expansionwrkingfile SF 2" xfId="2992"/>
    <cellStyle name="_DEM-WP(C) Costs not in AURORA 2006GRC_04.07E Wild Horse Wind Expansion_16.07E Wild Horse Wind Expansionwrkingfile SF 2 2" xfId="2993"/>
    <cellStyle name="_DEM-WP(C) Costs not in AURORA 2006GRC_04.07E Wild Horse Wind Expansion_16.07E Wild Horse Wind Expansionwrkingfile SF 3" xfId="2994"/>
    <cellStyle name="_DEM-WP(C) Costs not in AURORA 2006GRC_04.07E Wild Horse Wind Expansion_16.07E Wild Horse Wind Expansionwrkingfile SF_DEM-WP(C) ENERG10C--ctn Mid-C_042010 2010GRC" xfId="8997"/>
    <cellStyle name="_DEM-WP(C) Costs not in AURORA 2006GRC_04.07E Wild Horse Wind Expansion_16.07E Wild Horse Wind Expansionwrkingfile_DEM-WP(C) ENERG10C--ctn Mid-C_042010 2010GRC" xfId="8998"/>
    <cellStyle name="_DEM-WP(C) Costs not in AURORA 2006GRC_04.07E Wild Horse Wind Expansion_16.37E Wild Horse Expansion DeferralRevwrkingfile SF" xfId="2995"/>
    <cellStyle name="_DEM-WP(C) Costs not in AURORA 2006GRC_04.07E Wild Horse Wind Expansion_16.37E Wild Horse Expansion DeferralRevwrkingfile SF 2" xfId="2996"/>
    <cellStyle name="_DEM-WP(C) Costs not in AURORA 2006GRC_04.07E Wild Horse Wind Expansion_16.37E Wild Horse Expansion DeferralRevwrkingfile SF 2 2" xfId="2997"/>
    <cellStyle name="_DEM-WP(C) Costs not in AURORA 2006GRC_04.07E Wild Horse Wind Expansion_16.37E Wild Horse Expansion DeferralRevwrkingfile SF 3" xfId="2998"/>
    <cellStyle name="_DEM-WP(C) Costs not in AURORA 2006GRC_04.07E Wild Horse Wind Expansion_16.37E Wild Horse Expansion DeferralRevwrkingfile SF_DEM-WP(C) ENERG10C--ctn Mid-C_042010 2010GRC" xfId="8999"/>
    <cellStyle name="_DEM-WP(C) Costs not in AURORA 2006GRC_04.07E Wild Horse Wind Expansion_DEM-WP(C) ENERG10C--ctn Mid-C_042010 2010GRC" xfId="9000"/>
    <cellStyle name="_DEM-WP(C) Costs not in AURORA 2006GRC_16.07E Wild Horse Wind Expansionwrkingfile" xfId="2999"/>
    <cellStyle name="_DEM-WP(C) Costs not in AURORA 2006GRC_16.07E Wild Horse Wind Expansionwrkingfile 2" xfId="3000"/>
    <cellStyle name="_DEM-WP(C) Costs not in AURORA 2006GRC_16.07E Wild Horse Wind Expansionwrkingfile 2 2" xfId="3001"/>
    <cellStyle name="_DEM-WP(C) Costs not in AURORA 2006GRC_16.07E Wild Horse Wind Expansionwrkingfile 3" xfId="3002"/>
    <cellStyle name="_DEM-WP(C) Costs not in AURORA 2006GRC_16.07E Wild Horse Wind Expansionwrkingfile SF" xfId="3003"/>
    <cellStyle name="_DEM-WP(C) Costs not in AURORA 2006GRC_16.07E Wild Horse Wind Expansionwrkingfile SF 2" xfId="3004"/>
    <cellStyle name="_DEM-WP(C) Costs not in AURORA 2006GRC_16.07E Wild Horse Wind Expansionwrkingfile SF 2 2" xfId="3005"/>
    <cellStyle name="_DEM-WP(C) Costs not in AURORA 2006GRC_16.07E Wild Horse Wind Expansionwrkingfile SF 3" xfId="3006"/>
    <cellStyle name="_DEM-WP(C) Costs not in AURORA 2006GRC_16.07E Wild Horse Wind Expansionwrkingfile SF_DEM-WP(C) ENERG10C--ctn Mid-C_042010 2010GRC" xfId="9001"/>
    <cellStyle name="_DEM-WP(C) Costs not in AURORA 2006GRC_16.07E Wild Horse Wind Expansionwrkingfile_DEM-WP(C) ENERG10C--ctn Mid-C_042010 2010GRC" xfId="9002"/>
    <cellStyle name="_DEM-WP(C) Costs not in AURORA 2006GRC_16.37E Wild Horse Expansion DeferralRevwrkingfile SF" xfId="3007"/>
    <cellStyle name="_DEM-WP(C) Costs not in AURORA 2006GRC_16.37E Wild Horse Expansion DeferralRevwrkingfile SF 2" xfId="3008"/>
    <cellStyle name="_DEM-WP(C) Costs not in AURORA 2006GRC_16.37E Wild Horse Expansion DeferralRevwrkingfile SF 2 2" xfId="3009"/>
    <cellStyle name="_DEM-WP(C) Costs not in AURORA 2006GRC_16.37E Wild Horse Expansion DeferralRevwrkingfile SF 3" xfId="3010"/>
    <cellStyle name="_DEM-WP(C) Costs not in AURORA 2006GRC_16.37E Wild Horse Expansion DeferralRevwrkingfile SF_DEM-WP(C) ENERG10C--ctn Mid-C_042010 2010GRC" xfId="9003"/>
    <cellStyle name="_DEM-WP(C) Costs not in AURORA 2006GRC_2009 Compliance Filing PCA Exhibits for GRC" xfId="9004"/>
    <cellStyle name="_DEM-WP(C) Costs not in AURORA 2006GRC_2009 GRC Compl Filing - Exhibit D" xfId="3011"/>
    <cellStyle name="_DEM-WP(C) Costs not in AURORA 2006GRC_2009 GRC Compl Filing - Exhibit D 2" xfId="3012"/>
    <cellStyle name="_DEM-WP(C) Costs not in AURORA 2006GRC_2009 GRC Compl Filing - Exhibit D_DEM-WP(C) ENERG10C--ctn Mid-C_042010 2010GRC" xfId="9005"/>
    <cellStyle name="_DEM-WP(C) Costs not in AURORA 2006GRC_3.01 Income Statement" xfId="39"/>
    <cellStyle name="_DEM-WP(C) Costs not in AURORA 2006GRC_4 31 Regulatory Assets and Liabilities  7 06- Exhibit D" xfId="3013"/>
    <cellStyle name="_DEM-WP(C) Costs not in AURORA 2006GRC_4 31 Regulatory Assets and Liabilities  7 06- Exhibit D 2" xfId="3014"/>
    <cellStyle name="_DEM-WP(C) Costs not in AURORA 2006GRC_4 31 Regulatory Assets and Liabilities  7 06- Exhibit D 2 2" xfId="3015"/>
    <cellStyle name="_DEM-WP(C) Costs not in AURORA 2006GRC_4 31 Regulatory Assets and Liabilities  7 06- Exhibit D 3" xfId="3016"/>
    <cellStyle name="_DEM-WP(C) Costs not in AURORA 2006GRC_4 31 Regulatory Assets and Liabilities  7 06- Exhibit D_DEM-WP(C) ENERG10C--ctn Mid-C_042010 2010GRC" xfId="9006"/>
    <cellStyle name="_DEM-WP(C) Costs not in AURORA 2006GRC_4 31 Regulatory Assets and Liabilities  7 06- Exhibit D_NIM Summary" xfId="3017"/>
    <cellStyle name="_DEM-WP(C) Costs not in AURORA 2006GRC_4 31 Regulatory Assets and Liabilities  7 06- Exhibit D_NIM Summary 2" xfId="3018"/>
    <cellStyle name="_DEM-WP(C) Costs not in AURORA 2006GRC_4 31 Regulatory Assets and Liabilities  7 06- Exhibit D_NIM Summary_DEM-WP(C) ENERG10C--ctn Mid-C_042010 2010GRC" xfId="9007"/>
    <cellStyle name="_DEM-WP(C) Costs not in AURORA 2006GRC_4 31E Reg Asset  Liab and EXH D" xfId="9008"/>
    <cellStyle name="_DEM-WP(C) Costs not in AURORA 2006GRC_4 31E Reg Asset  Liab and EXH D _ Aug 10 Filing (2)" xfId="9009"/>
    <cellStyle name="_DEM-WP(C) Costs not in AURORA 2006GRC_4 32 Regulatory Assets and Liabilities  7 06- Exhibit D" xfId="3019"/>
    <cellStyle name="_DEM-WP(C) Costs not in AURORA 2006GRC_4 32 Regulatory Assets and Liabilities  7 06- Exhibit D 2" xfId="3020"/>
    <cellStyle name="_DEM-WP(C) Costs not in AURORA 2006GRC_4 32 Regulatory Assets and Liabilities  7 06- Exhibit D 2 2" xfId="3021"/>
    <cellStyle name="_DEM-WP(C) Costs not in AURORA 2006GRC_4 32 Regulatory Assets and Liabilities  7 06- Exhibit D 3" xfId="3022"/>
    <cellStyle name="_DEM-WP(C) Costs not in AURORA 2006GRC_4 32 Regulatory Assets and Liabilities  7 06- Exhibit D_DEM-WP(C) ENERG10C--ctn Mid-C_042010 2010GRC" xfId="9010"/>
    <cellStyle name="_DEM-WP(C) Costs not in AURORA 2006GRC_4 32 Regulatory Assets and Liabilities  7 06- Exhibit D_NIM Summary" xfId="3023"/>
    <cellStyle name="_DEM-WP(C) Costs not in AURORA 2006GRC_4 32 Regulatory Assets and Liabilities  7 06- Exhibit D_NIM Summary 2" xfId="3024"/>
    <cellStyle name="_DEM-WP(C) Costs not in AURORA 2006GRC_4 32 Regulatory Assets and Liabilities  7 06- Exhibit D_NIM Summary_DEM-WP(C) ENERG10C--ctn Mid-C_042010 2010GRC" xfId="9011"/>
    <cellStyle name="_DEM-WP(C) Costs not in AURORA 2006GRC_AURORA Total New" xfId="3025"/>
    <cellStyle name="_DEM-WP(C) Costs not in AURORA 2006GRC_AURORA Total New 2" xfId="3026"/>
    <cellStyle name="_DEM-WP(C) Costs not in AURORA 2006GRC_Book2" xfId="3027"/>
    <cellStyle name="_DEM-WP(C) Costs not in AURORA 2006GRC_Book2 2" xfId="3028"/>
    <cellStyle name="_DEM-WP(C) Costs not in AURORA 2006GRC_Book2 2 2" xfId="3029"/>
    <cellStyle name="_DEM-WP(C) Costs not in AURORA 2006GRC_Book2 3" xfId="3030"/>
    <cellStyle name="_DEM-WP(C) Costs not in AURORA 2006GRC_Book2_Adj Bench DR 3 for Initial Briefs (Electric)" xfId="3031"/>
    <cellStyle name="_DEM-WP(C) Costs not in AURORA 2006GRC_Book2_Adj Bench DR 3 for Initial Briefs (Electric) 2" xfId="3032"/>
    <cellStyle name="_DEM-WP(C) Costs not in AURORA 2006GRC_Book2_Adj Bench DR 3 for Initial Briefs (Electric) 2 2" xfId="3033"/>
    <cellStyle name="_DEM-WP(C) Costs not in AURORA 2006GRC_Book2_Adj Bench DR 3 for Initial Briefs (Electric) 3" xfId="3034"/>
    <cellStyle name="_DEM-WP(C) Costs not in AURORA 2006GRC_Book2_Adj Bench DR 3 for Initial Briefs (Electric)_DEM-WP(C) ENERG10C--ctn Mid-C_042010 2010GRC" xfId="9012"/>
    <cellStyle name="_DEM-WP(C) Costs not in AURORA 2006GRC_Book2_DEM-WP(C) ENERG10C--ctn Mid-C_042010 2010GRC" xfId="9013"/>
    <cellStyle name="_DEM-WP(C) Costs not in AURORA 2006GRC_Book2_Electric Rev Req Model (2009 GRC) Rebuttal" xfId="3035"/>
    <cellStyle name="_DEM-WP(C) Costs not in AURORA 2006GRC_Book2_Electric Rev Req Model (2009 GRC) Rebuttal 2" xfId="3036"/>
    <cellStyle name="_DEM-WP(C) Costs not in AURORA 2006GRC_Book2_Electric Rev Req Model (2009 GRC) Rebuttal 2 2" xfId="3037"/>
    <cellStyle name="_DEM-WP(C) Costs not in AURORA 2006GRC_Book2_Electric Rev Req Model (2009 GRC) Rebuttal 3" xfId="3038"/>
    <cellStyle name="_DEM-WP(C) Costs not in AURORA 2006GRC_Book2_Electric Rev Req Model (2009 GRC) Rebuttal REmoval of New  WH Solar AdjustMI" xfId="3039"/>
    <cellStyle name="_DEM-WP(C) Costs not in AURORA 2006GRC_Book2_Electric Rev Req Model (2009 GRC) Rebuttal REmoval of New  WH Solar AdjustMI 2" xfId="3040"/>
    <cellStyle name="_DEM-WP(C) Costs not in AURORA 2006GRC_Book2_Electric Rev Req Model (2009 GRC) Rebuttal REmoval of New  WH Solar AdjustMI 2 2" xfId="3041"/>
    <cellStyle name="_DEM-WP(C) Costs not in AURORA 2006GRC_Book2_Electric Rev Req Model (2009 GRC) Rebuttal REmoval of New  WH Solar AdjustMI 3" xfId="3042"/>
    <cellStyle name="_DEM-WP(C) Costs not in AURORA 2006GRC_Book2_Electric Rev Req Model (2009 GRC) Rebuttal REmoval of New  WH Solar AdjustMI_DEM-WP(C) ENERG10C--ctn Mid-C_042010 2010GRC" xfId="9014"/>
    <cellStyle name="_DEM-WP(C) Costs not in AURORA 2006GRC_Book2_Electric Rev Req Model (2009 GRC) Revised 01-18-2010" xfId="3043"/>
    <cellStyle name="_DEM-WP(C) Costs not in AURORA 2006GRC_Book2_Electric Rev Req Model (2009 GRC) Revised 01-18-2010 2" xfId="3044"/>
    <cellStyle name="_DEM-WP(C) Costs not in AURORA 2006GRC_Book2_Electric Rev Req Model (2009 GRC) Revised 01-18-2010 2 2" xfId="3045"/>
    <cellStyle name="_DEM-WP(C) Costs not in AURORA 2006GRC_Book2_Electric Rev Req Model (2009 GRC) Revised 01-18-2010 3" xfId="3046"/>
    <cellStyle name="_DEM-WP(C) Costs not in AURORA 2006GRC_Book2_Electric Rev Req Model (2009 GRC) Revised 01-18-2010_DEM-WP(C) ENERG10C--ctn Mid-C_042010 2010GRC" xfId="9015"/>
    <cellStyle name="_DEM-WP(C) Costs not in AURORA 2006GRC_Book2_Final Order Electric EXHIBIT A-1" xfId="3047"/>
    <cellStyle name="_DEM-WP(C) Costs not in AURORA 2006GRC_Book2_Final Order Electric EXHIBIT A-1 2" xfId="3048"/>
    <cellStyle name="_DEM-WP(C) Costs not in AURORA 2006GRC_Book2_Final Order Electric EXHIBIT A-1 2 2" xfId="3049"/>
    <cellStyle name="_DEM-WP(C) Costs not in AURORA 2006GRC_Book2_Final Order Electric EXHIBIT A-1 3" xfId="3050"/>
    <cellStyle name="_DEM-WP(C) Costs not in AURORA 2006GRC_Book4" xfId="3051"/>
    <cellStyle name="_DEM-WP(C) Costs not in AURORA 2006GRC_Book4 2" xfId="3052"/>
    <cellStyle name="_DEM-WP(C) Costs not in AURORA 2006GRC_Book4 2 2" xfId="3053"/>
    <cellStyle name="_DEM-WP(C) Costs not in AURORA 2006GRC_Book4 3" xfId="3054"/>
    <cellStyle name="_DEM-WP(C) Costs not in AURORA 2006GRC_Book4_DEM-WP(C) ENERG10C--ctn Mid-C_042010 2010GRC" xfId="9016"/>
    <cellStyle name="_DEM-WP(C) Costs not in AURORA 2006GRC_Book9" xfId="3055"/>
    <cellStyle name="_DEM-WP(C) Costs not in AURORA 2006GRC_Book9 2" xfId="3056"/>
    <cellStyle name="_DEM-WP(C) Costs not in AURORA 2006GRC_Book9 2 2" xfId="3057"/>
    <cellStyle name="_DEM-WP(C) Costs not in AURORA 2006GRC_Book9 3" xfId="3058"/>
    <cellStyle name="_DEM-WP(C) Costs not in AURORA 2006GRC_Book9_DEM-WP(C) ENERG10C--ctn Mid-C_042010 2010GRC" xfId="9017"/>
    <cellStyle name="_DEM-WP(C) Costs not in AURORA 2006GRC_Chelan PUD Power Costs (8-10)" xfId="9018"/>
    <cellStyle name="_DEM-WP(C) Costs not in AURORA 2006GRC_DEM-WP(C) Chelan Power Costs" xfId="9019"/>
    <cellStyle name="_DEM-WP(C) Costs not in AURORA 2006GRC_DEM-WP(C) ENERG10C--ctn Mid-C_042010 2010GRC" xfId="9020"/>
    <cellStyle name="_DEM-WP(C) Costs not in AURORA 2006GRC_DEM-WP(C) Gas Transport 2010GRC" xfId="9021"/>
    <cellStyle name="_DEM-WP(C) Costs not in AURORA 2006GRC_Electric COS Inputs" xfId="3059"/>
    <cellStyle name="_DEM-WP(C) Costs not in AURORA 2006GRC_Electric COS Inputs 2" xfId="3060"/>
    <cellStyle name="_DEM-WP(C) Costs not in AURORA 2006GRC_Electric COS Inputs 2 2" xfId="3061"/>
    <cellStyle name="_DEM-WP(C) Costs not in AURORA 2006GRC_Electric COS Inputs 2 2 2" xfId="3062"/>
    <cellStyle name="_DEM-WP(C) Costs not in AURORA 2006GRC_Electric COS Inputs 2 3" xfId="3063"/>
    <cellStyle name="_DEM-WP(C) Costs not in AURORA 2006GRC_Electric COS Inputs 2 3 2" xfId="3064"/>
    <cellStyle name="_DEM-WP(C) Costs not in AURORA 2006GRC_Electric COS Inputs 2 4" xfId="3065"/>
    <cellStyle name="_DEM-WP(C) Costs not in AURORA 2006GRC_Electric COS Inputs 2 4 2" xfId="3066"/>
    <cellStyle name="_DEM-WP(C) Costs not in AURORA 2006GRC_Electric COS Inputs 3" xfId="3067"/>
    <cellStyle name="_DEM-WP(C) Costs not in AURORA 2006GRC_Electric COS Inputs 3 2" xfId="3068"/>
    <cellStyle name="_DEM-WP(C) Costs not in AURORA 2006GRC_Electric COS Inputs 4" xfId="3069"/>
    <cellStyle name="_DEM-WP(C) Costs not in AURORA 2006GRC_Electric COS Inputs 4 2" xfId="3070"/>
    <cellStyle name="_DEM-WP(C) Costs not in AURORA 2006GRC_Electric COS Inputs 5" xfId="3071"/>
    <cellStyle name="_DEM-WP(C) Costs not in AURORA 2006GRC_Electric COS Inputs 6" xfId="9022"/>
    <cellStyle name="_DEM-WP(C) Costs not in AURORA 2006GRC_LSRWEP LGIA like Acctg Petition Aug 2010" xfId="9023"/>
    <cellStyle name="_DEM-WP(C) Costs not in AURORA 2006GRC_NIM Summary" xfId="3072"/>
    <cellStyle name="_DEM-WP(C) Costs not in AURORA 2006GRC_NIM Summary 09GRC" xfId="3073"/>
    <cellStyle name="_DEM-WP(C) Costs not in AURORA 2006GRC_NIM Summary 09GRC 2" xfId="3074"/>
    <cellStyle name="_DEM-WP(C) Costs not in AURORA 2006GRC_NIM Summary 09GRC_DEM-WP(C) ENERG10C--ctn Mid-C_042010 2010GRC" xfId="9024"/>
    <cellStyle name="_DEM-WP(C) Costs not in AURORA 2006GRC_NIM Summary 2" xfId="3075"/>
    <cellStyle name="_DEM-WP(C) Costs not in AURORA 2006GRC_NIM Summary 3" xfId="3076"/>
    <cellStyle name="_DEM-WP(C) Costs not in AURORA 2006GRC_NIM Summary 4" xfId="3077"/>
    <cellStyle name="_DEM-WP(C) Costs not in AURORA 2006GRC_NIM Summary 5" xfId="3078"/>
    <cellStyle name="_DEM-WP(C) Costs not in AURORA 2006GRC_NIM Summary 6" xfId="3079"/>
    <cellStyle name="_DEM-WP(C) Costs not in AURORA 2006GRC_NIM Summary 7" xfId="3080"/>
    <cellStyle name="_DEM-WP(C) Costs not in AURORA 2006GRC_NIM Summary 8" xfId="3081"/>
    <cellStyle name="_DEM-WP(C) Costs not in AURORA 2006GRC_NIM Summary 9" xfId="3082"/>
    <cellStyle name="_DEM-WP(C) Costs not in AURORA 2006GRC_NIM Summary_DEM-WP(C) ENERG10C--ctn Mid-C_042010 2010GRC" xfId="9025"/>
    <cellStyle name="_DEM-WP(C) Costs not in AURORA 2006GRC_PCA 10 -  Exhibit D from A Kellogg Jan 2011" xfId="9026"/>
    <cellStyle name="_DEM-WP(C) Costs not in AURORA 2006GRC_PCA 10 -  Exhibit D from A Kellogg July 2011" xfId="9027"/>
    <cellStyle name="_DEM-WP(C) Costs not in AURORA 2006GRC_PCA 10 -  Exhibit D from S Free Rcv'd 12-11" xfId="9028"/>
    <cellStyle name="_DEM-WP(C) Costs not in AURORA 2006GRC_PCA 9 -  Exhibit D April 2010" xfId="9029"/>
    <cellStyle name="_DEM-WP(C) Costs not in AURORA 2006GRC_PCA 9 -  Exhibit D April 2010 (3)" xfId="3083"/>
    <cellStyle name="_DEM-WP(C) Costs not in AURORA 2006GRC_PCA 9 -  Exhibit D April 2010 (3) 2" xfId="3084"/>
    <cellStyle name="_DEM-WP(C) Costs not in AURORA 2006GRC_PCA 9 -  Exhibit D April 2010 (3)_DEM-WP(C) ENERG10C--ctn Mid-C_042010 2010GRC" xfId="9030"/>
    <cellStyle name="_DEM-WP(C) Costs not in AURORA 2006GRC_PCA 9 -  Exhibit D Nov 2010" xfId="9031"/>
    <cellStyle name="_DEM-WP(C) Costs not in AURORA 2006GRC_PCA 9 - Exhibit D at August 2010" xfId="9032"/>
    <cellStyle name="_DEM-WP(C) Costs not in AURORA 2006GRC_PCA 9 - Exhibit D June 2010 GRC" xfId="9033"/>
    <cellStyle name="_DEM-WP(C) Costs not in AURORA 2006GRC_Power Costs - Comparison bx Rbtl-Staff-Jt-PC" xfId="3085"/>
    <cellStyle name="_DEM-WP(C) Costs not in AURORA 2006GRC_Power Costs - Comparison bx Rbtl-Staff-Jt-PC 2" xfId="3086"/>
    <cellStyle name="_DEM-WP(C) Costs not in AURORA 2006GRC_Power Costs - Comparison bx Rbtl-Staff-Jt-PC 2 2" xfId="3087"/>
    <cellStyle name="_DEM-WP(C) Costs not in AURORA 2006GRC_Power Costs - Comparison bx Rbtl-Staff-Jt-PC 3" xfId="3088"/>
    <cellStyle name="_DEM-WP(C) Costs not in AURORA 2006GRC_Power Costs - Comparison bx Rbtl-Staff-Jt-PC_Adj Bench DR 3 for Initial Briefs (Electric)" xfId="3089"/>
    <cellStyle name="_DEM-WP(C) Costs not in AURORA 2006GRC_Power Costs - Comparison bx Rbtl-Staff-Jt-PC_Adj Bench DR 3 for Initial Briefs (Electric) 2" xfId="3090"/>
    <cellStyle name="_DEM-WP(C) Costs not in AURORA 2006GRC_Power Costs - Comparison bx Rbtl-Staff-Jt-PC_Adj Bench DR 3 for Initial Briefs (Electric) 2 2" xfId="3091"/>
    <cellStyle name="_DEM-WP(C) Costs not in AURORA 2006GRC_Power Costs - Comparison bx Rbtl-Staff-Jt-PC_Adj Bench DR 3 for Initial Briefs (Electric) 3" xfId="3092"/>
    <cellStyle name="_DEM-WP(C) Costs not in AURORA 2006GRC_Power Costs - Comparison bx Rbtl-Staff-Jt-PC_Adj Bench DR 3 for Initial Briefs (Electric)_DEM-WP(C) ENERG10C--ctn Mid-C_042010 2010GRC" xfId="9034"/>
    <cellStyle name="_DEM-WP(C) Costs not in AURORA 2006GRC_Power Costs - Comparison bx Rbtl-Staff-Jt-PC_DEM-WP(C) ENERG10C--ctn Mid-C_042010 2010GRC" xfId="9035"/>
    <cellStyle name="_DEM-WP(C) Costs not in AURORA 2006GRC_Power Costs - Comparison bx Rbtl-Staff-Jt-PC_Electric Rev Req Model (2009 GRC) Rebuttal" xfId="3093"/>
    <cellStyle name="_DEM-WP(C) Costs not in AURORA 2006GRC_Power Costs - Comparison bx Rbtl-Staff-Jt-PC_Electric Rev Req Model (2009 GRC) Rebuttal 2" xfId="3094"/>
    <cellStyle name="_DEM-WP(C) Costs not in AURORA 2006GRC_Power Costs - Comparison bx Rbtl-Staff-Jt-PC_Electric Rev Req Model (2009 GRC) Rebuttal 2 2" xfId="3095"/>
    <cellStyle name="_DEM-WP(C) Costs not in AURORA 2006GRC_Power Costs - Comparison bx Rbtl-Staff-Jt-PC_Electric Rev Req Model (2009 GRC) Rebuttal 3" xfId="3096"/>
    <cellStyle name="_DEM-WP(C) Costs not in AURORA 2006GRC_Power Costs - Comparison bx Rbtl-Staff-Jt-PC_Electric Rev Req Model (2009 GRC) Rebuttal REmoval of New  WH Solar AdjustMI" xfId="3097"/>
    <cellStyle name="_DEM-WP(C) Costs not in AURORA 2006GRC_Power Costs - Comparison bx Rbtl-Staff-Jt-PC_Electric Rev Req Model (2009 GRC) Rebuttal REmoval of New  WH Solar AdjustMI 2" xfId="3098"/>
    <cellStyle name="_DEM-WP(C) Costs not in AURORA 2006GRC_Power Costs - Comparison bx Rbtl-Staff-Jt-PC_Electric Rev Req Model (2009 GRC) Rebuttal REmoval of New  WH Solar AdjustMI 2 2" xfId="3099"/>
    <cellStyle name="_DEM-WP(C) Costs not in AURORA 2006GRC_Power Costs - Comparison bx Rbtl-Staff-Jt-PC_Electric Rev Req Model (2009 GRC) Rebuttal REmoval of New  WH Solar AdjustMI 3" xfId="3100"/>
    <cellStyle name="_DEM-WP(C) Costs not in AURORA 2006GRC_Power Costs - Comparison bx Rbtl-Staff-Jt-PC_Electric Rev Req Model (2009 GRC) Rebuttal REmoval of New  WH Solar AdjustMI_DEM-WP(C) ENERG10C--ctn Mid-C_042010 2010GRC" xfId="9036"/>
    <cellStyle name="_DEM-WP(C) Costs not in AURORA 2006GRC_Power Costs - Comparison bx Rbtl-Staff-Jt-PC_Electric Rev Req Model (2009 GRC) Revised 01-18-2010" xfId="3101"/>
    <cellStyle name="_DEM-WP(C) Costs not in AURORA 2006GRC_Power Costs - Comparison bx Rbtl-Staff-Jt-PC_Electric Rev Req Model (2009 GRC) Revised 01-18-2010 2" xfId="3102"/>
    <cellStyle name="_DEM-WP(C) Costs not in AURORA 2006GRC_Power Costs - Comparison bx Rbtl-Staff-Jt-PC_Electric Rev Req Model (2009 GRC) Revised 01-18-2010 2 2" xfId="3103"/>
    <cellStyle name="_DEM-WP(C) Costs not in AURORA 2006GRC_Power Costs - Comparison bx Rbtl-Staff-Jt-PC_Electric Rev Req Model (2009 GRC) Revised 01-18-2010 3" xfId="3104"/>
    <cellStyle name="_DEM-WP(C) Costs not in AURORA 2006GRC_Power Costs - Comparison bx Rbtl-Staff-Jt-PC_Electric Rev Req Model (2009 GRC) Revised 01-18-2010_DEM-WP(C) ENERG10C--ctn Mid-C_042010 2010GRC" xfId="9037"/>
    <cellStyle name="_DEM-WP(C) Costs not in AURORA 2006GRC_Power Costs - Comparison bx Rbtl-Staff-Jt-PC_Final Order Electric EXHIBIT A-1" xfId="3105"/>
    <cellStyle name="_DEM-WP(C) Costs not in AURORA 2006GRC_Power Costs - Comparison bx Rbtl-Staff-Jt-PC_Final Order Electric EXHIBIT A-1 2" xfId="3106"/>
    <cellStyle name="_DEM-WP(C) Costs not in AURORA 2006GRC_Power Costs - Comparison bx Rbtl-Staff-Jt-PC_Final Order Electric EXHIBIT A-1 2 2" xfId="3107"/>
    <cellStyle name="_DEM-WP(C) Costs not in AURORA 2006GRC_Power Costs - Comparison bx Rbtl-Staff-Jt-PC_Final Order Electric EXHIBIT A-1 3" xfId="3108"/>
    <cellStyle name="_DEM-WP(C) Costs not in AURORA 2006GRC_Production Adj 4.37" xfId="3109"/>
    <cellStyle name="_DEM-WP(C) Costs not in AURORA 2006GRC_Production Adj 4.37 2" xfId="3110"/>
    <cellStyle name="_DEM-WP(C) Costs not in AURORA 2006GRC_Production Adj 4.37 2 2" xfId="3111"/>
    <cellStyle name="_DEM-WP(C) Costs not in AURORA 2006GRC_Production Adj 4.37 3" xfId="3112"/>
    <cellStyle name="_DEM-WP(C) Costs not in AURORA 2006GRC_Purchased Power Adj 4.03" xfId="3113"/>
    <cellStyle name="_DEM-WP(C) Costs not in AURORA 2006GRC_Purchased Power Adj 4.03 2" xfId="3114"/>
    <cellStyle name="_DEM-WP(C) Costs not in AURORA 2006GRC_Purchased Power Adj 4.03 2 2" xfId="3115"/>
    <cellStyle name="_DEM-WP(C) Costs not in AURORA 2006GRC_Purchased Power Adj 4.03 3" xfId="3116"/>
    <cellStyle name="_DEM-WP(C) Costs not in AURORA 2006GRC_Rebuttal Power Costs" xfId="3117"/>
    <cellStyle name="_DEM-WP(C) Costs not in AURORA 2006GRC_Rebuttal Power Costs 2" xfId="3118"/>
    <cellStyle name="_DEM-WP(C) Costs not in AURORA 2006GRC_Rebuttal Power Costs 2 2" xfId="3119"/>
    <cellStyle name="_DEM-WP(C) Costs not in AURORA 2006GRC_Rebuttal Power Costs 3" xfId="3120"/>
    <cellStyle name="_DEM-WP(C) Costs not in AURORA 2006GRC_Rebuttal Power Costs_Adj Bench DR 3 for Initial Briefs (Electric)" xfId="3121"/>
    <cellStyle name="_DEM-WP(C) Costs not in AURORA 2006GRC_Rebuttal Power Costs_Adj Bench DR 3 for Initial Briefs (Electric) 2" xfId="3122"/>
    <cellStyle name="_DEM-WP(C) Costs not in AURORA 2006GRC_Rebuttal Power Costs_Adj Bench DR 3 for Initial Briefs (Electric) 2 2" xfId="3123"/>
    <cellStyle name="_DEM-WP(C) Costs not in AURORA 2006GRC_Rebuttal Power Costs_Adj Bench DR 3 for Initial Briefs (Electric) 3" xfId="3124"/>
    <cellStyle name="_DEM-WP(C) Costs not in AURORA 2006GRC_Rebuttal Power Costs_Adj Bench DR 3 for Initial Briefs (Electric)_DEM-WP(C) ENERG10C--ctn Mid-C_042010 2010GRC" xfId="9038"/>
    <cellStyle name="_DEM-WP(C) Costs not in AURORA 2006GRC_Rebuttal Power Costs_DEM-WP(C) ENERG10C--ctn Mid-C_042010 2010GRC" xfId="9039"/>
    <cellStyle name="_DEM-WP(C) Costs not in AURORA 2006GRC_Rebuttal Power Costs_Electric Rev Req Model (2009 GRC) Rebuttal" xfId="3125"/>
    <cellStyle name="_DEM-WP(C) Costs not in AURORA 2006GRC_Rebuttal Power Costs_Electric Rev Req Model (2009 GRC) Rebuttal 2" xfId="3126"/>
    <cellStyle name="_DEM-WP(C) Costs not in AURORA 2006GRC_Rebuttal Power Costs_Electric Rev Req Model (2009 GRC) Rebuttal 2 2" xfId="3127"/>
    <cellStyle name="_DEM-WP(C) Costs not in AURORA 2006GRC_Rebuttal Power Costs_Electric Rev Req Model (2009 GRC) Rebuttal 3" xfId="3128"/>
    <cellStyle name="_DEM-WP(C) Costs not in AURORA 2006GRC_Rebuttal Power Costs_Electric Rev Req Model (2009 GRC) Rebuttal REmoval of New  WH Solar AdjustMI" xfId="3129"/>
    <cellStyle name="_DEM-WP(C) Costs not in AURORA 2006GRC_Rebuttal Power Costs_Electric Rev Req Model (2009 GRC) Rebuttal REmoval of New  WH Solar AdjustMI 2" xfId="3130"/>
    <cellStyle name="_DEM-WP(C) Costs not in AURORA 2006GRC_Rebuttal Power Costs_Electric Rev Req Model (2009 GRC) Rebuttal REmoval of New  WH Solar AdjustMI 2 2" xfId="3131"/>
    <cellStyle name="_DEM-WP(C) Costs not in AURORA 2006GRC_Rebuttal Power Costs_Electric Rev Req Model (2009 GRC) Rebuttal REmoval of New  WH Solar AdjustMI 3" xfId="3132"/>
    <cellStyle name="_DEM-WP(C) Costs not in AURORA 2006GRC_Rebuttal Power Costs_Electric Rev Req Model (2009 GRC) Rebuttal REmoval of New  WH Solar AdjustMI_DEM-WP(C) ENERG10C--ctn Mid-C_042010 2010GRC" xfId="9040"/>
    <cellStyle name="_DEM-WP(C) Costs not in AURORA 2006GRC_Rebuttal Power Costs_Electric Rev Req Model (2009 GRC) Revised 01-18-2010" xfId="3133"/>
    <cellStyle name="_DEM-WP(C) Costs not in AURORA 2006GRC_Rebuttal Power Costs_Electric Rev Req Model (2009 GRC) Revised 01-18-2010 2" xfId="3134"/>
    <cellStyle name="_DEM-WP(C) Costs not in AURORA 2006GRC_Rebuttal Power Costs_Electric Rev Req Model (2009 GRC) Revised 01-18-2010 2 2" xfId="3135"/>
    <cellStyle name="_DEM-WP(C) Costs not in AURORA 2006GRC_Rebuttal Power Costs_Electric Rev Req Model (2009 GRC) Revised 01-18-2010 3" xfId="3136"/>
    <cellStyle name="_DEM-WP(C) Costs not in AURORA 2006GRC_Rebuttal Power Costs_Electric Rev Req Model (2009 GRC) Revised 01-18-2010_DEM-WP(C) ENERG10C--ctn Mid-C_042010 2010GRC" xfId="9041"/>
    <cellStyle name="_DEM-WP(C) Costs not in AURORA 2006GRC_Rebuttal Power Costs_Final Order Electric EXHIBIT A-1" xfId="3137"/>
    <cellStyle name="_DEM-WP(C) Costs not in AURORA 2006GRC_Rebuttal Power Costs_Final Order Electric EXHIBIT A-1 2" xfId="3138"/>
    <cellStyle name="_DEM-WP(C) Costs not in AURORA 2006GRC_Rebuttal Power Costs_Final Order Electric EXHIBIT A-1 2 2" xfId="3139"/>
    <cellStyle name="_DEM-WP(C) Costs not in AURORA 2006GRC_Rebuttal Power Costs_Final Order Electric EXHIBIT A-1 3" xfId="3140"/>
    <cellStyle name="_DEM-WP(C) Costs not in AURORA 2006GRC_ROR 5.02" xfId="3141"/>
    <cellStyle name="_DEM-WP(C) Costs not in AURORA 2006GRC_ROR 5.02 2" xfId="3142"/>
    <cellStyle name="_DEM-WP(C) Costs not in AURORA 2006GRC_ROR 5.02 2 2" xfId="3143"/>
    <cellStyle name="_DEM-WP(C) Costs not in AURORA 2006GRC_ROR 5.02 3" xfId="3144"/>
    <cellStyle name="_DEM-WP(C) Costs not in AURORA 2006GRC_Transmission Workbook for May BOD" xfId="3145"/>
    <cellStyle name="_DEM-WP(C) Costs not in AURORA 2006GRC_Transmission Workbook for May BOD 2" xfId="3146"/>
    <cellStyle name="_DEM-WP(C) Costs not in AURORA 2006GRC_Transmission Workbook for May BOD_DEM-WP(C) ENERG10C--ctn Mid-C_042010 2010GRC" xfId="9042"/>
    <cellStyle name="_DEM-WP(C) Costs not in AURORA 2006GRC_Wind Integration 10GRC" xfId="3147"/>
    <cellStyle name="_DEM-WP(C) Costs not in AURORA 2006GRC_Wind Integration 10GRC 2" xfId="3148"/>
    <cellStyle name="_DEM-WP(C) Costs not in AURORA 2006GRC_Wind Integration 10GRC_DEM-WP(C) ENERG10C--ctn Mid-C_042010 2010GRC" xfId="9043"/>
    <cellStyle name="_DEM-WP(C) Costs not in AURORA 2007GRC" xfId="40"/>
    <cellStyle name="_DEM-WP(C) Costs not in AURORA 2007GRC 2" xfId="3149"/>
    <cellStyle name="_DEM-WP(C) Costs not in AURORA 2007GRC 2 2" xfId="3150"/>
    <cellStyle name="_DEM-WP(C) Costs not in AURORA 2007GRC 3" xfId="3151"/>
    <cellStyle name="_DEM-WP(C) Costs not in AURORA 2007GRC Update" xfId="3152"/>
    <cellStyle name="_DEM-WP(C) Costs not in AURORA 2007GRC Update 2" xfId="3153"/>
    <cellStyle name="_DEM-WP(C) Costs not in AURORA 2007GRC Update_DEM-WP(C) ENERG10C--ctn Mid-C_042010 2010GRC" xfId="9044"/>
    <cellStyle name="_DEM-WP(C) Costs not in AURORA 2007GRC Update_NIM Summary" xfId="3154"/>
    <cellStyle name="_DEM-WP(C) Costs not in AURORA 2007GRC Update_NIM Summary 2" xfId="3155"/>
    <cellStyle name="_DEM-WP(C) Costs not in AURORA 2007GRC Update_NIM Summary_DEM-WP(C) ENERG10C--ctn Mid-C_042010 2010GRC" xfId="9045"/>
    <cellStyle name="_DEM-WP(C) Costs not in AURORA 2007GRC_16.37E Wild Horse Expansion DeferralRevwrkingfile SF" xfId="3156"/>
    <cellStyle name="_DEM-WP(C) Costs not in AURORA 2007GRC_16.37E Wild Horse Expansion DeferralRevwrkingfile SF 2" xfId="3157"/>
    <cellStyle name="_DEM-WP(C) Costs not in AURORA 2007GRC_16.37E Wild Horse Expansion DeferralRevwrkingfile SF 2 2" xfId="3158"/>
    <cellStyle name="_DEM-WP(C) Costs not in AURORA 2007GRC_16.37E Wild Horse Expansion DeferralRevwrkingfile SF 3" xfId="3159"/>
    <cellStyle name="_DEM-WP(C) Costs not in AURORA 2007GRC_16.37E Wild Horse Expansion DeferralRevwrkingfile SF_DEM-WP(C) ENERG10C--ctn Mid-C_042010 2010GRC" xfId="9046"/>
    <cellStyle name="_DEM-WP(C) Costs not in AURORA 2007GRC_2009 GRC Compl Filing - Exhibit D" xfId="3160"/>
    <cellStyle name="_DEM-WP(C) Costs not in AURORA 2007GRC_2009 GRC Compl Filing - Exhibit D 2" xfId="3161"/>
    <cellStyle name="_DEM-WP(C) Costs not in AURORA 2007GRC_2009 GRC Compl Filing - Exhibit D_DEM-WP(C) ENERG10C--ctn Mid-C_042010 2010GRC" xfId="9047"/>
    <cellStyle name="_DEM-WP(C) Costs not in AURORA 2007GRC_Adj Bench DR 3 for Initial Briefs (Electric)" xfId="3162"/>
    <cellStyle name="_DEM-WP(C) Costs not in AURORA 2007GRC_Adj Bench DR 3 for Initial Briefs (Electric) 2" xfId="3163"/>
    <cellStyle name="_DEM-WP(C) Costs not in AURORA 2007GRC_Adj Bench DR 3 for Initial Briefs (Electric) 2 2" xfId="3164"/>
    <cellStyle name="_DEM-WP(C) Costs not in AURORA 2007GRC_Adj Bench DR 3 for Initial Briefs (Electric) 3" xfId="3165"/>
    <cellStyle name="_DEM-WP(C) Costs not in AURORA 2007GRC_Adj Bench DR 3 for Initial Briefs (Electric)_DEM-WP(C) ENERG10C--ctn Mid-C_042010 2010GRC" xfId="9048"/>
    <cellStyle name="_DEM-WP(C) Costs not in AURORA 2007GRC_Book1" xfId="9049"/>
    <cellStyle name="_DEM-WP(C) Costs not in AURORA 2007GRC_Book2" xfId="3166"/>
    <cellStyle name="_DEM-WP(C) Costs not in AURORA 2007GRC_Book2 2" xfId="3167"/>
    <cellStyle name="_DEM-WP(C) Costs not in AURORA 2007GRC_Book2 2 2" xfId="3168"/>
    <cellStyle name="_DEM-WP(C) Costs not in AURORA 2007GRC_Book2 3" xfId="3169"/>
    <cellStyle name="_DEM-WP(C) Costs not in AURORA 2007GRC_Book2_DEM-WP(C) ENERG10C--ctn Mid-C_042010 2010GRC" xfId="9050"/>
    <cellStyle name="_DEM-WP(C) Costs not in AURORA 2007GRC_Book4" xfId="3170"/>
    <cellStyle name="_DEM-WP(C) Costs not in AURORA 2007GRC_Book4 2" xfId="3171"/>
    <cellStyle name="_DEM-WP(C) Costs not in AURORA 2007GRC_Book4 2 2" xfId="3172"/>
    <cellStyle name="_DEM-WP(C) Costs not in AURORA 2007GRC_Book4 3" xfId="3173"/>
    <cellStyle name="_DEM-WP(C) Costs not in AURORA 2007GRC_Book4_DEM-WP(C) ENERG10C--ctn Mid-C_042010 2010GRC" xfId="9051"/>
    <cellStyle name="_DEM-WP(C) Costs not in AURORA 2007GRC_DEM-WP(C) ENERG10C--ctn Mid-C_042010 2010GRC" xfId="9052"/>
    <cellStyle name="_DEM-WP(C) Costs not in AURORA 2007GRC_Electric Rev Req Model (2009 GRC) " xfId="3174"/>
    <cellStyle name="_DEM-WP(C) Costs not in AURORA 2007GRC_Electric Rev Req Model (2009 GRC)  2" xfId="3175"/>
    <cellStyle name="_DEM-WP(C) Costs not in AURORA 2007GRC_Electric Rev Req Model (2009 GRC)  2 2" xfId="3176"/>
    <cellStyle name="_DEM-WP(C) Costs not in AURORA 2007GRC_Electric Rev Req Model (2009 GRC)  3" xfId="3177"/>
    <cellStyle name="_DEM-WP(C) Costs not in AURORA 2007GRC_Electric Rev Req Model (2009 GRC) _DEM-WP(C) ENERG10C--ctn Mid-C_042010 2010GRC" xfId="9053"/>
    <cellStyle name="_DEM-WP(C) Costs not in AURORA 2007GRC_Electric Rev Req Model (2009 GRC) Rebuttal" xfId="3178"/>
    <cellStyle name="_DEM-WP(C) Costs not in AURORA 2007GRC_Electric Rev Req Model (2009 GRC) Rebuttal 2" xfId="3179"/>
    <cellStyle name="_DEM-WP(C) Costs not in AURORA 2007GRC_Electric Rev Req Model (2009 GRC) Rebuttal 2 2" xfId="3180"/>
    <cellStyle name="_DEM-WP(C) Costs not in AURORA 2007GRC_Electric Rev Req Model (2009 GRC) Rebuttal 3" xfId="3181"/>
    <cellStyle name="_DEM-WP(C) Costs not in AURORA 2007GRC_Electric Rev Req Model (2009 GRC) Rebuttal REmoval of New  WH Solar AdjustMI" xfId="3182"/>
    <cellStyle name="_DEM-WP(C) Costs not in AURORA 2007GRC_Electric Rev Req Model (2009 GRC) Rebuttal REmoval of New  WH Solar AdjustMI 2" xfId="3183"/>
    <cellStyle name="_DEM-WP(C) Costs not in AURORA 2007GRC_Electric Rev Req Model (2009 GRC) Rebuttal REmoval of New  WH Solar AdjustMI 2 2" xfId="3184"/>
    <cellStyle name="_DEM-WP(C) Costs not in AURORA 2007GRC_Electric Rev Req Model (2009 GRC) Rebuttal REmoval of New  WH Solar AdjustMI 3" xfId="3185"/>
    <cellStyle name="_DEM-WP(C) Costs not in AURORA 2007GRC_Electric Rev Req Model (2009 GRC) Rebuttal REmoval of New  WH Solar AdjustMI_DEM-WP(C) ENERG10C--ctn Mid-C_042010 2010GRC" xfId="9054"/>
    <cellStyle name="_DEM-WP(C) Costs not in AURORA 2007GRC_Electric Rev Req Model (2009 GRC) Revised 01-18-2010" xfId="3186"/>
    <cellStyle name="_DEM-WP(C) Costs not in AURORA 2007GRC_Electric Rev Req Model (2009 GRC) Revised 01-18-2010 2" xfId="3187"/>
    <cellStyle name="_DEM-WP(C) Costs not in AURORA 2007GRC_Electric Rev Req Model (2009 GRC) Revised 01-18-2010 2 2" xfId="3188"/>
    <cellStyle name="_DEM-WP(C) Costs not in AURORA 2007GRC_Electric Rev Req Model (2009 GRC) Revised 01-18-2010 3" xfId="3189"/>
    <cellStyle name="_DEM-WP(C) Costs not in AURORA 2007GRC_Electric Rev Req Model (2009 GRC) Revised 01-18-2010_DEM-WP(C) ENERG10C--ctn Mid-C_042010 2010GRC" xfId="9055"/>
    <cellStyle name="_DEM-WP(C) Costs not in AURORA 2007GRC_Electric Rev Req Model (2010 GRC)" xfId="9056"/>
    <cellStyle name="_DEM-WP(C) Costs not in AURORA 2007GRC_Electric Rev Req Model (2010 GRC) SF" xfId="9057"/>
    <cellStyle name="_DEM-WP(C) Costs not in AURORA 2007GRC_Final Order Electric" xfId="9058"/>
    <cellStyle name="_DEM-WP(C) Costs not in AURORA 2007GRC_Final Order Electric EXHIBIT A-1" xfId="3190"/>
    <cellStyle name="_DEM-WP(C) Costs not in AURORA 2007GRC_Final Order Electric EXHIBIT A-1 2" xfId="3191"/>
    <cellStyle name="_DEM-WP(C) Costs not in AURORA 2007GRC_Final Order Electric EXHIBIT A-1 2 2" xfId="3192"/>
    <cellStyle name="_DEM-WP(C) Costs not in AURORA 2007GRC_Final Order Electric EXHIBIT A-1 3" xfId="3193"/>
    <cellStyle name="_DEM-WP(C) Costs not in AURORA 2007GRC_NIM Summary" xfId="3194"/>
    <cellStyle name="_DEM-WP(C) Costs not in AURORA 2007GRC_NIM Summary 2" xfId="3195"/>
    <cellStyle name="_DEM-WP(C) Costs not in AURORA 2007GRC_NIM Summary_DEM-WP(C) ENERG10C--ctn Mid-C_042010 2010GRC" xfId="9059"/>
    <cellStyle name="_DEM-WP(C) Costs not in AURORA 2007GRC_NIM+O&amp;M Monthly" xfId="9060"/>
    <cellStyle name="_DEM-WP(C) Costs not in AURORA 2007GRC_Power Costs - Comparison bx Rbtl-Staff-Jt-PC" xfId="3196"/>
    <cellStyle name="_DEM-WP(C) Costs not in AURORA 2007GRC_Power Costs - Comparison bx Rbtl-Staff-Jt-PC 2" xfId="3197"/>
    <cellStyle name="_DEM-WP(C) Costs not in AURORA 2007GRC_Power Costs - Comparison bx Rbtl-Staff-Jt-PC 2 2" xfId="3198"/>
    <cellStyle name="_DEM-WP(C) Costs not in AURORA 2007GRC_Power Costs - Comparison bx Rbtl-Staff-Jt-PC 3" xfId="3199"/>
    <cellStyle name="_DEM-WP(C) Costs not in AURORA 2007GRC_Power Costs - Comparison bx Rbtl-Staff-Jt-PC_DEM-WP(C) ENERG10C--ctn Mid-C_042010 2010GRC" xfId="9061"/>
    <cellStyle name="_DEM-WP(C) Costs not in AURORA 2007GRC_Rebuttal Power Costs" xfId="3200"/>
    <cellStyle name="_DEM-WP(C) Costs not in AURORA 2007GRC_Rebuttal Power Costs 2" xfId="3201"/>
    <cellStyle name="_DEM-WP(C) Costs not in AURORA 2007GRC_Rebuttal Power Costs 2 2" xfId="3202"/>
    <cellStyle name="_DEM-WP(C) Costs not in AURORA 2007GRC_Rebuttal Power Costs 3" xfId="3203"/>
    <cellStyle name="_DEM-WP(C) Costs not in AURORA 2007GRC_Rebuttal Power Costs_DEM-WP(C) ENERG10C--ctn Mid-C_042010 2010GRC" xfId="9062"/>
    <cellStyle name="_DEM-WP(C) Costs not in AURORA 2007GRC_TENASKA REGULATORY ASSET" xfId="3204"/>
    <cellStyle name="_DEM-WP(C) Costs not in AURORA 2007GRC_TENASKA REGULATORY ASSET 2" xfId="3205"/>
    <cellStyle name="_DEM-WP(C) Costs not in AURORA 2007GRC_TENASKA REGULATORY ASSET 2 2" xfId="3206"/>
    <cellStyle name="_DEM-WP(C) Costs not in AURORA 2007GRC_TENASKA REGULATORY ASSET 3" xfId="3207"/>
    <cellStyle name="_DEM-WP(C) Costs not in AURORA 2007PCORC" xfId="3208"/>
    <cellStyle name="_DEM-WP(C) Costs not in AURORA 2007PCORC 2" xfId="3209"/>
    <cellStyle name="_DEM-WP(C) Costs not in AURORA 2007PCORC_Chelan PUD Power Costs (8-10)" xfId="9063"/>
    <cellStyle name="_DEM-WP(C) Costs not in AURORA 2007PCORC_DEM-WP(C) ENERG10C--ctn Mid-C_042010 2010GRC" xfId="9064"/>
    <cellStyle name="_DEM-WP(C) Costs not in AURORA 2007PCORC_NIM Summary" xfId="3210"/>
    <cellStyle name="_DEM-WP(C) Costs not in AURORA 2007PCORC_NIM Summary 2" xfId="3211"/>
    <cellStyle name="_DEM-WP(C) Costs not in AURORA 2007PCORC_NIM Summary_DEM-WP(C) ENERG10C--ctn Mid-C_042010 2010GRC" xfId="9065"/>
    <cellStyle name="_DEM-WP(C) Costs not in AURORA 2007PCORC-5.07Update" xfId="41"/>
    <cellStyle name="_DEM-WP(C) Costs not in AURORA 2007PCORC-5.07Update 2" xfId="3212"/>
    <cellStyle name="_DEM-WP(C) Costs not in AURORA 2007PCORC-5.07Update 2 2" xfId="3213"/>
    <cellStyle name="_DEM-WP(C) Costs not in AURORA 2007PCORC-5.07Update 3" xfId="3214"/>
    <cellStyle name="_DEM-WP(C) Costs not in AURORA 2007PCORC-5.07Update_16.37E Wild Horse Expansion DeferralRevwrkingfile SF" xfId="3215"/>
    <cellStyle name="_DEM-WP(C) Costs not in AURORA 2007PCORC-5.07Update_16.37E Wild Horse Expansion DeferralRevwrkingfile SF 2" xfId="3216"/>
    <cellStyle name="_DEM-WP(C) Costs not in AURORA 2007PCORC-5.07Update_16.37E Wild Horse Expansion DeferralRevwrkingfile SF 2 2" xfId="3217"/>
    <cellStyle name="_DEM-WP(C) Costs not in AURORA 2007PCORC-5.07Update_16.37E Wild Horse Expansion DeferralRevwrkingfile SF 3" xfId="3218"/>
    <cellStyle name="_DEM-WP(C) Costs not in AURORA 2007PCORC-5.07Update_16.37E Wild Horse Expansion DeferralRevwrkingfile SF_DEM-WP(C) ENERG10C--ctn Mid-C_042010 2010GRC" xfId="9066"/>
    <cellStyle name="_DEM-WP(C) Costs not in AURORA 2007PCORC-5.07Update_2009 GRC Compl Filing - Exhibit D" xfId="3219"/>
    <cellStyle name="_DEM-WP(C) Costs not in AURORA 2007PCORC-5.07Update_2009 GRC Compl Filing - Exhibit D 2" xfId="3220"/>
    <cellStyle name="_DEM-WP(C) Costs not in AURORA 2007PCORC-5.07Update_2009 GRC Compl Filing - Exhibit D_DEM-WP(C) ENERG10C--ctn Mid-C_042010 2010GRC" xfId="9067"/>
    <cellStyle name="_DEM-WP(C) Costs not in AURORA 2007PCORC-5.07Update_Adj Bench DR 3 for Initial Briefs (Electric)" xfId="3221"/>
    <cellStyle name="_DEM-WP(C) Costs not in AURORA 2007PCORC-5.07Update_Adj Bench DR 3 for Initial Briefs (Electric) 2" xfId="3222"/>
    <cellStyle name="_DEM-WP(C) Costs not in AURORA 2007PCORC-5.07Update_Adj Bench DR 3 for Initial Briefs (Electric) 2 2" xfId="3223"/>
    <cellStyle name="_DEM-WP(C) Costs not in AURORA 2007PCORC-5.07Update_Adj Bench DR 3 for Initial Briefs (Electric) 3" xfId="3224"/>
    <cellStyle name="_DEM-WP(C) Costs not in AURORA 2007PCORC-5.07Update_Adj Bench DR 3 for Initial Briefs (Electric)_DEM-WP(C) ENERG10C--ctn Mid-C_042010 2010GRC" xfId="9068"/>
    <cellStyle name="_DEM-WP(C) Costs not in AURORA 2007PCORC-5.07Update_Book1" xfId="9069"/>
    <cellStyle name="_DEM-WP(C) Costs not in AURORA 2007PCORC-5.07Update_Book2" xfId="3225"/>
    <cellStyle name="_DEM-WP(C) Costs not in AURORA 2007PCORC-5.07Update_Book2 2" xfId="3226"/>
    <cellStyle name="_DEM-WP(C) Costs not in AURORA 2007PCORC-5.07Update_Book2 2 2" xfId="3227"/>
    <cellStyle name="_DEM-WP(C) Costs not in AURORA 2007PCORC-5.07Update_Book2 3" xfId="3228"/>
    <cellStyle name="_DEM-WP(C) Costs not in AURORA 2007PCORC-5.07Update_Book2_DEM-WP(C) ENERG10C--ctn Mid-C_042010 2010GRC" xfId="9070"/>
    <cellStyle name="_DEM-WP(C) Costs not in AURORA 2007PCORC-5.07Update_Book4" xfId="3229"/>
    <cellStyle name="_DEM-WP(C) Costs not in AURORA 2007PCORC-5.07Update_Book4 2" xfId="3230"/>
    <cellStyle name="_DEM-WP(C) Costs not in AURORA 2007PCORC-5.07Update_Book4 2 2" xfId="3231"/>
    <cellStyle name="_DEM-WP(C) Costs not in AURORA 2007PCORC-5.07Update_Book4 3" xfId="3232"/>
    <cellStyle name="_DEM-WP(C) Costs not in AURORA 2007PCORC-5.07Update_Book4_DEM-WP(C) ENERG10C--ctn Mid-C_042010 2010GRC" xfId="9071"/>
    <cellStyle name="_DEM-WP(C) Costs not in AURORA 2007PCORC-5.07Update_Chelan PUD Power Costs (8-10)" xfId="9072"/>
    <cellStyle name="_DEM-WP(C) Costs not in AURORA 2007PCORC-5.07Update_Confidential Material" xfId="9073"/>
    <cellStyle name="_DEM-WP(C) Costs not in AURORA 2007PCORC-5.07Update_DEM-WP(C) Colstrip 12 Coal Cost Forecast 2010GRC" xfId="9074"/>
    <cellStyle name="_DEM-WP(C) Costs not in AURORA 2007PCORC-5.07Update_DEM-WP(C) ENERG10C--ctn Mid-C_042010 2010GRC" xfId="9075"/>
    <cellStyle name="_DEM-WP(C) Costs not in AURORA 2007PCORC-5.07Update_DEM-WP(C) Production O&amp;M 2009GRC Rebuttal" xfId="3233"/>
    <cellStyle name="_DEM-WP(C) Costs not in AURORA 2007PCORC-5.07Update_DEM-WP(C) Production O&amp;M 2009GRC Rebuttal 2" xfId="3234"/>
    <cellStyle name="_DEM-WP(C) Costs not in AURORA 2007PCORC-5.07Update_DEM-WP(C) Production O&amp;M 2009GRC Rebuttal 2 2" xfId="3235"/>
    <cellStyle name="_DEM-WP(C) Costs not in AURORA 2007PCORC-5.07Update_DEM-WP(C) Production O&amp;M 2009GRC Rebuttal 3" xfId="3236"/>
    <cellStyle name="_DEM-WP(C) Costs not in AURORA 2007PCORC-5.07Update_DEM-WP(C) Production O&amp;M 2009GRC Rebuttal_Adj Bench DR 3 for Initial Briefs (Electric)" xfId="3237"/>
    <cellStyle name="_DEM-WP(C) Costs not in AURORA 2007PCORC-5.07Update_DEM-WP(C) Production O&amp;M 2009GRC Rebuttal_Adj Bench DR 3 for Initial Briefs (Electric) 2" xfId="3238"/>
    <cellStyle name="_DEM-WP(C) Costs not in AURORA 2007PCORC-5.07Update_DEM-WP(C) Production O&amp;M 2009GRC Rebuttal_Adj Bench DR 3 for Initial Briefs (Electric) 2 2" xfId="3239"/>
    <cellStyle name="_DEM-WP(C) Costs not in AURORA 2007PCORC-5.07Update_DEM-WP(C) Production O&amp;M 2009GRC Rebuttal_Adj Bench DR 3 for Initial Briefs (Electric) 3" xfId="3240"/>
    <cellStyle name="_DEM-WP(C) Costs not in AURORA 2007PCORC-5.07Update_DEM-WP(C) Production O&amp;M 2009GRC Rebuttal_Adj Bench DR 3 for Initial Briefs (Electric)_DEM-WP(C) ENERG10C--ctn Mid-C_042010 2010GRC" xfId="9076"/>
    <cellStyle name="_DEM-WP(C) Costs not in AURORA 2007PCORC-5.07Update_DEM-WP(C) Production O&amp;M 2009GRC Rebuttal_Book2" xfId="3241"/>
    <cellStyle name="_DEM-WP(C) Costs not in AURORA 2007PCORC-5.07Update_DEM-WP(C) Production O&amp;M 2009GRC Rebuttal_Book2 2" xfId="3242"/>
    <cellStyle name="_DEM-WP(C) Costs not in AURORA 2007PCORC-5.07Update_DEM-WP(C) Production O&amp;M 2009GRC Rebuttal_Book2 2 2" xfId="3243"/>
    <cellStyle name="_DEM-WP(C) Costs not in AURORA 2007PCORC-5.07Update_DEM-WP(C) Production O&amp;M 2009GRC Rebuttal_Book2 3" xfId="3244"/>
    <cellStyle name="_DEM-WP(C) Costs not in AURORA 2007PCORC-5.07Update_DEM-WP(C) Production O&amp;M 2009GRC Rebuttal_Book2_Adj Bench DR 3 for Initial Briefs (Electric)" xfId="3245"/>
    <cellStyle name="_DEM-WP(C) Costs not in AURORA 2007PCORC-5.07Update_DEM-WP(C) Production O&amp;M 2009GRC Rebuttal_Book2_Adj Bench DR 3 for Initial Briefs (Electric) 2" xfId="3246"/>
    <cellStyle name="_DEM-WP(C) Costs not in AURORA 2007PCORC-5.07Update_DEM-WP(C) Production O&amp;M 2009GRC Rebuttal_Book2_Adj Bench DR 3 for Initial Briefs (Electric) 2 2" xfId="3247"/>
    <cellStyle name="_DEM-WP(C) Costs not in AURORA 2007PCORC-5.07Update_DEM-WP(C) Production O&amp;M 2009GRC Rebuttal_Book2_Adj Bench DR 3 for Initial Briefs (Electric) 3" xfId="3248"/>
    <cellStyle name="_DEM-WP(C) Costs not in AURORA 2007PCORC-5.07Update_DEM-WP(C) Production O&amp;M 2009GRC Rebuttal_Book2_Adj Bench DR 3 for Initial Briefs (Electric)_DEM-WP(C) ENERG10C--ctn Mid-C_042010 2010GRC" xfId="9077"/>
    <cellStyle name="_DEM-WP(C) Costs not in AURORA 2007PCORC-5.07Update_DEM-WP(C) Production O&amp;M 2009GRC Rebuttal_Book2_DEM-WP(C) ENERG10C--ctn Mid-C_042010 2010GRC" xfId="9078"/>
    <cellStyle name="_DEM-WP(C) Costs not in AURORA 2007PCORC-5.07Update_DEM-WP(C) Production O&amp;M 2009GRC Rebuttal_Book2_Electric Rev Req Model (2009 GRC) Rebuttal" xfId="3249"/>
    <cellStyle name="_DEM-WP(C) Costs not in AURORA 2007PCORC-5.07Update_DEM-WP(C) Production O&amp;M 2009GRC Rebuttal_Book2_Electric Rev Req Model (2009 GRC) Rebuttal 2" xfId="3250"/>
    <cellStyle name="_DEM-WP(C) Costs not in AURORA 2007PCORC-5.07Update_DEM-WP(C) Production O&amp;M 2009GRC Rebuttal_Book2_Electric Rev Req Model (2009 GRC) Rebuttal 2 2" xfId="3251"/>
    <cellStyle name="_DEM-WP(C) Costs not in AURORA 2007PCORC-5.07Update_DEM-WP(C) Production O&amp;M 2009GRC Rebuttal_Book2_Electric Rev Req Model (2009 GRC) Rebuttal 3" xfId="3252"/>
    <cellStyle name="_DEM-WP(C) Costs not in AURORA 2007PCORC-5.07Update_DEM-WP(C) Production O&amp;M 2009GRC Rebuttal_Book2_Electric Rev Req Model (2009 GRC) Rebuttal REmoval of New  WH Solar AdjustMI" xfId="3253"/>
    <cellStyle name="_DEM-WP(C) Costs not in AURORA 2007PCORC-5.07Update_DEM-WP(C) Production O&amp;M 2009GRC Rebuttal_Book2_Electric Rev Req Model (2009 GRC) Rebuttal REmoval of New  WH Solar AdjustMI 2" xfId="3254"/>
    <cellStyle name="_DEM-WP(C) Costs not in AURORA 2007PCORC-5.07Update_DEM-WP(C) Production O&amp;M 2009GRC Rebuttal_Book2_Electric Rev Req Model (2009 GRC) Rebuttal REmoval of New  WH Solar AdjustMI 2 2" xfId="3255"/>
    <cellStyle name="_DEM-WP(C) Costs not in AURORA 2007PCORC-5.07Update_DEM-WP(C) Production O&amp;M 2009GRC Rebuttal_Book2_Electric Rev Req Model (2009 GRC) Rebuttal REmoval of New  WH Solar AdjustMI 3" xfId="3256"/>
    <cellStyle name="_DEM-WP(C) Costs not in AURORA 2007PCORC-5.07Update_DEM-WP(C) Production O&amp;M 2009GRC Rebuttal_Book2_Electric Rev Req Model (2009 GRC) Rebuttal REmoval of New  WH Solar AdjustMI_DEM-WP(C) ENERG10C--ctn Mid-C_042010 2010GRC" xfId="9079"/>
    <cellStyle name="_DEM-WP(C) Costs not in AURORA 2007PCORC-5.07Update_DEM-WP(C) Production O&amp;M 2009GRC Rebuttal_Book2_Electric Rev Req Model (2009 GRC) Revised 01-18-2010" xfId="3257"/>
    <cellStyle name="_DEM-WP(C) Costs not in AURORA 2007PCORC-5.07Update_DEM-WP(C) Production O&amp;M 2009GRC Rebuttal_Book2_Electric Rev Req Model (2009 GRC) Revised 01-18-2010 2" xfId="3258"/>
    <cellStyle name="_DEM-WP(C) Costs not in AURORA 2007PCORC-5.07Update_DEM-WP(C) Production O&amp;M 2009GRC Rebuttal_Book2_Electric Rev Req Model (2009 GRC) Revised 01-18-2010 2 2" xfId="3259"/>
    <cellStyle name="_DEM-WP(C) Costs not in AURORA 2007PCORC-5.07Update_DEM-WP(C) Production O&amp;M 2009GRC Rebuttal_Book2_Electric Rev Req Model (2009 GRC) Revised 01-18-2010 3" xfId="3260"/>
    <cellStyle name="_DEM-WP(C) Costs not in AURORA 2007PCORC-5.07Update_DEM-WP(C) Production O&amp;M 2009GRC Rebuttal_Book2_Electric Rev Req Model (2009 GRC) Revised 01-18-2010_DEM-WP(C) ENERG10C--ctn Mid-C_042010 2010GRC" xfId="9080"/>
    <cellStyle name="_DEM-WP(C) Costs not in AURORA 2007PCORC-5.07Update_DEM-WP(C) Production O&amp;M 2009GRC Rebuttal_Book2_Final Order Electric EXHIBIT A-1" xfId="3261"/>
    <cellStyle name="_DEM-WP(C) Costs not in AURORA 2007PCORC-5.07Update_DEM-WP(C) Production O&amp;M 2009GRC Rebuttal_Book2_Final Order Electric EXHIBIT A-1 2" xfId="3262"/>
    <cellStyle name="_DEM-WP(C) Costs not in AURORA 2007PCORC-5.07Update_DEM-WP(C) Production O&amp;M 2009GRC Rebuttal_Book2_Final Order Electric EXHIBIT A-1 2 2" xfId="3263"/>
    <cellStyle name="_DEM-WP(C) Costs not in AURORA 2007PCORC-5.07Update_DEM-WP(C) Production O&amp;M 2009GRC Rebuttal_Book2_Final Order Electric EXHIBIT A-1 3" xfId="3264"/>
    <cellStyle name="_DEM-WP(C) Costs not in AURORA 2007PCORC-5.07Update_DEM-WP(C) Production O&amp;M 2009GRC Rebuttal_DEM-WP(C) ENERG10C--ctn Mid-C_042010 2010GRC" xfId="9081"/>
    <cellStyle name="_DEM-WP(C) Costs not in AURORA 2007PCORC-5.07Update_DEM-WP(C) Production O&amp;M 2009GRC Rebuttal_Electric Rev Req Model (2009 GRC) Rebuttal" xfId="3265"/>
    <cellStyle name="_DEM-WP(C) Costs not in AURORA 2007PCORC-5.07Update_DEM-WP(C) Production O&amp;M 2009GRC Rebuttal_Electric Rev Req Model (2009 GRC) Rebuttal 2" xfId="3266"/>
    <cellStyle name="_DEM-WP(C) Costs not in AURORA 2007PCORC-5.07Update_DEM-WP(C) Production O&amp;M 2009GRC Rebuttal_Electric Rev Req Model (2009 GRC) Rebuttal 2 2" xfId="3267"/>
    <cellStyle name="_DEM-WP(C) Costs not in AURORA 2007PCORC-5.07Update_DEM-WP(C) Production O&amp;M 2009GRC Rebuttal_Electric Rev Req Model (2009 GRC) Rebuttal 3" xfId="3268"/>
    <cellStyle name="_DEM-WP(C) Costs not in AURORA 2007PCORC-5.07Update_DEM-WP(C) Production O&amp;M 2009GRC Rebuttal_Electric Rev Req Model (2009 GRC) Rebuttal REmoval of New  WH Solar AdjustMI" xfId="3269"/>
    <cellStyle name="_DEM-WP(C) Costs not in AURORA 2007PCORC-5.07Update_DEM-WP(C) Production O&amp;M 2009GRC Rebuttal_Electric Rev Req Model (2009 GRC) Rebuttal REmoval of New  WH Solar AdjustMI 2" xfId="3270"/>
    <cellStyle name="_DEM-WP(C) Costs not in AURORA 2007PCORC-5.07Update_DEM-WP(C) Production O&amp;M 2009GRC Rebuttal_Electric Rev Req Model (2009 GRC) Rebuttal REmoval of New  WH Solar AdjustMI 2 2" xfId="3271"/>
    <cellStyle name="_DEM-WP(C) Costs not in AURORA 2007PCORC-5.07Update_DEM-WP(C) Production O&amp;M 2009GRC Rebuttal_Electric Rev Req Model (2009 GRC) Rebuttal REmoval of New  WH Solar AdjustMI 3" xfId="3272"/>
    <cellStyle name="_DEM-WP(C) Costs not in AURORA 2007PCORC-5.07Update_DEM-WP(C) Production O&amp;M 2009GRC Rebuttal_Electric Rev Req Model (2009 GRC) Rebuttal REmoval of New  WH Solar AdjustMI_DEM-WP(C) ENERG10C--ctn Mid-C_042010 2010GRC" xfId="9082"/>
    <cellStyle name="_DEM-WP(C) Costs not in AURORA 2007PCORC-5.07Update_DEM-WP(C) Production O&amp;M 2009GRC Rebuttal_Electric Rev Req Model (2009 GRC) Revised 01-18-2010" xfId="3273"/>
    <cellStyle name="_DEM-WP(C) Costs not in AURORA 2007PCORC-5.07Update_DEM-WP(C) Production O&amp;M 2009GRC Rebuttal_Electric Rev Req Model (2009 GRC) Revised 01-18-2010 2" xfId="3274"/>
    <cellStyle name="_DEM-WP(C) Costs not in AURORA 2007PCORC-5.07Update_DEM-WP(C) Production O&amp;M 2009GRC Rebuttal_Electric Rev Req Model (2009 GRC) Revised 01-18-2010 2 2" xfId="3275"/>
    <cellStyle name="_DEM-WP(C) Costs not in AURORA 2007PCORC-5.07Update_DEM-WP(C) Production O&amp;M 2009GRC Rebuttal_Electric Rev Req Model (2009 GRC) Revised 01-18-2010 3" xfId="3276"/>
    <cellStyle name="_DEM-WP(C) Costs not in AURORA 2007PCORC-5.07Update_DEM-WP(C) Production O&amp;M 2009GRC Rebuttal_Electric Rev Req Model (2009 GRC) Revised 01-18-2010_DEM-WP(C) ENERG10C--ctn Mid-C_042010 2010GRC" xfId="9083"/>
    <cellStyle name="_DEM-WP(C) Costs not in AURORA 2007PCORC-5.07Update_DEM-WP(C) Production O&amp;M 2009GRC Rebuttal_Final Order Electric EXHIBIT A-1" xfId="3277"/>
    <cellStyle name="_DEM-WP(C) Costs not in AURORA 2007PCORC-5.07Update_DEM-WP(C) Production O&amp;M 2009GRC Rebuttal_Final Order Electric EXHIBIT A-1 2" xfId="3278"/>
    <cellStyle name="_DEM-WP(C) Costs not in AURORA 2007PCORC-5.07Update_DEM-WP(C) Production O&amp;M 2009GRC Rebuttal_Final Order Electric EXHIBIT A-1 2 2" xfId="3279"/>
    <cellStyle name="_DEM-WP(C) Costs not in AURORA 2007PCORC-5.07Update_DEM-WP(C) Production O&amp;M 2009GRC Rebuttal_Final Order Electric EXHIBIT A-1 3" xfId="3280"/>
    <cellStyle name="_DEM-WP(C) Costs not in AURORA 2007PCORC-5.07Update_DEM-WP(C) Production O&amp;M 2009GRC Rebuttal_Rebuttal Power Costs" xfId="3281"/>
    <cellStyle name="_DEM-WP(C) Costs not in AURORA 2007PCORC-5.07Update_DEM-WP(C) Production O&amp;M 2009GRC Rebuttal_Rebuttal Power Costs 2" xfId="3282"/>
    <cellStyle name="_DEM-WP(C) Costs not in AURORA 2007PCORC-5.07Update_DEM-WP(C) Production O&amp;M 2009GRC Rebuttal_Rebuttal Power Costs 2 2" xfId="3283"/>
    <cellStyle name="_DEM-WP(C) Costs not in AURORA 2007PCORC-5.07Update_DEM-WP(C) Production O&amp;M 2009GRC Rebuttal_Rebuttal Power Costs 3" xfId="3284"/>
    <cellStyle name="_DEM-WP(C) Costs not in AURORA 2007PCORC-5.07Update_DEM-WP(C) Production O&amp;M 2009GRC Rebuttal_Rebuttal Power Costs_Adj Bench DR 3 for Initial Briefs (Electric)" xfId="3285"/>
    <cellStyle name="_DEM-WP(C) Costs not in AURORA 2007PCORC-5.07Update_DEM-WP(C) Production O&amp;M 2009GRC Rebuttal_Rebuttal Power Costs_Adj Bench DR 3 for Initial Briefs (Electric) 2" xfId="3286"/>
    <cellStyle name="_DEM-WP(C) Costs not in AURORA 2007PCORC-5.07Update_DEM-WP(C) Production O&amp;M 2009GRC Rebuttal_Rebuttal Power Costs_Adj Bench DR 3 for Initial Briefs (Electric) 2 2" xfId="3287"/>
    <cellStyle name="_DEM-WP(C) Costs not in AURORA 2007PCORC-5.07Update_DEM-WP(C) Production O&amp;M 2009GRC Rebuttal_Rebuttal Power Costs_Adj Bench DR 3 for Initial Briefs (Electric) 3" xfId="3288"/>
    <cellStyle name="_DEM-WP(C) Costs not in AURORA 2007PCORC-5.07Update_DEM-WP(C) Production O&amp;M 2009GRC Rebuttal_Rebuttal Power Costs_Adj Bench DR 3 for Initial Briefs (Electric)_DEM-WP(C) ENERG10C--ctn Mid-C_042010 2010GRC" xfId="9084"/>
    <cellStyle name="_DEM-WP(C) Costs not in AURORA 2007PCORC-5.07Update_DEM-WP(C) Production O&amp;M 2009GRC Rebuttal_Rebuttal Power Costs_DEM-WP(C) ENERG10C--ctn Mid-C_042010 2010GRC" xfId="9085"/>
    <cellStyle name="_DEM-WP(C) Costs not in AURORA 2007PCORC-5.07Update_DEM-WP(C) Production O&amp;M 2009GRC Rebuttal_Rebuttal Power Costs_Electric Rev Req Model (2009 GRC) Rebuttal" xfId="3289"/>
    <cellStyle name="_DEM-WP(C) Costs not in AURORA 2007PCORC-5.07Update_DEM-WP(C) Production O&amp;M 2009GRC Rebuttal_Rebuttal Power Costs_Electric Rev Req Model (2009 GRC) Rebuttal 2" xfId="3290"/>
    <cellStyle name="_DEM-WP(C) Costs not in AURORA 2007PCORC-5.07Update_DEM-WP(C) Production O&amp;M 2009GRC Rebuttal_Rebuttal Power Costs_Electric Rev Req Model (2009 GRC) Rebuttal 2 2" xfId="3291"/>
    <cellStyle name="_DEM-WP(C) Costs not in AURORA 2007PCORC-5.07Update_DEM-WP(C) Production O&amp;M 2009GRC Rebuttal_Rebuttal Power Costs_Electric Rev Req Model (2009 GRC) Rebuttal 3" xfId="3292"/>
    <cellStyle name="_DEM-WP(C) Costs not in AURORA 2007PCORC-5.07Update_DEM-WP(C) Production O&amp;M 2009GRC Rebuttal_Rebuttal Power Costs_Electric Rev Req Model (2009 GRC) Rebuttal REmoval of New  WH Solar AdjustMI" xfId="3293"/>
    <cellStyle name="_DEM-WP(C) Costs not in AURORA 2007PCORC-5.07Update_DEM-WP(C) Production O&amp;M 2009GRC Rebuttal_Rebuttal Power Costs_Electric Rev Req Model (2009 GRC) Rebuttal REmoval of New  WH Solar AdjustMI 2" xfId="3294"/>
    <cellStyle name="_DEM-WP(C) Costs not in AURORA 2007PCORC-5.07Update_DEM-WP(C) Production O&amp;M 2009GRC Rebuttal_Rebuttal Power Costs_Electric Rev Req Model (2009 GRC) Rebuttal REmoval of New  WH Solar AdjustMI 2 2" xfId="3295"/>
    <cellStyle name="_DEM-WP(C) Costs not in AURORA 2007PCORC-5.07Update_DEM-WP(C) Production O&amp;M 2009GRC Rebuttal_Rebuttal Power Costs_Electric Rev Req Model (2009 GRC) Rebuttal REmoval of New  WH Solar AdjustMI 3" xfId="3296"/>
    <cellStyle name="_DEM-WP(C) Costs not in AURORA 2007PCORC-5.07Update_DEM-WP(C) Production O&amp;M 2009GRC Rebuttal_Rebuttal Power Costs_Electric Rev Req Model (2009 GRC) Rebuttal REmoval of New  WH Solar AdjustMI_DEM-WP(C) ENERG10C--ctn Mid-C_042010 2010GRC" xfId="9086"/>
    <cellStyle name="_DEM-WP(C) Costs not in AURORA 2007PCORC-5.07Update_DEM-WP(C) Production O&amp;M 2009GRC Rebuttal_Rebuttal Power Costs_Electric Rev Req Model (2009 GRC) Revised 01-18-2010" xfId="3297"/>
    <cellStyle name="_DEM-WP(C) Costs not in AURORA 2007PCORC-5.07Update_DEM-WP(C) Production O&amp;M 2009GRC Rebuttal_Rebuttal Power Costs_Electric Rev Req Model (2009 GRC) Revised 01-18-2010 2" xfId="3298"/>
    <cellStyle name="_DEM-WP(C) Costs not in AURORA 2007PCORC-5.07Update_DEM-WP(C) Production O&amp;M 2009GRC Rebuttal_Rebuttal Power Costs_Electric Rev Req Model (2009 GRC) Revised 01-18-2010 2 2" xfId="3299"/>
    <cellStyle name="_DEM-WP(C) Costs not in AURORA 2007PCORC-5.07Update_DEM-WP(C) Production O&amp;M 2009GRC Rebuttal_Rebuttal Power Costs_Electric Rev Req Model (2009 GRC) Revised 01-18-2010 3" xfId="3300"/>
    <cellStyle name="_DEM-WP(C) Costs not in AURORA 2007PCORC-5.07Update_DEM-WP(C) Production O&amp;M 2009GRC Rebuttal_Rebuttal Power Costs_Electric Rev Req Model (2009 GRC) Revised 01-18-2010_DEM-WP(C) ENERG10C--ctn Mid-C_042010 2010GRC" xfId="9087"/>
    <cellStyle name="_DEM-WP(C) Costs not in AURORA 2007PCORC-5.07Update_DEM-WP(C) Production O&amp;M 2009GRC Rebuttal_Rebuttal Power Costs_Final Order Electric EXHIBIT A-1" xfId="3301"/>
    <cellStyle name="_DEM-WP(C) Costs not in AURORA 2007PCORC-5.07Update_DEM-WP(C) Production O&amp;M 2009GRC Rebuttal_Rebuttal Power Costs_Final Order Electric EXHIBIT A-1 2" xfId="3302"/>
    <cellStyle name="_DEM-WP(C) Costs not in AURORA 2007PCORC-5.07Update_DEM-WP(C) Production O&amp;M 2009GRC Rebuttal_Rebuttal Power Costs_Final Order Electric EXHIBIT A-1 2 2" xfId="3303"/>
    <cellStyle name="_DEM-WP(C) Costs not in AURORA 2007PCORC-5.07Update_DEM-WP(C) Production O&amp;M 2009GRC Rebuttal_Rebuttal Power Costs_Final Order Electric EXHIBIT A-1 3" xfId="3304"/>
    <cellStyle name="_DEM-WP(C) Costs not in AURORA 2007PCORC-5.07Update_DEM-WP(C) Production O&amp;M 2010GRC As-Filed" xfId="9088"/>
    <cellStyle name="_DEM-WP(C) Costs not in AURORA 2007PCORC-5.07Update_DEM-WP(C) Production O&amp;M 2010GRC As-Filed 2" xfId="9089"/>
    <cellStyle name="_DEM-WP(C) Costs not in AURORA 2007PCORC-5.07Update_DEM-WP(C) Production O&amp;M 2010GRC As-Filed 3" xfId="9090"/>
    <cellStyle name="_DEM-WP(C) Costs not in AURORA 2007PCORC-5.07Update_Electric Rev Req Model (2009 GRC) " xfId="3305"/>
    <cellStyle name="_DEM-WP(C) Costs not in AURORA 2007PCORC-5.07Update_Electric Rev Req Model (2009 GRC)  2" xfId="3306"/>
    <cellStyle name="_DEM-WP(C) Costs not in AURORA 2007PCORC-5.07Update_Electric Rev Req Model (2009 GRC)  2 2" xfId="3307"/>
    <cellStyle name="_DEM-WP(C) Costs not in AURORA 2007PCORC-5.07Update_Electric Rev Req Model (2009 GRC)  3" xfId="3308"/>
    <cellStyle name="_DEM-WP(C) Costs not in AURORA 2007PCORC-5.07Update_Electric Rev Req Model (2009 GRC) _DEM-WP(C) ENERG10C--ctn Mid-C_042010 2010GRC" xfId="9091"/>
    <cellStyle name="_DEM-WP(C) Costs not in AURORA 2007PCORC-5.07Update_Electric Rev Req Model (2009 GRC) Rebuttal" xfId="3309"/>
    <cellStyle name="_DEM-WP(C) Costs not in AURORA 2007PCORC-5.07Update_Electric Rev Req Model (2009 GRC) Rebuttal 2" xfId="3310"/>
    <cellStyle name="_DEM-WP(C) Costs not in AURORA 2007PCORC-5.07Update_Electric Rev Req Model (2009 GRC) Rebuttal 2 2" xfId="3311"/>
    <cellStyle name="_DEM-WP(C) Costs not in AURORA 2007PCORC-5.07Update_Electric Rev Req Model (2009 GRC) Rebuttal 3" xfId="3312"/>
    <cellStyle name="_DEM-WP(C) Costs not in AURORA 2007PCORC-5.07Update_Electric Rev Req Model (2009 GRC) Rebuttal REmoval of New  WH Solar AdjustMI" xfId="3313"/>
    <cellStyle name="_DEM-WP(C) Costs not in AURORA 2007PCORC-5.07Update_Electric Rev Req Model (2009 GRC) Rebuttal REmoval of New  WH Solar AdjustMI 2" xfId="3314"/>
    <cellStyle name="_DEM-WP(C) Costs not in AURORA 2007PCORC-5.07Update_Electric Rev Req Model (2009 GRC) Rebuttal REmoval of New  WH Solar AdjustMI 2 2" xfId="3315"/>
    <cellStyle name="_DEM-WP(C) Costs not in AURORA 2007PCORC-5.07Update_Electric Rev Req Model (2009 GRC) Rebuttal REmoval of New  WH Solar AdjustMI 3" xfId="3316"/>
    <cellStyle name="_DEM-WP(C) Costs not in AURORA 2007PCORC-5.07Update_Electric Rev Req Model (2009 GRC) Rebuttal REmoval of New  WH Solar AdjustMI_DEM-WP(C) ENERG10C--ctn Mid-C_042010 2010GRC" xfId="9092"/>
    <cellStyle name="_DEM-WP(C) Costs not in AURORA 2007PCORC-5.07Update_Electric Rev Req Model (2009 GRC) Revised 01-18-2010" xfId="3317"/>
    <cellStyle name="_DEM-WP(C) Costs not in AURORA 2007PCORC-5.07Update_Electric Rev Req Model (2009 GRC) Revised 01-18-2010 2" xfId="3318"/>
    <cellStyle name="_DEM-WP(C) Costs not in AURORA 2007PCORC-5.07Update_Electric Rev Req Model (2009 GRC) Revised 01-18-2010 2 2" xfId="3319"/>
    <cellStyle name="_DEM-WP(C) Costs not in AURORA 2007PCORC-5.07Update_Electric Rev Req Model (2009 GRC) Revised 01-18-2010 3" xfId="3320"/>
    <cellStyle name="_DEM-WP(C) Costs not in AURORA 2007PCORC-5.07Update_Electric Rev Req Model (2009 GRC) Revised 01-18-2010_DEM-WP(C) ENERG10C--ctn Mid-C_042010 2010GRC" xfId="9093"/>
    <cellStyle name="_DEM-WP(C) Costs not in AURORA 2007PCORC-5.07Update_Electric Rev Req Model (2010 GRC)" xfId="9094"/>
    <cellStyle name="_DEM-WP(C) Costs not in AURORA 2007PCORC-5.07Update_Electric Rev Req Model (2010 GRC) SF" xfId="9095"/>
    <cellStyle name="_DEM-WP(C) Costs not in AURORA 2007PCORC-5.07Update_Final Order Electric" xfId="9096"/>
    <cellStyle name="_DEM-WP(C) Costs not in AURORA 2007PCORC-5.07Update_Final Order Electric EXHIBIT A-1" xfId="3321"/>
    <cellStyle name="_DEM-WP(C) Costs not in AURORA 2007PCORC-5.07Update_Final Order Electric EXHIBIT A-1 2" xfId="3322"/>
    <cellStyle name="_DEM-WP(C) Costs not in AURORA 2007PCORC-5.07Update_Final Order Electric EXHIBIT A-1 2 2" xfId="3323"/>
    <cellStyle name="_DEM-WP(C) Costs not in AURORA 2007PCORC-5.07Update_Final Order Electric EXHIBIT A-1 3" xfId="3324"/>
    <cellStyle name="_DEM-WP(C) Costs not in AURORA 2007PCORC-5.07Update_NIM Summary" xfId="3325"/>
    <cellStyle name="_DEM-WP(C) Costs not in AURORA 2007PCORC-5.07Update_NIM Summary 09GRC" xfId="3326"/>
    <cellStyle name="_DEM-WP(C) Costs not in AURORA 2007PCORC-5.07Update_NIM Summary 09GRC 2" xfId="3327"/>
    <cellStyle name="_DEM-WP(C) Costs not in AURORA 2007PCORC-5.07Update_NIM Summary 09GRC_DEM-WP(C) ENERG10C--ctn Mid-C_042010 2010GRC" xfId="9097"/>
    <cellStyle name="_DEM-WP(C) Costs not in AURORA 2007PCORC-5.07Update_NIM Summary 09GRC_NIM Summary" xfId="3328"/>
    <cellStyle name="_DEM-WP(C) Costs not in AURORA 2007PCORC-5.07Update_NIM Summary 09GRC_NIM Summary 2" xfId="3329"/>
    <cellStyle name="_DEM-WP(C) Costs not in AURORA 2007PCORC-5.07Update_NIM Summary 09GRC_NIM Summary_DEM-WP(C) ENERG10C--ctn Mid-C_042010 2010GRC" xfId="9098"/>
    <cellStyle name="_DEM-WP(C) Costs not in AURORA 2007PCORC-5.07Update_NIM Summary 2" xfId="3330"/>
    <cellStyle name="_DEM-WP(C) Costs not in AURORA 2007PCORC-5.07Update_NIM Summary 3" xfId="3331"/>
    <cellStyle name="_DEM-WP(C) Costs not in AURORA 2007PCORC-5.07Update_NIM Summary 4" xfId="3332"/>
    <cellStyle name="_DEM-WP(C) Costs not in AURORA 2007PCORC-5.07Update_NIM Summary 5" xfId="3333"/>
    <cellStyle name="_DEM-WP(C) Costs not in AURORA 2007PCORC-5.07Update_NIM Summary 6" xfId="3334"/>
    <cellStyle name="_DEM-WP(C) Costs not in AURORA 2007PCORC-5.07Update_NIM Summary 7" xfId="3335"/>
    <cellStyle name="_DEM-WP(C) Costs not in AURORA 2007PCORC-5.07Update_NIM Summary 8" xfId="3336"/>
    <cellStyle name="_DEM-WP(C) Costs not in AURORA 2007PCORC-5.07Update_NIM Summary 9" xfId="3337"/>
    <cellStyle name="_DEM-WP(C) Costs not in AURORA 2007PCORC-5.07Update_NIM Summary_DEM-WP(C) ENERG10C--ctn Mid-C_042010 2010GRC" xfId="9099"/>
    <cellStyle name="_DEM-WP(C) Costs not in AURORA 2007PCORC-5.07Update_NIM+O&amp;M Monthly" xfId="9100"/>
    <cellStyle name="_DEM-WP(C) Costs not in AURORA 2007PCORC-5.07Update_Power Costs - Comparison bx Rbtl-Staff-Jt-PC" xfId="3338"/>
    <cellStyle name="_DEM-WP(C) Costs not in AURORA 2007PCORC-5.07Update_Power Costs - Comparison bx Rbtl-Staff-Jt-PC 2" xfId="3339"/>
    <cellStyle name="_DEM-WP(C) Costs not in AURORA 2007PCORC-5.07Update_Power Costs - Comparison bx Rbtl-Staff-Jt-PC 2 2" xfId="3340"/>
    <cellStyle name="_DEM-WP(C) Costs not in AURORA 2007PCORC-5.07Update_Power Costs - Comparison bx Rbtl-Staff-Jt-PC 3" xfId="3341"/>
    <cellStyle name="_DEM-WP(C) Costs not in AURORA 2007PCORC-5.07Update_Power Costs - Comparison bx Rbtl-Staff-Jt-PC_DEM-WP(C) ENERG10C--ctn Mid-C_042010 2010GRC" xfId="9101"/>
    <cellStyle name="_DEM-WP(C) Costs not in AURORA 2007PCORC-5.07Update_Rebuttal Power Costs" xfId="3342"/>
    <cellStyle name="_DEM-WP(C) Costs not in AURORA 2007PCORC-5.07Update_Rebuttal Power Costs 2" xfId="3343"/>
    <cellStyle name="_DEM-WP(C) Costs not in AURORA 2007PCORC-5.07Update_Rebuttal Power Costs 2 2" xfId="3344"/>
    <cellStyle name="_DEM-WP(C) Costs not in AURORA 2007PCORC-5.07Update_Rebuttal Power Costs 3" xfId="3345"/>
    <cellStyle name="_DEM-WP(C) Costs not in AURORA 2007PCORC-5.07Update_Rebuttal Power Costs_DEM-WP(C) ENERG10C--ctn Mid-C_042010 2010GRC" xfId="9102"/>
    <cellStyle name="_DEM-WP(C) Costs not in AURORA 2007PCORC-5.07Update_TENASKA REGULATORY ASSET" xfId="3346"/>
    <cellStyle name="_DEM-WP(C) Costs not in AURORA 2007PCORC-5.07Update_TENASKA REGULATORY ASSET 2" xfId="3347"/>
    <cellStyle name="_DEM-WP(C) Costs not in AURORA 2007PCORC-5.07Update_TENASKA REGULATORY ASSET 2 2" xfId="3348"/>
    <cellStyle name="_DEM-WP(C) Costs not in AURORA 2007PCORC-5.07Update_TENASKA REGULATORY ASSET 3" xfId="3349"/>
    <cellStyle name="_DEM-WP(C) Costs Not In AURORA 2009GRC" xfId="9103"/>
    <cellStyle name="_x0013__DEM-WP(C) ENERG10C--ctn Mid-C_042010 2010GRC" xfId="9104"/>
    <cellStyle name="_DEM-WP(C) Prod O&amp;M 2007GRC" xfId="3350"/>
    <cellStyle name="_DEM-WP(C) Prod O&amp;M 2007GRC 2" xfId="3351"/>
    <cellStyle name="_DEM-WP(C) Prod O&amp;M 2007GRC 2 2" xfId="3352"/>
    <cellStyle name="_DEM-WP(C) Prod O&amp;M 2007GRC 3" xfId="3353"/>
    <cellStyle name="_DEM-WP(C) Prod O&amp;M 2007GRC_Adj Bench DR 3 for Initial Briefs (Electric)" xfId="3354"/>
    <cellStyle name="_DEM-WP(C) Prod O&amp;M 2007GRC_Adj Bench DR 3 for Initial Briefs (Electric) 2" xfId="3355"/>
    <cellStyle name="_DEM-WP(C) Prod O&amp;M 2007GRC_Adj Bench DR 3 for Initial Briefs (Electric) 2 2" xfId="3356"/>
    <cellStyle name="_DEM-WP(C) Prod O&amp;M 2007GRC_Adj Bench DR 3 for Initial Briefs (Electric) 3" xfId="3357"/>
    <cellStyle name="_DEM-WP(C) Prod O&amp;M 2007GRC_Adj Bench DR 3 for Initial Briefs (Electric)_DEM-WP(C) ENERG10C--ctn Mid-C_042010 2010GRC" xfId="9105"/>
    <cellStyle name="_DEM-WP(C) Prod O&amp;M 2007GRC_Book2" xfId="3358"/>
    <cellStyle name="_DEM-WP(C) Prod O&amp;M 2007GRC_Book2 2" xfId="3359"/>
    <cellStyle name="_DEM-WP(C) Prod O&amp;M 2007GRC_Book2 2 2" xfId="3360"/>
    <cellStyle name="_DEM-WP(C) Prod O&amp;M 2007GRC_Book2 3" xfId="3361"/>
    <cellStyle name="_DEM-WP(C) Prod O&amp;M 2007GRC_Book2_Adj Bench DR 3 for Initial Briefs (Electric)" xfId="3362"/>
    <cellStyle name="_DEM-WP(C) Prod O&amp;M 2007GRC_Book2_Adj Bench DR 3 for Initial Briefs (Electric) 2" xfId="3363"/>
    <cellStyle name="_DEM-WP(C) Prod O&amp;M 2007GRC_Book2_Adj Bench DR 3 for Initial Briefs (Electric) 2 2" xfId="3364"/>
    <cellStyle name="_DEM-WP(C) Prod O&amp;M 2007GRC_Book2_Adj Bench DR 3 for Initial Briefs (Electric) 3" xfId="3365"/>
    <cellStyle name="_DEM-WP(C) Prod O&amp;M 2007GRC_Book2_Adj Bench DR 3 for Initial Briefs (Electric)_DEM-WP(C) ENERG10C--ctn Mid-C_042010 2010GRC" xfId="9106"/>
    <cellStyle name="_DEM-WP(C) Prod O&amp;M 2007GRC_Book2_DEM-WP(C) ENERG10C--ctn Mid-C_042010 2010GRC" xfId="9107"/>
    <cellStyle name="_DEM-WP(C) Prod O&amp;M 2007GRC_Book2_Electric Rev Req Model (2009 GRC) Rebuttal" xfId="3366"/>
    <cellStyle name="_DEM-WP(C) Prod O&amp;M 2007GRC_Book2_Electric Rev Req Model (2009 GRC) Rebuttal 2" xfId="3367"/>
    <cellStyle name="_DEM-WP(C) Prod O&amp;M 2007GRC_Book2_Electric Rev Req Model (2009 GRC) Rebuttal 2 2" xfId="3368"/>
    <cellStyle name="_DEM-WP(C) Prod O&amp;M 2007GRC_Book2_Electric Rev Req Model (2009 GRC) Rebuttal 3" xfId="3369"/>
    <cellStyle name="_DEM-WP(C) Prod O&amp;M 2007GRC_Book2_Electric Rev Req Model (2009 GRC) Rebuttal REmoval of New  WH Solar AdjustMI" xfId="3370"/>
    <cellStyle name="_DEM-WP(C) Prod O&amp;M 2007GRC_Book2_Electric Rev Req Model (2009 GRC) Rebuttal REmoval of New  WH Solar AdjustMI 2" xfId="3371"/>
    <cellStyle name="_DEM-WP(C) Prod O&amp;M 2007GRC_Book2_Electric Rev Req Model (2009 GRC) Rebuttal REmoval of New  WH Solar AdjustMI 2 2" xfId="3372"/>
    <cellStyle name="_DEM-WP(C) Prod O&amp;M 2007GRC_Book2_Electric Rev Req Model (2009 GRC) Rebuttal REmoval of New  WH Solar AdjustMI 3" xfId="3373"/>
    <cellStyle name="_DEM-WP(C) Prod O&amp;M 2007GRC_Book2_Electric Rev Req Model (2009 GRC) Rebuttal REmoval of New  WH Solar AdjustMI_DEM-WP(C) ENERG10C--ctn Mid-C_042010 2010GRC" xfId="9108"/>
    <cellStyle name="_DEM-WP(C) Prod O&amp;M 2007GRC_Book2_Electric Rev Req Model (2009 GRC) Revised 01-18-2010" xfId="3374"/>
    <cellStyle name="_DEM-WP(C) Prod O&amp;M 2007GRC_Book2_Electric Rev Req Model (2009 GRC) Revised 01-18-2010 2" xfId="3375"/>
    <cellStyle name="_DEM-WP(C) Prod O&amp;M 2007GRC_Book2_Electric Rev Req Model (2009 GRC) Revised 01-18-2010 2 2" xfId="3376"/>
    <cellStyle name="_DEM-WP(C) Prod O&amp;M 2007GRC_Book2_Electric Rev Req Model (2009 GRC) Revised 01-18-2010 3" xfId="3377"/>
    <cellStyle name="_DEM-WP(C) Prod O&amp;M 2007GRC_Book2_Electric Rev Req Model (2009 GRC) Revised 01-18-2010_DEM-WP(C) ENERG10C--ctn Mid-C_042010 2010GRC" xfId="9109"/>
    <cellStyle name="_DEM-WP(C) Prod O&amp;M 2007GRC_Book2_Final Order Electric EXHIBIT A-1" xfId="3378"/>
    <cellStyle name="_DEM-WP(C) Prod O&amp;M 2007GRC_Book2_Final Order Electric EXHIBIT A-1 2" xfId="3379"/>
    <cellStyle name="_DEM-WP(C) Prod O&amp;M 2007GRC_Book2_Final Order Electric EXHIBIT A-1 2 2" xfId="3380"/>
    <cellStyle name="_DEM-WP(C) Prod O&amp;M 2007GRC_Book2_Final Order Electric EXHIBIT A-1 3" xfId="3381"/>
    <cellStyle name="_DEM-WP(C) Prod O&amp;M 2007GRC_Confidential Material" xfId="9110"/>
    <cellStyle name="_DEM-WP(C) Prod O&amp;M 2007GRC_DEM-WP(C) Colstrip 12 Coal Cost Forecast 2010GRC" xfId="9111"/>
    <cellStyle name="_DEM-WP(C) Prod O&amp;M 2007GRC_DEM-WP(C) ENERG10C--ctn Mid-C_042010 2010GRC" xfId="9112"/>
    <cellStyle name="_DEM-WP(C) Prod O&amp;M 2007GRC_DEM-WP(C) Production O&amp;M 2010GRC As-Filed" xfId="9113"/>
    <cellStyle name="_DEM-WP(C) Prod O&amp;M 2007GRC_DEM-WP(C) Production O&amp;M 2010GRC As-Filed 2" xfId="9114"/>
    <cellStyle name="_DEM-WP(C) Prod O&amp;M 2007GRC_DEM-WP(C) Production O&amp;M 2010GRC As-Filed 3" xfId="9115"/>
    <cellStyle name="_DEM-WP(C) Prod O&amp;M 2007GRC_Electric Rev Req Model (2009 GRC) Rebuttal" xfId="3382"/>
    <cellStyle name="_DEM-WP(C) Prod O&amp;M 2007GRC_Electric Rev Req Model (2009 GRC) Rebuttal 2" xfId="3383"/>
    <cellStyle name="_DEM-WP(C) Prod O&amp;M 2007GRC_Electric Rev Req Model (2009 GRC) Rebuttal 2 2" xfId="3384"/>
    <cellStyle name="_DEM-WP(C) Prod O&amp;M 2007GRC_Electric Rev Req Model (2009 GRC) Rebuttal 3" xfId="3385"/>
    <cellStyle name="_DEM-WP(C) Prod O&amp;M 2007GRC_Electric Rev Req Model (2009 GRC) Rebuttal REmoval of New  WH Solar AdjustMI" xfId="3386"/>
    <cellStyle name="_DEM-WP(C) Prod O&amp;M 2007GRC_Electric Rev Req Model (2009 GRC) Rebuttal REmoval of New  WH Solar AdjustMI 2" xfId="3387"/>
    <cellStyle name="_DEM-WP(C) Prod O&amp;M 2007GRC_Electric Rev Req Model (2009 GRC) Rebuttal REmoval of New  WH Solar AdjustMI 2 2" xfId="3388"/>
    <cellStyle name="_DEM-WP(C) Prod O&amp;M 2007GRC_Electric Rev Req Model (2009 GRC) Rebuttal REmoval of New  WH Solar AdjustMI 3" xfId="3389"/>
    <cellStyle name="_DEM-WP(C) Prod O&amp;M 2007GRC_Electric Rev Req Model (2009 GRC) Rebuttal REmoval of New  WH Solar AdjustMI_DEM-WP(C) ENERG10C--ctn Mid-C_042010 2010GRC" xfId="9116"/>
    <cellStyle name="_DEM-WP(C) Prod O&amp;M 2007GRC_Electric Rev Req Model (2009 GRC) Revised 01-18-2010" xfId="3390"/>
    <cellStyle name="_DEM-WP(C) Prod O&amp;M 2007GRC_Electric Rev Req Model (2009 GRC) Revised 01-18-2010 2" xfId="3391"/>
    <cellStyle name="_DEM-WP(C) Prod O&amp;M 2007GRC_Electric Rev Req Model (2009 GRC) Revised 01-18-2010 2 2" xfId="3392"/>
    <cellStyle name="_DEM-WP(C) Prod O&amp;M 2007GRC_Electric Rev Req Model (2009 GRC) Revised 01-18-2010 3" xfId="3393"/>
    <cellStyle name="_DEM-WP(C) Prod O&amp;M 2007GRC_Electric Rev Req Model (2009 GRC) Revised 01-18-2010_DEM-WP(C) ENERG10C--ctn Mid-C_042010 2010GRC" xfId="9117"/>
    <cellStyle name="_DEM-WP(C) Prod O&amp;M 2007GRC_Final Order Electric EXHIBIT A-1" xfId="3394"/>
    <cellStyle name="_DEM-WP(C) Prod O&amp;M 2007GRC_Final Order Electric EXHIBIT A-1 2" xfId="3395"/>
    <cellStyle name="_DEM-WP(C) Prod O&amp;M 2007GRC_Final Order Electric EXHIBIT A-1 2 2" xfId="3396"/>
    <cellStyle name="_DEM-WP(C) Prod O&amp;M 2007GRC_Final Order Electric EXHIBIT A-1 3" xfId="3397"/>
    <cellStyle name="_DEM-WP(C) Prod O&amp;M 2007GRC_Rebuttal Power Costs" xfId="3398"/>
    <cellStyle name="_DEM-WP(C) Prod O&amp;M 2007GRC_Rebuttal Power Costs 2" xfId="3399"/>
    <cellStyle name="_DEM-WP(C) Prod O&amp;M 2007GRC_Rebuttal Power Costs 2 2" xfId="3400"/>
    <cellStyle name="_DEM-WP(C) Prod O&amp;M 2007GRC_Rebuttal Power Costs 3" xfId="3401"/>
    <cellStyle name="_DEM-WP(C) Prod O&amp;M 2007GRC_Rebuttal Power Costs_Adj Bench DR 3 for Initial Briefs (Electric)" xfId="3402"/>
    <cellStyle name="_DEM-WP(C) Prod O&amp;M 2007GRC_Rebuttal Power Costs_Adj Bench DR 3 for Initial Briefs (Electric) 2" xfId="3403"/>
    <cellStyle name="_DEM-WP(C) Prod O&amp;M 2007GRC_Rebuttal Power Costs_Adj Bench DR 3 for Initial Briefs (Electric) 2 2" xfId="3404"/>
    <cellStyle name="_DEM-WP(C) Prod O&amp;M 2007GRC_Rebuttal Power Costs_Adj Bench DR 3 for Initial Briefs (Electric) 3" xfId="3405"/>
    <cellStyle name="_DEM-WP(C) Prod O&amp;M 2007GRC_Rebuttal Power Costs_Adj Bench DR 3 for Initial Briefs (Electric)_DEM-WP(C) ENERG10C--ctn Mid-C_042010 2010GRC" xfId="9118"/>
    <cellStyle name="_DEM-WP(C) Prod O&amp;M 2007GRC_Rebuttal Power Costs_DEM-WP(C) ENERG10C--ctn Mid-C_042010 2010GRC" xfId="9119"/>
    <cellStyle name="_DEM-WP(C) Prod O&amp;M 2007GRC_Rebuttal Power Costs_Electric Rev Req Model (2009 GRC) Rebuttal" xfId="3406"/>
    <cellStyle name="_DEM-WP(C) Prod O&amp;M 2007GRC_Rebuttal Power Costs_Electric Rev Req Model (2009 GRC) Rebuttal 2" xfId="3407"/>
    <cellStyle name="_DEM-WP(C) Prod O&amp;M 2007GRC_Rebuttal Power Costs_Electric Rev Req Model (2009 GRC) Rebuttal 2 2" xfId="3408"/>
    <cellStyle name="_DEM-WP(C) Prod O&amp;M 2007GRC_Rebuttal Power Costs_Electric Rev Req Model (2009 GRC) Rebuttal 3" xfId="3409"/>
    <cellStyle name="_DEM-WP(C) Prod O&amp;M 2007GRC_Rebuttal Power Costs_Electric Rev Req Model (2009 GRC) Rebuttal REmoval of New  WH Solar AdjustMI" xfId="3410"/>
    <cellStyle name="_DEM-WP(C) Prod O&amp;M 2007GRC_Rebuttal Power Costs_Electric Rev Req Model (2009 GRC) Rebuttal REmoval of New  WH Solar AdjustMI 2" xfId="3411"/>
    <cellStyle name="_DEM-WP(C) Prod O&amp;M 2007GRC_Rebuttal Power Costs_Electric Rev Req Model (2009 GRC) Rebuttal REmoval of New  WH Solar AdjustMI 2 2" xfId="3412"/>
    <cellStyle name="_DEM-WP(C) Prod O&amp;M 2007GRC_Rebuttal Power Costs_Electric Rev Req Model (2009 GRC) Rebuttal REmoval of New  WH Solar AdjustMI 3" xfId="3413"/>
    <cellStyle name="_DEM-WP(C) Prod O&amp;M 2007GRC_Rebuttal Power Costs_Electric Rev Req Model (2009 GRC) Rebuttal REmoval of New  WH Solar AdjustMI_DEM-WP(C) ENERG10C--ctn Mid-C_042010 2010GRC" xfId="9120"/>
    <cellStyle name="_DEM-WP(C) Prod O&amp;M 2007GRC_Rebuttal Power Costs_Electric Rev Req Model (2009 GRC) Revised 01-18-2010" xfId="3414"/>
    <cellStyle name="_DEM-WP(C) Prod O&amp;M 2007GRC_Rebuttal Power Costs_Electric Rev Req Model (2009 GRC) Revised 01-18-2010 2" xfId="3415"/>
    <cellStyle name="_DEM-WP(C) Prod O&amp;M 2007GRC_Rebuttal Power Costs_Electric Rev Req Model (2009 GRC) Revised 01-18-2010 2 2" xfId="3416"/>
    <cellStyle name="_DEM-WP(C) Prod O&amp;M 2007GRC_Rebuttal Power Costs_Electric Rev Req Model (2009 GRC) Revised 01-18-2010 3" xfId="3417"/>
    <cellStyle name="_DEM-WP(C) Prod O&amp;M 2007GRC_Rebuttal Power Costs_Electric Rev Req Model (2009 GRC) Revised 01-18-2010_DEM-WP(C) ENERG10C--ctn Mid-C_042010 2010GRC" xfId="9121"/>
    <cellStyle name="_DEM-WP(C) Prod O&amp;M 2007GRC_Rebuttal Power Costs_Final Order Electric EXHIBIT A-1" xfId="3418"/>
    <cellStyle name="_DEM-WP(C) Prod O&amp;M 2007GRC_Rebuttal Power Costs_Final Order Electric EXHIBIT A-1 2" xfId="3419"/>
    <cellStyle name="_DEM-WP(C) Prod O&amp;M 2007GRC_Rebuttal Power Costs_Final Order Electric EXHIBIT A-1 2 2" xfId="3420"/>
    <cellStyle name="_DEM-WP(C) Prod O&amp;M 2007GRC_Rebuttal Power Costs_Final Order Electric EXHIBIT A-1 3" xfId="3421"/>
    <cellStyle name="_x0013__DEM-WP(C) Production O&amp;M 2010GRC As-Filed" xfId="9122"/>
    <cellStyle name="_x0013__DEM-WP(C) Production O&amp;M 2010GRC As-Filed 2" xfId="9123"/>
    <cellStyle name="_x0013__DEM-WP(C) Production O&amp;M 2010GRC As-Filed 3" xfId="9124"/>
    <cellStyle name="_DEM-WP(C) Rate Year Sumas by Month Update Corrected" xfId="3422"/>
    <cellStyle name="_DEM-WP(C) ST Power Contracts 3102008" xfId="9125"/>
    <cellStyle name="_DEM-WP(C) ST Power Contracts 3102008 2" xfId="9126"/>
    <cellStyle name="_DEM-WP(C) ST Power Contracts 3102008 3" xfId="9127"/>
    <cellStyle name="_DEM-WP(C) ST Power Contracts 3102008 3 2" xfId="9128"/>
    <cellStyle name="_DEM-WP(C) Sumas Proforma 11.14.07" xfId="9129"/>
    <cellStyle name="_DEM-WP(C) Sumas Proforma 11.5.07" xfId="42"/>
    <cellStyle name="_DEM-WP(C) Wells_Power_Cost" xfId="9130"/>
    <cellStyle name="_DEM-WP(C) Wells_Power_Cost 2" xfId="9131"/>
    <cellStyle name="_DEM-WP(C) Wells_Power_Cost 2 2" xfId="9132"/>
    <cellStyle name="_DEM-WP(C) Westside Hydro Data_051007" xfId="43"/>
    <cellStyle name="_DEM-WP(C) Westside Hydro Data_051007 2" xfId="3423"/>
    <cellStyle name="_DEM-WP(C) Westside Hydro Data_051007 2 2" xfId="3424"/>
    <cellStyle name="_DEM-WP(C) Westside Hydro Data_051007 3" xfId="3425"/>
    <cellStyle name="_DEM-WP(C) Westside Hydro Data_051007_16.37E Wild Horse Expansion DeferralRevwrkingfile SF" xfId="3426"/>
    <cellStyle name="_DEM-WP(C) Westside Hydro Data_051007_16.37E Wild Horse Expansion DeferralRevwrkingfile SF 2" xfId="3427"/>
    <cellStyle name="_DEM-WP(C) Westside Hydro Data_051007_16.37E Wild Horse Expansion DeferralRevwrkingfile SF 2 2" xfId="3428"/>
    <cellStyle name="_DEM-WP(C) Westside Hydro Data_051007_16.37E Wild Horse Expansion DeferralRevwrkingfile SF 3" xfId="3429"/>
    <cellStyle name="_DEM-WP(C) Westside Hydro Data_051007_16.37E Wild Horse Expansion DeferralRevwrkingfile SF_DEM-WP(C) ENERG10C--ctn Mid-C_042010 2010GRC" xfId="9133"/>
    <cellStyle name="_DEM-WP(C) Westside Hydro Data_051007_2009 GRC Compl Filing - Exhibit D" xfId="3430"/>
    <cellStyle name="_DEM-WP(C) Westside Hydro Data_051007_2009 GRC Compl Filing - Exhibit D 2" xfId="3431"/>
    <cellStyle name="_DEM-WP(C) Westside Hydro Data_051007_2009 GRC Compl Filing - Exhibit D_DEM-WP(C) ENERG10C--ctn Mid-C_042010 2010GRC" xfId="9134"/>
    <cellStyle name="_DEM-WP(C) Westside Hydro Data_051007_Adj Bench DR 3 for Initial Briefs (Electric)" xfId="3432"/>
    <cellStyle name="_DEM-WP(C) Westside Hydro Data_051007_Adj Bench DR 3 for Initial Briefs (Electric) 2" xfId="3433"/>
    <cellStyle name="_DEM-WP(C) Westside Hydro Data_051007_Adj Bench DR 3 for Initial Briefs (Electric) 2 2" xfId="3434"/>
    <cellStyle name="_DEM-WP(C) Westside Hydro Data_051007_Adj Bench DR 3 for Initial Briefs (Electric) 3" xfId="3435"/>
    <cellStyle name="_DEM-WP(C) Westside Hydro Data_051007_Adj Bench DR 3 for Initial Briefs (Electric)_DEM-WP(C) ENERG10C--ctn Mid-C_042010 2010GRC" xfId="9135"/>
    <cellStyle name="_DEM-WP(C) Westside Hydro Data_051007_Book1" xfId="9136"/>
    <cellStyle name="_DEM-WP(C) Westside Hydro Data_051007_Book2" xfId="3436"/>
    <cellStyle name="_DEM-WP(C) Westside Hydro Data_051007_Book2 2" xfId="3437"/>
    <cellStyle name="_DEM-WP(C) Westside Hydro Data_051007_Book2 2 2" xfId="3438"/>
    <cellStyle name="_DEM-WP(C) Westside Hydro Data_051007_Book2 3" xfId="3439"/>
    <cellStyle name="_DEM-WP(C) Westside Hydro Data_051007_Book2_DEM-WP(C) ENERG10C--ctn Mid-C_042010 2010GRC" xfId="9137"/>
    <cellStyle name="_DEM-WP(C) Westside Hydro Data_051007_Book4" xfId="3440"/>
    <cellStyle name="_DEM-WP(C) Westside Hydro Data_051007_Book4 2" xfId="3441"/>
    <cellStyle name="_DEM-WP(C) Westside Hydro Data_051007_Book4 2 2" xfId="3442"/>
    <cellStyle name="_DEM-WP(C) Westside Hydro Data_051007_Book4 3" xfId="3443"/>
    <cellStyle name="_DEM-WP(C) Westside Hydro Data_051007_Book4_DEM-WP(C) ENERG10C--ctn Mid-C_042010 2010GRC" xfId="9138"/>
    <cellStyle name="_DEM-WP(C) Westside Hydro Data_051007_DEM-WP(C) ENERG10C--ctn Mid-C_042010 2010GRC" xfId="9139"/>
    <cellStyle name="_DEM-WP(C) Westside Hydro Data_051007_Electric Rev Req Model (2009 GRC) " xfId="3444"/>
    <cellStyle name="_DEM-WP(C) Westside Hydro Data_051007_Electric Rev Req Model (2009 GRC)  2" xfId="3445"/>
    <cellStyle name="_DEM-WP(C) Westside Hydro Data_051007_Electric Rev Req Model (2009 GRC)  2 2" xfId="3446"/>
    <cellStyle name="_DEM-WP(C) Westside Hydro Data_051007_Electric Rev Req Model (2009 GRC)  3" xfId="3447"/>
    <cellStyle name="_DEM-WP(C) Westside Hydro Data_051007_Electric Rev Req Model (2009 GRC) _DEM-WP(C) ENERG10C--ctn Mid-C_042010 2010GRC" xfId="9140"/>
    <cellStyle name="_DEM-WP(C) Westside Hydro Data_051007_Electric Rev Req Model (2009 GRC) Rebuttal" xfId="3448"/>
    <cellStyle name="_DEM-WP(C) Westside Hydro Data_051007_Electric Rev Req Model (2009 GRC) Rebuttal 2" xfId="3449"/>
    <cellStyle name="_DEM-WP(C) Westside Hydro Data_051007_Electric Rev Req Model (2009 GRC) Rebuttal 2 2" xfId="3450"/>
    <cellStyle name="_DEM-WP(C) Westside Hydro Data_051007_Electric Rev Req Model (2009 GRC) Rebuttal 3" xfId="3451"/>
    <cellStyle name="_DEM-WP(C) Westside Hydro Data_051007_Electric Rev Req Model (2009 GRC) Rebuttal REmoval of New  WH Solar AdjustMI" xfId="3452"/>
    <cellStyle name="_DEM-WP(C) Westside Hydro Data_051007_Electric Rev Req Model (2009 GRC) Rebuttal REmoval of New  WH Solar AdjustMI 2" xfId="3453"/>
    <cellStyle name="_DEM-WP(C) Westside Hydro Data_051007_Electric Rev Req Model (2009 GRC) Rebuttal REmoval of New  WH Solar AdjustMI 2 2" xfId="3454"/>
    <cellStyle name="_DEM-WP(C) Westside Hydro Data_051007_Electric Rev Req Model (2009 GRC) Rebuttal REmoval of New  WH Solar AdjustMI 3" xfId="3455"/>
    <cellStyle name="_DEM-WP(C) Westside Hydro Data_051007_Electric Rev Req Model (2009 GRC) Rebuttal REmoval of New  WH Solar AdjustMI_DEM-WP(C) ENERG10C--ctn Mid-C_042010 2010GRC" xfId="9141"/>
    <cellStyle name="_DEM-WP(C) Westside Hydro Data_051007_Electric Rev Req Model (2009 GRC) Revised 01-18-2010" xfId="3456"/>
    <cellStyle name="_DEM-WP(C) Westside Hydro Data_051007_Electric Rev Req Model (2009 GRC) Revised 01-18-2010 2" xfId="3457"/>
    <cellStyle name="_DEM-WP(C) Westside Hydro Data_051007_Electric Rev Req Model (2009 GRC) Revised 01-18-2010 2 2" xfId="3458"/>
    <cellStyle name="_DEM-WP(C) Westside Hydro Data_051007_Electric Rev Req Model (2009 GRC) Revised 01-18-2010 3" xfId="3459"/>
    <cellStyle name="_DEM-WP(C) Westside Hydro Data_051007_Electric Rev Req Model (2009 GRC) Revised 01-18-2010_DEM-WP(C) ENERG10C--ctn Mid-C_042010 2010GRC" xfId="9142"/>
    <cellStyle name="_DEM-WP(C) Westside Hydro Data_051007_Electric Rev Req Model (2010 GRC)" xfId="9143"/>
    <cellStyle name="_DEM-WP(C) Westside Hydro Data_051007_Electric Rev Req Model (2010 GRC) SF" xfId="9144"/>
    <cellStyle name="_DEM-WP(C) Westside Hydro Data_051007_Final Order Electric" xfId="9145"/>
    <cellStyle name="_DEM-WP(C) Westside Hydro Data_051007_Final Order Electric EXHIBIT A-1" xfId="3460"/>
    <cellStyle name="_DEM-WP(C) Westside Hydro Data_051007_Final Order Electric EXHIBIT A-1 2" xfId="3461"/>
    <cellStyle name="_DEM-WP(C) Westside Hydro Data_051007_Final Order Electric EXHIBIT A-1 2 2" xfId="3462"/>
    <cellStyle name="_DEM-WP(C) Westside Hydro Data_051007_Final Order Electric EXHIBIT A-1 3" xfId="3463"/>
    <cellStyle name="_DEM-WP(C) Westside Hydro Data_051007_NIM Summary" xfId="3464"/>
    <cellStyle name="_DEM-WP(C) Westside Hydro Data_051007_NIM Summary 2" xfId="3465"/>
    <cellStyle name="_DEM-WP(C) Westside Hydro Data_051007_NIM Summary_DEM-WP(C) ENERG10C--ctn Mid-C_042010 2010GRC" xfId="9146"/>
    <cellStyle name="_DEM-WP(C) Westside Hydro Data_051007_Power Costs - Comparison bx Rbtl-Staff-Jt-PC" xfId="3466"/>
    <cellStyle name="_DEM-WP(C) Westside Hydro Data_051007_Power Costs - Comparison bx Rbtl-Staff-Jt-PC 2" xfId="3467"/>
    <cellStyle name="_DEM-WP(C) Westside Hydro Data_051007_Power Costs - Comparison bx Rbtl-Staff-Jt-PC 2 2" xfId="3468"/>
    <cellStyle name="_DEM-WP(C) Westside Hydro Data_051007_Power Costs - Comparison bx Rbtl-Staff-Jt-PC 3" xfId="3469"/>
    <cellStyle name="_DEM-WP(C) Westside Hydro Data_051007_Power Costs - Comparison bx Rbtl-Staff-Jt-PC_DEM-WP(C) ENERG10C--ctn Mid-C_042010 2010GRC" xfId="9147"/>
    <cellStyle name="_DEM-WP(C) Westside Hydro Data_051007_Rebuttal Power Costs" xfId="3470"/>
    <cellStyle name="_DEM-WP(C) Westside Hydro Data_051007_Rebuttal Power Costs 2" xfId="3471"/>
    <cellStyle name="_DEM-WP(C) Westside Hydro Data_051007_Rebuttal Power Costs 2 2" xfId="3472"/>
    <cellStyle name="_DEM-WP(C) Westside Hydro Data_051007_Rebuttal Power Costs 3" xfId="3473"/>
    <cellStyle name="_DEM-WP(C) Westside Hydro Data_051007_Rebuttal Power Costs_DEM-WP(C) ENERG10C--ctn Mid-C_042010 2010GRC" xfId="9148"/>
    <cellStyle name="_DEM-WP(C) Westside Hydro Data_051007_TENASKA REGULATORY ASSET" xfId="3474"/>
    <cellStyle name="_DEM-WP(C) Westside Hydro Data_051007_TENASKA REGULATORY ASSET 2" xfId="3475"/>
    <cellStyle name="_DEM-WP(C) Westside Hydro Data_051007_TENASKA REGULATORY ASSET 2 2" xfId="3476"/>
    <cellStyle name="_DEM-WP(C) Westside Hydro Data_051007_TENASKA REGULATORY ASSET 3" xfId="3477"/>
    <cellStyle name="_Elec Peak Capacity Need_2008-2029_032709_Wind 5% Cap" xfId="3478"/>
    <cellStyle name="_Elec Peak Capacity Need_2008-2029_032709_Wind 5% Cap 2" xfId="3479"/>
    <cellStyle name="_Elec Peak Capacity Need_2008-2029_032709_Wind 5% Cap 2 2" xfId="9149"/>
    <cellStyle name="_Elec Peak Capacity Need_2008-2029_032709_Wind 5% Cap_DEM-WP(C) ENERG10C--ctn Mid-C_042010 2010GRC" xfId="9150"/>
    <cellStyle name="_Elec Peak Capacity Need_2008-2029_032709_Wind 5% Cap_NIM Summary" xfId="3480"/>
    <cellStyle name="_Elec Peak Capacity Need_2008-2029_032709_Wind 5% Cap_NIM Summary 2" xfId="3481"/>
    <cellStyle name="_Elec Peak Capacity Need_2008-2029_032709_Wind 5% Cap_NIM Summary_DEM-WP(C) ENERG10C--ctn Mid-C_042010 2010GRC" xfId="9151"/>
    <cellStyle name="_Elec Peak Capacity Need_2008-2029_032709_Wind 5% Cap-ST-Adj-PJP1" xfId="3482"/>
    <cellStyle name="_Elec Peak Capacity Need_2008-2029_032709_Wind 5% Cap-ST-Adj-PJP1 2" xfId="3483"/>
    <cellStyle name="_Elec Peak Capacity Need_2008-2029_032709_Wind 5% Cap-ST-Adj-PJP1 2 2" xfId="9152"/>
    <cellStyle name="_Elec Peak Capacity Need_2008-2029_032709_Wind 5% Cap-ST-Adj-PJP1_DEM-WP(C) ENERG10C--ctn Mid-C_042010 2010GRC" xfId="9153"/>
    <cellStyle name="_Elec Peak Capacity Need_2008-2029_032709_Wind 5% Cap-ST-Adj-PJP1_NIM Summary" xfId="3484"/>
    <cellStyle name="_Elec Peak Capacity Need_2008-2029_032709_Wind 5% Cap-ST-Adj-PJP1_NIM Summary 2" xfId="3485"/>
    <cellStyle name="_Elec Peak Capacity Need_2008-2029_032709_Wind 5% Cap-ST-Adj-PJP1_NIM Summary_DEM-WP(C) ENERG10C--ctn Mid-C_042010 2010GRC" xfId="9154"/>
    <cellStyle name="_Elec Peak Capacity Need_2008-2029_120908_Wind 5% Cap_Low" xfId="3486"/>
    <cellStyle name="_Elec Peak Capacity Need_2008-2029_120908_Wind 5% Cap_Low 2" xfId="3487"/>
    <cellStyle name="_Elec Peak Capacity Need_2008-2029_120908_Wind 5% Cap_Low 2 2" xfId="9155"/>
    <cellStyle name="_Elec Peak Capacity Need_2008-2029_120908_Wind 5% Cap_Low_DEM-WP(C) ENERG10C--ctn Mid-C_042010 2010GRC" xfId="9156"/>
    <cellStyle name="_Elec Peak Capacity Need_2008-2029_120908_Wind 5% Cap_Low_NIM Summary" xfId="3488"/>
    <cellStyle name="_Elec Peak Capacity Need_2008-2029_120908_Wind 5% Cap_Low_NIM Summary 2" xfId="3489"/>
    <cellStyle name="_Elec Peak Capacity Need_2008-2029_120908_Wind 5% Cap_Low_NIM Summary_DEM-WP(C) ENERG10C--ctn Mid-C_042010 2010GRC" xfId="9157"/>
    <cellStyle name="_Elec Peak Capacity Need_2008-2029_Wind 5% Cap_050809" xfId="3490"/>
    <cellStyle name="_Elec Peak Capacity Need_2008-2029_Wind 5% Cap_050809 2" xfId="3491"/>
    <cellStyle name="_Elec Peak Capacity Need_2008-2029_Wind 5% Cap_050809 2 2" xfId="9158"/>
    <cellStyle name="_Elec Peak Capacity Need_2008-2029_Wind 5% Cap_050809_DEM-WP(C) ENERG10C--ctn Mid-C_042010 2010GRC" xfId="9159"/>
    <cellStyle name="_Elec Peak Capacity Need_2008-2029_Wind 5% Cap_050809_NIM Summary" xfId="3492"/>
    <cellStyle name="_Elec Peak Capacity Need_2008-2029_Wind 5% Cap_050809_NIM Summary 2" xfId="3493"/>
    <cellStyle name="_Elec Peak Capacity Need_2008-2029_Wind 5% Cap_050809_NIM Summary_DEM-WP(C) ENERG10C--ctn Mid-C_042010 2010GRC" xfId="9160"/>
    <cellStyle name="_x0013__Electric Rev Req Model (2009 GRC) " xfId="3494"/>
    <cellStyle name="_x0013__Electric Rev Req Model (2009 GRC)  2" xfId="3495"/>
    <cellStyle name="_x0013__Electric Rev Req Model (2009 GRC)  2 2" xfId="3496"/>
    <cellStyle name="_x0013__Electric Rev Req Model (2009 GRC)  3" xfId="3497"/>
    <cellStyle name="_x0013__Electric Rev Req Model (2009 GRC) _DEM-WP(C) ENERG10C--ctn Mid-C_042010 2010GRC" xfId="9161"/>
    <cellStyle name="_x0013__Electric Rev Req Model (2009 GRC) Rebuttal" xfId="3498"/>
    <cellStyle name="_x0013__Electric Rev Req Model (2009 GRC) Rebuttal 2" xfId="3499"/>
    <cellStyle name="_x0013__Electric Rev Req Model (2009 GRC) Rebuttal 2 2" xfId="3500"/>
    <cellStyle name="_x0013__Electric Rev Req Model (2009 GRC) Rebuttal 3" xfId="3501"/>
    <cellStyle name="_x0013__Electric Rev Req Model (2009 GRC) Rebuttal REmoval of New  WH Solar AdjustMI" xfId="3502"/>
    <cellStyle name="_x0013__Electric Rev Req Model (2009 GRC) Rebuttal REmoval of New  WH Solar AdjustMI 2" xfId="3503"/>
    <cellStyle name="_x0013__Electric Rev Req Model (2009 GRC) Rebuttal REmoval of New  WH Solar AdjustMI 2 2" xfId="3504"/>
    <cellStyle name="_x0013__Electric Rev Req Model (2009 GRC) Rebuttal REmoval of New  WH Solar AdjustMI 3" xfId="3505"/>
    <cellStyle name="_x0013__Electric Rev Req Model (2009 GRC) Rebuttal REmoval of New  WH Solar AdjustMI_DEM-WP(C) ENERG10C--ctn Mid-C_042010 2010GRC" xfId="9162"/>
    <cellStyle name="_x0013__Electric Rev Req Model (2009 GRC) Revised 01-18-2010" xfId="3506"/>
    <cellStyle name="_x0013__Electric Rev Req Model (2009 GRC) Revised 01-18-2010 2" xfId="3507"/>
    <cellStyle name="_x0013__Electric Rev Req Model (2009 GRC) Revised 01-18-2010 2 2" xfId="3508"/>
    <cellStyle name="_x0013__Electric Rev Req Model (2009 GRC) Revised 01-18-2010 3" xfId="3509"/>
    <cellStyle name="_x0013__Electric Rev Req Model (2009 GRC) Revised 01-18-2010_DEM-WP(C) ENERG10C--ctn Mid-C_042010 2010GRC" xfId="9163"/>
    <cellStyle name="_x0013__Electric Rev Req Model (2010 GRC)" xfId="9164"/>
    <cellStyle name="_x0013__Electric Rev Req Model (2010 GRC) SF" xfId="9165"/>
    <cellStyle name="_ENCOGEN_WBOOK" xfId="3510"/>
    <cellStyle name="_ENCOGEN_WBOOK 2" xfId="3511"/>
    <cellStyle name="_ENCOGEN_WBOOK_DEM-WP(C) ENERG10C--ctn Mid-C_042010 2010GRC" xfId="9166"/>
    <cellStyle name="_ENCOGEN_WBOOK_NIM Summary" xfId="3512"/>
    <cellStyle name="_ENCOGEN_WBOOK_NIM Summary 2" xfId="3513"/>
    <cellStyle name="_ENCOGEN_WBOOK_NIM Summary_DEM-WP(C) ENERG10C--ctn Mid-C_042010 2010GRC" xfId="9167"/>
    <cellStyle name="_x0013__Final Order Electric EXHIBIT A-1" xfId="3514"/>
    <cellStyle name="_x0013__Final Order Electric EXHIBIT A-1 2" xfId="3515"/>
    <cellStyle name="_x0013__Final Order Electric EXHIBIT A-1 2 2" xfId="3516"/>
    <cellStyle name="_x0013__Final Order Electric EXHIBIT A-1 3" xfId="3517"/>
    <cellStyle name="_Fixed Gas Transport 1 19 09" xfId="3518"/>
    <cellStyle name="_Fixed Gas Transport 1 19 09 2" xfId="3519"/>
    <cellStyle name="_Fixed Gas Transport 1 19 09 2 2" xfId="3520"/>
    <cellStyle name="_Fixed Gas Transport 1 19 09 3" xfId="3521"/>
    <cellStyle name="_Fixed Gas Transport 1 19 09_DEM-WP(C) ENERG10C--ctn Mid-C_042010 2010GRC" xfId="9168"/>
    <cellStyle name="_Fuel Prices 4-14" xfId="44"/>
    <cellStyle name="_Fuel Prices 4-14 2" xfId="3522"/>
    <cellStyle name="_Fuel Prices 4-14 2 2" xfId="3523"/>
    <cellStyle name="_Fuel Prices 4-14 2 2 2" xfId="3524"/>
    <cellStyle name="_Fuel Prices 4-14 2 3" xfId="3525"/>
    <cellStyle name="_Fuel Prices 4-14 3" xfId="3526"/>
    <cellStyle name="_Fuel Prices 4-14 3 2" xfId="3527"/>
    <cellStyle name="_Fuel Prices 4-14 4" xfId="3528"/>
    <cellStyle name="_Fuel Prices 4-14 4 2" xfId="3529"/>
    <cellStyle name="_Fuel Prices 4-14 5" xfId="9169"/>
    <cellStyle name="_Fuel Prices 4-14 5 2" xfId="9170"/>
    <cellStyle name="_Fuel Prices 4-14 6" xfId="9171"/>
    <cellStyle name="_Fuel Prices 4-14 7" xfId="9172"/>
    <cellStyle name="_Fuel Prices 4-14 7 2" xfId="9173"/>
    <cellStyle name="_Fuel Prices 4-14 8" xfId="9174"/>
    <cellStyle name="_Fuel Prices 4-14 8 2" xfId="9175"/>
    <cellStyle name="_Fuel Prices 4-14_04 07E Wild Horse Wind Expansion (C) (2)" xfId="3530"/>
    <cellStyle name="_Fuel Prices 4-14_04 07E Wild Horse Wind Expansion (C) (2) 2" xfId="3531"/>
    <cellStyle name="_Fuel Prices 4-14_04 07E Wild Horse Wind Expansion (C) (2) 2 2" xfId="3532"/>
    <cellStyle name="_Fuel Prices 4-14_04 07E Wild Horse Wind Expansion (C) (2) 3" xfId="3533"/>
    <cellStyle name="_Fuel Prices 4-14_04 07E Wild Horse Wind Expansion (C) (2)_Adj Bench DR 3 for Initial Briefs (Electric)" xfId="3534"/>
    <cellStyle name="_Fuel Prices 4-14_04 07E Wild Horse Wind Expansion (C) (2)_Adj Bench DR 3 for Initial Briefs (Electric) 2" xfId="3535"/>
    <cellStyle name="_Fuel Prices 4-14_04 07E Wild Horse Wind Expansion (C) (2)_Adj Bench DR 3 for Initial Briefs (Electric) 2 2" xfId="3536"/>
    <cellStyle name="_Fuel Prices 4-14_04 07E Wild Horse Wind Expansion (C) (2)_Adj Bench DR 3 for Initial Briefs (Electric) 3" xfId="3537"/>
    <cellStyle name="_Fuel Prices 4-14_04 07E Wild Horse Wind Expansion (C) (2)_Adj Bench DR 3 for Initial Briefs (Electric)_DEM-WP(C) ENERG10C--ctn Mid-C_042010 2010GRC" xfId="9176"/>
    <cellStyle name="_Fuel Prices 4-14_04 07E Wild Horse Wind Expansion (C) (2)_Book1" xfId="9177"/>
    <cellStyle name="_Fuel Prices 4-14_04 07E Wild Horse Wind Expansion (C) (2)_DEM-WP(C) ENERG10C--ctn Mid-C_042010 2010GRC" xfId="9178"/>
    <cellStyle name="_Fuel Prices 4-14_04 07E Wild Horse Wind Expansion (C) (2)_Electric Rev Req Model (2009 GRC) " xfId="3538"/>
    <cellStyle name="_Fuel Prices 4-14_04 07E Wild Horse Wind Expansion (C) (2)_Electric Rev Req Model (2009 GRC)  2" xfId="3539"/>
    <cellStyle name="_Fuel Prices 4-14_04 07E Wild Horse Wind Expansion (C) (2)_Electric Rev Req Model (2009 GRC)  2 2" xfId="3540"/>
    <cellStyle name="_Fuel Prices 4-14_04 07E Wild Horse Wind Expansion (C) (2)_Electric Rev Req Model (2009 GRC)  3" xfId="3541"/>
    <cellStyle name="_Fuel Prices 4-14_04 07E Wild Horse Wind Expansion (C) (2)_Electric Rev Req Model (2009 GRC) _DEM-WP(C) ENERG10C--ctn Mid-C_042010 2010GRC" xfId="9179"/>
    <cellStyle name="_Fuel Prices 4-14_04 07E Wild Horse Wind Expansion (C) (2)_Electric Rev Req Model (2009 GRC) Rebuttal" xfId="3542"/>
    <cellStyle name="_Fuel Prices 4-14_04 07E Wild Horse Wind Expansion (C) (2)_Electric Rev Req Model (2009 GRC) Rebuttal 2" xfId="3543"/>
    <cellStyle name="_Fuel Prices 4-14_04 07E Wild Horse Wind Expansion (C) (2)_Electric Rev Req Model (2009 GRC) Rebuttal 2 2" xfId="3544"/>
    <cellStyle name="_Fuel Prices 4-14_04 07E Wild Horse Wind Expansion (C) (2)_Electric Rev Req Model (2009 GRC) Rebuttal 3" xfId="3545"/>
    <cellStyle name="_Fuel Prices 4-14_04 07E Wild Horse Wind Expansion (C) (2)_Electric Rev Req Model (2009 GRC) Rebuttal REmoval of New  WH Solar AdjustMI" xfId="3546"/>
    <cellStyle name="_Fuel Prices 4-14_04 07E Wild Horse Wind Expansion (C) (2)_Electric Rev Req Model (2009 GRC) Rebuttal REmoval of New  WH Solar AdjustMI 2" xfId="3547"/>
    <cellStyle name="_Fuel Prices 4-14_04 07E Wild Horse Wind Expansion (C) (2)_Electric Rev Req Model (2009 GRC) Rebuttal REmoval of New  WH Solar AdjustMI 2 2" xfId="3548"/>
    <cellStyle name="_Fuel Prices 4-14_04 07E Wild Horse Wind Expansion (C) (2)_Electric Rev Req Model (2009 GRC) Rebuttal REmoval of New  WH Solar AdjustMI 3" xfId="3549"/>
    <cellStyle name="_Fuel Prices 4-14_04 07E Wild Horse Wind Expansion (C) (2)_Electric Rev Req Model (2009 GRC) Rebuttal REmoval of New  WH Solar AdjustMI_DEM-WP(C) ENERG10C--ctn Mid-C_042010 2010GRC" xfId="9180"/>
    <cellStyle name="_Fuel Prices 4-14_04 07E Wild Horse Wind Expansion (C) (2)_Electric Rev Req Model (2009 GRC) Revised 01-18-2010" xfId="3550"/>
    <cellStyle name="_Fuel Prices 4-14_04 07E Wild Horse Wind Expansion (C) (2)_Electric Rev Req Model (2009 GRC) Revised 01-18-2010 2" xfId="3551"/>
    <cellStyle name="_Fuel Prices 4-14_04 07E Wild Horse Wind Expansion (C) (2)_Electric Rev Req Model (2009 GRC) Revised 01-18-2010 2 2" xfId="3552"/>
    <cellStyle name="_Fuel Prices 4-14_04 07E Wild Horse Wind Expansion (C) (2)_Electric Rev Req Model (2009 GRC) Revised 01-18-2010 3" xfId="3553"/>
    <cellStyle name="_Fuel Prices 4-14_04 07E Wild Horse Wind Expansion (C) (2)_Electric Rev Req Model (2009 GRC) Revised 01-18-2010_DEM-WP(C) ENERG10C--ctn Mid-C_042010 2010GRC" xfId="9181"/>
    <cellStyle name="_Fuel Prices 4-14_04 07E Wild Horse Wind Expansion (C) (2)_Electric Rev Req Model (2010 GRC)" xfId="9182"/>
    <cellStyle name="_Fuel Prices 4-14_04 07E Wild Horse Wind Expansion (C) (2)_Electric Rev Req Model (2010 GRC) SF" xfId="9183"/>
    <cellStyle name="_Fuel Prices 4-14_04 07E Wild Horse Wind Expansion (C) (2)_Final Order Electric EXHIBIT A-1" xfId="3554"/>
    <cellStyle name="_Fuel Prices 4-14_04 07E Wild Horse Wind Expansion (C) (2)_Final Order Electric EXHIBIT A-1 2" xfId="3555"/>
    <cellStyle name="_Fuel Prices 4-14_04 07E Wild Horse Wind Expansion (C) (2)_Final Order Electric EXHIBIT A-1 2 2" xfId="3556"/>
    <cellStyle name="_Fuel Prices 4-14_04 07E Wild Horse Wind Expansion (C) (2)_Final Order Electric EXHIBIT A-1 3" xfId="3557"/>
    <cellStyle name="_Fuel Prices 4-14_04 07E Wild Horse Wind Expansion (C) (2)_TENASKA REGULATORY ASSET" xfId="3558"/>
    <cellStyle name="_Fuel Prices 4-14_04 07E Wild Horse Wind Expansion (C) (2)_TENASKA REGULATORY ASSET 2" xfId="3559"/>
    <cellStyle name="_Fuel Prices 4-14_04 07E Wild Horse Wind Expansion (C) (2)_TENASKA REGULATORY ASSET 2 2" xfId="3560"/>
    <cellStyle name="_Fuel Prices 4-14_04 07E Wild Horse Wind Expansion (C) (2)_TENASKA REGULATORY ASSET 3" xfId="3561"/>
    <cellStyle name="_Fuel Prices 4-14_16.37E Wild Horse Expansion DeferralRevwrkingfile SF" xfId="3562"/>
    <cellStyle name="_Fuel Prices 4-14_16.37E Wild Horse Expansion DeferralRevwrkingfile SF 2" xfId="3563"/>
    <cellStyle name="_Fuel Prices 4-14_16.37E Wild Horse Expansion DeferralRevwrkingfile SF 2 2" xfId="3564"/>
    <cellStyle name="_Fuel Prices 4-14_16.37E Wild Horse Expansion DeferralRevwrkingfile SF 3" xfId="3565"/>
    <cellStyle name="_Fuel Prices 4-14_16.37E Wild Horse Expansion DeferralRevwrkingfile SF_DEM-WP(C) ENERG10C--ctn Mid-C_042010 2010GRC" xfId="9184"/>
    <cellStyle name="_Fuel Prices 4-14_2009 Compliance Filing PCA Exhibits for GRC" xfId="9185"/>
    <cellStyle name="_Fuel Prices 4-14_2009 GRC Compl Filing - Exhibit D" xfId="3566"/>
    <cellStyle name="_Fuel Prices 4-14_2009 GRC Compl Filing - Exhibit D 2" xfId="3567"/>
    <cellStyle name="_Fuel Prices 4-14_2009 GRC Compl Filing - Exhibit D_DEM-WP(C) ENERG10C--ctn Mid-C_042010 2010GRC" xfId="9186"/>
    <cellStyle name="_Fuel Prices 4-14_3.01 Income Statement" xfId="45"/>
    <cellStyle name="_Fuel Prices 4-14_4 31 Regulatory Assets and Liabilities  7 06- Exhibit D" xfId="3568"/>
    <cellStyle name="_Fuel Prices 4-14_4 31 Regulatory Assets and Liabilities  7 06- Exhibit D 2" xfId="3569"/>
    <cellStyle name="_Fuel Prices 4-14_4 31 Regulatory Assets and Liabilities  7 06- Exhibit D 2 2" xfId="3570"/>
    <cellStyle name="_Fuel Prices 4-14_4 31 Regulatory Assets and Liabilities  7 06- Exhibit D 3" xfId="3571"/>
    <cellStyle name="_Fuel Prices 4-14_4 31 Regulatory Assets and Liabilities  7 06- Exhibit D_DEM-WP(C) ENERG10C--ctn Mid-C_042010 2010GRC" xfId="9187"/>
    <cellStyle name="_Fuel Prices 4-14_4 31 Regulatory Assets and Liabilities  7 06- Exhibit D_NIM Summary" xfId="3572"/>
    <cellStyle name="_Fuel Prices 4-14_4 31 Regulatory Assets and Liabilities  7 06- Exhibit D_NIM Summary 2" xfId="3573"/>
    <cellStyle name="_Fuel Prices 4-14_4 31 Regulatory Assets and Liabilities  7 06- Exhibit D_NIM Summary_DEM-WP(C) ENERG10C--ctn Mid-C_042010 2010GRC" xfId="9188"/>
    <cellStyle name="_Fuel Prices 4-14_4 31 Regulatory Assets and Liabilities  7 06- Exhibit D_NIM+O&amp;M" xfId="9189"/>
    <cellStyle name="_Fuel Prices 4-14_4 31 Regulatory Assets and Liabilities  7 06- Exhibit D_NIM+O&amp;M Monthly" xfId="9190"/>
    <cellStyle name="_Fuel Prices 4-14_4 31E Reg Asset  Liab and EXH D" xfId="9191"/>
    <cellStyle name="_Fuel Prices 4-14_4 31E Reg Asset  Liab and EXH D _ Aug 10 Filing (2)" xfId="9192"/>
    <cellStyle name="_Fuel Prices 4-14_4 32 Regulatory Assets and Liabilities  7 06- Exhibit D" xfId="3574"/>
    <cellStyle name="_Fuel Prices 4-14_4 32 Regulatory Assets and Liabilities  7 06- Exhibit D 2" xfId="3575"/>
    <cellStyle name="_Fuel Prices 4-14_4 32 Regulatory Assets and Liabilities  7 06- Exhibit D 2 2" xfId="3576"/>
    <cellStyle name="_Fuel Prices 4-14_4 32 Regulatory Assets and Liabilities  7 06- Exhibit D 3" xfId="3577"/>
    <cellStyle name="_Fuel Prices 4-14_4 32 Regulatory Assets and Liabilities  7 06- Exhibit D_DEM-WP(C) ENERG10C--ctn Mid-C_042010 2010GRC" xfId="9193"/>
    <cellStyle name="_Fuel Prices 4-14_4 32 Regulatory Assets and Liabilities  7 06- Exhibit D_NIM Summary" xfId="3578"/>
    <cellStyle name="_Fuel Prices 4-14_4 32 Regulatory Assets and Liabilities  7 06- Exhibit D_NIM Summary 2" xfId="3579"/>
    <cellStyle name="_Fuel Prices 4-14_4 32 Regulatory Assets and Liabilities  7 06- Exhibit D_NIM Summary_DEM-WP(C) ENERG10C--ctn Mid-C_042010 2010GRC" xfId="9194"/>
    <cellStyle name="_Fuel Prices 4-14_4 32 Regulatory Assets and Liabilities  7 06- Exhibit D_NIM+O&amp;M" xfId="9195"/>
    <cellStyle name="_Fuel Prices 4-14_4 32 Regulatory Assets and Liabilities  7 06- Exhibit D_NIM+O&amp;M Monthly" xfId="9196"/>
    <cellStyle name="_Fuel Prices 4-14_AURORA Total New" xfId="3580"/>
    <cellStyle name="_Fuel Prices 4-14_AURORA Total New 2" xfId="3581"/>
    <cellStyle name="_Fuel Prices 4-14_Book2" xfId="3582"/>
    <cellStyle name="_Fuel Prices 4-14_Book2 2" xfId="3583"/>
    <cellStyle name="_Fuel Prices 4-14_Book2 2 2" xfId="3584"/>
    <cellStyle name="_Fuel Prices 4-14_Book2 3" xfId="3585"/>
    <cellStyle name="_Fuel Prices 4-14_Book2_Adj Bench DR 3 for Initial Briefs (Electric)" xfId="3586"/>
    <cellStyle name="_Fuel Prices 4-14_Book2_Adj Bench DR 3 for Initial Briefs (Electric) 2" xfId="3587"/>
    <cellStyle name="_Fuel Prices 4-14_Book2_Adj Bench DR 3 for Initial Briefs (Electric) 2 2" xfId="3588"/>
    <cellStyle name="_Fuel Prices 4-14_Book2_Adj Bench DR 3 for Initial Briefs (Electric) 3" xfId="3589"/>
    <cellStyle name="_Fuel Prices 4-14_Book2_Adj Bench DR 3 for Initial Briefs (Electric)_DEM-WP(C) ENERG10C--ctn Mid-C_042010 2010GRC" xfId="9197"/>
    <cellStyle name="_Fuel Prices 4-14_Book2_DEM-WP(C) ENERG10C--ctn Mid-C_042010 2010GRC" xfId="9198"/>
    <cellStyle name="_Fuel Prices 4-14_Book2_Electric Rev Req Model (2009 GRC) Rebuttal" xfId="3590"/>
    <cellStyle name="_Fuel Prices 4-14_Book2_Electric Rev Req Model (2009 GRC) Rebuttal 2" xfId="3591"/>
    <cellStyle name="_Fuel Prices 4-14_Book2_Electric Rev Req Model (2009 GRC) Rebuttal 2 2" xfId="3592"/>
    <cellStyle name="_Fuel Prices 4-14_Book2_Electric Rev Req Model (2009 GRC) Rebuttal 3" xfId="3593"/>
    <cellStyle name="_Fuel Prices 4-14_Book2_Electric Rev Req Model (2009 GRC) Rebuttal REmoval of New  WH Solar AdjustMI" xfId="3594"/>
    <cellStyle name="_Fuel Prices 4-14_Book2_Electric Rev Req Model (2009 GRC) Rebuttal REmoval of New  WH Solar AdjustMI 2" xfId="3595"/>
    <cellStyle name="_Fuel Prices 4-14_Book2_Electric Rev Req Model (2009 GRC) Rebuttal REmoval of New  WH Solar AdjustMI 2 2" xfId="3596"/>
    <cellStyle name="_Fuel Prices 4-14_Book2_Electric Rev Req Model (2009 GRC) Rebuttal REmoval of New  WH Solar AdjustMI 3" xfId="3597"/>
    <cellStyle name="_Fuel Prices 4-14_Book2_Electric Rev Req Model (2009 GRC) Rebuttal REmoval of New  WH Solar AdjustMI_DEM-WP(C) ENERG10C--ctn Mid-C_042010 2010GRC" xfId="9199"/>
    <cellStyle name="_Fuel Prices 4-14_Book2_Electric Rev Req Model (2009 GRC) Revised 01-18-2010" xfId="3598"/>
    <cellStyle name="_Fuel Prices 4-14_Book2_Electric Rev Req Model (2009 GRC) Revised 01-18-2010 2" xfId="3599"/>
    <cellStyle name="_Fuel Prices 4-14_Book2_Electric Rev Req Model (2009 GRC) Revised 01-18-2010 2 2" xfId="3600"/>
    <cellStyle name="_Fuel Prices 4-14_Book2_Electric Rev Req Model (2009 GRC) Revised 01-18-2010 3" xfId="3601"/>
    <cellStyle name="_Fuel Prices 4-14_Book2_Electric Rev Req Model (2009 GRC) Revised 01-18-2010_DEM-WP(C) ENERG10C--ctn Mid-C_042010 2010GRC" xfId="9200"/>
    <cellStyle name="_Fuel Prices 4-14_Book2_Final Order Electric EXHIBIT A-1" xfId="3602"/>
    <cellStyle name="_Fuel Prices 4-14_Book2_Final Order Electric EXHIBIT A-1 2" xfId="3603"/>
    <cellStyle name="_Fuel Prices 4-14_Book2_Final Order Electric EXHIBIT A-1 2 2" xfId="3604"/>
    <cellStyle name="_Fuel Prices 4-14_Book2_Final Order Electric EXHIBIT A-1 3" xfId="3605"/>
    <cellStyle name="_Fuel Prices 4-14_Book4" xfId="3606"/>
    <cellStyle name="_Fuel Prices 4-14_Book4 2" xfId="3607"/>
    <cellStyle name="_Fuel Prices 4-14_Book4 2 2" xfId="3608"/>
    <cellStyle name="_Fuel Prices 4-14_Book4 3" xfId="3609"/>
    <cellStyle name="_Fuel Prices 4-14_Book4_DEM-WP(C) ENERG10C--ctn Mid-C_042010 2010GRC" xfId="9201"/>
    <cellStyle name="_Fuel Prices 4-14_Book9" xfId="3610"/>
    <cellStyle name="_Fuel Prices 4-14_Book9 2" xfId="3611"/>
    <cellStyle name="_Fuel Prices 4-14_Book9 2 2" xfId="3612"/>
    <cellStyle name="_Fuel Prices 4-14_Book9 3" xfId="3613"/>
    <cellStyle name="_Fuel Prices 4-14_Book9_DEM-WP(C) ENERG10C--ctn Mid-C_042010 2010GRC" xfId="9202"/>
    <cellStyle name="_Fuel Prices 4-14_Chelan PUD Power Costs (8-10)" xfId="9203"/>
    <cellStyle name="_Fuel Prices 4-14_DEM-WP(C) Chelan Power Costs" xfId="9204"/>
    <cellStyle name="_Fuel Prices 4-14_DEM-WP(C) ENERG10C--ctn Mid-C_042010 2010GRC" xfId="9205"/>
    <cellStyle name="_Fuel Prices 4-14_DEM-WP(C) Gas Transport 2010GRC" xfId="9206"/>
    <cellStyle name="_Fuel Prices 4-14_Direct Assignment Distribution Plant 2008" xfId="3614"/>
    <cellStyle name="_Fuel Prices 4-14_Direct Assignment Distribution Plant 2008 2" xfId="3615"/>
    <cellStyle name="_Fuel Prices 4-14_Direct Assignment Distribution Plant 2008 2 2" xfId="3616"/>
    <cellStyle name="_Fuel Prices 4-14_Direct Assignment Distribution Plant 2008 2 2 2" xfId="3617"/>
    <cellStyle name="_Fuel Prices 4-14_Direct Assignment Distribution Plant 2008 2 3" xfId="3618"/>
    <cellStyle name="_Fuel Prices 4-14_Direct Assignment Distribution Plant 2008 2 3 2" xfId="3619"/>
    <cellStyle name="_Fuel Prices 4-14_Direct Assignment Distribution Plant 2008 2 4" xfId="3620"/>
    <cellStyle name="_Fuel Prices 4-14_Direct Assignment Distribution Plant 2008 2 4 2" xfId="3621"/>
    <cellStyle name="_Fuel Prices 4-14_Direct Assignment Distribution Plant 2008 3" xfId="3622"/>
    <cellStyle name="_Fuel Prices 4-14_Direct Assignment Distribution Plant 2008 3 2" xfId="3623"/>
    <cellStyle name="_Fuel Prices 4-14_Direct Assignment Distribution Plant 2008 4" xfId="3624"/>
    <cellStyle name="_Fuel Prices 4-14_Direct Assignment Distribution Plant 2008 4 2" xfId="3625"/>
    <cellStyle name="_Fuel Prices 4-14_Direct Assignment Distribution Plant 2008 5" xfId="3626"/>
    <cellStyle name="_Fuel Prices 4-14_Direct Assignment Distribution Plant 2008 6" xfId="9207"/>
    <cellStyle name="_Fuel Prices 4-14_Electric COS Inputs" xfId="3627"/>
    <cellStyle name="_Fuel Prices 4-14_Electric COS Inputs 2" xfId="3628"/>
    <cellStyle name="_Fuel Prices 4-14_Electric COS Inputs 2 2" xfId="3629"/>
    <cellStyle name="_Fuel Prices 4-14_Electric COS Inputs 2 2 2" xfId="3630"/>
    <cellStyle name="_Fuel Prices 4-14_Electric COS Inputs 2 3" xfId="3631"/>
    <cellStyle name="_Fuel Prices 4-14_Electric COS Inputs 2 3 2" xfId="3632"/>
    <cellStyle name="_Fuel Prices 4-14_Electric COS Inputs 2 4" xfId="3633"/>
    <cellStyle name="_Fuel Prices 4-14_Electric COS Inputs 2 4 2" xfId="3634"/>
    <cellStyle name="_Fuel Prices 4-14_Electric COS Inputs 3" xfId="3635"/>
    <cellStyle name="_Fuel Prices 4-14_Electric COS Inputs 3 2" xfId="3636"/>
    <cellStyle name="_Fuel Prices 4-14_Electric COS Inputs 4" xfId="3637"/>
    <cellStyle name="_Fuel Prices 4-14_Electric COS Inputs 4 2" xfId="3638"/>
    <cellStyle name="_Fuel Prices 4-14_Electric COS Inputs 5" xfId="3639"/>
    <cellStyle name="_Fuel Prices 4-14_Electric COS Inputs 6" xfId="9208"/>
    <cellStyle name="_Fuel Prices 4-14_Electric Rate Spread and Rate Design 3.23.09" xfId="3640"/>
    <cellStyle name="_Fuel Prices 4-14_Electric Rate Spread and Rate Design 3.23.09 2" xfId="3641"/>
    <cellStyle name="_Fuel Prices 4-14_Electric Rate Spread and Rate Design 3.23.09 2 2" xfId="3642"/>
    <cellStyle name="_Fuel Prices 4-14_Electric Rate Spread and Rate Design 3.23.09 2 2 2" xfId="3643"/>
    <cellStyle name="_Fuel Prices 4-14_Electric Rate Spread and Rate Design 3.23.09 2 3" xfId="3644"/>
    <cellStyle name="_Fuel Prices 4-14_Electric Rate Spread and Rate Design 3.23.09 2 3 2" xfId="3645"/>
    <cellStyle name="_Fuel Prices 4-14_Electric Rate Spread and Rate Design 3.23.09 2 4" xfId="3646"/>
    <cellStyle name="_Fuel Prices 4-14_Electric Rate Spread and Rate Design 3.23.09 2 4 2" xfId="3647"/>
    <cellStyle name="_Fuel Prices 4-14_Electric Rate Spread and Rate Design 3.23.09 3" xfId="3648"/>
    <cellStyle name="_Fuel Prices 4-14_Electric Rate Spread and Rate Design 3.23.09 3 2" xfId="3649"/>
    <cellStyle name="_Fuel Prices 4-14_Electric Rate Spread and Rate Design 3.23.09 4" xfId="3650"/>
    <cellStyle name="_Fuel Prices 4-14_Electric Rate Spread and Rate Design 3.23.09 4 2" xfId="3651"/>
    <cellStyle name="_Fuel Prices 4-14_Electric Rate Spread and Rate Design 3.23.09 5" xfId="3652"/>
    <cellStyle name="_Fuel Prices 4-14_Electric Rate Spread and Rate Design 3.23.09 6" xfId="9209"/>
    <cellStyle name="_Fuel Prices 4-14_INPUTS" xfId="3653"/>
    <cellStyle name="_Fuel Prices 4-14_INPUTS 2" xfId="3654"/>
    <cellStyle name="_Fuel Prices 4-14_INPUTS 2 2" xfId="3655"/>
    <cellStyle name="_Fuel Prices 4-14_INPUTS 2 2 2" xfId="3656"/>
    <cellStyle name="_Fuel Prices 4-14_INPUTS 2 3" xfId="3657"/>
    <cellStyle name="_Fuel Prices 4-14_INPUTS 2 3 2" xfId="3658"/>
    <cellStyle name="_Fuel Prices 4-14_INPUTS 2 4" xfId="3659"/>
    <cellStyle name="_Fuel Prices 4-14_INPUTS 2 4 2" xfId="3660"/>
    <cellStyle name="_Fuel Prices 4-14_INPUTS 3" xfId="3661"/>
    <cellStyle name="_Fuel Prices 4-14_INPUTS 3 2" xfId="3662"/>
    <cellStyle name="_Fuel Prices 4-14_INPUTS 4" xfId="3663"/>
    <cellStyle name="_Fuel Prices 4-14_INPUTS 4 2" xfId="3664"/>
    <cellStyle name="_Fuel Prices 4-14_INPUTS 5" xfId="3665"/>
    <cellStyle name="_Fuel Prices 4-14_INPUTS 6" xfId="9210"/>
    <cellStyle name="_Fuel Prices 4-14_Leased Transformer &amp; Substation Plant &amp; Rev 12-2009" xfId="3666"/>
    <cellStyle name="_Fuel Prices 4-14_Leased Transformer &amp; Substation Plant &amp; Rev 12-2009 2" xfId="3667"/>
    <cellStyle name="_Fuel Prices 4-14_Leased Transformer &amp; Substation Plant &amp; Rev 12-2009 2 2" xfId="3668"/>
    <cellStyle name="_Fuel Prices 4-14_Leased Transformer &amp; Substation Plant &amp; Rev 12-2009 2 2 2" xfId="3669"/>
    <cellStyle name="_Fuel Prices 4-14_Leased Transformer &amp; Substation Plant &amp; Rev 12-2009 2 3" xfId="3670"/>
    <cellStyle name="_Fuel Prices 4-14_Leased Transformer &amp; Substation Plant &amp; Rev 12-2009 2 3 2" xfId="3671"/>
    <cellStyle name="_Fuel Prices 4-14_Leased Transformer &amp; Substation Plant &amp; Rev 12-2009 2 4" xfId="3672"/>
    <cellStyle name="_Fuel Prices 4-14_Leased Transformer &amp; Substation Plant &amp; Rev 12-2009 2 4 2" xfId="3673"/>
    <cellStyle name="_Fuel Prices 4-14_Leased Transformer &amp; Substation Plant &amp; Rev 12-2009 3" xfId="3674"/>
    <cellStyle name="_Fuel Prices 4-14_Leased Transformer &amp; Substation Plant &amp; Rev 12-2009 3 2" xfId="3675"/>
    <cellStyle name="_Fuel Prices 4-14_Leased Transformer &amp; Substation Plant &amp; Rev 12-2009 4" xfId="3676"/>
    <cellStyle name="_Fuel Prices 4-14_Leased Transformer &amp; Substation Plant &amp; Rev 12-2009 4 2" xfId="3677"/>
    <cellStyle name="_Fuel Prices 4-14_Leased Transformer &amp; Substation Plant &amp; Rev 12-2009 5" xfId="3678"/>
    <cellStyle name="_Fuel Prices 4-14_Leased Transformer &amp; Substation Plant &amp; Rev 12-2009 6" xfId="9211"/>
    <cellStyle name="_Fuel Prices 4-14_NIM Summary" xfId="3679"/>
    <cellStyle name="_Fuel Prices 4-14_NIM Summary 09GRC" xfId="3680"/>
    <cellStyle name="_Fuel Prices 4-14_NIM Summary 09GRC 2" xfId="3681"/>
    <cellStyle name="_Fuel Prices 4-14_NIM Summary 09GRC_DEM-WP(C) ENERG10C--ctn Mid-C_042010 2010GRC" xfId="9212"/>
    <cellStyle name="_Fuel Prices 4-14_NIM Summary 2" xfId="3682"/>
    <cellStyle name="_Fuel Prices 4-14_NIM Summary 3" xfId="3683"/>
    <cellStyle name="_Fuel Prices 4-14_NIM Summary 4" xfId="3684"/>
    <cellStyle name="_Fuel Prices 4-14_NIM Summary 5" xfId="3685"/>
    <cellStyle name="_Fuel Prices 4-14_NIM Summary 6" xfId="3686"/>
    <cellStyle name="_Fuel Prices 4-14_NIM Summary 7" xfId="3687"/>
    <cellStyle name="_Fuel Prices 4-14_NIM Summary 8" xfId="3688"/>
    <cellStyle name="_Fuel Prices 4-14_NIM Summary 9" xfId="3689"/>
    <cellStyle name="_Fuel Prices 4-14_NIM Summary_DEM-WP(C) ENERG10C--ctn Mid-C_042010 2010GRC" xfId="9213"/>
    <cellStyle name="_Fuel Prices 4-14_NIM+O&amp;M" xfId="9214"/>
    <cellStyle name="_Fuel Prices 4-14_NIM+O&amp;M 2" xfId="9215"/>
    <cellStyle name="_Fuel Prices 4-14_NIM+O&amp;M Monthly" xfId="9216"/>
    <cellStyle name="_Fuel Prices 4-14_NIM+O&amp;M Monthly 2" xfId="9217"/>
    <cellStyle name="_Fuel Prices 4-14_PCA 10 -  Exhibit D from A Kellogg Jan 2011" xfId="9218"/>
    <cellStyle name="_Fuel Prices 4-14_PCA 10 -  Exhibit D from A Kellogg July 2011" xfId="9219"/>
    <cellStyle name="_Fuel Prices 4-14_PCA 10 -  Exhibit D from S Free Rcv'd 12-11" xfId="9220"/>
    <cellStyle name="_Fuel Prices 4-14_PCA 9 -  Exhibit D April 2010" xfId="9221"/>
    <cellStyle name="_Fuel Prices 4-14_PCA 9 -  Exhibit D April 2010 (3)" xfId="3690"/>
    <cellStyle name="_Fuel Prices 4-14_PCA 9 -  Exhibit D April 2010 (3) 2" xfId="3691"/>
    <cellStyle name="_Fuel Prices 4-14_PCA 9 -  Exhibit D April 2010 (3)_DEM-WP(C) ENERG10C--ctn Mid-C_042010 2010GRC" xfId="9222"/>
    <cellStyle name="_Fuel Prices 4-14_PCA 9 -  Exhibit D Nov 2010" xfId="9223"/>
    <cellStyle name="_Fuel Prices 4-14_PCA 9 - Exhibit D at August 2010" xfId="9224"/>
    <cellStyle name="_Fuel Prices 4-14_PCA 9 - Exhibit D June 2010 GRC" xfId="9225"/>
    <cellStyle name="_Fuel Prices 4-14_Peak Credit Exhibits for 2009 GRC" xfId="3692"/>
    <cellStyle name="_Fuel Prices 4-14_Peak Credit Exhibits for 2009 GRC 2" xfId="3693"/>
    <cellStyle name="_Fuel Prices 4-14_Peak Credit Exhibits for 2009 GRC 2 2" xfId="3694"/>
    <cellStyle name="_Fuel Prices 4-14_Peak Credit Exhibits for 2009 GRC 2 2 2" xfId="3695"/>
    <cellStyle name="_Fuel Prices 4-14_Peak Credit Exhibits for 2009 GRC 2 3" xfId="3696"/>
    <cellStyle name="_Fuel Prices 4-14_Peak Credit Exhibits for 2009 GRC 2 3 2" xfId="3697"/>
    <cellStyle name="_Fuel Prices 4-14_Peak Credit Exhibits for 2009 GRC 2 4" xfId="3698"/>
    <cellStyle name="_Fuel Prices 4-14_Peak Credit Exhibits for 2009 GRC 2 4 2" xfId="3699"/>
    <cellStyle name="_Fuel Prices 4-14_Peak Credit Exhibits for 2009 GRC 3" xfId="3700"/>
    <cellStyle name="_Fuel Prices 4-14_Peak Credit Exhibits for 2009 GRC 3 2" xfId="3701"/>
    <cellStyle name="_Fuel Prices 4-14_Peak Credit Exhibits for 2009 GRC 4" xfId="3702"/>
    <cellStyle name="_Fuel Prices 4-14_Peak Credit Exhibits for 2009 GRC 4 2" xfId="3703"/>
    <cellStyle name="_Fuel Prices 4-14_Peak Credit Exhibits for 2009 GRC 5" xfId="3704"/>
    <cellStyle name="_Fuel Prices 4-14_Peak Credit Exhibits for 2009 GRC 6" xfId="9226"/>
    <cellStyle name="_Fuel Prices 4-14_Power Costs - Comparison bx Rbtl-Staff-Jt-PC" xfId="3705"/>
    <cellStyle name="_Fuel Prices 4-14_Power Costs - Comparison bx Rbtl-Staff-Jt-PC 2" xfId="3706"/>
    <cellStyle name="_Fuel Prices 4-14_Power Costs - Comparison bx Rbtl-Staff-Jt-PC 2 2" xfId="3707"/>
    <cellStyle name="_Fuel Prices 4-14_Power Costs - Comparison bx Rbtl-Staff-Jt-PC 3" xfId="3708"/>
    <cellStyle name="_Fuel Prices 4-14_Power Costs - Comparison bx Rbtl-Staff-Jt-PC_Adj Bench DR 3 for Initial Briefs (Electric)" xfId="3709"/>
    <cellStyle name="_Fuel Prices 4-14_Power Costs - Comparison bx Rbtl-Staff-Jt-PC_Adj Bench DR 3 for Initial Briefs (Electric) 2" xfId="3710"/>
    <cellStyle name="_Fuel Prices 4-14_Power Costs - Comparison bx Rbtl-Staff-Jt-PC_Adj Bench DR 3 for Initial Briefs (Electric) 2 2" xfId="3711"/>
    <cellStyle name="_Fuel Prices 4-14_Power Costs - Comparison bx Rbtl-Staff-Jt-PC_Adj Bench DR 3 for Initial Briefs (Electric) 3" xfId="3712"/>
    <cellStyle name="_Fuel Prices 4-14_Power Costs - Comparison bx Rbtl-Staff-Jt-PC_Adj Bench DR 3 for Initial Briefs (Electric)_DEM-WP(C) ENERG10C--ctn Mid-C_042010 2010GRC" xfId="9227"/>
    <cellStyle name="_Fuel Prices 4-14_Power Costs - Comparison bx Rbtl-Staff-Jt-PC_DEM-WP(C) ENERG10C--ctn Mid-C_042010 2010GRC" xfId="9228"/>
    <cellStyle name="_Fuel Prices 4-14_Power Costs - Comparison bx Rbtl-Staff-Jt-PC_Electric Rev Req Model (2009 GRC) Rebuttal" xfId="3713"/>
    <cellStyle name="_Fuel Prices 4-14_Power Costs - Comparison bx Rbtl-Staff-Jt-PC_Electric Rev Req Model (2009 GRC) Rebuttal 2" xfId="3714"/>
    <cellStyle name="_Fuel Prices 4-14_Power Costs - Comparison bx Rbtl-Staff-Jt-PC_Electric Rev Req Model (2009 GRC) Rebuttal 2 2" xfId="3715"/>
    <cellStyle name="_Fuel Prices 4-14_Power Costs - Comparison bx Rbtl-Staff-Jt-PC_Electric Rev Req Model (2009 GRC) Rebuttal 3" xfId="3716"/>
    <cellStyle name="_Fuel Prices 4-14_Power Costs - Comparison bx Rbtl-Staff-Jt-PC_Electric Rev Req Model (2009 GRC) Rebuttal REmoval of New  WH Solar AdjustMI" xfId="3717"/>
    <cellStyle name="_Fuel Prices 4-14_Power Costs - Comparison bx Rbtl-Staff-Jt-PC_Electric Rev Req Model (2009 GRC) Rebuttal REmoval of New  WH Solar AdjustMI 2" xfId="3718"/>
    <cellStyle name="_Fuel Prices 4-14_Power Costs - Comparison bx Rbtl-Staff-Jt-PC_Electric Rev Req Model (2009 GRC) Rebuttal REmoval of New  WH Solar AdjustMI 2 2" xfId="3719"/>
    <cellStyle name="_Fuel Prices 4-14_Power Costs - Comparison bx Rbtl-Staff-Jt-PC_Electric Rev Req Model (2009 GRC) Rebuttal REmoval of New  WH Solar AdjustMI 3" xfId="3720"/>
    <cellStyle name="_Fuel Prices 4-14_Power Costs - Comparison bx Rbtl-Staff-Jt-PC_Electric Rev Req Model (2009 GRC) Rebuttal REmoval of New  WH Solar AdjustMI_DEM-WP(C) ENERG10C--ctn Mid-C_042010 2010GRC" xfId="9229"/>
    <cellStyle name="_Fuel Prices 4-14_Power Costs - Comparison bx Rbtl-Staff-Jt-PC_Electric Rev Req Model (2009 GRC) Revised 01-18-2010" xfId="3721"/>
    <cellStyle name="_Fuel Prices 4-14_Power Costs - Comparison bx Rbtl-Staff-Jt-PC_Electric Rev Req Model (2009 GRC) Revised 01-18-2010 2" xfId="3722"/>
    <cellStyle name="_Fuel Prices 4-14_Power Costs - Comparison bx Rbtl-Staff-Jt-PC_Electric Rev Req Model (2009 GRC) Revised 01-18-2010 2 2" xfId="3723"/>
    <cellStyle name="_Fuel Prices 4-14_Power Costs - Comparison bx Rbtl-Staff-Jt-PC_Electric Rev Req Model (2009 GRC) Revised 01-18-2010 3" xfId="3724"/>
    <cellStyle name="_Fuel Prices 4-14_Power Costs - Comparison bx Rbtl-Staff-Jt-PC_Electric Rev Req Model (2009 GRC) Revised 01-18-2010_DEM-WP(C) ENERG10C--ctn Mid-C_042010 2010GRC" xfId="9230"/>
    <cellStyle name="_Fuel Prices 4-14_Power Costs - Comparison bx Rbtl-Staff-Jt-PC_Final Order Electric EXHIBIT A-1" xfId="3725"/>
    <cellStyle name="_Fuel Prices 4-14_Power Costs - Comparison bx Rbtl-Staff-Jt-PC_Final Order Electric EXHIBIT A-1 2" xfId="3726"/>
    <cellStyle name="_Fuel Prices 4-14_Power Costs - Comparison bx Rbtl-Staff-Jt-PC_Final Order Electric EXHIBIT A-1 2 2" xfId="3727"/>
    <cellStyle name="_Fuel Prices 4-14_Power Costs - Comparison bx Rbtl-Staff-Jt-PC_Final Order Electric EXHIBIT A-1 3" xfId="3728"/>
    <cellStyle name="_Fuel Prices 4-14_Production Adj 4.37" xfId="3729"/>
    <cellStyle name="_Fuel Prices 4-14_Production Adj 4.37 2" xfId="3730"/>
    <cellStyle name="_Fuel Prices 4-14_Production Adj 4.37 2 2" xfId="3731"/>
    <cellStyle name="_Fuel Prices 4-14_Production Adj 4.37 3" xfId="3732"/>
    <cellStyle name="_Fuel Prices 4-14_Purchased Power Adj 4.03" xfId="3733"/>
    <cellStyle name="_Fuel Prices 4-14_Purchased Power Adj 4.03 2" xfId="3734"/>
    <cellStyle name="_Fuel Prices 4-14_Purchased Power Adj 4.03 2 2" xfId="3735"/>
    <cellStyle name="_Fuel Prices 4-14_Purchased Power Adj 4.03 3" xfId="3736"/>
    <cellStyle name="_Fuel Prices 4-14_Rate Design Sch 24" xfId="3737"/>
    <cellStyle name="_Fuel Prices 4-14_Rate Design Sch 24 2" xfId="3738"/>
    <cellStyle name="_Fuel Prices 4-14_Rate Design Sch 25" xfId="3739"/>
    <cellStyle name="_Fuel Prices 4-14_Rate Design Sch 25 2" xfId="3740"/>
    <cellStyle name="_Fuel Prices 4-14_Rate Design Sch 25 2 2" xfId="3741"/>
    <cellStyle name="_Fuel Prices 4-14_Rate Design Sch 25 3" xfId="3742"/>
    <cellStyle name="_Fuel Prices 4-14_Rate Design Sch 26" xfId="3743"/>
    <cellStyle name="_Fuel Prices 4-14_Rate Design Sch 26 2" xfId="3744"/>
    <cellStyle name="_Fuel Prices 4-14_Rate Design Sch 26 2 2" xfId="3745"/>
    <cellStyle name="_Fuel Prices 4-14_Rate Design Sch 26 3" xfId="3746"/>
    <cellStyle name="_Fuel Prices 4-14_Rate Design Sch 31" xfId="3747"/>
    <cellStyle name="_Fuel Prices 4-14_Rate Design Sch 31 2" xfId="3748"/>
    <cellStyle name="_Fuel Prices 4-14_Rate Design Sch 31 2 2" xfId="3749"/>
    <cellStyle name="_Fuel Prices 4-14_Rate Design Sch 31 3" xfId="3750"/>
    <cellStyle name="_Fuel Prices 4-14_Rate Design Sch 43" xfId="3751"/>
    <cellStyle name="_Fuel Prices 4-14_Rate Design Sch 43 2" xfId="3752"/>
    <cellStyle name="_Fuel Prices 4-14_Rate Design Sch 43 2 2" xfId="3753"/>
    <cellStyle name="_Fuel Prices 4-14_Rate Design Sch 43 3" xfId="3754"/>
    <cellStyle name="_Fuel Prices 4-14_Rate Design Sch 448-449" xfId="3755"/>
    <cellStyle name="_Fuel Prices 4-14_Rate Design Sch 448-449 2" xfId="3756"/>
    <cellStyle name="_Fuel Prices 4-14_Rate Design Sch 46" xfId="3757"/>
    <cellStyle name="_Fuel Prices 4-14_Rate Design Sch 46 2" xfId="3758"/>
    <cellStyle name="_Fuel Prices 4-14_Rate Design Sch 46 2 2" xfId="3759"/>
    <cellStyle name="_Fuel Prices 4-14_Rate Design Sch 46 3" xfId="3760"/>
    <cellStyle name="_Fuel Prices 4-14_Rate Spread" xfId="3761"/>
    <cellStyle name="_Fuel Prices 4-14_Rate Spread 2" xfId="3762"/>
    <cellStyle name="_Fuel Prices 4-14_Rate Spread 2 2" xfId="3763"/>
    <cellStyle name="_Fuel Prices 4-14_Rate Spread 3" xfId="3764"/>
    <cellStyle name="_Fuel Prices 4-14_Rebuttal Power Costs" xfId="3765"/>
    <cellStyle name="_Fuel Prices 4-14_Rebuttal Power Costs 2" xfId="3766"/>
    <cellStyle name="_Fuel Prices 4-14_Rebuttal Power Costs 2 2" xfId="3767"/>
    <cellStyle name="_Fuel Prices 4-14_Rebuttal Power Costs 3" xfId="3768"/>
    <cellStyle name="_Fuel Prices 4-14_Rebuttal Power Costs_Adj Bench DR 3 for Initial Briefs (Electric)" xfId="3769"/>
    <cellStyle name="_Fuel Prices 4-14_Rebuttal Power Costs_Adj Bench DR 3 for Initial Briefs (Electric) 2" xfId="3770"/>
    <cellStyle name="_Fuel Prices 4-14_Rebuttal Power Costs_Adj Bench DR 3 for Initial Briefs (Electric) 2 2" xfId="3771"/>
    <cellStyle name="_Fuel Prices 4-14_Rebuttal Power Costs_Adj Bench DR 3 for Initial Briefs (Electric) 3" xfId="3772"/>
    <cellStyle name="_Fuel Prices 4-14_Rebuttal Power Costs_Adj Bench DR 3 for Initial Briefs (Electric)_DEM-WP(C) ENERG10C--ctn Mid-C_042010 2010GRC" xfId="9231"/>
    <cellStyle name="_Fuel Prices 4-14_Rebuttal Power Costs_DEM-WP(C) ENERG10C--ctn Mid-C_042010 2010GRC" xfId="9232"/>
    <cellStyle name="_Fuel Prices 4-14_Rebuttal Power Costs_Electric Rev Req Model (2009 GRC) Rebuttal" xfId="3773"/>
    <cellStyle name="_Fuel Prices 4-14_Rebuttal Power Costs_Electric Rev Req Model (2009 GRC) Rebuttal 2" xfId="3774"/>
    <cellStyle name="_Fuel Prices 4-14_Rebuttal Power Costs_Electric Rev Req Model (2009 GRC) Rebuttal 2 2" xfId="3775"/>
    <cellStyle name="_Fuel Prices 4-14_Rebuttal Power Costs_Electric Rev Req Model (2009 GRC) Rebuttal 3" xfId="3776"/>
    <cellStyle name="_Fuel Prices 4-14_Rebuttal Power Costs_Electric Rev Req Model (2009 GRC) Rebuttal REmoval of New  WH Solar AdjustMI" xfId="3777"/>
    <cellStyle name="_Fuel Prices 4-14_Rebuttal Power Costs_Electric Rev Req Model (2009 GRC) Rebuttal REmoval of New  WH Solar AdjustMI 2" xfId="3778"/>
    <cellStyle name="_Fuel Prices 4-14_Rebuttal Power Costs_Electric Rev Req Model (2009 GRC) Rebuttal REmoval of New  WH Solar AdjustMI 2 2" xfId="3779"/>
    <cellStyle name="_Fuel Prices 4-14_Rebuttal Power Costs_Electric Rev Req Model (2009 GRC) Rebuttal REmoval of New  WH Solar AdjustMI 3" xfId="3780"/>
    <cellStyle name="_Fuel Prices 4-14_Rebuttal Power Costs_Electric Rev Req Model (2009 GRC) Rebuttal REmoval of New  WH Solar AdjustMI_DEM-WP(C) ENERG10C--ctn Mid-C_042010 2010GRC" xfId="9233"/>
    <cellStyle name="_Fuel Prices 4-14_Rebuttal Power Costs_Electric Rev Req Model (2009 GRC) Revised 01-18-2010" xfId="3781"/>
    <cellStyle name="_Fuel Prices 4-14_Rebuttal Power Costs_Electric Rev Req Model (2009 GRC) Revised 01-18-2010 2" xfId="3782"/>
    <cellStyle name="_Fuel Prices 4-14_Rebuttal Power Costs_Electric Rev Req Model (2009 GRC) Revised 01-18-2010 2 2" xfId="3783"/>
    <cellStyle name="_Fuel Prices 4-14_Rebuttal Power Costs_Electric Rev Req Model (2009 GRC) Revised 01-18-2010 3" xfId="3784"/>
    <cellStyle name="_Fuel Prices 4-14_Rebuttal Power Costs_Electric Rev Req Model (2009 GRC) Revised 01-18-2010_DEM-WP(C) ENERG10C--ctn Mid-C_042010 2010GRC" xfId="9234"/>
    <cellStyle name="_Fuel Prices 4-14_Rebuttal Power Costs_Final Order Electric EXHIBIT A-1" xfId="3785"/>
    <cellStyle name="_Fuel Prices 4-14_Rebuttal Power Costs_Final Order Electric EXHIBIT A-1 2" xfId="3786"/>
    <cellStyle name="_Fuel Prices 4-14_Rebuttal Power Costs_Final Order Electric EXHIBIT A-1 2 2" xfId="3787"/>
    <cellStyle name="_Fuel Prices 4-14_Rebuttal Power Costs_Final Order Electric EXHIBIT A-1 3" xfId="3788"/>
    <cellStyle name="_Fuel Prices 4-14_ROR 5.02" xfId="3789"/>
    <cellStyle name="_Fuel Prices 4-14_ROR 5.02 2" xfId="3790"/>
    <cellStyle name="_Fuel Prices 4-14_ROR 5.02 2 2" xfId="3791"/>
    <cellStyle name="_Fuel Prices 4-14_ROR 5.02 3" xfId="3792"/>
    <cellStyle name="_Fuel Prices 4-14_Sch 40 Feeder OH 2008" xfId="3793"/>
    <cellStyle name="_Fuel Prices 4-14_Sch 40 Feeder OH 2008 2" xfId="3794"/>
    <cellStyle name="_Fuel Prices 4-14_Sch 40 Feeder OH 2008 2 2" xfId="3795"/>
    <cellStyle name="_Fuel Prices 4-14_Sch 40 Feeder OH 2008 3" xfId="3796"/>
    <cellStyle name="_Fuel Prices 4-14_Sch 40 Interim Energy Rates " xfId="3797"/>
    <cellStyle name="_Fuel Prices 4-14_Sch 40 Interim Energy Rates  2" xfId="3798"/>
    <cellStyle name="_Fuel Prices 4-14_Sch 40 Interim Energy Rates  2 2" xfId="3799"/>
    <cellStyle name="_Fuel Prices 4-14_Sch 40 Interim Energy Rates  3" xfId="3800"/>
    <cellStyle name="_Fuel Prices 4-14_Sch 40 Substation A&amp;G 2008" xfId="3801"/>
    <cellStyle name="_Fuel Prices 4-14_Sch 40 Substation A&amp;G 2008 2" xfId="3802"/>
    <cellStyle name="_Fuel Prices 4-14_Sch 40 Substation A&amp;G 2008 2 2" xfId="3803"/>
    <cellStyle name="_Fuel Prices 4-14_Sch 40 Substation A&amp;G 2008 3" xfId="3804"/>
    <cellStyle name="_Fuel Prices 4-14_Sch 40 Substation O&amp;M 2008" xfId="3805"/>
    <cellStyle name="_Fuel Prices 4-14_Sch 40 Substation O&amp;M 2008 2" xfId="3806"/>
    <cellStyle name="_Fuel Prices 4-14_Sch 40 Substation O&amp;M 2008 2 2" xfId="3807"/>
    <cellStyle name="_Fuel Prices 4-14_Sch 40 Substation O&amp;M 2008 3" xfId="3808"/>
    <cellStyle name="_Fuel Prices 4-14_Subs 2008" xfId="3809"/>
    <cellStyle name="_Fuel Prices 4-14_Subs 2008 2" xfId="3810"/>
    <cellStyle name="_Fuel Prices 4-14_Subs 2008 2 2" xfId="3811"/>
    <cellStyle name="_Fuel Prices 4-14_Subs 2008 3" xfId="3812"/>
    <cellStyle name="_Fuel Prices 4-14_Wind Integration 10GRC" xfId="3813"/>
    <cellStyle name="_Fuel Prices 4-14_Wind Integration 10GRC 2" xfId="3814"/>
    <cellStyle name="_Fuel Prices 4-14_Wind Integration 10GRC_DEM-WP(C) ENERG10C--ctn Mid-C_042010 2010GRC" xfId="9235"/>
    <cellStyle name="_Gas Pro Forma Rev CY 2007 Janet 4_8_08" xfId="9236"/>
    <cellStyle name="_Gas Transportation Charges_2009GRC_120308" xfId="3815"/>
    <cellStyle name="_Gas Transportation Charges_2009GRC_120308 2" xfId="3816"/>
    <cellStyle name="_Gas Transportation Charges_2009GRC_120308 2 2" xfId="3817"/>
    <cellStyle name="_Gas Transportation Charges_2009GRC_120308 3" xfId="3818"/>
    <cellStyle name="_Gas Transportation Charges_2009GRC_120308 4" xfId="9237"/>
    <cellStyle name="_Gas Transportation Charges_2009GRC_120308 4 2" xfId="9238"/>
    <cellStyle name="_Gas Transportation Charges_2009GRC_120308_4 31E Reg Asset  Liab and EXH D" xfId="9239"/>
    <cellStyle name="_Gas Transportation Charges_2009GRC_120308_4 31E Reg Asset  Liab and EXH D _ Aug 10 Filing (2)" xfId="9240"/>
    <cellStyle name="_Gas Transportation Charges_2009GRC_120308_Chelan PUD Power Costs (8-10)" xfId="9241"/>
    <cellStyle name="_Gas Transportation Charges_2009GRC_120308_DEM-WP(C) Chelan Power Costs" xfId="9242"/>
    <cellStyle name="_Gas Transportation Charges_2009GRC_120308_DEM-WP(C) Costs Not In AURORA 2010GRC As Filed" xfId="3819"/>
    <cellStyle name="_Gas Transportation Charges_2009GRC_120308_DEM-WP(C) Costs Not In AURORA 2010GRC As Filed 2" xfId="9243"/>
    <cellStyle name="_Gas Transportation Charges_2009GRC_120308_DEM-WP(C) Costs Not In AURORA 2010GRC As Filed 3" xfId="9244"/>
    <cellStyle name="_Gas Transportation Charges_2009GRC_120308_DEM-WP(C) Costs Not In AURORA 2010GRC As Filed_DEM-WP(C) ENERG10C--ctn Mid-C_042010 2010GRC" xfId="9245"/>
    <cellStyle name="_Gas Transportation Charges_2009GRC_120308_DEM-WP(C) ENERG10C--ctn Mid-C_042010 2010GRC" xfId="9246"/>
    <cellStyle name="_Gas Transportation Charges_2009GRC_120308_DEM-WP(C) Gas Transport 2010GRC" xfId="9247"/>
    <cellStyle name="_Gas Transportation Charges_2009GRC_120308_NIM Summary" xfId="3820"/>
    <cellStyle name="_Gas Transportation Charges_2009GRC_120308_NIM Summary 09GRC" xfId="3821"/>
    <cellStyle name="_Gas Transportation Charges_2009GRC_120308_NIM Summary 09GRC 2" xfId="3822"/>
    <cellStyle name="_Gas Transportation Charges_2009GRC_120308_NIM Summary 09GRC_DEM-WP(C) ENERG10C--ctn Mid-C_042010 2010GRC" xfId="9248"/>
    <cellStyle name="_Gas Transportation Charges_2009GRC_120308_NIM Summary 2" xfId="3823"/>
    <cellStyle name="_Gas Transportation Charges_2009GRC_120308_NIM Summary 3" xfId="3824"/>
    <cellStyle name="_Gas Transportation Charges_2009GRC_120308_NIM Summary 4" xfId="3825"/>
    <cellStyle name="_Gas Transportation Charges_2009GRC_120308_NIM Summary 5" xfId="3826"/>
    <cellStyle name="_Gas Transportation Charges_2009GRC_120308_NIM Summary 6" xfId="3827"/>
    <cellStyle name="_Gas Transportation Charges_2009GRC_120308_NIM Summary 7" xfId="3828"/>
    <cellStyle name="_Gas Transportation Charges_2009GRC_120308_NIM Summary 8" xfId="3829"/>
    <cellStyle name="_Gas Transportation Charges_2009GRC_120308_NIM Summary 9" xfId="3830"/>
    <cellStyle name="_Gas Transportation Charges_2009GRC_120308_NIM Summary_DEM-WP(C) ENERG10C--ctn Mid-C_042010 2010GRC" xfId="9249"/>
    <cellStyle name="_Gas Transportation Charges_2009GRC_120308_NIM+O&amp;M" xfId="9250"/>
    <cellStyle name="_Gas Transportation Charges_2009GRC_120308_NIM+O&amp;M 2" xfId="9251"/>
    <cellStyle name="_Gas Transportation Charges_2009GRC_120308_NIM+O&amp;M Monthly" xfId="9252"/>
    <cellStyle name="_Gas Transportation Charges_2009GRC_120308_NIM+O&amp;M Monthly 2" xfId="9253"/>
    <cellStyle name="_Gas Transportation Charges_2009GRC_120308_PCA 9 -  Exhibit D April 2010 (3)" xfId="3831"/>
    <cellStyle name="_Gas Transportation Charges_2009GRC_120308_PCA 9 -  Exhibit D April 2010 (3) 2" xfId="3832"/>
    <cellStyle name="_Gas Transportation Charges_2009GRC_120308_PCA 9 -  Exhibit D April 2010 (3)_DEM-WP(C) ENERG10C--ctn Mid-C_042010 2010GRC" xfId="9254"/>
    <cellStyle name="_Gas Transportation Charges_2009GRC_120308_Reconciliation" xfId="3833"/>
    <cellStyle name="_Gas Transportation Charges_2009GRC_120308_Reconciliation 2" xfId="9255"/>
    <cellStyle name="_Gas Transportation Charges_2009GRC_120308_Reconciliation 3" xfId="9256"/>
    <cellStyle name="_Gas Transportation Charges_2009GRC_120308_Reconciliation_DEM-WP(C) ENERG10C--ctn Mid-C_042010 2010GRC" xfId="9257"/>
    <cellStyle name="_Gas Transportation Charges_2009GRC_120308_Wind Integration 10GRC" xfId="3834"/>
    <cellStyle name="_Gas Transportation Charges_2009GRC_120308_Wind Integration 10GRC 2" xfId="3835"/>
    <cellStyle name="_Gas Transportation Charges_2009GRC_120308_Wind Integration 10GRC_DEM-WP(C) ENERG10C--ctn Mid-C_042010 2010GRC" xfId="9258"/>
    <cellStyle name="_x0013__LSRWEP LGIA like Acctg Petition Aug 2010" xfId="9259"/>
    <cellStyle name="_Mid C 09GRC" xfId="9260"/>
    <cellStyle name="_Monthly Fixed Input" xfId="3836"/>
    <cellStyle name="_Monthly Fixed Input 2" xfId="3837"/>
    <cellStyle name="_Monthly Fixed Input_DEM-WP(C) ENERG10C--ctn Mid-C_042010 2010GRC" xfId="9261"/>
    <cellStyle name="_Monthly Fixed Input_NIM Summary" xfId="3838"/>
    <cellStyle name="_Monthly Fixed Input_NIM Summary 2" xfId="3839"/>
    <cellStyle name="_Monthly Fixed Input_NIM Summary_DEM-WP(C) ENERG10C--ctn Mid-C_042010 2010GRC" xfId="9262"/>
    <cellStyle name="_NIM 06 Base Case Current Trends" xfId="3840"/>
    <cellStyle name="_NIM 06 Base Case Current Trends 2" xfId="3841"/>
    <cellStyle name="_NIM 06 Base Case Current Trends 2 2" xfId="3842"/>
    <cellStyle name="_NIM 06 Base Case Current Trends 2 3" xfId="9263"/>
    <cellStyle name="_NIM 06 Base Case Current Trends 3" xfId="3843"/>
    <cellStyle name="_NIM 06 Base Case Current Trends_Adj Bench DR 3 for Initial Briefs (Electric)" xfId="3844"/>
    <cellStyle name="_NIM 06 Base Case Current Trends_Adj Bench DR 3 for Initial Briefs (Electric) 2" xfId="3845"/>
    <cellStyle name="_NIM 06 Base Case Current Trends_Adj Bench DR 3 for Initial Briefs (Electric) 2 2" xfId="3846"/>
    <cellStyle name="_NIM 06 Base Case Current Trends_Adj Bench DR 3 for Initial Briefs (Electric) 3" xfId="3847"/>
    <cellStyle name="_NIM 06 Base Case Current Trends_Adj Bench DR 3 for Initial Briefs (Electric)_DEM-WP(C) ENERG10C--ctn Mid-C_042010 2010GRC" xfId="9264"/>
    <cellStyle name="_NIM 06 Base Case Current Trends_Book1" xfId="9265"/>
    <cellStyle name="_NIM 06 Base Case Current Trends_Book2" xfId="3848"/>
    <cellStyle name="_NIM 06 Base Case Current Trends_Book2 2" xfId="3849"/>
    <cellStyle name="_NIM 06 Base Case Current Trends_Book2 2 2" xfId="3850"/>
    <cellStyle name="_NIM 06 Base Case Current Trends_Book2 3" xfId="3851"/>
    <cellStyle name="_NIM 06 Base Case Current Trends_Book2_Adj Bench DR 3 for Initial Briefs (Electric)" xfId="3852"/>
    <cellStyle name="_NIM 06 Base Case Current Trends_Book2_Adj Bench DR 3 for Initial Briefs (Electric) 2" xfId="3853"/>
    <cellStyle name="_NIM 06 Base Case Current Trends_Book2_Adj Bench DR 3 for Initial Briefs (Electric) 2 2" xfId="3854"/>
    <cellStyle name="_NIM 06 Base Case Current Trends_Book2_Adj Bench DR 3 for Initial Briefs (Electric) 3" xfId="3855"/>
    <cellStyle name="_NIM 06 Base Case Current Trends_Book2_Adj Bench DR 3 for Initial Briefs (Electric)_DEM-WP(C) ENERG10C--ctn Mid-C_042010 2010GRC" xfId="9266"/>
    <cellStyle name="_NIM 06 Base Case Current Trends_Book2_DEM-WP(C) ENERG10C--ctn Mid-C_042010 2010GRC" xfId="9267"/>
    <cellStyle name="_NIM 06 Base Case Current Trends_Book2_Electric Rev Req Model (2009 GRC) Rebuttal" xfId="3856"/>
    <cellStyle name="_NIM 06 Base Case Current Trends_Book2_Electric Rev Req Model (2009 GRC) Rebuttal 2" xfId="3857"/>
    <cellStyle name="_NIM 06 Base Case Current Trends_Book2_Electric Rev Req Model (2009 GRC) Rebuttal 2 2" xfId="3858"/>
    <cellStyle name="_NIM 06 Base Case Current Trends_Book2_Electric Rev Req Model (2009 GRC) Rebuttal 3" xfId="3859"/>
    <cellStyle name="_NIM 06 Base Case Current Trends_Book2_Electric Rev Req Model (2009 GRC) Rebuttal REmoval of New  WH Solar AdjustMI" xfId="3860"/>
    <cellStyle name="_NIM 06 Base Case Current Trends_Book2_Electric Rev Req Model (2009 GRC) Rebuttal REmoval of New  WH Solar AdjustMI 2" xfId="3861"/>
    <cellStyle name="_NIM 06 Base Case Current Trends_Book2_Electric Rev Req Model (2009 GRC) Rebuttal REmoval of New  WH Solar AdjustMI 2 2" xfId="3862"/>
    <cellStyle name="_NIM 06 Base Case Current Trends_Book2_Electric Rev Req Model (2009 GRC) Rebuttal REmoval of New  WH Solar AdjustMI 3" xfId="3863"/>
    <cellStyle name="_NIM 06 Base Case Current Trends_Book2_Electric Rev Req Model (2009 GRC) Rebuttal REmoval of New  WH Solar AdjustMI_DEM-WP(C) ENERG10C--ctn Mid-C_042010 2010GRC" xfId="9268"/>
    <cellStyle name="_NIM 06 Base Case Current Trends_Book2_Electric Rev Req Model (2009 GRC) Revised 01-18-2010" xfId="3864"/>
    <cellStyle name="_NIM 06 Base Case Current Trends_Book2_Electric Rev Req Model (2009 GRC) Revised 01-18-2010 2" xfId="3865"/>
    <cellStyle name="_NIM 06 Base Case Current Trends_Book2_Electric Rev Req Model (2009 GRC) Revised 01-18-2010 2 2" xfId="3866"/>
    <cellStyle name="_NIM 06 Base Case Current Trends_Book2_Electric Rev Req Model (2009 GRC) Revised 01-18-2010 3" xfId="3867"/>
    <cellStyle name="_NIM 06 Base Case Current Trends_Book2_Electric Rev Req Model (2009 GRC) Revised 01-18-2010_DEM-WP(C) ENERG10C--ctn Mid-C_042010 2010GRC" xfId="9269"/>
    <cellStyle name="_NIM 06 Base Case Current Trends_Book2_Final Order Electric EXHIBIT A-1" xfId="3868"/>
    <cellStyle name="_NIM 06 Base Case Current Trends_Book2_Final Order Electric EXHIBIT A-1 2" xfId="3869"/>
    <cellStyle name="_NIM 06 Base Case Current Trends_Book2_Final Order Electric EXHIBIT A-1 2 2" xfId="3870"/>
    <cellStyle name="_NIM 06 Base Case Current Trends_Book2_Final Order Electric EXHIBIT A-1 3" xfId="3871"/>
    <cellStyle name="_NIM 06 Base Case Current Trends_Chelan PUD Power Costs (8-10)" xfId="9270"/>
    <cellStyle name="_NIM 06 Base Case Current Trends_Confidential Material" xfId="9271"/>
    <cellStyle name="_NIM 06 Base Case Current Trends_DEM-WP(C) Colstrip 12 Coal Cost Forecast 2010GRC" xfId="9272"/>
    <cellStyle name="_NIM 06 Base Case Current Trends_DEM-WP(C) ENERG10C--ctn Mid-C_042010 2010GRC" xfId="9273"/>
    <cellStyle name="_NIM 06 Base Case Current Trends_DEM-WP(C) Production O&amp;M 2010GRC As-Filed" xfId="9274"/>
    <cellStyle name="_NIM 06 Base Case Current Trends_DEM-WP(C) Production O&amp;M 2010GRC As-Filed 2" xfId="9275"/>
    <cellStyle name="_NIM 06 Base Case Current Trends_DEM-WP(C) Production O&amp;M 2010GRC As-Filed 3" xfId="9276"/>
    <cellStyle name="_NIM 06 Base Case Current Trends_Electric Rev Req Model (2009 GRC) " xfId="3872"/>
    <cellStyle name="_NIM 06 Base Case Current Trends_Electric Rev Req Model (2009 GRC)  2" xfId="3873"/>
    <cellStyle name="_NIM 06 Base Case Current Trends_Electric Rev Req Model (2009 GRC)  2 2" xfId="3874"/>
    <cellStyle name="_NIM 06 Base Case Current Trends_Electric Rev Req Model (2009 GRC)  3" xfId="3875"/>
    <cellStyle name="_NIM 06 Base Case Current Trends_Electric Rev Req Model (2009 GRC) _DEM-WP(C) ENERG10C--ctn Mid-C_042010 2010GRC" xfId="9277"/>
    <cellStyle name="_NIM 06 Base Case Current Trends_Electric Rev Req Model (2009 GRC) Rebuttal" xfId="3876"/>
    <cellStyle name="_NIM 06 Base Case Current Trends_Electric Rev Req Model (2009 GRC) Rebuttal 2" xfId="3877"/>
    <cellStyle name="_NIM 06 Base Case Current Trends_Electric Rev Req Model (2009 GRC) Rebuttal 2 2" xfId="3878"/>
    <cellStyle name="_NIM 06 Base Case Current Trends_Electric Rev Req Model (2009 GRC) Rebuttal 3" xfId="3879"/>
    <cellStyle name="_NIM 06 Base Case Current Trends_Electric Rev Req Model (2009 GRC) Rebuttal REmoval of New  WH Solar AdjustMI" xfId="3880"/>
    <cellStyle name="_NIM 06 Base Case Current Trends_Electric Rev Req Model (2009 GRC) Rebuttal REmoval of New  WH Solar AdjustMI 2" xfId="3881"/>
    <cellStyle name="_NIM 06 Base Case Current Trends_Electric Rev Req Model (2009 GRC) Rebuttal REmoval of New  WH Solar AdjustMI 2 2" xfId="3882"/>
    <cellStyle name="_NIM 06 Base Case Current Trends_Electric Rev Req Model (2009 GRC) Rebuttal REmoval of New  WH Solar AdjustMI 3" xfId="3883"/>
    <cellStyle name="_NIM 06 Base Case Current Trends_Electric Rev Req Model (2009 GRC) Rebuttal REmoval of New  WH Solar AdjustMI_DEM-WP(C) ENERG10C--ctn Mid-C_042010 2010GRC" xfId="9278"/>
    <cellStyle name="_NIM 06 Base Case Current Trends_Electric Rev Req Model (2009 GRC) Revised 01-18-2010" xfId="3884"/>
    <cellStyle name="_NIM 06 Base Case Current Trends_Electric Rev Req Model (2009 GRC) Revised 01-18-2010 2" xfId="3885"/>
    <cellStyle name="_NIM 06 Base Case Current Trends_Electric Rev Req Model (2009 GRC) Revised 01-18-2010 2 2" xfId="3886"/>
    <cellStyle name="_NIM 06 Base Case Current Trends_Electric Rev Req Model (2009 GRC) Revised 01-18-2010 3" xfId="3887"/>
    <cellStyle name="_NIM 06 Base Case Current Trends_Electric Rev Req Model (2009 GRC) Revised 01-18-2010_DEM-WP(C) ENERG10C--ctn Mid-C_042010 2010GRC" xfId="9279"/>
    <cellStyle name="_NIM 06 Base Case Current Trends_Electric Rev Req Model (2010 GRC)" xfId="9280"/>
    <cellStyle name="_NIM 06 Base Case Current Trends_Electric Rev Req Model (2010 GRC) SF" xfId="9281"/>
    <cellStyle name="_NIM 06 Base Case Current Trends_Final Order Electric EXHIBIT A-1" xfId="3888"/>
    <cellStyle name="_NIM 06 Base Case Current Trends_Final Order Electric EXHIBIT A-1 2" xfId="3889"/>
    <cellStyle name="_NIM 06 Base Case Current Trends_Final Order Electric EXHIBIT A-1 2 2" xfId="3890"/>
    <cellStyle name="_NIM 06 Base Case Current Trends_Final Order Electric EXHIBIT A-1 3" xfId="3891"/>
    <cellStyle name="_NIM 06 Base Case Current Trends_NIM Summary" xfId="3892"/>
    <cellStyle name="_NIM 06 Base Case Current Trends_NIM Summary 2" xfId="3893"/>
    <cellStyle name="_NIM 06 Base Case Current Trends_NIM Summary_DEM-WP(C) ENERG10C--ctn Mid-C_042010 2010GRC" xfId="9282"/>
    <cellStyle name="_NIM 06 Base Case Current Trends_NIM+O&amp;M" xfId="9283"/>
    <cellStyle name="_NIM 06 Base Case Current Trends_NIM+O&amp;M 2" xfId="9284"/>
    <cellStyle name="_NIM 06 Base Case Current Trends_NIM+O&amp;M Monthly" xfId="9285"/>
    <cellStyle name="_NIM 06 Base Case Current Trends_NIM+O&amp;M Monthly 2" xfId="9286"/>
    <cellStyle name="_NIM 06 Base Case Current Trends_Rebuttal Power Costs" xfId="3894"/>
    <cellStyle name="_NIM 06 Base Case Current Trends_Rebuttal Power Costs 2" xfId="3895"/>
    <cellStyle name="_NIM 06 Base Case Current Trends_Rebuttal Power Costs 2 2" xfId="3896"/>
    <cellStyle name="_NIM 06 Base Case Current Trends_Rebuttal Power Costs 3" xfId="3897"/>
    <cellStyle name="_NIM 06 Base Case Current Trends_Rebuttal Power Costs_Adj Bench DR 3 for Initial Briefs (Electric)" xfId="3898"/>
    <cellStyle name="_NIM 06 Base Case Current Trends_Rebuttal Power Costs_Adj Bench DR 3 for Initial Briefs (Electric) 2" xfId="3899"/>
    <cellStyle name="_NIM 06 Base Case Current Trends_Rebuttal Power Costs_Adj Bench DR 3 for Initial Briefs (Electric) 2 2" xfId="3900"/>
    <cellStyle name="_NIM 06 Base Case Current Trends_Rebuttal Power Costs_Adj Bench DR 3 for Initial Briefs (Electric) 3" xfId="3901"/>
    <cellStyle name="_NIM 06 Base Case Current Trends_Rebuttal Power Costs_Adj Bench DR 3 for Initial Briefs (Electric)_DEM-WP(C) ENERG10C--ctn Mid-C_042010 2010GRC" xfId="9287"/>
    <cellStyle name="_NIM 06 Base Case Current Trends_Rebuttal Power Costs_DEM-WP(C) ENERG10C--ctn Mid-C_042010 2010GRC" xfId="9288"/>
    <cellStyle name="_NIM 06 Base Case Current Trends_Rebuttal Power Costs_Electric Rev Req Model (2009 GRC) Rebuttal" xfId="3902"/>
    <cellStyle name="_NIM 06 Base Case Current Trends_Rebuttal Power Costs_Electric Rev Req Model (2009 GRC) Rebuttal 2" xfId="3903"/>
    <cellStyle name="_NIM 06 Base Case Current Trends_Rebuttal Power Costs_Electric Rev Req Model (2009 GRC) Rebuttal 2 2" xfId="3904"/>
    <cellStyle name="_NIM 06 Base Case Current Trends_Rebuttal Power Costs_Electric Rev Req Model (2009 GRC) Rebuttal 3" xfId="3905"/>
    <cellStyle name="_NIM 06 Base Case Current Trends_Rebuttal Power Costs_Electric Rev Req Model (2009 GRC) Rebuttal REmoval of New  WH Solar AdjustMI" xfId="3906"/>
    <cellStyle name="_NIM 06 Base Case Current Trends_Rebuttal Power Costs_Electric Rev Req Model (2009 GRC) Rebuttal REmoval of New  WH Solar AdjustMI 2" xfId="3907"/>
    <cellStyle name="_NIM 06 Base Case Current Trends_Rebuttal Power Costs_Electric Rev Req Model (2009 GRC) Rebuttal REmoval of New  WH Solar AdjustMI 2 2" xfId="3908"/>
    <cellStyle name="_NIM 06 Base Case Current Trends_Rebuttal Power Costs_Electric Rev Req Model (2009 GRC) Rebuttal REmoval of New  WH Solar AdjustMI 3" xfId="3909"/>
    <cellStyle name="_NIM 06 Base Case Current Trends_Rebuttal Power Costs_Electric Rev Req Model (2009 GRC) Rebuttal REmoval of New  WH Solar AdjustMI_DEM-WP(C) ENERG10C--ctn Mid-C_042010 2010GRC" xfId="9289"/>
    <cellStyle name="_NIM 06 Base Case Current Trends_Rebuttal Power Costs_Electric Rev Req Model (2009 GRC) Revised 01-18-2010" xfId="3910"/>
    <cellStyle name="_NIM 06 Base Case Current Trends_Rebuttal Power Costs_Electric Rev Req Model (2009 GRC) Revised 01-18-2010 2" xfId="3911"/>
    <cellStyle name="_NIM 06 Base Case Current Trends_Rebuttal Power Costs_Electric Rev Req Model (2009 GRC) Revised 01-18-2010 2 2" xfId="3912"/>
    <cellStyle name="_NIM 06 Base Case Current Trends_Rebuttal Power Costs_Electric Rev Req Model (2009 GRC) Revised 01-18-2010 3" xfId="3913"/>
    <cellStyle name="_NIM 06 Base Case Current Trends_Rebuttal Power Costs_Electric Rev Req Model (2009 GRC) Revised 01-18-2010_DEM-WP(C) ENERG10C--ctn Mid-C_042010 2010GRC" xfId="9290"/>
    <cellStyle name="_NIM 06 Base Case Current Trends_Rebuttal Power Costs_Final Order Electric EXHIBIT A-1" xfId="3914"/>
    <cellStyle name="_NIM 06 Base Case Current Trends_Rebuttal Power Costs_Final Order Electric EXHIBIT A-1 2" xfId="3915"/>
    <cellStyle name="_NIM 06 Base Case Current Trends_Rebuttal Power Costs_Final Order Electric EXHIBIT A-1 2 2" xfId="3916"/>
    <cellStyle name="_NIM 06 Base Case Current Trends_Rebuttal Power Costs_Final Order Electric EXHIBIT A-1 3" xfId="3917"/>
    <cellStyle name="_NIM 06 Base Case Current Trends_TENASKA REGULATORY ASSET" xfId="3918"/>
    <cellStyle name="_NIM 06 Base Case Current Trends_TENASKA REGULATORY ASSET 2" xfId="3919"/>
    <cellStyle name="_NIM 06 Base Case Current Trends_TENASKA REGULATORY ASSET 2 2" xfId="3920"/>
    <cellStyle name="_NIM 06 Base Case Current Trends_TENASKA REGULATORY ASSET 3" xfId="3921"/>
    <cellStyle name="_NIM Summary 09GRC" xfId="3922"/>
    <cellStyle name="_NIM Summary 09GRC 2" xfId="3923"/>
    <cellStyle name="_NIM Summary 09GRC_DEM-WP(C) ENERG10C--ctn Mid-C_042010 2010GRC" xfId="9291"/>
    <cellStyle name="_NIM Summary 09GRC_NIM Summary" xfId="3924"/>
    <cellStyle name="_NIM Summary 09GRC_NIM Summary 2" xfId="3925"/>
    <cellStyle name="_NIM Summary 09GRC_NIM Summary_DEM-WP(C) ENERG10C--ctn Mid-C_042010 2010GRC" xfId="9292"/>
    <cellStyle name="_PC DRAFT 10 15 07" xfId="9293"/>
    <cellStyle name="_PCA 7 - Exhibit D update 9_30_2008" xfId="3926"/>
    <cellStyle name="_PCA 7 - Exhibit D update 9_30_2008 2" xfId="9294"/>
    <cellStyle name="_PCA 7 - Exhibit D update 9_30_2008 2 2" xfId="9295"/>
    <cellStyle name="_PCA 7 - Exhibit D update 9_30_2008 3" xfId="9296"/>
    <cellStyle name="_PCA 7 - Exhibit D update 9_30_2008 4" xfId="9297"/>
    <cellStyle name="_PCA 7 - Exhibit D update 9_30_2008 4 2" xfId="9298"/>
    <cellStyle name="_PCA 7 - Exhibit D update 9_30_2008_Chelan PUD Power Costs (8-10)" xfId="9299"/>
    <cellStyle name="_PCA 7 - Exhibit D update 9_30_2008_DEM-WP(C) Chelan Power Costs" xfId="9300"/>
    <cellStyle name="_PCA 7 - Exhibit D update 9_30_2008_DEM-WP(C) ENERG10C--ctn Mid-C_042010 2010GRC" xfId="9301"/>
    <cellStyle name="_PCA 7 - Exhibit D update 9_30_2008_DEM-WP(C) Gas Transport 2010GRC" xfId="9302"/>
    <cellStyle name="_PCA 7 - Exhibit D update 9_30_2008_NIM Summary" xfId="3927"/>
    <cellStyle name="_PCA 7 - Exhibit D update 9_30_2008_NIM Summary 2" xfId="3928"/>
    <cellStyle name="_PCA 7 - Exhibit D update 9_30_2008_NIM Summary_DEM-WP(C) ENERG10C--ctn Mid-C_042010 2010GRC" xfId="9303"/>
    <cellStyle name="_PCA 7 - Exhibit D update 9_30_2008_Transmission Workbook for May BOD" xfId="3929"/>
    <cellStyle name="_PCA 7 - Exhibit D update 9_30_2008_Transmission Workbook for May BOD 2" xfId="3930"/>
    <cellStyle name="_PCA 7 - Exhibit D update 9_30_2008_Transmission Workbook for May BOD_DEM-WP(C) ENERG10C--ctn Mid-C_042010 2010GRC" xfId="9304"/>
    <cellStyle name="_PCA 7 - Exhibit D update 9_30_2008_Wind Integration 10GRC" xfId="3931"/>
    <cellStyle name="_PCA 7 - Exhibit D update 9_30_2008_Wind Integration 10GRC 2" xfId="3932"/>
    <cellStyle name="_PCA 7 - Exhibit D update 9_30_2008_Wind Integration 10GRC_DEM-WP(C) ENERG10C--ctn Mid-C_042010 2010GRC" xfId="9305"/>
    <cellStyle name="_Portfolio SPlan Base Case.xls Chart 1" xfId="3933"/>
    <cellStyle name="_Portfolio SPlan Base Case.xls Chart 1 2" xfId="3934"/>
    <cellStyle name="_Portfolio SPlan Base Case.xls Chart 1 2 2" xfId="3935"/>
    <cellStyle name="_Portfolio SPlan Base Case.xls Chart 1 3" xfId="3936"/>
    <cellStyle name="_Portfolio SPlan Base Case.xls Chart 1_Adj Bench DR 3 for Initial Briefs (Electric)" xfId="3937"/>
    <cellStyle name="_Portfolio SPlan Base Case.xls Chart 1_Adj Bench DR 3 for Initial Briefs (Electric) 2" xfId="3938"/>
    <cellStyle name="_Portfolio SPlan Base Case.xls Chart 1_Adj Bench DR 3 for Initial Briefs (Electric) 2 2" xfId="3939"/>
    <cellStyle name="_Portfolio SPlan Base Case.xls Chart 1_Adj Bench DR 3 for Initial Briefs (Electric) 3" xfId="3940"/>
    <cellStyle name="_Portfolio SPlan Base Case.xls Chart 1_Adj Bench DR 3 for Initial Briefs (Electric)_DEM-WP(C) ENERG10C--ctn Mid-C_042010 2010GRC" xfId="9306"/>
    <cellStyle name="_Portfolio SPlan Base Case.xls Chart 1_Book1" xfId="9307"/>
    <cellStyle name="_Portfolio SPlan Base Case.xls Chart 1_Book2" xfId="3941"/>
    <cellStyle name="_Portfolio SPlan Base Case.xls Chart 1_Book2 2" xfId="3942"/>
    <cellStyle name="_Portfolio SPlan Base Case.xls Chart 1_Book2 2 2" xfId="3943"/>
    <cellStyle name="_Portfolio SPlan Base Case.xls Chart 1_Book2 3" xfId="3944"/>
    <cellStyle name="_Portfolio SPlan Base Case.xls Chart 1_Book2_Adj Bench DR 3 for Initial Briefs (Electric)" xfId="3945"/>
    <cellStyle name="_Portfolio SPlan Base Case.xls Chart 1_Book2_Adj Bench DR 3 for Initial Briefs (Electric) 2" xfId="3946"/>
    <cellStyle name="_Portfolio SPlan Base Case.xls Chart 1_Book2_Adj Bench DR 3 for Initial Briefs (Electric) 2 2" xfId="3947"/>
    <cellStyle name="_Portfolio SPlan Base Case.xls Chart 1_Book2_Adj Bench DR 3 for Initial Briefs (Electric) 3" xfId="3948"/>
    <cellStyle name="_Portfolio SPlan Base Case.xls Chart 1_Book2_Adj Bench DR 3 for Initial Briefs (Electric)_DEM-WP(C) ENERG10C--ctn Mid-C_042010 2010GRC" xfId="9308"/>
    <cellStyle name="_Portfolio SPlan Base Case.xls Chart 1_Book2_DEM-WP(C) ENERG10C--ctn Mid-C_042010 2010GRC" xfId="9309"/>
    <cellStyle name="_Portfolio SPlan Base Case.xls Chart 1_Book2_Electric Rev Req Model (2009 GRC) Rebuttal" xfId="3949"/>
    <cellStyle name="_Portfolio SPlan Base Case.xls Chart 1_Book2_Electric Rev Req Model (2009 GRC) Rebuttal 2" xfId="3950"/>
    <cellStyle name="_Portfolio SPlan Base Case.xls Chart 1_Book2_Electric Rev Req Model (2009 GRC) Rebuttal 2 2" xfId="3951"/>
    <cellStyle name="_Portfolio SPlan Base Case.xls Chart 1_Book2_Electric Rev Req Model (2009 GRC) Rebuttal 3" xfId="3952"/>
    <cellStyle name="_Portfolio SPlan Base Case.xls Chart 1_Book2_Electric Rev Req Model (2009 GRC) Rebuttal REmoval of New  WH Solar AdjustMI" xfId="3953"/>
    <cellStyle name="_Portfolio SPlan Base Case.xls Chart 1_Book2_Electric Rev Req Model (2009 GRC) Rebuttal REmoval of New  WH Solar AdjustMI 2" xfId="3954"/>
    <cellStyle name="_Portfolio SPlan Base Case.xls Chart 1_Book2_Electric Rev Req Model (2009 GRC) Rebuttal REmoval of New  WH Solar AdjustMI 2 2" xfId="3955"/>
    <cellStyle name="_Portfolio SPlan Base Case.xls Chart 1_Book2_Electric Rev Req Model (2009 GRC) Rebuttal REmoval of New  WH Solar AdjustMI 3" xfId="3956"/>
    <cellStyle name="_Portfolio SPlan Base Case.xls Chart 1_Book2_Electric Rev Req Model (2009 GRC) Rebuttal REmoval of New  WH Solar AdjustMI_DEM-WP(C) ENERG10C--ctn Mid-C_042010 2010GRC" xfId="9310"/>
    <cellStyle name="_Portfolio SPlan Base Case.xls Chart 1_Book2_Electric Rev Req Model (2009 GRC) Revised 01-18-2010" xfId="3957"/>
    <cellStyle name="_Portfolio SPlan Base Case.xls Chart 1_Book2_Electric Rev Req Model (2009 GRC) Revised 01-18-2010 2" xfId="3958"/>
    <cellStyle name="_Portfolio SPlan Base Case.xls Chart 1_Book2_Electric Rev Req Model (2009 GRC) Revised 01-18-2010 2 2" xfId="3959"/>
    <cellStyle name="_Portfolio SPlan Base Case.xls Chart 1_Book2_Electric Rev Req Model (2009 GRC) Revised 01-18-2010 3" xfId="3960"/>
    <cellStyle name="_Portfolio SPlan Base Case.xls Chart 1_Book2_Electric Rev Req Model (2009 GRC) Revised 01-18-2010_DEM-WP(C) ENERG10C--ctn Mid-C_042010 2010GRC" xfId="9311"/>
    <cellStyle name="_Portfolio SPlan Base Case.xls Chart 1_Book2_Final Order Electric EXHIBIT A-1" xfId="3961"/>
    <cellStyle name="_Portfolio SPlan Base Case.xls Chart 1_Book2_Final Order Electric EXHIBIT A-1 2" xfId="3962"/>
    <cellStyle name="_Portfolio SPlan Base Case.xls Chart 1_Book2_Final Order Electric EXHIBIT A-1 2 2" xfId="3963"/>
    <cellStyle name="_Portfolio SPlan Base Case.xls Chart 1_Book2_Final Order Electric EXHIBIT A-1 3" xfId="3964"/>
    <cellStyle name="_Portfolio SPlan Base Case.xls Chart 1_Chelan PUD Power Costs (8-10)" xfId="9312"/>
    <cellStyle name="_Portfolio SPlan Base Case.xls Chart 1_Confidential Material" xfId="9313"/>
    <cellStyle name="_Portfolio SPlan Base Case.xls Chart 1_DEM-WP(C) Colstrip 12 Coal Cost Forecast 2010GRC" xfId="9314"/>
    <cellStyle name="_Portfolio SPlan Base Case.xls Chart 1_DEM-WP(C) ENERG10C--ctn Mid-C_042010 2010GRC" xfId="9315"/>
    <cellStyle name="_Portfolio SPlan Base Case.xls Chart 1_DEM-WP(C) Production O&amp;M 2010GRC As-Filed" xfId="9316"/>
    <cellStyle name="_Portfolio SPlan Base Case.xls Chart 1_DEM-WP(C) Production O&amp;M 2010GRC As-Filed 2" xfId="9317"/>
    <cellStyle name="_Portfolio SPlan Base Case.xls Chart 1_DEM-WP(C) Production O&amp;M 2010GRC As-Filed 3" xfId="9318"/>
    <cellStyle name="_Portfolio SPlan Base Case.xls Chart 1_Electric Rev Req Model (2009 GRC) " xfId="3965"/>
    <cellStyle name="_Portfolio SPlan Base Case.xls Chart 1_Electric Rev Req Model (2009 GRC)  2" xfId="3966"/>
    <cellStyle name="_Portfolio SPlan Base Case.xls Chart 1_Electric Rev Req Model (2009 GRC)  2 2" xfId="3967"/>
    <cellStyle name="_Portfolio SPlan Base Case.xls Chart 1_Electric Rev Req Model (2009 GRC)  3" xfId="3968"/>
    <cellStyle name="_Portfolio SPlan Base Case.xls Chart 1_Electric Rev Req Model (2009 GRC) _DEM-WP(C) ENERG10C--ctn Mid-C_042010 2010GRC" xfId="9319"/>
    <cellStyle name="_Portfolio SPlan Base Case.xls Chart 1_Electric Rev Req Model (2009 GRC) Rebuttal" xfId="3969"/>
    <cellStyle name="_Portfolio SPlan Base Case.xls Chart 1_Electric Rev Req Model (2009 GRC) Rebuttal 2" xfId="3970"/>
    <cellStyle name="_Portfolio SPlan Base Case.xls Chart 1_Electric Rev Req Model (2009 GRC) Rebuttal 2 2" xfId="3971"/>
    <cellStyle name="_Portfolio SPlan Base Case.xls Chart 1_Electric Rev Req Model (2009 GRC) Rebuttal 3" xfId="3972"/>
    <cellStyle name="_Portfolio SPlan Base Case.xls Chart 1_Electric Rev Req Model (2009 GRC) Rebuttal REmoval of New  WH Solar AdjustMI" xfId="3973"/>
    <cellStyle name="_Portfolio SPlan Base Case.xls Chart 1_Electric Rev Req Model (2009 GRC) Rebuttal REmoval of New  WH Solar AdjustMI 2" xfId="3974"/>
    <cellStyle name="_Portfolio SPlan Base Case.xls Chart 1_Electric Rev Req Model (2009 GRC) Rebuttal REmoval of New  WH Solar AdjustMI 2 2" xfId="3975"/>
    <cellStyle name="_Portfolio SPlan Base Case.xls Chart 1_Electric Rev Req Model (2009 GRC) Rebuttal REmoval of New  WH Solar AdjustMI 3" xfId="3976"/>
    <cellStyle name="_Portfolio SPlan Base Case.xls Chart 1_Electric Rev Req Model (2009 GRC) Rebuttal REmoval of New  WH Solar AdjustMI_DEM-WP(C) ENERG10C--ctn Mid-C_042010 2010GRC" xfId="9320"/>
    <cellStyle name="_Portfolio SPlan Base Case.xls Chart 1_Electric Rev Req Model (2009 GRC) Revised 01-18-2010" xfId="3977"/>
    <cellStyle name="_Portfolio SPlan Base Case.xls Chart 1_Electric Rev Req Model (2009 GRC) Revised 01-18-2010 2" xfId="3978"/>
    <cellStyle name="_Portfolio SPlan Base Case.xls Chart 1_Electric Rev Req Model (2009 GRC) Revised 01-18-2010 2 2" xfId="3979"/>
    <cellStyle name="_Portfolio SPlan Base Case.xls Chart 1_Electric Rev Req Model (2009 GRC) Revised 01-18-2010 3" xfId="3980"/>
    <cellStyle name="_Portfolio SPlan Base Case.xls Chart 1_Electric Rev Req Model (2009 GRC) Revised 01-18-2010_DEM-WP(C) ENERG10C--ctn Mid-C_042010 2010GRC" xfId="9321"/>
    <cellStyle name="_Portfolio SPlan Base Case.xls Chart 1_Electric Rev Req Model (2010 GRC)" xfId="9322"/>
    <cellStyle name="_Portfolio SPlan Base Case.xls Chart 1_Electric Rev Req Model (2010 GRC) SF" xfId="9323"/>
    <cellStyle name="_Portfolio SPlan Base Case.xls Chart 1_Final Order Electric EXHIBIT A-1" xfId="3981"/>
    <cellStyle name="_Portfolio SPlan Base Case.xls Chart 1_Final Order Electric EXHIBIT A-1 2" xfId="3982"/>
    <cellStyle name="_Portfolio SPlan Base Case.xls Chart 1_Final Order Electric EXHIBIT A-1 2 2" xfId="3983"/>
    <cellStyle name="_Portfolio SPlan Base Case.xls Chart 1_Final Order Electric EXHIBIT A-1 3" xfId="3984"/>
    <cellStyle name="_Portfolio SPlan Base Case.xls Chart 1_NIM Summary" xfId="3985"/>
    <cellStyle name="_Portfolio SPlan Base Case.xls Chart 1_NIM Summary 2" xfId="3986"/>
    <cellStyle name="_Portfolio SPlan Base Case.xls Chart 1_NIM Summary_DEM-WP(C) ENERG10C--ctn Mid-C_042010 2010GRC" xfId="9324"/>
    <cellStyle name="_Portfolio SPlan Base Case.xls Chart 1_Rebuttal Power Costs" xfId="3987"/>
    <cellStyle name="_Portfolio SPlan Base Case.xls Chart 1_Rebuttal Power Costs 2" xfId="3988"/>
    <cellStyle name="_Portfolio SPlan Base Case.xls Chart 1_Rebuttal Power Costs 2 2" xfId="3989"/>
    <cellStyle name="_Portfolio SPlan Base Case.xls Chart 1_Rebuttal Power Costs 3" xfId="3990"/>
    <cellStyle name="_Portfolio SPlan Base Case.xls Chart 1_Rebuttal Power Costs_Adj Bench DR 3 for Initial Briefs (Electric)" xfId="3991"/>
    <cellStyle name="_Portfolio SPlan Base Case.xls Chart 1_Rebuttal Power Costs_Adj Bench DR 3 for Initial Briefs (Electric) 2" xfId="3992"/>
    <cellStyle name="_Portfolio SPlan Base Case.xls Chart 1_Rebuttal Power Costs_Adj Bench DR 3 for Initial Briefs (Electric) 2 2" xfId="3993"/>
    <cellStyle name="_Portfolio SPlan Base Case.xls Chart 1_Rebuttal Power Costs_Adj Bench DR 3 for Initial Briefs (Electric) 3" xfId="3994"/>
    <cellStyle name="_Portfolio SPlan Base Case.xls Chart 1_Rebuttal Power Costs_Adj Bench DR 3 for Initial Briefs (Electric)_DEM-WP(C) ENERG10C--ctn Mid-C_042010 2010GRC" xfId="9325"/>
    <cellStyle name="_Portfolio SPlan Base Case.xls Chart 1_Rebuttal Power Costs_DEM-WP(C) ENERG10C--ctn Mid-C_042010 2010GRC" xfId="9326"/>
    <cellStyle name="_Portfolio SPlan Base Case.xls Chart 1_Rebuttal Power Costs_Electric Rev Req Model (2009 GRC) Rebuttal" xfId="3995"/>
    <cellStyle name="_Portfolio SPlan Base Case.xls Chart 1_Rebuttal Power Costs_Electric Rev Req Model (2009 GRC) Rebuttal 2" xfId="3996"/>
    <cellStyle name="_Portfolio SPlan Base Case.xls Chart 1_Rebuttal Power Costs_Electric Rev Req Model (2009 GRC) Rebuttal 2 2" xfId="3997"/>
    <cellStyle name="_Portfolio SPlan Base Case.xls Chart 1_Rebuttal Power Costs_Electric Rev Req Model (2009 GRC) Rebuttal 3" xfId="3998"/>
    <cellStyle name="_Portfolio SPlan Base Case.xls Chart 1_Rebuttal Power Costs_Electric Rev Req Model (2009 GRC) Rebuttal REmoval of New  WH Solar AdjustMI" xfId="3999"/>
    <cellStyle name="_Portfolio SPlan Base Case.xls Chart 1_Rebuttal Power Costs_Electric Rev Req Model (2009 GRC) Rebuttal REmoval of New  WH Solar AdjustMI 2" xfId="4000"/>
    <cellStyle name="_Portfolio SPlan Base Case.xls Chart 1_Rebuttal Power Costs_Electric Rev Req Model (2009 GRC) Rebuttal REmoval of New  WH Solar AdjustMI 2 2" xfId="4001"/>
    <cellStyle name="_Portfolio SPlan Base Case.xls Chart 1_Rebuttal Power Costs_Electric Rev Req Model (2009 GRC) Rebuttal REmoval of New  WH Solar AdjustMI 3" xfId="4002"/>
    <cellStyle name="_Portfolio SPlan Base Case.xls Chart 1_Rebuttal Power Costs_Electric Rev Req Model (2009 GRC) Rebuttal REmoval of New  WH Solar AdjustMI_DEM-WP(C) ENERG10C--ctn Mid-C_042010 2010GRC" xfId="9327"/>
    <cellStyle name="_Portfolio SPlan Base Case.xls Chart 1_Rebuttal Power Costs_Electric Rev Req Model (2009 GRC) Revised 01-18-2010" xfId="4003"/>
    <cellStyle name="_Portfolio SPlan Base Case.xls Chart 1_Rebuttal Power Costs_Electric Rev Req Model (2009 GRC) Revised 01-18-2010 2" xfId="4004"/>
    <cellStyle name="_Portfolio SPlan Base Case.xls Chart 1_Rebuttal Power Costs_Electric Rev Req Model (2009 GRC) Revised 01-18-2010 2 2" xfId="4005"/>
    <cellStyle name="_Portfolio SPlan Base Case.xls Chart 1_Rebuttal Power Costs_Electric Rev Req Model (2009 GRC) Revised 01-18-2010 3" xfId="4006"/>
    <cellStyle name="_Portfolio SPlan Base Case.xls Chart 1_Rebuttal Power Costs_Electric Rev Req Model (2009 GRC) Revised 01-18-2010_DEM-WP(C) ENERG10C--ctn Mid-C_042010 2010GRC" xfId="9328"/>
    <cellStyle name="_Portfolio SPlan Base Case.xls Chart 1_Rebuttal Power Costs_Final Order Electric EXHIBIT A-1" xfId="4007"/>
    <cellStyle name="_Portfolio SPlan Base Case.xls Chart 1_Rebuttal Power Costs_Final Order Electric EXHIBIT A-1 2" xfId="4008"/>
    <cellStyle name="_Portfolio SPlan Base Case.xls Chart 1_Rebuttal Power Costs_Final Order Electric EXHIBIT A-1 2 2" xfId="4009"/>
    <cellStyle name="_Portfolio SPlan Base Case.xls Chart 1_Rebuttal Power Costs_Final Order Electric EXHIBIT A-1 3" xfId="4010"/>
    <cellStyle name="_Portfolio SPlan Base Case.xls Chart 1_TENASKA REGULATORY ASSET" xfId="4011"/>
    <cellStyle name="_Portfolio SPlan Base Case.xls Chart 1_TENASKA REGULATORY ASSET 2" xfId="4012"/>
    <cellStyle name="_Portfolio SPlan Base Case.xls Chart 1_TENASKA REGULATORY ASSET 2 2" xfId="4013"/>
    <cellStyle name="_Portfolio SPlan Base Case.xls Chart 1_TENASKA REGULATORY ASSET 3" xfId="4014"/>
    <cellStyle name="_Portfolio SPlan Base Case.xls Chart 2" xfId="4015"/>
    <cellStyle name="_Portfolio SPlan Base Case.xls Chart 2 2" xfId="4016"/>
    <cellStyle name="_Portfolio SPlan Base Case.xls Chart 2 2 2" xfId="4017"/>
    <cellStyle name="_Portfolio SPlan Base Case.xls Chart 2 3" xfId="4018"/>
    <cellStyle name="_Portfolio SPlan Base Case.xls Chart 2_Adj Bench DR 3 for Initial Briefs (Electric)" xfId="4019"/>
    <cellStyle name="_Portfolio SPlan Base Case.xls Chart 2_Adj Bench DR 3 for Initial Briefs (Electric) 2" xfId="4020"/>
    <cellStyle name="_Portfolio SPlan Base Case.xls Chart 2_Adj Bench DR 3 for Initial Briefs (Electric) 2 2" xfId="4021"/>
    <cellStyle name="_Portfolio SPlan Base Case.xls Chart 2_Adj Bench DR 3 for Initial Briefs (Electric) 3" xfId="4022"/>
    <cellStyle name="_Portfolio SPlan Base Case.xls Chart 2_Adj Bench DR 3 for Initial Briefs (Electric)_DEM-WP(C) ENERG10C--ctn Mid-C_042010 2010GRC" xfId="9329"/>
    <cellStyle name="_Portfolio SPlan Base Case.xls Chart 2_Book1" xfId="9330"/>
    <cellStyle name="_Portfolio SPlan Base Case.xls Chart 2_Book2" xfId="4023"/>
    <cellStyle name="_Portfolio SPlan Base Case.xls Chart 2_Book2 2" xfId="4024"/>
    <cellStyle name="_Portfolio SPlan Base Case.xls Chart 2_Book2 2 2" xfId="4025"/>
    <cellStyle name="_Portfolio SPlan Base Case.xls Chart 2_Book2 3" xfId="4026"/>
    <cellStyle name="_Portfolio SPlan Base Case.xls Chart 2_Book2_Adj Bench DR 3 for Initial Briefs (Electric)" xfId="4027"/>
    <cellStyle name="_Portfolio SPlan Base Case.xls Chart 2_Book2_Adj Bench DR 3 for Initial Briefs (Electric) 2" xfId="4028"/>
    <cellStyle name="_Portfolio SPlan Base Case.xls Chart 2_Book2_Adj Bench DR 3 for Initial Briefs (Electric) 2 2" xfId="4029"/>
    <cellStyle name="_Portfolio SPlan Base Case.xls Chart 2_Book2_Adj Bench DR 3 for Initial Briefs (Electric) 3" xfId="4030"/>
    <cellStyle name="_Portfolio SPlan Base Case.xls Chart 2_Book2_Adj Bench DR 3 for Initial Briefs (Electric)_DEM-WP(C) ENERG10C--ctn Mid-C_042010 2010GRC" xfId="9331"/>
    <cellStyle name="_Portfolio SPlan Base Case.xls Chart 2_Book2_DEM-WP(C) ENERG10C--ctn Mid-C_042010 2010GRC" xfId="9332"/>
    <cellStyle name="_Portfolio SPlan Base Case.xls Chart 2_Book2_Electric Rev Req Model (2009 GRC) Rebuttal" xfId="4031"/>
    <cellStyle name="_Portfolio SPlan Base Case.xls Chart 2_Book2_Electric Rev Req Model (2009 GRC) Rebuttal 2" xfId="4032"/>
    <cellStyle name="_Portfolio SPlan Base Case.xls Chart 2_Book2_Electric Rev Req Model (2009 GRC) Rebuttal 2 2" xfId="4033"/>
    <cellStyle name="_Portfolio SPlan Base Case.xls Chart 2_Book2_Electric Rev Req Model (2009 GRC) Rebuttal 3" xfId="4034"/>
    <cellStyle name="_Portfolio SPlan Base Case.xls Chart 2_Book2_Electric Rev Req Model (2009 GRC) Rebuttal REmoval of New  WH Solar AdjustMI" xfId="4035"/>
    <cellStyle name="_Portfolio SPlan Base Case.xls Chart 2_Book2_Electric Rev Req Model (2009 GRC) Rebuttal REmoval of New  WH Solar AdjustMI 2" xfId="4036"/>
    <cellStyle name="_Portfolio SPlan Base Case.xls Chart 2_Book2_Electric Rev Req Model (2009 GRC) Rebuttal REmoval of New  WH Solar AdjustMI 2 2" xfId="4037"/>
    <cellStyle name="_Portfolio SPlan Base Case.xls Chart 2_Book2_Electric Rev Req Model (2009 GRC) Rebuttal REmoval of New  WH Solar AdjustMI 3" xfId="4038"/>
    <cellStyle name="_Portfolio SPlan Base Case.xls Chart 2_Book2_Electric Rev Req Model (2009 GRC) Rebuttal REmoval of New  WH Solar AdjustMI_DEM-WP(C) ENERG10C--ctn Mid-C_042010 2010GRC" xfId="9333"/>
    <cellStyle name="_Portfolio SPlan Base Case.xls Chart 2_Book2_Electric Rev Req Model (2009 GRC) Revised 01-18-2010" xfId="4039"/>
    <cellStyle name="_Portfolio SPlan Base Case.xls Chart 2_Book2_Electric Rev Req Model (2009 GRC) Revised 01-18-2010 2" xfId="4040"/>
    <cellStyle name="_Portfolio SPlan Base Case.xls Chart 2_Book2_Electric Rev Req Model (2009 GRC) Revised 01-18-2010 2 2" xfId="4041"/>
    <cellStyle name="_Portfolio SPlan Base Case.xls Chart 2_Book2_Electric Rev Req Model (2009 GRC) Revised 01-18-2010 3" xfId="4042"/>
    <cellStyle name="_Portfolio SPlan Base Case.xls Chart 2_Book2_Electric Rev Req Model (2009 GRC) Revised 01-18-2010_DEM-WP(C) ENERG10C--ctn Mid-C_042010 2010GRC" xfId="9334"/>
    <cellStyle name="_Portfolio SPlan Base Case.xls Chart 2_Book2_Final Order Electric EXHIBIT A-1" xfId="4043"/>
    <cellStyle name="_Portfolio SPlan Base Case.xls Chart 2_Book2_Final Order Electric EXHIBIT A-1 2" xfId="4044"/>
    <cellStyle name="_Portfolio SPlan Base Case.xls Chart 2_Book2_Final Order Electric EXHIBIT A-1 2 2" xfId="4045"/>
    <cellStyle name="_Portfolio SPlan Base Case.xls Chart 2_Book2_Final Order Electric EXHIBIT A-1 3" xfId="4046"/>
    <cellStyle name="_Portfolio SPlan Base Case.xls Chart 2_Chelan PUD Power Costs (8-10)" xfId="9335"/>
    <cellStyle name="_Portfolio SPlan Base Case.xls Chart 2_Confidential Material" xfId="9336"/>
    <cellStyle name="_Portfolio SPlan Base Case.xls Chart 2_DEM-WP(C) Colstrip 12 Coal Cost Forecast 2010GRC" xfId="9337"/>
    <cellStyle name="_Portfolio SPlan Base Case.xls Chart 2_DEM-WP(C) ENERG10C--ctn Mid-C_042010 2010GRC" xfId="9338"/>
    <cellStyle name="_Portfolio SPlan Base Case.xls Chart 2_DEM-WP(C) Production O&amp;M 2010GRC As-Filed" xfId="9339"/>
    <cellStyle name="_Portfolio SPlan Base Case.xls Chart 2_DEM-WP(C) Production O&amp;M 2010GRC As-Filed 2" xfId="9340"/>
    <cellStyle name="_Portfolio SPlan Base Case.xls Chart 2_DEM-WP(C) Production O&amp;M 2010GRC As-Filed 3" xfId="9341"/>
    <cellStyle name="_Portfolio SPlan Base Case.xls Chart 2_Electric Rev Req Model (2009 GRC) " xfId="4047"/>
    <cellStyle name="_Portfolio SPlan Base Case.xls Chart 2_Electric Rev Req Model (2009 GRC)  2" xfId="4048"/>
    <cellStyle name="_Portfolio SPlan Base Case.xls Chart 2_Electric Rev Req Model (2009 GRC)  2 2" xfId="4049"/>
    <cellStyle name="_Portfolio SPlan Base Case.xls Chart 2_Electric Rev Req Model (2009 GRC)  3" xfId="4050"/>
    <cellStyle name="_Portfolio SPlan Base Case.xls Chart 2_Electric Rev Req Model (2009 GRC)  4" xfId="9342"/>
    <cellStyle name="_Portfolio SPlan Base Case.xls Chart 2_Electric Rev Req Model (2009 GRC) _DEM-WP(C) ENERG10C--ctn Mid-C_042010 2010GRC" xfId="9343"/>
    <cellStyle name="_Portfolio SPlan Base Case.xls Chart 2_Electric Rev Req Model (2009 GRC) Rebuttal" xfId="4051"/>
    <cellStyle name="_Portfolio SPlan Base Case.xls Chart 2_Electric Rev Req Model (2009 GRC) Rebuttal 2" xfId="4052"/>
    <cellStyle name="_Portfolio SPlan Base Case.xls Chart 2_Electric Rev Req Model (2009 GRC) Rebuttal 2 2" xfId="4053"/>
    <cellStyle name="_Portfolio SPlan Base Case.xls Chart 2_Electric Rev Req Model (2009 GRC) Rebuttal 3" xfId="4054"/>
    <cellStyle name="_Portfolio SPlan Base Case.xls Chart 2_Electric Rev Req Model (2009 GRC) Rebuttal 4" xfId="9344"/>
    <cellStyle name="_Portfolio SPlan Base Case.xls Chart 2_Electric Rev Req Model (2009 GRC) Rebuttal REmoval of New  WH Solar AdjustMI" xfId="4055"/>
    <cellStyle name="_Portfolio SPlan Base Case.xls Chart 2_Electric Rev Req Model (2009 GRC) Rebuttal REmoval of New  WH Solar AdjustMI 2" xfId="4056"/>
    <cellStyle name="_Portfolio SPlan Base Case.xls Chart 2_Electric Rev Req Model (2009 GRC) Rebuttal REmoval of New  WH Solar AdjustMI 2 2" xfId="4057"/>
    <cellStyle name="_Portfolio SPlan Base Case.xls Chart 2_Electric Rev Req Model (2009 GRC) Rebuttal REmoval of New  WH Solar AdjustMI 3" xfId="4058"/>
    <cellStyle name="_Portfolio SPlan Base Case.xls Chart 2_Electric Rev Req Model (2009 GRC) Rebuttal REmoval of New  WH Solar AdjustMI 4" xfId="9345"/>
    <cellStyle name="_Portfolio SPlan Base Case.xls Chart 2_Electric Rev Req Model (2009 GRC) Rebuttal REmoval of New  WH Solar AdjustMI_DEM-WP(C) ENERG10C--ctn Mid-C_042010 2010GRC" xfId="9346"/>
    <cellStyle name="_Portfolio SPlan Base Case.xls Chart 2_Electric Rev Req Model (2009 GRC) Revised 01-18-2010" xfId="4059"/>
    <cellStyle name="_Portfolio SPlan Base Case.xls Chart 2_Electric Rev Req Model (2009 GRC) Revised 01-18-2010 2" xfId="4060"/>
    <cellStyle name="_Portfolio SPlan Base Case.xls Chart 2_Electric Rev Req Model (2009 GRC) Revised 01-18-2010 2 2" xfId="4061"/>
    <cellStyle name="_Portfolio SPlan Base Case.xls Chart 2_Electric Rev Req Model (2009 GRC) Revised 01-18-2010 3" xfId="4062"/>
    <cellStyle name="_Portfolio SPlan Base Case.xls Chart 2_Electric Rev Req Model (2009 GRC) Revised 01-18-2010 4" xfId="9347"/>
    <cellStyle name="_Portfolio SPlan Base Case.xls Chart 2_Electric Rev Req Model (2009 GRC) Revised 01-18-2010_DEM-WP(C) ENERG10C--ctn Mid-C_042010 2010GRC" xfId="9348"/>
    <cellStyle name="_Portfolio SPlan Base Case.xls Chart 2_Electric Rev Req Model (2010 GRC)" xfId="9349"/>
    <cellStyle name="_Portfolio SPlan Base Case.xls Chart 2_Electric Rev Req Model (2010 GRC) SF" xfId="9350"/>
    <cellStyle name="_Portfolio SPlan Base Case.xls Chart 2_Final Order Electric EXHIBIT A-1" xfId="4063"/>
    <cellStyle name="_Portfolio SPlan Base Case.xls Chart 2_Final Order Electric EXHIBIT A-1 2" xfId="4064"/>
    <cellStyle name="_Portfolio SPlan Base Case.xls Chart 2_Final Order Electric EXHIBIT A-1 2 2" xfId="4065"/>
    <cellStyle name="_Portfolio SPlan Base Case.xls Chart 2_Final Order Electric EXHIBIT A-1 3" xfId="4066"/>
    <cellStyle name="_Portfolio SPlan Base Case.xls Chart 2_Final Order Electric EXHIBIT A-1 4" xfId="9351"/>
    <cellStyle name="_Portfolio SPlan Base Case.xls Chart 2_NIM Summary" xfId="4067"/>
    <cellStyle name="_Portfolio SPlan Base Case.xls Chart 2_NIM Summary 2" xfId="4068"/>
    <cellStyle name="_Portfolio SPlan Base Case.xls Chart 2_NIM Summary_DEM-WP(C) ENERG10C--ctn Mid-C_042010 2010GRC" xfId="9352"/>
    <cellStyle name="_Portfolio SPlan Base Case.xls Chart 2_Rebuttal Power Costs" xfId="4069"/>
    <cellStyle name="_Portfolio SPlan Base Case.xls Chart 2_Rebuttal Power Costs 2" xfId="4070"/>
    <cellStyle name="_Portfolio SPlan Base Case.xls Chart 2_Rebuttal Power Costs 2 2" xfId="4071"/>
    <cellStyle name="_Portfolio SPlan Base Case.xls Chart 2_Rebuttal Power Costs 3" xfId="4072"/>
    <cellStyle name="_Portfolio SPlan Base Case.xls Chart 2_Rebuttal Power Costs 4" xfId="9353"/>
    <cellStyle name="_Portfolio SPlan Base Case.xls Chart 2_Rebuttal Power Costs_Adj Bench DR 3 for Initial Briefs (Electric)" xfId="4073"/>
    <cellStyle name="_Portfolio SPlan Base Case.xls Chart 2_Rebuttal Power Costs_Adj Bench DR 3 for Initial Briefs (Electric) 2" xfId="4074"/>
    <cellStyle name="_Portfolio SPlan Base Case.xls Chart 2_Rebuttal Power Costs_Adj Bench DR 3 for Initial Briefs (Electric) 2 2" xfId="4075"/>
    <cellStyle name="_Portfolio SPlan Base Case.xls Chart 2_Rebuttal Power Costs_Adj Bench DR 3 for Initial Briefs (Electric) 3" xfId="4076"/>
    <cellStyle name="_Portfolio SPlan Base Case.xls Chart 2_Rebuttal Power Costs_Adj Bench DR 3 for Initial Briefs (Electric) 4" xfId="9354"/>
    <cellStyle name="_Portfolio SPlan Base Case.xls Chart 2_Rebuttal Power Costs_Adj Bench DR 3 for Initial Briefs (Electric)_DEM-WP(C) ENERG10C--ctn Mid-C_042010 2010GRC" xfId="9355"/>
    <cellStyle name="_Portfolio SPlan Base Case.xls Chart 2_Rebuttal Power Costs_DEM-WP(C) ENERG10C--ctn Mid-C_042010 2010GRC" xfId="9356"/>
    <cellStyle name="_Portfolio SPlan Base Case.xls Chart 2_Rebuttal Power Costs_Electric Rev Req Model (2009 GRC) Rebuttal" xfId="4077"/>
    <cellStyle name="_Portfolio SPlan Base Case.xls Chart 2_Rebuttal Power Costs_Electric Rev Req Model (2009 GRC) Rebuttal 2" xfId="4078"/>
    <cellStyle name="_Portfolio SPlan Base Case.xls Chart 2_Rebuttal Power Costs_Electric Rev Req Model (2009 GRC) Rebuttal 2 2" xfId="4079"/>
    <cellStyle name="_Portfolio SPlan Base Case.xls Chart 2_Rebuttal Power Costs_Electric Rev Req Model (2009 GRC) Rebuttal 3" xfId="4080"/>
    <cellStyle name="_Portfolio SPlan Base Case.xls Chart 2_Rebuttal Power Costs_Electric Rev Req Model (2009 GRC) Rebuttal 4" xfId="9357"/>
    <cellStyle name="_Portfolio SPlan Base Case.xls Chart 2_Rebuttal Power Costs_Electric Rev Req Model (2009 GRC) Rebuttal REmoval of New  WH Solar AdjustMI" xfId="4081"/>
    <cellStyle name="_Portfolio SPlan Base Case.xls Chart 2_Rebuttal Power Costs_Electric Rev Req Model (2009 GRC) Rebuttal REmoval of New  WH Solar AdjustMI 2" xfId="4082"/>
    <cellStyle name="_Portfolio SPlan Base Case.xls Chart 2_Rebuttal Power Costs_Electric Rev Req Model (2009 GRC) Rebuttal REmoval of New  WH Solar AdjustMI 2 2" xfId="4083"/>
    <cellStyle name="_Portfolio SPlan Base Case.xls Chart 2_Rebuttal Power Costs_Electric Rev Req Model (2009 GRC) Rebuttal REmoval of New  WH Solar AdjustMI 3" xfId="4084"/>
    <cellStyle name="_Portfolio SPlan Base Case.xls Chart 2_Rebuttal Power Costs_Electric Rev Req Model (2009 GRC) Rebuttal REmoval of New  WH Solar AdjustMI 4" xfId="9358"/>
    <cellStyle name="_Portfolio SPlan Base Case.xls Chart 2_Rebuttal Power Costs_Electric Rev Req Model (2009 GRC) Rebuttal REmoval of New  WH Solar AdjustMI_DEM-WP(C) ENERG10C--ctn Mid-C_042010 2010GRC" xfId="9359"/>
    <cellStyle name="_Portfolio SPlan Base Case.xls Chart 2_Rebuttal Power Costs_Electric Rev Req Model (2009 GRC) Revised 01-18-2010" xfId="4085"/>
    <cellStyle name="_Portfolio SPlan Base Case.xls Chart 2_Rebuttal Power Costs_Electric Rev Req Model (2009 GRC) Revised 01-18-2010 2" xfId="4086"/>
    <cellStyle name="_Portfolio SPlan Base Case.xls Chart 2_Rebuttal Power Costs_Electric Rev Req Model (2009 GRC) Revised 01-18-2010 2 2" xfId="4087"/>
    <cellStyle name="_Portfolio SPlan Base Case.xls Chart 2_Rebuttal Power Costs_Electric Rev Req Model (2009 GRC) Revised 01-18-2010 3" xfId="4088"/>
    <cellStyle name="_Portfolio SPlan Base Case.xls Chart 2_Rebuttal Power Costs_Electric Rev Req Model (2009 GRC) Revised 01-18-2010 4" xfId="9360"/>
    <cellStyle name="_Portfolio SPlan Base Case.xls Chart 2_Rebuttal Power Costs_Electric Rev Req Model (2009 GRC) Revised 01-18-2010_DEM-WP(C) ENERG10C--ctn Mid-C_042010 2010GRC" xfId="9361"/>
    <cellStyle name="_Portfolio SPlan Base Case.xls Chart 2_Rebuttal Power Costs_Final Order Electric EXHIBIT A-1" xfId="4089"/>
    <cellStyle name="_Portfolio SPlan Base Case.xls Chart 2_Rebuttal Power Costs_Final Order Electric EXHIBIT A-1 2" xfId="4090"/>
    <cellStyle name="_Portfolio SPlan Base Case.xls Chart 2_Rebuttal Power Costs_Final Order Electric EXHIBIT A-1 2 2" xfId="4091"/>
    <cellStyle name="_Portfolio SPlan Base Case.xls Chart 2_Rebuttal Power Costs_Final Order Electric EXHIBIT A-1 3" xfId="4092"/>
    <cellStyle name="_Portfolio SPlan Base Case.xls Chart 2_Rebuttal Power Costs_Final Order Electric EXHIBIT A-1 4" xfId="9362"/>
    <cellStyle name="_Portfolio SPlan Base Case.xls Chart 2_TENASKA REGULATORY ASSET" xfId="4093"/>
    <cellStyle name="_Portfolio SPlan Base Case.xls Chart 2_TENASKA REGULATORY ASSET 2" xfId="4094"/>
    <cellStyle name="_Portfolio SPlan Base Case.xls Chart 2_TENASKA REGULATORY ASSET 2 2" xfId="4095"/>
    <cellStyle name="_Portfolio SPlan Base Case.xls Chart 2_TENASKA REGULATORY ASSET 3" xfId="4096"/>
    <cellStyle name="_Portfolio SPlan Base Case.xls Chart 2_TENASKA REGULATORY ASSET 4" xfId="9363"/>
    <cellStyle name="_Portfolio SPlan Base Case.xls Chart 3" xfId="4097"/>
    <cellStyle name="_Portfolio SPlan Base Case.xls Chart 3 2" xfId="4098"/>
    <cellStyle name="_Portfolio SPlan Base Case.xls Chart 3 2 2" xfId="4099"/>
    <cellStyle name="_Portfolio SPlan Base Case.xls Chart 3 3" xfId="4100"/>
    <cellStyle name="_Portfolio SPlan Base Case.xls Chart 3 4" xfId="9364"/>
    <cellStyle name="_Portfolio SPlan Base Case.xls Chart 3_Adj Bench DR 3 for Initial Briefs (Electric)" xfId="4101"/>
    <cellStyle name="_Portfolio SPlan Base Case.xls Chart 3_Adj Bench DR 3 for Initial Briefs (Electric) 2" xfId="4102"/>
    <cellStyle name="_Portfolio SPlan Base Case.xls Chart 3_Adj Bench DR 3 for Initial Briefs (Electric) 2 2" xfId="4103"/>
    <cellStyle name="_Portfolio SPlan Base Case.xls Chart 3_Adj Bench DR 3 for Initial Briefs (Electric) 3" xfId="4104"/>
    <cellStyle name="_Portfolio SPlan Base Case.xls Chart 3_Adj Bench DR 3 for Initial Briefs (Electric) 4" xfId="9365"/>
    <cellStyle name="_Portfolio SPlan Base Case.xls Chart 3_Adj Bench DR 3 for Initial Briefs (Electric)_DEM-WP(C) ENERG10C--ctn Mid-C_042010 2010GRC" xfId="9366"/>
    <cellStyle name="_Portfolio SPlan Base Case.xls Chart 3_Book1" xfId="9367"/>
    <cellStyle name="_Portfolio SPlan Base Case.xls Chart 3_Book2" xfId="4105"/>
    <cellStyle name="_Portfolio SPlan Base Case.xls Chart 3_Book2 2" xfId="4106"/>
    <cellStyle name="_Portfolio SPlan Base Case.xls Chart 3_Book2 2 2" xfId="4107"/>
    <cellStyle name="_Portfolio SPlan Base Case.xls Chart 3_Book2 3" xfId="4108"/>
    <cellStyle name="_Portfolio SPlan Base Case.xls Chart 3_Book2 4" xfId="9368"/>
    <cellStyle name="_Portfolio SPlan Base Case.xls Chart 3_Book2_Adj Bench DR 3 for Initial Briefs (Electric)" xfId="4109"/>
    <cellStyle name="_Portfolio SPlan Base Case.xls Chart 3_Book2_Adj Bench DR 3 for Initial Briefs (Electric) 2" xfId="4110"/>
    <cellStyle name="_Portfolio SPlan Base Case.xls Chart 3_Book2_Adj Bench DR 3 for Initial Briefs (Electric) 2 2" xfId="4111"/>
    <cellStyle name="_Portfolio SPlan Base Case.xls Chart 3_Book2_Adj Bench DR 3 for Initial Briefs (Electric) 3" xfId="4112"/>
    <cellStyle name="_Portfolio SPlan Base Case.xls Chart 3_Book2_Adj Bench DR 3 for Initial Briefs (Electric) 4" xfId="9369"/>
    <cellStyle name="_Portfolio SPlan Base Case.xls Chart 3_Book2_Adj Bench DR 3 for Initial Briefs (Electric)_DEM-WP(C) ENERG10C--ctn Mid-C_042010 2010GRC" xfId="9370"/>
    <cellStyle name="_Portfolio SPlan Base Case.xls Chart 3_Book2_DEM-WP(C) ENERG10C--ctn Mid-C_042010 2010GRC" xfId="9371"/>
    <cellStyle name="_Portfolio SPlan Base Case.xls Chart 3_Book2_Electric Rev Req Model (2009 GRC) Rebuttal" xfId="4113"/>
    <cellStyle name="_Portfolio SPlan Base Case.xls Chart 3_Book2_Electric Rev Req Model (2009 GRC) Rebuttal 2" xfId="4114"/>
    <cellStyle name="_Portfolio SPlan Base Case.xls Chart 3_Book2_Electric Rev Req Model (2009 GRC) Rebuttal 2 2" xfId="4115"/>
    <cellStyle name="_Portfolio SPlan Base Case.xls Chart 3_Book2_Electric Rev Req Model (2009 GRC) Rebuttal 3" xfId="4116"/>
    <cellStyle name="_Portfolio SPlan Base Case.xls Chart 3_Book2_Electric Rev Req Model (2009 GRC) Rebuttal 4" xfId="9372"/>
    <cellStyle name="_Portfolio SPlan Base Case.xls Chart 3_Book2_Electric Rev Req Model (2009 GRC) Rebuttal REmoval of New  WH Solar AdjustMI" xfId="4117"/>
    <cellStyle name="_Portfolio SPlan Base Case.xls Chart 3_Book2_Electric Rev Req Model (2009 GRC) Rebuttal REmoval of New  WH Solar AdjustMI 2" xfId="4118"/>
    <cellStyle name="_Portfolio SPlan Base Case.xls Chart 3_Book2_Electric Rev Req Model (2009 GRC) Rebuttal REmoval of New  WH Solar AdjustMI 2 2" xfId="4119"/>
    <cellStyle name="_Portfolio SPlan Base Case.xls Chart 3_Book2_Electric Rev Req Model (2009 GRC) Rebuttal REmoval of New  WH Solar AdjustMI 3" xfId="4120"/>
    <cellStyle name="_Portfolio SPlan Base Case.xls Chart 3_Book2_Electric Rev Req Model (2009 GRC) Rebuttal REmoval of New  WH Solar AdjustMI 4" xfId="9373"/>
    <cellStyle name="_Portfolio SPlan Base Case.xls Chart 3_Book2_Electric Rev Req Model (2009 GRC) Rebuttal REmoval of New  WH Solar AdjustMI_DEM-WP(C) ENERG10C--ctn Mid-C_042010 2010GRC" xfId="9374"/>
    <cellStyle name="_Portfolio SPlan Base Case.xls Chart 3_Book2_Electric Rev Req Model (2009 GRC) Revised 01-18-2010" xfId="4121"/>
    <cellStyle name="_Portfolio SPlan Base Case.xls Chart 3_Book2_Electric Rev Req Model (2009 GRC) Revised 01-18-2010 2" xfId="4122"/>
    <cellStyle name="_Portfolio SPlan Base Case.xls Chart 3_Book2_Electric Rev Req Model (2009 GRC) Revised 01-18-2010 2 2" xfId="4123"/>
    <cellStyle name="_Portfolio SPlan Base Case.xls Chart 3_Book2_Electric Rev Req Model (2009 GRC) Revised 01-18-2010 3" xfId="4124"/>
    <cellStyle name="_Portfolio SPlan Base Case.xls Chart 3_Book2_Electric Rev Req Model (2009 GRC) Revised 01-18-2010 4" xfId="9375"/>
    <cellStyle name="_Portfolio SPlan Base Case.xls Chart 3_Book2_Electric Rev Req Model (2009 GRC) Revised 01-18-2010_DEM-WP(C) ENERG10C--ctn Mid-C_042010 2010GRC" xfId="9376"/>
    <cellStyle name="_Portfolio SPlan Base Case.xls Chart 3_Book2_Final Order Electric EXHIBIT A-1" xfId="4125"/>
    <cellStyle name="_Portfolio SPlan Base Case.xls Chart 3_Book2_Final Order Electric EXHIBIT A-1 2" xfId="4126"/>
    <cellStyle name="_Portfolio SPlan Base Case.xls Chart 3_Book2_Final Order Electric EXHIBIT A-1 2 2" xfId="4127"/>
    <cellStyle name="_Portfolio SPlan Base Case.xls Chart 3_Book2_Final Order Electric EXHIBIT A-1 3" xfId="4128"/>
    <cellStyle name="_Portfolio SPlan Base Case.xls Chart 3_Book2_Final Order Electric EXHIBIT A-1 4" xfId="9377"/>
    <cellStyle name="_Portfolio SPlan Base Case.xls Chart 3_Chelan PUD Power Costs (8-10)" xfId="9378"/>
    <cellStyle name="_Portfolio SPlan Base Case.xls Chart 3_Confidential Material" xfId="9379"/>
    <cellStyle name="_Portfolio SPlan Base Case.xls Chart 3_DEM-WP(C) Colstrip 12 Coal Cost Forecast 2010GRC" xfId="9380"/>
    <cellStyle name="_Portfolio SPlan Base Case.xls Chart 3_DEM-WP(C) ENERG10C--ctn Mid-C_042010 2010GRC" xfId="9381"/>
    <cellStyle name="_Portfolio SPlan Base Case.xls Chart 3_DEM-WP(C) Production O&amp;M 2010GRC As-Filed" xfId="9382"/>
    <cellStyle name="_Portfolio SPlan Base Case.xls Chart 3_DEM-WP(C) Production O&amp;M 2010GRC As-Filed 2" xfId="9383"/>
    <cellStyle name="_Portfolio SPlan Base Case.xls Chart 3_DEM-WP(C) Production O&amp;M 2010GRC As-Filed 3" xfId="9384"/>
    <cellStyle name="_Portfolio SPlan Base Case.xls Chart 3_Electric Rev Req Model (2009 GRC) " xfId="4129"/>
    <cellStyle name="_Portfolio SPlan Base Case.xls Chart 3_Electric Rev Req Model (2009 GRC)  2" xfId="4130"/>
    <cellStyle name="_Portfolio SPlan Base Case.xls Chart 3_Electric Rev Req Model (2009 GRC)  2 2" xfId="4131"/>
    <cellStyle name="_Portfolio SPlan Base Case.xls Chart 3_Electric Rev Req Model (2009 GRC)  3" xfId="4132"/>
    <cellStyle name="_Portfolio SPlan Base Case.xls Chart 3_Electric Rev Req Model (2009 GRC)  4" xfId="9385"/>
    <cellStyle name="_Portfolio SPlan Base Case.xls Chart 3_Electric Rev Req Model (2009 GRC) _DEM-WP(C) ENERG10C--ctn Mid-C_042010 2010GRC" xfId="9386"/>
    <cellStyle name="_Portfolio SPlan Base Case.xls Chart 3_Electric Rev Req Model (2009 GRC) Rebuttal" xfId="4133"/>
    <cellStyle name="_Portfolio SPlan Base Case.xls Chart 3_Electric Rev Req Model (2009 GRC) Rebuttal 2" xfId="4134"/>
    <cellStyle name="_Portfolio SPlan Base Case.xls Chart 3_Electric Rev Req Model (2009 GRC) Rebuttal 2 2" xfId="4135"/>
    <cellStyle name="_Portfolio SPlan Base Case.xls Chart 3_Electric Rev Req Model (2009 GRC) Rebuttal 3" xfId="4136"/>
    <cellStyle name="_Portfolio SPlan Base Case.xls Chart 3_Electric Rev Req Model (2009 GRC) Rebuttal 4" xfId="9387"/>
    <cellStyle name="_Portfolio SPlan Base Case.xls Chart 3_Electric Rev Req Model (2009 GRC) Rebuttal REmoval of New  WH Solar AdjustMI" xfId="4137"/>
    <cellStyle name="_Portfolio SPlan Base Case.xls Chart 3_Electric Rev Req Model (2009 GRC) Rebuttal REmoval of New  WH Solar AdjustMI 2" xfId="4138"/>
    <cellStyle name="_Portfolio SPlan Base Case.xls Chart 3_Electric Rev Req Model (2009 GRC) Rebuttal REmoval of New  WH Solar AdjustMI 2 2" xfId="4139"/>
    <cellStyle name="_Portfolio SPlan Base Case.xls Chart 3_Electric Rev Req Model (2009 GRC) Rebuttal REmoval of New  WH Solar AdjustMI 3" xfId="4140"/>
    <cellStyle name="_Portfolio SPlan Base Case.xls Chart 3_Electric Rev Req Model (2009 GRC) Rebuttal REmoval of New  WH Solar AdjustMI 4" xfId="9388"/>
    <cellStyle name="_Portfolio SPlan Base Case.xls Chart 3_Electric Rev Req Model (2009 GRC) Rebuttal REmoval of New  WH Solar AdjustMI_DEM-WP(C) ENERG10C--ctn Mid-C_042010 2010GRC" xfId="9389"/>
    <cellStyle name="_Portfolio SPlan Base Case.xls Chart 3_Electric Rev Req Model (2009 GRC) Revised 01-18-2010" xfId="4141"/>
    <cellStyle name="_Portfolio SPlan Base Case.xls Chart 3_Electric Rev Req Model (2009 GRC) Revised 01-18-2010 2" xfId="4142"/>
    <cellStyle name="_Portfolio SPlan Base Case.xls Chart 3_Electric Rev Req Model (2009 GRC) Revised 01-18-2010 2 2" xfId="4143"/>
    <cellStyle name="_Portfolio SPlan Base Case.xls Chart 3_Electric Rev Req Model (2009 GRC) Revised 01-18-2010 3" xfId="4144"/>
    <cellStyle name="_Portfolio SPlan Base Case.xls Chart 3_Electric Rev Req Model (2009 GRC) Revised 01-18-2010 4" xfId="9390"/>
    <cellStyle name="_Portfolio SPlan Base Case.xls Chart 3_Electric Rev Req Model (2009 GRC) Revised 01-18-2010_DEM-WP(C) ENERG10C--ctn Mid-C_042010 2010GRC" xfId="9391"/>
    <cellStyle name="_Portfolio SPlan Base Case.xls Chart 3_Electric Rev Req Model (2010 GRC)" xfId="9392"/>
    <cellStyle name="_Portfolio SPlan Base Case.xls Chart 3_Electric Rev Req Model (2010 GRC) SF" xfId="9393"/>
    <cellStyle name="_Portfolio SPlan Base Case.xls Chart 3_Final Order Electric EXHIBIT A-1" xfId="4145"/>
    <cellStyle name="_Portfolio SPlan Base Case.xls Chart 3_Final Order Electric EXHIBIT A-1 2" xfId="4146"/>
    <cellStyle name="_Portfolio SPlan Base Case.xls Chart 3_Final Order Electric EXHIBIT A-1 2 2" xfId="4147"/>
    <cellStyle name="_Portfolio SPlan Base Case.xls Chart 3_Final Order Electric EXHIBIT A-1 3" xfId="4148"/>
    <cellStyle name="_Portfolio SPlan Base Case.xls Chart 3_Final Order Electric EXHIBIT A-1 4" xfId="9394"/>
    <cellStyle name="_Portfolio SPlan Base Case.xls Chart 3_NIM Summary" xfId="4149"/>
    <cellStyle name="_Portfolio SPlan Base Case.xls Chart 3_NIM Summary 2" xfId="4150"/>
    <cellStyle name="_Portfolio SPlan Base Case.xls Chart 3_NIM Summary_DEM-WP(C) ENERG10C--ctn Mid-C_042010 2010GRC" xfId="9395"/>
    <cellStyle name="_Portfolio SPlan Base Case.xls Chart 3_Rebuttal Power Costs" xfId="4151"/>
    <cellStyle name="_Portfolio SPlan Base Case.xls Chart 3_Rebuttal Power Costs 2" xfId="4152"/>
    <cellStyle name="_Portfolio SPlan Base Case.xls Chart 3_Rebuttal Power Costs 2 2" xfId="4153"/>
    <cellStyle name="_Portfolio SPlan Base Case.xls Chart 3_Rebuttal Power Costs 3" xfId="4154"/>
    <cellStyle name="_Portfolio SPlan Base Case.xls Chart 3_Rebuttal Power Costs 4" xfId="9396"/>
    <cellStyle name="_Portfolio SPlan Base Case.xls Chart 3_Rebuttal Power Costs_Adj Bench DR 3 for Initial Briefs (Electric)" xfId="4155"/>
    <cellStyle name="_Portfolio SPlan Base Case.xls Chart 3_Rebuttal Power Costs_Adj Bench DR 3 for Initial Briefs (Electric) 2" xfId="4156"/>
    <cellStyle name="_Portfolio SPlan Base Case.xls Chart 3_Rebuttal Power Costs_Adj Bench DR 3 for Initial Briefs (Electric) 2 2" xfId="4157"/>
    <cellStyle name="_Portfolio SPlan Base Case.xls Chart 3_Rebuttal Power Costs_Adj Bench DR 3 for Initial Briefs (Electric) 3" xfId="4158"/>
    <cellStyle name="_Portfolio SPlan Base Case.xls Chart 3_Rebuttal Power Costs_Adj Bench DR 3 for Initial Briefs (Electric) 4" xfId="9397"/>
    <cellStyle name="_Portfolio SPlan Base Case.xls Chart 3_Rebuttal Power Costs_Adj Bench DR 3 for Initial Briefs (Electric)_DEM-WP(C) ENERG10C--ctn Mid-C_042010 2010GRC" xfId="9398"/>
    <cellStyle name="_Portfolio SPlan Base Case.xls Chart 3_Rebuttal Power Costs_DEM-WP(C) ENERG10C--ctn Mid-C_042010 2010GRC" xfId="9399"/>
    <cellStyle name="_Portfolio SPlan Base Case.xls Chart 3_Rebuttal Power Costs_Electric Rev Req Model (2009 GRC) Rebuttal" xfId="4159"/>
    <cellStyle name="_Portfolio SPlan Base Case.xls Chart 3_Rebuttal Power Costs_Electric Rev Req Model (2009 GRC) Rebuttal 2" xfId="4160"/>
    <cellStyle name="_Portfolio SPlan Base Case.xls Chart 3_Rebuttal Power Costs_Electric Rev Req Model (2009 GRC) Rebuttal 2 2" xfId="4161"/>
    <cellStyle name="_Portfolio SPlan Base Case.xls Chart 3_Rebuttal Power Costs_Electric Rev Req Model (2009 GRC) Rebuttal 3" xfId="4162"/>
    <cellStyle name="_Portfolio SPlan Base Case.xls Chart 3_Rebuttal Power Costs_Electric Rev Req Model (2009 GRC) Rebuttal 4" xfId="9400"/>
    <cellStyle name="_Portfolio SPlan Base Case.xls Chart 3_Rebuttal Power Costs_Electric Rev Req Model (2009 GRC) Rebuttal REmoval of New  WH Solar AdjustMI" xfId="4163"/>
    <cellStyle name="_Portfolio SPlan Base Case.xls Chart 3_Rebuttal Power Costs_Electric Rev Req Model (2009 GRC) Rebuttal REmoval of New  WH Solar AdjustMI 2" xfId="4164"/>
    <cellStyle name="_Portfolio SPlan Base Case.xls Chart 3_Rebuttal Power Costs_Electric Rev Req Model (2009 GRC) Rebuttal REmoval of New  WH Solar AdjustMI 2 2" xfId="4165"/>
    <cellStyle name="_Portfolio SPlan Base Case.xls Chart 3_Rebuttal Power Costs_Electric Rev Req Model (2009 GRC) Rebuttal REmoval of New  WH Solar AdjustMI 3" xfId="4166"/>
    <cellStyle name="_Portfolio SPlan Base Case.xls Chart 3_Rebuttal Power Costs_Electric Rev Req Model (2009 GRC) Rebuttal REmoval of New  WH Solar AdjustMI 4" xfId="9401"/>
    <cellStyle name="_Portfolio SPlan Base Case.xls Chart 3_Rebuttal Power Costs_Electric Rev Req Model (2009 GRC) Rebuttal REmoval of New  WH Solar AdjustMI_DEM-WP(C) ENERG10C--ctn Mid-C_042010 2010GRC" xfId="9402"/>
    <cellStyle name="_Portfolio SPlan Base Case.xls Chart 3_Rebuttal Power Costs_Electric Rev Req Model (2009 GRC) Revised 01-18-2010" xfId="4167"/>
    <cellStyle name="_Portfolio SPlan Base Case.xls Chart 3_Rebuttal Power Costs_Electric Rev Req Model (2009 GRC) Revised 01-18-2010 2" xfId="4168"/>
    <cellStyle name="_Portfolio SPlan Base Case.xls Chart 3_Rebuttal Power Costs_Electric Rev Req Model (2009 GRC) Revised 01-18-2010 2 2" xfId="4169"/>
    <cellStyle name="_Portfolio SPlan Base Case.xls Chart 3_Rebuttal Power Costs_Electric Rev Req Model (2009 GRC) Revised 01-18-2010 3" xfId="4170"/>
    <cellStyle name="_Portfolio SPlan Base Case.xls Chart 3_Rebuttal Power Costs_Electric Rev Req Model (2009 GRC) Revised 01-18-2010 4" xfId="9403"/>
    <cellStyle name="_Portfolio SPlan Base Case.xls Chart 3_Rebuttal Power Costs_Electric Rev Req Model (2009 GRC) Revised 01-18-2010_DEM-WP(C) ENERG10C--ctn Mid-C_042010 2010GRC" xfId="9404"/>
    <cellStyle name="_Portfolio SPlan Base Case.xls Chart 3_Rebuttal Power Costs_Final Order Electric EXHIBIT A-1" xfId="4171"/>
    <cellStyle name="_Portfolio SPlan Base Case.xls Chart 3_Rebuttal Power Costs_Final Order Electric EXHIBIT A-1 2" xfId="4172"/>
    <cellStyle name="_Portfolio SPlan Base Case.xls Chart 3_Rebuttal Power Costs_Final Order Electric EXHIBIT A-1 2 2" xfId="4173"/>
    <cellStyle name="_Portfolio SPlan Base Case.xls Chart 3_Rebuttal Power Costs_Final Order Electric EXHIBIT A-1 3" xfId="4174"/>
    <cellStyle name="_Portfolio SPlan Base Case.xls Chart 3_Rebuttal Power Costs_Final Order Electric EXHIBIT A-1 4" xfId="9405"/>
    <cellStyle name="_Portfolio SPlan Base Case.xls Chart 3_TENASKA REGULATORY ASSET" xfId="4175"/>
    <cellStyle name="_Portfolio SPlan Base Case.xls Chart 3_TENASKA REGULATORY ASSET 2" xfId="4176"/>
    <cellStyle name="_Portfolio SPlan Base Case.xls Chart 3_TENASKA REGULATORY ASSET 2 2" xfId="4177"/>
    <cellStyle name="_Portfolio SPlan Base Case.xls Chart 3_TENASKA REGULATORY ASSET 3" xfId="4178"/>
    <cellStyle name="_Portfolio SPlan Base Case.xls Chart 3_TENASKA REGULATORY ASSET 4" xfId="9406"/>
    <cellStyle name="_Power Cost Value Copy 11.30.05 gas 1.09.06 AURORA at 1.10.06" xfId="46"/>
    <cellStyle name="_Power Cost Value Copy 11.30.05 gas 1.09.06 AURORA at 1.10.06 2" xfId="4179"/>
    <cellStyle name="_Power Cost Value Copy 11.30.05 gas 1.09.06 AURORA at 1.10.06 2 2" xfId="4180"/>
    <cellStyle name="_Power Cost Value Copy 11.30.05 gas 1.09.06 AURORA at 1.10.06 2 2 2" xfId="4181"/>
    <cellStyle name="_Power Cost Value Copy 11.30.05 gas 1.09.06 AURORA at 1.10.06 2 3" xfId="4182"/>
    <cellStyle name="_Power Cost Value Copy 11.30.05 gas 1.09.06 AURORA at 1.10.06 3" xfId="4183"/>
    <cellStyle name="_Power Cost Value Copy 11.30.05 gas 1.09.06 AURORA at 1.10.06 3 2" xfId="4184"/>
    <cellStyle name="_Power Cost Value Copy 11.30.05 gas 1.09.06 AURORA at 1.10.06 4" xfId="4185"/>
    <cellStyle name="_Power Cost Value Copy 11.30.05 gas 1.09.06 AURORA at 1.10.06 4 2" xfId="4186"/>
    <cellStyle name="_Power Cost Value Copy 11.30.05 gas 1.09.06 AURORA at 1.10.06 5" xfId="9407"/>
    <cellStyle name="_Power Cost Value Copy 11.30.05 gas 1.09.06 AURORA at 1.10.06 6" xfId="9408"/>
    <cellStyle name="_Power Cost Value Copy 11.30.05 gas 1.09.06 AURORA at 1.10.06 6 2" xfId="9409"/>
    <cellStyle name="_Power Cost Value Copy 11.30.05 gas 1.09.06 AURORA at 1.10.06 7" xfId="9410"/>
    <cellStyle name="_Power Cost Value Copy 11.30.05 gas 1.09.06 AURORA at 1.10.06 7 2" xfId="9411"/>
    <cellStyle name="_Power Cost Value Copy 11.30.05 gas 1.09.06 AURORA at 1.10.06_04 07E Wild Horse Wind Expansion (C) (2)" xfId="4187"/>
    <cellStyle name="_Power Cost Value Copy 11.30.05 gas 1.09.06 AURORA at 1.10.06_04 07E Wild Horse Wind Expansion (C) (2) 2" xfId="4188"/>
    <cellStyle name="_Power Cost Value Copy 11.30.05 gas 1.09.06 AURORA at 1.10.06_04 07E Wild Horse Wind Expansion (C) (2) 2 2" xfId="4189"/>
    <cellStyle name="_Power Cost Value Copy 11.30.05 gas 1.09.06 AURORA at 1.10.06_04 07E Wild Horse Wind Expansion (C) (2) 3" xfId="4190"/>
    <cellStyle name="_Power Cost Value Copy 11.30.05 gas 1.09.06 AURORA at 1.10.06_04 07E Wild Horse Wind Expansion (C) (2) 4" xfId="9412"/>
    <cellStyle name="_Power Cost Value Copy 11.30.05 gas 1.09.06 AURORA at 1.10.06_04 07E Wild Horse Wind Expansion (C) (2)_Adj Bench DR 3 for Initial Briefs (Electric)" xfId="4191"/>
    <cellStyle name="_Power Cost Value Copy 11.30.05 gas 1.09.06 AURORA at 1.10.06_04 07E Wild Horse Wind Expansion (C) (2)_Adj Bench DR 3 for Initial Briefs (Electric) 2" xfId="4192"/>
    <cellStyle name="_Power Cost Value Copy 11.30.05 gas 1.09.06 AURORA at 1.10.06_04 07E Wild Horse Wind Expansion (C) (2)_Adj Bench DR 3 for Initial Briefs (Electric) 2 2" xfId="4193"/>
    <cellStyle name="_Power Cost Value Copy 11.30.05 gas 1.09.06 AURORA at 1.10.06_04 07E Wild Horse Wind Expansion (C) (2)_Adj Bench DR 3 for Initial Briefs (Electric) 3" xfId="4194"/>
    <cellStyle name="_Power Cost Value Copy 11.30.05 gas 1.09.06 AURORA at 1.10.06_04 07E Wild Horse Wind Expansion (C) (2)_Adj Bench DR 3 for Initial Briefs (Electric) 4" xfId="9413"/>
    <cellStyle name="_Power Cost Value Copy 11.30.05 gas 1.09.06 AURORA at 1.10.06_04 07E Wild Horse Wind Expansion (C) (2)_Adj Bench DR 3 for Initial Briefs (Electric)_DEM-WP(C) ENERG10C--ctn Mid-C_042010 2010GRC" xfId="9414"/>
    <cellStyle name="_Power Cost Value Copy 11.30.05 gas 1.09.06 AURORA at 1.10.06_04 07E Wild Horse Wind Expansion (C) (2)_Book1" xfId="9415"/>
    <cellStyle name="_Power Cost Value Copy 11.30.05 gas 1.09.06 AURORA at 1.10.06_04 07E Wild Horse Wind Expansion (C) (2)_DEM-WP(C) ENERG10C--ctn Mid-C_042010 2010GRC" xfId="9416"/>
    <cellStyle name="_Power Cost Value Copy 11.30.05 gas 1.09.06 AURORA at 1.10.06_04 07E Wild Horse Wind Expansion (C) (2)_Electric Rev Req Model (2009 GRC) " xfId="4195"/>
    <cellStyle name="_Power Cost Value Copy 11.30.05 gas 1.09.06 AURORA at 1.10.06_04 07E Wild Horse Wind Expansion (C) (2)_Electric Rev Req Model (2009 GRC)  2" xfId="4196"/>
    <cellStyle name="_Power Cost Value Copy 11.30.05 gas 1.09.06 AURORA at 1.10.06_04 07E Wild Horse Wind Expansion (C) (2)_Electric Rev Req Model (2009 GRC)  2 2" xfId="4197"/>
    <cellStyle name="_Power Cost Value Copy 11.30.05 gas 1.09.06 AURORA at 1.10.06_04 07E Wild Horse Wind Expansion (C) (2)_Electric Rev Req Model (2009 GRC)  3" xfId="4198"/>
    <cellStyle name="_Power Cost Value Copy 11.30.05 gas 1.09.06 AURORA at 1.10.06_04 07E Wild Horse Wind Expansion (C) (2)_Electric Rev Req Model (2009 GRC)  4" xfId="9417"/>
    <cellStyle name="_Power Cost Value Copy 11.30.05 gas 1.09.06 AURORA at 1.10.06_04 07E Wild Horse Wind Expansion (C) (2)_Electric Rev Req Model (2009 GRC) _DEM-WP(C) ENERG10C--ctn Mid-C_042010 2010GRC" xfId="9418"/>
    <cellStyle name="_Power Cost Value Copy 11.30.05 gas 1.09.06 AURORA at 1.10.06_04 07E Wild Horse Wind Expansion (C) (2)_Electric Rev Req Model (2009 GRC) Rebuttal" xfId="4199"/>
    <cellStyle name="_Power Cost Value Copy 11.30.05 gas 1.09.06 AURORA at 1.10.06_04 07E Wild Horse Wind Expansion (C) (2)_Electric Rev Req Model (2009 GRC) Rebuttal 2" xfId="4200"/>
    <cellStyle name="_Power Cost Value Copy 11.30.05 gas 1.09.06 AURORA at 1.10.06_04 07E Wild Horse Wind Expansion (C) (2)_Electric Rev Req Model (2009 GRC) Rebuttal 2 2" xfId="4201"/>
    <cellStyle name="_Power Cost Value Copy 11.30.05 gas 1.09.06 AURORA at 1.10.06_04 07E Wild Horse Wind Expansion (C) (2)_Electric Rev Req Model (2009 GRC) Rebuttal 3" xfId="4202"/>
    <cellStyle name="_Power Cost Value Copy 11.30.05 gas 1.09.06 AURORA at 1.10.06_04 07E Wild Horse Wind Expansion (C) (2)_Electric Rev Req Model (2009 GRC) Rebuttal 4" xfId="9419"/>
    <cellStyle name="_Power Cost Value Copy 11.30.05 gas 1.09.06 AURORA at 1.10.06_04 07E Wild Horse Wind Expansion (C) (2)_Electric Rev Req Model (2009 GRC) Rebuttal REmoval of New  WH Solar AdjustMI" xfId="4203"/>
    <cellStyle name="_Power Cost Value Copy 11.30.05 gas 1.09.06 AURORA at 1.10.06_04 07E Wild Horse Wind Expansion (C) (2)_Electric Rev Req Model (2009 GRC) Rebuttal REmoval of New  WH Solar AdjustMI 2" xfId="4204"/>
    <cellStyle name="_Power Cost Value Copy 11.30.05 gas 1.09.06 AURORA at 1.10.06_04 07E Wild Horse Wind Expansion (C) (2)_Electric Rev Req Model (2009 GRC) Rebuttal REmoval of New  WH Solar AdjustMI 2 2" xfId="4205"/>
    <cellStyle name="_Power Cost Value Copy 11.30.05 gas 1.09.06 AURORA at 1.10.06_04 07E Wild Horse Wind Expansion (C) (2)_Electric Rev Req Model (2009 GRC) Rebuttal REmoval of New  WH Solar AdjustMI 3" xfId="4206"/>
    <cellStyle name="_Power Cost Value Copy 11.30.05 gas 1.09.06 AURORA at 1.10.06_04 07E Wild Horse Wind Expansion (C) (2)_Electric Rev Req Model (2009 GRC) Rebuttal REmoval of New  WH Solar AdjustMI 4" xfId="9420"/>
    <cellStyle name="_Power Cost Value Copy 11.30.05 gas 1.09.06 AURORA at 1.10.06_04 07E Wild Horse Wind Expansion (C) (2)_Electric Rev Req Model (2009 GRC) Rebuttal REmoval of New  WH Solar AdjustMI_DEM-WP(C) ENERG10C--ctn Mid-C_042010 2010GRC" xfId="9421"/>
    <cellStyle name="_Power Cost Value Copy 11.30.05 gas 1.09.06 AURORA at 1.10.06_04 07E Wild Horse Wind Expansion (C) (2)_Electric Rev Req Model (2009 GRC) Revised 01-18-2010" xfId="4207"/>
    <cellStyle name="_Power Cost Value Copy 11.30.05 gas 1.09.06 AURORA at 1.10.06_04 07E Wild Horse Wind Expansion (C) (2)_Electric Rev Req Model (2009 GRC) Revised 01-18-2010 2" xfId="4208"/>
    <cellStyle name="_Power Cost Value Copy 11.30.05 gas 1.09.06 AURORA at 1.10.06_04 07E Wild Horse Wind Expansion (C) (2)_Electric Rev Req Model (2009 GRC) Revised 01-18-2010 2 2" xfId="4209"/>
    <cellStyle name="_Power Cost Value Copy 11.30.05 gas 1.09.06 AURORA at 1.10.06_04 07E Wild Horse Wind Expansion (C) (2)_Electric Rev Req Model (2009 GRC) Revised 01-18-2010 3" xfId="4210"/>
    <cellStyle name="_Power Cost Value Copy 11.30.05 gas 1.09.06 AURORA at 1.10.06_04 07E Wild Horse Wind Expansion (C) (2)_Electric Rev Req Model (2009 GRC) Revised 01-18-2010 4" xfId="9422"/>
    <cellStyle name="_Power Cost Value Copy 11.30.05 gas 1.09.06 AURORA at 1.10.06_04 07E Wild Horse Wind Expansion (C) (2)_Electric Rev Req Model (2009 GRC) Revised 01-18-2010_DEM-WP(C) ENERG10C--ctn Mid-C_042010 2010GRC" xfId="9423"/>
    <cellStyle name="_Power Cost Value Copy 11.30.05 gas 1.09.06 AURORA at 1.10.06_04 07E Wild Horse Wind Expansion (C) (2)_Electric Rev Req Model (2010 GRC)" xfId="9424"/>
    <cellStyle name="_Power Cost Value Copy 11.30.05 gas 1.09.06 AURORA at 1.10.06_04 07E Wild Horse Wind Expansion (C) (2)_Electric Rev Req Model (2010 GRC) SF" xfId="9425"/>
    <cellStyle name="_Power Cost Value Copy 11.30.05 gas 1.09.06 AURORA at 1.10.06_04 07E Wild Horse Wind Expansion (C) (2)_Final Order Electric EXHIBIT A-1" xfId="4211"/>
    <cellStyle name="_Power Cost Value Copy 11.30.05 gas 1.09.06 AURORA at 1.10.06_04 07E Wild Horse Wind Expansion (C) (2)_Final Order Electric EXHIBIT A-1 2" xfId="4212"/>
    <cellStyle name="_Power Cost Value Copy 11.30.05 gas 1.09.06 AURORA at 1.10.06_04 07E Wild Horse Wind Expansion (C) (2)_Final Order Electric EXHIBIT A-1 2 2" xfId="4213"/>
    <cellStyle name="_Power Cost Value Copy 11.30.05 gas 1.09.06 AURORA at 1.10.06_04 07E Wild Horse Wind Expansion (C) (2)_Final Order Electric EXHIBIT A-1 3" xfId="4214"/>
    <cellStyle name="_Power Cost Value Copy 11.30.05 gas 1.09.06 AURORA at 1.10.06_04 07E Wild Horse Wind Expansion (C) (2)_Final Order Electric EXHIBIT A-1 4" xfId="9426"/>
    <cellStyle name="_Power Cost Value Copy 11.30.05 gas 1.09.06 AURORA at 1.10.06_04 07E Wild Horse Wind Expansion (C) (2)_TENASKA REGULATORY ASSET" xfId="4215"/>
    <cellStyle name="_Power Cost Value Copy 11.30.05 gas 1.09.06 AURORA at 1.10.06_04 07E Wild Horse Wind Expansion (C) (2)_TENASKA REGULATORY ASSET 2" xfId="4216"/>
    <cellStyle name="_Power Cost Value Copy 11.30.05 gas 1.09.06 AURORA at 1.10.06_04 07E Wild Horse Wind Expansion (C) (2)_TENASKA REGULATORY ASSET 2 2" xfId="4217"/>
    <cellStyle name="_Power Cost Value Copy 11.30.05 gas 1.09.06 AURORA at 1.10.06_04 07E Wild Horse Wind Expansion (C) (2)_TENASKA REGULATORY ASSET 3" xfId="4218"/>
    <cellStyle name="_Power Cost Value Copy 11.30.05 gas 1.09.06 AURORA at 1.10.06_04 07E Wild Horse Wind Expansion (C) (2)_TENASKA REGULATORY ASSET 4" xfId="9427"/>
    <cellStyle name="_Power Cost Value Copy 11.30.05 gas 1.09.06 AURORA at 1.10.06_16.37E Wild Horse Expansion DeferralRevwrkingfile SF" xfId="4219"/>
    <cellStyle name="_Power Cost Value Copy 11.30.05 gas 1.09.06 AURORA at 1.10.06_16.37E Wild Horse Expansion DeferralRevwrkingfile SF 2" xfId="4220"/>
    <cellStyle name="_Power Cost Value Copy 11.30.05 gas 1.09.06 AURORA at 1.10.06_16.37E Wild Horse Expansion DeferralRevwrkingfile SF 2 2" xfId="4221"/>
    <cellStyle name="_Power Cost Value Copy 11.30.05 gas 1.09.06 AURORA at 1.10.06_16.37E Wild Horse Expansion DeferralRevwrkingfile SF 3" xfId="4222"/>
    <cellStyle name="_Power Cost Value Copy 11.30.05 gas 1.09.06 AURORA at 1.10.06_16.37E Wild Horse Expansion DeferralRevwrkingfile SF 4" xfId="9428"/>
    <cellStyle name="_Power Cost Value Copy 11.30.05 gas 1.09.06 AURORA at 1.10.06_16.37E Wild Horse Expansion DeferralRevwrkingfile SF_DEM-WP(C) ENERG10C--ctn Mid-C_042010 2010GRC" xfId="9429"/>
    <cellStyle name="_Power Cost Value Copy 11.30.05 gas 1.09.06 AURORA at 1.10.06_2009 Compliance Filing PCA Exhibits for GRC" xfId="9430"/>
    <cellStyle name="_Power Cost Value Copy 11.30.05 gas 1.09.06 AURORA at 1.10.06_2009 Compliance Filing PCA Exhibits for GRC 2" xfId="9431"/>
    <cellStyle name="_Power Cost Value Copy 11.30.05 gas 1.09.06 AURORA at 1.10.06_2009 GRC Compl Filing - Exhibit D" xfId="4223"/>
    <cellStyle name="_Power Cost Value Copy 11.30.05 gas 1.09.06 AURORA at 1.10.06_2009 GRC Compl Filing - Exhibit D 2" xfId="4224"/>
    <cellStyle name="_Power Cost Value Copy 11.30.05 gas 1.09.06 AURORA at 1.10.06_2009 GRC Compl Filing - Exhibit D_DEM-WP(C) ENERG10C--ctn Mid-C_042010 2010GRC" xfId="9432"/>
    <cellStyle name="_Power Cost Value Copy 11.30.05 gas 1.09.06 AURORA at 1.10.06_3.01 Income Statement" xfId="47"/>
    <cellStyle name="_Power Cost Value Copy 11.30.05 gas 1.09.06 AURORA at 1.10.06_4 31 Regulatory Assets and Liabilities  7 06- Exhibit D" xfId="4225"/>
    <cellStyle name="_Power Cost Value Copy 11.30.05 gas 1.09.06 AURORA at 1.10.06_4 31 Regulatory Assets and Liabilities  7 06- Exhibit D 2" xfId="4226"/>
    <cellStyle name="_Power Cost Value Copy 11.30.05 gas 1.09.06 AURORA at 1.10.06_4 31 Regulatory Assets and Liabilities  7 06- Exhibit D 2 2" xfId="4227"/>
    <cellStyle name="_Power Cost Value Copy 11.30.05 gas 1.09.06 AURORA at 1.10.06_4 31 Regulatory Assets and Liabilities  7 06- Exhibit D 3" xfId="4228"/>
    <cellStyle name="_Power Cost Value Copy 11.30.05 gas 1.09.06 AURORA at 1.10.06_4 31 Regulatory Assets and Liabilities  7 06- Exhibit D 4" xfId="9433"/>
    <cellStyle name="_Power Cost Value Copy 11.30.05 gas 1.09.06 AURORA at 1.10.06_4 31 Regulatory Assets and Liabilities  7 06- Exhibit D_DEM-WP(C) ENERG10C--ctn Mid-C_042010 2010GRC" xfId="9434"/>
    <cellStyle name="_Power Cost Value Copy 11.30.05 gas 1.09.06 AURORA at 1.10.06_4 31 Regulatory Assets and Liabilities  7 06- Exhibit D_NIM Summary" xfId="4229"/>
    <cellStyle name="_Power Cost Value Copy 11.30.05 gas 1.09.06 AURORA at 1.10.06_4 31 Regulatory Assets and Liabilities  7 06- Exhibit D_NIM Summary 2" xfId="4230"/>
    <cellStyle name="_Power Cost Value Copy 11.30.05 gas 1.09.06 AURORA at 1.10.06_4 31 Regulatory Assets and Liabilities  7 06- Exhibit D_NIM Summary_DEM-WP(C) ENERG10C--ctn Mid-C_042010 2010GRC" xfId="9435"/>
    <cellStyle name="_Power Cost Value Copy 11.30.05 gas 1.09.06 AURORA at 1.10.06_4 31E Reg Asset  Liab and EXH D" xfId="9436"/>
    <cellStyle name="_Power Cost Value Copy 11.30.05 gas 1.09.06 AURORA at 1.10.06_4 31E Reg Asset  Liab and EXH D _ Aug 10 Filing (2)" xfId="9437"/>
    <cellStyle name="_Power Cost Value Copy 11.30.05 gas 1.09.06 AURORA at 1.10.06_4 32 Regulatory Assets and Liabilities  7 06- Exhibit D" xfId="4231"/>
    <cellStyle name="_Power Cost Value Copy 11.30.05 gas 1.09.06 AURORA at 1.10.06_4 32 Regulatory Assets and Liabilities  7 06- Exhibit D 2" xfId="4232"/>
    <cellStyle name="_Power Cost Value Copy 11.30.05 gas 1.09.06 AURORA at 1.10.06_4 32 Regulatory Assets and Liabilities  7 06- Exhibit D 2 2" xfId="4233"/>
    <cellStyle name="_Power Cost Value Copy 11.30.05 gas 1.09.06 AURORA at 1.10.06_4 32 Regulatory Assets and Liabilities  7 06- Exhibit D 3" xfId="4234"/>
    <cellStyle name="_Power Cost Value Copy 11.30.05 gas 1.09.06 AURORA at 1.10.06_4 32 Regulatory Assets and Liabilities  7 06- Exhibit D 4" xfId="9438"/>
    <cellStyle name="_Power Cost Value Copy 11.30.05 gas 1.09.06 AURORA at 1.10.06_4 32 Regulatory Assets and Liabilities  7 06- Exhibit D_DEM-WP(C) ENERG10C--ctn Mid-C_042010 2010GRC" xfId="9439"/>
    <cellStyle name="_Power Cost Value Copy 11.30.05 gas 1.09.06 AURORA at 1.10.06_4 32 Regulatory Assets and Liabilities  7 06- Exhibit D_NIM Summary" xfId="4235"/>
    <cellStyle name="_Power Cost Value Copy 11.30.05 gas 1.09.06 AURORA at 1.10.06_4 32 Regulatory Assets and Liabilities  7 06- Exhibit D_NIM Summary 2" xfId="4236"/>
    <cellStyle name="_Power Cost Value Copy 11.30.05 gas 1.09.06 AURORA at 1.10.06_4 32 Regulatory Assets and Liabilities  7 06- Exhibit D_NIM Summary_DEM-WP(C) ENERG10C--ctn Mid-C_042010 2010GRC" xfId="9440"/>
    <cellStyle name="_Power Cost Value Copy 11.30.05 gas 1.09.06 AURORA at 1.10.06_ACCOUNTS" xfId="9441"/>
    <cellStyle name="_Power Cost Value Copy 11.30.05 gas 1.09.06 AURORA at 1.10.06_AURORA Total New" xfId="4237"/>
    <cellStyle name="_Power Cost Value Copy 11.30.05 gas 1.09.06 AURORA at 1.10.06_AURORA Total New 2" xfId="4238"/>
    <cellStyle name="_Power Cost Value Copy 11.30.05 gas 1.09.06 AURORA at 1.10.06_Book2" xfId="4239"/>
    <cellStyle name="_Power Cost Value Copy 11.30.05 gas 1.09.06 AURORA at 1.10.06_Book2 2" xfId="4240"/>
    <cellStyle name="_Power Cost Value Copy 11.30.05 gas 1.09.06 AURORA at 1.10.06_Book2 2 2" xfId="4241"/>
    <cellStyle name="_Power Cost Value Copy 11.30.05 gas 1.09.06 AURORA at 1.10.06_Book2 3" xfId="4242"/>
    <cellStyle name="_Power Cost Value Copy 11.30.05 gas 1.09.06 AURORA at 1.10.06_Book2 4" xfId="9442"/>
    <cellStyle name="_Power Cost Value Copy 11.30.05 gas 1.09.06 AURORA at 1.10.06_Book2_Adj Bench DR 3 for Initial Briefs (Electric)" xfId="4243"/>
    <cellStyle name="_Power Cost Value Copy 11.30.05 gas 1.09.06 AURORA at 1.10.06_Book2_Adj Bench DR 3 for Initial Briefs (Electric) 2" xfId="4244"/>
    <cellStyle name="_Power Cost Value Copy 11.30.05 gas 1.09.06 AURORA at 1.10.06_Book2_Adj Bench DR 3 for Initial Briefs (Electric) 2 2" xfId="4245"/>
    <cellStyle name="_Power Cost Value Copy 11.30.05 gas 1.09.06 AURORA at 1.10.06_Book2_Adj Bench DR 3 for Initial Briefs (Electric) 3" xfId="4246"/>
    <cellStyle name="_Power Cost Value Copy 11.30.05 gas 1.09.06 AURORA at 1.10.06_Book2_Adj Bench DR 3 for Initial Briefs (Electric) 4" xfId="9443"/>
    <cellStyle name="_Power Cost Value Copy 11.30.05 gas 1.09.06 AURORA at 1.10.06_Book2_Adj Bench DR 3 for Initial Briefs (Electric)_DEM-WP(C) ENERG10C--ctn Mid-C_042010 2010GRC" xfId="9444"/>
    <cellStyle name="_Power Cost Value Copy 11.30.05 gas 1.09.06 AURORA at 1.10.06_Book2_DEM-WP(C) ENERG10C--ctn Mid-C_042010 2010GRC" xfId="9445"/>
    <cellStyle name="_Power Cost Value Copy 11.30.05 gas 1.09.06 AURORA at 1.10.06_Book2_Electric Rev Req Model (2009 GRC) Rebuttal" xfId="4247"/>
    <cellStyle name="_Power Cost Value Copy 11.30.05 gas 1.09.06 AURORA at 1.10.06_Book2_Electric Rev Req Model (2009 GRC) Rebuttal 2" xfId="4248"/>
    <cellStyle name="_Power Cost Value Copy 11.30.05 gas 1.09.06 AURORA at 1.10.06_Book2_Electric Rev Req Model (2009 GRC) Rebuttal 2 2" xfId="4249"/>
    <cellStyle name="_Power Cost Value Copy 11.30.05 gas 1.09.06 AURORA at 1.10.06_Book2_Electric Rev Req Model (2009 GRC) Rebuttal 3" xfId="4250"/>
    <cellStyle name="_Power Cost Value Copy 11.30.05 gas 1.09.06 AURORA at 1.10.06_Book2_Electric Rev Req Model (2009 GRC) Rebuttal 4" xfId="9446"/>
    <cellStyle name="_Power Cost Value Copy 11.30.05 gas 1.09.06 AURORA at 1.10.06_Book2_Electric Rev Req Model (2009 GRC) Rebuttal REmoval of New  WH Solar AdjustMI" xfId="4251"/>
    <cellStyle name="_Power Cost Value Copy 11.30.05 gas 1.09.06 AURORA at 1.10.06_Book2_Electric Rev Req Model (2009 GRC) Rebuttal REmoval of New  WH Solar AdjustMI 2" xfId="4252"/>
    <cellStyle name="_Power Cost Value Copy 11.30.05 gas 1.09.06 AURORA at 1.10.06_Book2_Electric Rev Req Model (2009 GRC) Rebuttal REmoval of New  WH Solar AdjustMI 2 2" xfId="4253"/>
    <cellStyle name="_Power Cost Value Copy 11.30.05 gas 1.09.06 AURORA at 1.10.06_Book2_Electric Rev Req Model (2009 GRC) Rebuttal REmoval of New  WH Solar AdjustMI 3" xfId="4254"/>
    <cellStyle name="_Power Cost Value Copy 11.30.05 gas 1.09.06 AURORA at 1.10.06_Book2_Electric Rev Req Model (2009 GRC) Rebuttal REmoval of New  WH Solar AdjustMI 4" xfId="9447"/>
    <cellStyle name="_Power Cost Value Copy 11.30.05 gas 1.09.06 AURORA at 1.10.06_Book2_Electric Rev Req Model (2009 GRC) Rebuttal REmoval of New  WH Solar AdjustMI_DEM-WP(C) ENERG10C--ctn Mid-C_042010 2010GRC" xfId="9448"/>
    <cellStyle name="_Power Cost Value Copy 11.30.05 gas 1.09.06 AURORA at 1.10.06_Book2_Electric Rev Req Model (2009 GRC) Revised 01-18-2010" xfId="4255"/>
    <cellStyle name="_Power Cost Value Copy 11.30.05 gas 1.09.06 AURORA at 1.10.06_Book2_Electric Rev Req Model (2009 GRC) Revised 01-18-2010 2" xfId="4256"/>
    <cellStyle name="_Power Cost Value Copy 11.30.05 gas 1.09.06 AURORA at 1.10.06_Book2_Electric Rev Req Model (2009 GRC) Revised 01-18-2010 2 2" xfId="4257"/>
    <cellStyle name="_Power Cost Value Copy 11.30.05 gas 1.09.06 AURORA at 1.10.06_Book2_Electric Rev Req Model (2009 GRC) Revised 01-18-2010 3" xfId="4258"/>
    <cellStyle name="_Power Cost Value Copy 11.30.05 gas 1.09.06 AURORA at 1.10.06_Book2_Electric Rev Req Model (2009 GRC) Revised 01-18-2010 4" xfId="9449"/>
    <cellStyle name="_Power Cost Value Copy 11.30.05 gas 1.09.06 AURORA at 1.10.06_Book2_Electric Rev Req Model (2009 GRC) Revised 01-18-2010_DEM-WP(C) ENERG10C--ctn Mid-C_042010 2010GRC" xfId="9450"/>
    <cellStyle name="_Power Cost Value Copy 11.30.05 gas 1.09.06 AURORA at 1.10.06_Book2_Final Order Electric EXHIBIT A-1" xfId="4259"/>
    <cellStyle name="_Power Cost Value Copy 11.30.05 gas 1.09.06 AURORA at 1.10.06_Book2_Final Order Electric EXHIBIT A-1 2" xfId="4260"/>
    <cellStyle name="_Power Cost Value Copy 11.30.05 gas 1.09.06 AURORA at 1.10.06_Book2_Final Order Electric EXHIBIT A-1 2 2" xfId="4261"/>
    <cellStyle name="_Power Cost Value Copy 11.30.05 gas 1.09.06 AURORA at 1.10.06_Book2_Final Order Electric EXHIBIT A-1 3" xfId="4262"/>
    <cellStyle name="_Power Cost Value Copy 11.30.05 gas 1.09.06 AURORA at 1.10.06_Book2_Final Order Electric EXHIBIT A-1 4" xfId="9451"/>
    <cellStyle name="_Power Cost Value Copy 11.30.05 gas 1.09.06 AURORA at 1.10.06_Book4" xfId="4263"/>
    <cellStyle name="_Power Cost Value Copy 11.30.05 gas 1.09.06 AURORA at 1.10.06_Book4 2" xfId="4264"/>
    <cellStyle name="_Power Cost Value Copy 11.30.05 gas 1.09.06 AURORA at 1.10.06_Book4 2 2" xfId="4265"/>
    <cellStyle name="_Power Cost Value Copy 11.30.05 gas 1.09.06 AURORA at 1.10.06_Book4 3" xfId="4266"/>
    <cellStyle name="_Power Cost Value Copy 11.30.05 gas 1.09.06 AURORA at 1.10.06_Book4 4" xfId="9452"/>
    <cellStyle name="_Power Cost Value Copy 11.30.05 gas 1.09.06 AURORA at 1.10.06_Book4_DEM-WP(C) ENERG10C--ctn Mid-C_042010 2010GRC" xfId="9453"/>
    <cellStyle name="_Power Cost Value Copy 11.30.05 gas 1.09.06 AURORA at 1.10.06_Book9" xfId="4267"/>
    <cellStyle name="_Power Cost Value Copy 11.30.05 gas 1.09.06 AURORA at 1.10.06_Book9 2" xfId="4268"/>
    <cellStyle name="_Power Cost Value Copy 11.30.05 gas 1.09.06 AURORA at 1.10.06_Book9 2 2" xfId="4269"/>
    <cellStyle name="_Power Cost Value Copy 11.30.05 gas 1.09.06 AURORA at 1.10.06_Book9 3" xfId="4270"/>
    <cellStyle name="_Power Cost Value Copy 11.30.05 gas 1.09.06 AURORA at 1.10.06_Book9 4" xfId="9454"/>
    <cellStyle name="_Power Cost Value Copy 11.30.05 gas 1.09.06 AURORA at 1.10.06_Book9_DEM-WP(C) ENERG10C--ctn Mid-C_042010 2010GRC" xfId="9455"/>
    <cellStyle name="_Power Cost Value Copy 11.30.05 gas 1.09.06 AURORA at 1.10.06_Check the Interest Calculation" xfId="9456"/>
    <cellStyle name="_Power Cost Value Copy 11.30.05 gas 1.09.06 AURORA at 1.10.06_Check the Interest Calculation_Scenario 1 REC vs PTC Offset" xfId="9457"/>
    <cellStyle name="_Power Cost Value Copy 11.30.05 gas 1.09.06 AURORA at 1.10.06_Check the Interest Calculation_Scenario 3" xfId="9458"/>
    <cellStyle name="_Power Cost Value Copy 11.30.05 gas 1.09.06 AURORA at 1.10.06_Chelan PUD Power Costs (8-10)" xfId="9459"/>
    <cellStyle name="_Power Cost Value Copy 11.30.05 gas 1.09.06 AURORA at 1.10.06_DEM-WP(C) Chelan Power Costs" xfId="9460"/>
    <cellStyle name="_Power Cost Value Copy 11.30.05 gas 1.09.06 AURORA at 1.10.06_DEM-WP(C) ENERG10C--ctn Mid-C_042010 2010GRC" xfId="9461"/>
    <cellStyle name="_Power Cost Value Copy 11.30.05 gas 1.09.06 AURORA at 1.10.06_DEM-WP(C) Gas Transport 2010GRC" xfId="9462"/>
    <cellStyle name="_Power Cost Value Copy 11.30.05 gas 1.09.06 AURORA at 1.10.06_Direct Assignment Distribution Plant 2008" xfId="4271"/>
    <cellStyle name="_Power Cost Value Copy 11.30.05 gas 1.09.06 AURORA at 1.10.06_Direct Assignment Distribution Plant 2008 2" xfId="4272"/>
    <cellStyle name="_Power Cost Value Copy 11.30.05 gas 1.09.06 AURORA at 1.10.06_Direct Assignment Distribution Plant 2008 2 2" xfId="4273"/>
    <cellStyle name="_Power Cost Value Copy 11.30.05 gas 1.09.06 AURORA at 1.10.06_Direct Assignment Distribution Plant 2008 2 2 2" xfId="4274"/>
    <cellStyle name="_Power Cost Value Copy 11.30.05 gas 1.09.06 AURORA at 1.10.06_Direct Assignment Distribution Plant 2008 2 3" xfId="4275"/>
    <cellStyle name="_Power Cost Value Copy 11.30.05 gas 1.09.06 AURORA at 1.10.06_Direct Assignment Distribution Plant 2008 2 3 2" xfId="4276"/>
    <cellStyle name="_Power Cost Value Copy 11.30.05 gas 1.09.06 AURORA at 1.10.06_Direct Assignment Distribution Plant 2008 2 4" xfId="4277"/>
    <cellStyle name="_Power Cost Value Copy 11.30.05 gas 1.09.06 AURORA at 1.10.06_Direct Assignment Distribution Plant 2008 2 4 2" xfId="4278"/>
    <cellStyle name="_Power Cost Value Copy 11.30.05 gas 1.09.06 AURORA at 1.10.06_Direct Assignment Distribution Plant 2008 3" xfId="4279"/>
    <cellStyle name="_Power Cost Value Copy 11.30.05 gas 1.09.06 AURORA at 1.10.06_Direct Assignment Distribution Plant 2008 3 2" xfId="4280"/>
    <cellStyle name="_Power Cost Value Copy 11.30.05 gas 1.09.06 AURORA at 1.10.06_Direct Assignment Distribution Plant 2008 4" xfId="4281"/>
    <cellStyle name="_Power Cost Value Copy 11.30.05 gas 1.09.06 AURORA at 1.10.06_Direct Assignment Distribution Plant 2008 4 2" xfId="4282"/>
    <cellStyle name="_Power Cost Value Copy 11.30.05 gas 1.09.06 AURORA at 1.10.06_Direct Assignment Distribution Plant 2008 5" xfId="4283"/>
    <cellStyle name="_Power Cost Value Copy 11.30.05 gas 1.09.06 AURORA at 1.10.06_Direct Assignment Distribution Plant 2008 6" xfId="9463"/>
    <cellStyle name="_Power Cost Value Copy 11.30.05 gas 1.09.06 AURORA at 1.10.06_Electric COS Inputs" xfId="4284"/>
    <cellStyle name="_Power Cost Value Copy 11.30.05 gas 1.09.06 AURORA at 1.10.06_Electric COS Inputs 2" xfId="4285"/>
    <cellStyle name="_Power Cost Value Copy 11.30.05 gas 1.09.06 AURORA at 1.10.06_Electric COS Inputs 2 2" xfId="4286"/>
    <cellStyle name="_Power Cost Value Copy 11.30.05 gas 1.09.06 AURORA at 1.10.06_Electric COS Inputs 2 2 2" xfId="4287"/>
    <cellStyle name="_Power Cost Value Copy 11.30.05 gas 1.09.06 AURORA at 1.10.06_Electric COS Inputs 2 3" xfId="4288"/>
    <cellStyle name="_Power Cost Value Copy 11.30.05 gas 1.09.06 AURORA at 1.10.06_Electric COS Inputs 2 3 2" xfId="4289"/>
    <cellStyle name="_Power Cost Value Copy 11.30.05 gas 1.09.06 AURORA at 1.10.06_Electric COS Inputs 2 4" xfId="4290"/>
    <cellStyle name="_Power Cost Value Copy 11.30.05 gas 1.09.06 AURORA at 1.10.06_Electric COS Inputs 2 4 2" xfId="4291"/>
    <cellStyle name="_Power Cost Value Copy 11.30.05 gas 1.09.06 AURORA at 1.10.06_Electric COS Inputs 3" xfId="4292"/>
    <cellStyle name="_Power Cost Value Copy 11.30.05 gas 1.09.06 AURORA at 1.10.06_Electric COS Inputs 3 2" xfId="4293"/>
    <cellStyle name="_Power Cost Value Copy 11.30.05 gas 1.09.06 AURORA at 1.10.06_Electric COS Inputs 4" xfId="4294"/>
    <cellStyle name="_Power Cost Value Copy 11.30.05 gas 1.09.06 AURORA at 1.10.06_Electric COS Inputs 4 2" xfId="4295"/>
    <cellStyle name="_Power Cost Value Copy 11.30.05 gas 1.09.06 AURORA at 1.10.06_Electric COS Inputs 5" xfId="4296"/>
    <cellStyle name="_Power Cost Value Copy 11.30.05 gas 1.09.06 AURORA at 1.10.06_Electric COS Inputs 6" xfId="9464"/>
    <cellStyle name="_Power Cost Value Copy 11.30.05 gas 1.09.06 AURORA at 1.10.06_Electric Rate Spread and Rate Design 3.23.09" xfId="4297"/>
    <cellStyle name="_Power Cost Value Copy 11.30.05 gas 1.09.06 AURORA at 1.10.06_Electric Rate Spread and Rate Design 3.23.09 2" xfId="4298"/>
    <cellStyle name="_Power Cost Value Copy 11.30.05 gas 1.09.06 AURORA at 1.10.06_Electric Rate Spread and Rate Design 3.23.09 2 2" xfId="4299"/>
    <cellStyle name="_Power Cost Value Copy 11.30.05 gas 1.09.06 AURORA at 1.10.06_Electric Rate Spread and Rate Design 3.23.09 2 2 2" xfId="4300"/>
    <cellStyle name="_Power Cost Value Copy 11.30.05 gas 1.09.06 AURORA at 1.10.06_Electric Rate Spread and Rate Design 3.23.09 2 3" xfId="4301"/>
    <cellStyle name="_Power Cost Value Copy 11.30.05 gas 1.09.06 AURORA at 1.10.06_Electric Rate Spread and Rate Design 3.23.09 2 3 2" xfId="4302"/>
    <cellStyle name="_Power Cost Value Copy 11.30.05 gas 1.09.06 AURORA at 1.10.06_Electric Rate Spread and Rate Design 3.23.09 2 4" xfId="4303"/>
    <cellStyle name="_Power Cost Value Copy 11.30.05 gas 1.09.06 AURORA at 1.10.06_Electric Rate Spread and Rate Design 3.23.09 2 4 2" xfId="4304"/>
    <cellStyle name="_Power Cost Value Copy 11.30.05 gas 1.09.06 AURORA at 1.10.06_Electric Rate Spread and Rate Design 3.23.09 3" xfId="4305"/>
    <cellStyle name="_Power Cost Value Copy 11.30.05 gas 1.09.06 AURORA at 1.10.06_Electric Rate Spread and Rate Design 3.23.09 3 2" xfId="4306"/>
    <cellStyle name="_Power Cost Value Copy 11.30.05 gas 1.09.06 AURORA at 1.10.06_Electric Rate Spread and Rate Design 3.23.09 4" xfId="4307"/>
    <cellStyle name="_Power Cost Value Copy 11.30.05 gas 1.09.06 AURORA at 1.10.06_Electric Rate Spread and Rate Design 3.23.09 4 2" xfId="4308"/>
    <cellStyle name="_Power Cost Value Copy 11.30.05 gas 1.09.06 AURORA at 1.10.06_Electric Rate Spread and Rate Design 3.23.09 5" xfId="4309"/>
    <cellStyle name="_Power Cost Value Copy 11.30.05 gas 1.09.06 AURORA at 1.10.06_Electric Rate Spread and Rate Design 3.23.09 6" xfId="9465"/>
    <cellStyle name="_Power Cost Value Copy 11.30.05 gas 1.09.06 AURORA at 1.10.06_Exhibit D fr R Gho 12-31-08" xfId="4310"/>
    <cellStyle name="_Power Cost Value Copy 11.30.05 gas 1.09.06 AURORA at 1.10.06_Exhibit D fr R Gho 12-31-08 2" xfId="4311"/>
    <cellStyle name="_Power Cost Value Copy 11.30.05 gas 1.09.06 AURORA at 1.10.06_Exhibit D fr R Gho 12-31-08 3" xfId="9466"/>
    <cellStyle name="_Power Cost Value Copy 11.30.05 gas 1.09.06 AURORA at 1.10.06_Exhibit D fr R Gho 12-31-08 v2" xfId="4312"/>
    <cellStyle name="_Power Cost Value Copy 11.30.05 gas 1.09.06 AURORA at 1.10.06_Exhibit D fr R Gho 12-31-08 v2 2" xfId="4313"/>
    <cellStyle name="_Power Cost Value Copy 11.30.05 gas 1.09.06 AURORA at 1.10.06_Exhibit D fr R Gho 12-31-08 v2 3" xfId="9467"/>
    <cellStyle name="_Power Cost Value Copy 11.30.05 gas 1.09.06 AURORA at 1.10.06_Exhibit D fr R Gho 12-31-08 v2_DEM-WP(C) ENERG10C--ctn Mid-C_042010 2010GRC" xfId="9468"/>
    <cellStyle name="_Power Cost Value Copy 11.30.05 gas 1.09.06 AURORA at 1.10.06_Exhibit D fr R Gho 12-31-08 v2_NIM Summary" xfId="4314"/>
    <cellStyle name="_Power Cost Value Copy 11.30.05 gas 1.09.06 AURORA at 1.10.06_Exhibit D fr R Gho 12-31-08 v2_NIM Summary 2" xfId="4315"/>
    <cellStyle name="_Power Cost Value Copy 11.30.05 gas 1.09.06 AURORA at 1.10.06_Exhibit D fr R Gho 12-31-08 v2_NIM Summary_DEM-WP(C) ENERG10C--ctn Mid-C_042010 2010GRC" xfId="9469"/>
    <cellStyle name="_Power Cost Value Copy 11.30.05 gas 1.09.06 AURORA at 1.10.06_Exhibit D fr R Gho 12-31-08_DEM-WP(C) ENERG10C--ctn Mid-C_042010 2010GRC" xfId="9470"/>
    <cellStyle name="_Power Cost Value Copy 11.30.05 gas 1.09.06 AURORA at 1.10.06_Exhibit D fr R Gho 12-31-08_NIM Summary" xfId="4316"/>
    <cellStyle name="_Power Cost Value Copy 11.30.05 gas 1.09.06 AURORA at 1.10.06_Exhibit D fr R Gho 12-31-08_NIM Summary 2" xfId="4317"/>
    <cellStyle name="_Power Cost Value Copy 11.30.05 gas 1.09.06 AURORA at 1.10.06_Exhibit D fr R Gho 12-31-08_NIM Summary_DEM-WP(C) ENERG10C--ctn Mid-C_042010 2010GRC" xfId="9471"/>
    <cellStyle name="_Power Cost Value Copy 11.30.05 gas 1.09.06 AURORA at 1.10.06_Gas Rev Req Model (2010 GRC)" xfId="9472"/>
    <cellStyle name="_Power Cost Value Copy 11.30.05 gas 1.09.06 AURORA at 1.10.06_Hopkins Ridge Prepaid Tran - Interest Earned RY 12ME Feb  '11" xfId="4318"/>
    <cellStyle name="_Power Cost Value Copy 11.30.05 gas 1.09.06 AURORA at 1.10.06_Hopkins Ridge Prepaid Tran - Interest Earned RY 12ME Feb  '11 2" xfId="4319"/>
    <cellStyle name="_Power Cost Value Copy 11.30.05 gas 1.09.06 AURORA at 1.10.06_Hopkins Ridge Prepaid Tran - Interest Earned RY 12ME Feb  '11_DEM-WP(C) ENERG10C--ctn Mid-C_042010 2010GRC" xfId="9473"/>
    <cellStyle name="_Power Cost Value Copy 11.30.05 gas 1.09.06 AURORA at 1.10.06_Hopkins Ridge Prepaid Tran - Interest Earned RY 12ME Feb  '11_NIM Summary" xfId="4320"/>
    <cellStyle name="_Power Cost Value Copy 11.30.05 gas 1.09.06 AURORA at 1.10.06_Hopkins Ridge Prepaid Tran - Interest Earned RY 12ME Feb  '11_NIM Summary 2" xfId="4321"/>
    <cellStyle name="_Power Cost Value Copy 11.30.05 gas 1.09.06 AURORA at 1.10.06_Hopkins Ridge Prepaid Tran - Interest Earned RY 12ME Feb  '11_NIM Summary_DEM-WP(C) ENERG10C--ctn Mid-C_042010 2010GRC" xfId="9474"/>
    <cellStyle name="_Power Cost Value Copy 11.30.05 gas 1.09.06 AURORA at 1.10.06_Hopkins Ridge Prepaid Tran - Interest Earned RY 12ME Feb  '11_Transmission Workbook for May BOD" xfId="4322"/>
    <cellStyle name="_Power Cost Value Copy 11.30.05 gas 1.09.06 AURORA at 1.10.06_Hopkins Ridge Prepaid Tran - Interest Earned RY 12ME Feb  '11_Transmission Workbook for May BOD 2" xfId="4323"/>
    <cellStyle name="_Power Cost Value Copy 11.30.05 gas 1.09.06 AURORA at 1.10.06_Hopkins Ridge Prepaid Tran - Interest Earned RY 12ME Feb  '11_Transmission Workbook for May BOD_DEM-WP(C) ENERG10C--ctn Mid-C_042010 2010GRC" xfId="9475"/>
    <cellStyle name="_Power Cost Value Copy 11.30.05 gas 1.09.06 AURORA at 1.10.06_INPUTS" xfId="4324"/>
    <cellStyle name="_Power Cost Value Copy 11.30.05 gas 1.09.06 AURORA at 1.10.06_INPUTS 2" xfId="4325"/>
    <cellStyle name="_Power Cost Value Copy 11.30.05 gas 1.09.06 AURORA at 1.10.06_INPUTS 2 2" xfId="4326"/>
    <cellStyle name="_Power Cost Value Copy 11.30.05 gas 1.09.06 AURORA at 1.10.06_INPUTS 2 2 2" xfId="4327"/>
    <cellStyle name="_Power Cost Value Copy 11.30.05 gas 1.09.06 AURORA at 1.10.06_INPUTS 2 3" xfId="4328"/>
    <cellStyle name="_Power Cost Value Copy 11.30.05 gas 1.09.06 AURORA at 1.10.06_INPUTS 2 3 2" xfId="4329"/>
    <cellStyle name="_Power Cost Value Copy 11.30.05 gas 1.09.06 AURORA at 1.10.06_INPUTS 2 4" xfId="4330"/>
    <cellStyle name="_Power Cost Value Copy 11.30.05 gas 1.09.06 AURORA at 1.10.06_INPUTS 2 4 2" xfId="4331"/>
    <cellStyle name="_Power Cost Value Copy 11.30.05 gas 1.09.06 AURORA at 1.10.06_INPUTS 3" xfId="4332"/>
    <cellStyle name="_Power Cost Value Copy 11.30.05 gas 1.09.06 AURORA at 1.10.06_INPUTS 3 2" xfId="4333"/>
    <cellStyle name="_Power Cost Value Copy 11.30.05 gas 1.09.06 AURORA at 1.10.06_INPUTS 4" xfId="4334"/>
    <cellStyle name="_Power Cost Value Copy 11.30.05 gas 1.09.06 AURORA at 1.10.06_INPUTS 4 2" xfId="4335"/>
    <cellStyle name="_Power Cost Value Copy 11.30.05 gas 1.09.06 AURORA at 1.10.06_INPUTS 5" xfId="4336"/>
    <cellStyle name="_Power Cost Value Copy 11.30.05 gas 1.09.06 AURORA at 1.10.06_INPUTS 6" xfId="9476"/>
    <cellStyle name="_Power Cost Value Copy 11.30.05 gas 1.09.06 AURORA at 1.10.06_Leased Transformer &amp; Substation Plant &amp; Rev 12-2009" xfId="4337"/>
    <cellStyle name="_Power Cost Value Copy 11.30.05 gas 1.09.06 AURORA at 1.10.06_Leased Transformer &amp; Substation Plant &amp; Rev 12-2009 2" xfId="4338"/>
    <cellStyle name="_Power Cost Value Copy 11.30.05 gas 1.09.06 AURORA at 1.10.06_Leased Transformer &amp; Substation Plant &amp; Rev 12-2009 2 2" xfId="4339"/>
    <cellStyle name="_Power Cost Value Copy 11.30.05 gas 1.09.06 AURORA at 1.10.06_Leased Transformer &amp; Substation Plant &amp; Rev 12-2009 2 2 2" xfId="4340"/>
    <cellStyle name="_Power Cost Value Copy 11.30.05 gas 1.09.06 AURORA at 1.10.06_Leased Transformer &amp; Substation Plant &amp; Rev 12-2009 2 3" xfId="4341"/>
    <cellStyle name="_Power Cost Value Copy 11.30.05 gas 1.09.06 AURORA at 1.10.06_Leased Transformer &amp; Substation Plant &amp; Rev 12-2009 2 3 2" xfId="4342"/>
    <cellStyle name="_Power Cost Value Copy 11.30.05 gas 1.09.06 AURORA at 1.10.06_Leased Transformer &amp; Substation Plant &amp; Rev 12-2009 2 4" xfId="4343"/>
    <cellStyle name="_Power Cost Value Copy 11.30.05 gas 1.09.06 AURORA at 1.10.06_Leased Transformer &amp; Substation Plant &amp; Rev 12-2009 2 4 2" xfId="4344"/>
    <cellStyle name="_Power Cost Value Copy 11.30.05 gas 1.09.06 AURORA at 1.10.06_Leased Transformer &amp; Substation Plant &amp; Rev 12-2009 3" xfId="4345"/>
    <cellStyle name="_Power Cost Value Copy 11.30.05 gas 1.09.06 AURORA at 1.10.06_Leased Transformer &amp; Substation Plant &amp; Rev 12-2009 3 2" xfId="4346"/>
    <cellStyle name="_Power Cost Value Copy 11.30.05 gas 1.09.06 AURORA at 1.10.06_Leased Transformer &amp; Substation Plant &amp; Rev 12-2009 4" xfId="4347"/>
    <cellStyle name="_Power Cost Value Copy 11.30.05 gas 1.09.06 AURORA at 1.10.06_Leased Transformer &amp; Substation Plant &amp; Rev 12-2009 4 2" xfId="4348"/>
    <cellStyle name="_Power Cost Value Copy 11.30.05 gas 1.09.06 AURORA at 1.10.06_Leased Transformer &amp; Substation Plant &amp; Rev 12-2009 5" xfId="4349"/>
    <cellStyle name="_Power Cost Value Copy 11.30.05 gas 1.09.06 AURORA at 1.10.06_Leased Transformer &amp; Substation Plant &amp; Rev 12-2009 6" xfId="9477"/>
    <cellStyle name="_Power Cost Value Copy 11.30.05 gas 1.09.06 AURORA at 1.10.06_NIM Summary" xfId="4350"/>
    <cellStyle name="_Power Cost Value Copy 11.30.05 gas 1.09.06 AURORA at 1.10.06_NIM Summary 09GRC" xfId="4351"/>
    <cellStyle name="_Power Cost Value Copy 11.30.05 gas 1.09.06 AURORA at 1.10.06_NIM Summary 09GRC 2" xfId="4352"/>
    <cellStyle name="_Power Cost Value Copy 11.30.05 gas 1.09.06 AURORA at 1.10.06_NIM Summary 09GRC_DEM-WP(C) ENERG10C--ctn Mid-C_042010 2010GRC" xfId="9478"/>
    <cellStyle name="_Power Cost Value Copy 11.30.05 gas 1.09.06 AURORA at 1.10.06_NIM Summary 2" xfId="4353"/>
    <cellStyle name="_Power Cost Value Copy 11.30.05 gas 1.09.06 AURORA at 1.10.06_NIM Summary 3" xfId="4354"/>
    <cellStyle name="_Power Cost Value Copy 11.30.05 gas 1.09.06 AURORA at 1.10.06_NIM Summary 4" xfId="4355"/>
    <cellStyle name="_Power Cost Value Copy 11.30.05 gas 1.09.06 AURORA at 1.10.06_NIM Summary 5" xfId="4356"/>
    <cellStyle name="_Power Cost Value Copy 11.30.05 gas 1.09.06 AURORA at 1.10.06_NIM Summary 6" xfId="4357"/>
    <cellStyle name="_Power Cost Value Copy 11.30.05 gas 1.09.06 AURORA at 1.10.06_NIM Summary 7" xfId="4358"/>
    <cellStyle name="_Power Cost Value Copy 11.30.05 gas 1.09.06 AURORA at 1.10.06_NIM Summary 8" xfId="4359"/>
    <cellStyle name="_Power Cost Value Copy 11.30.05 gas 1.09.06 AURORA at 1.10.06_NIM Summary 9" xfId="4360"/>
    <cellStyle name="_Power Cost Value Copy 11.30.05 gas 1.09.06 AURORA at 1.10.06_NIM Summary_DEM-WP(C) ENERG10C--ctn Mid-C_042010 2010GRC" xfId="9479"/>
    <cellStyle name="_Power Cost Value Copy 11.30.05 gas 1.09.06 AURORA at 1.10.06_PCA 10 -  Exhibit D from A Kellogg Jan 2011" xfId="9480"/>
    <cellStyle name="_Power Cost Value Copy 11.30.05 gas 1.09.06 AURORA at 1.10.06_PCA 10 -  Exhibit D from A Kellogg July 2011" xfId="9481"/>
    <cellStyle name="_Power Cost Value Copy 11.30.05 gas 1.09.06 AURORA at 1.10.06_PCA 10 -  Exhibit D from S Free Rcv'd 12-11" xfId="9482"/>
    <cellStyle name="_Power Cost Value Copy 11.30.05 gas 1.09.06 AURORA at 1.10.06_PCA 7 - Exhibit D update 11_30_08 (2)" xfId="4361"/>
    <cellStyle name="_Power Cost Value Copy 11.30.05 gas 1.09.06 AURORA at 1.10.06_PCA 7 - Exhibit D update 11_30_08 (2) 2" xfId="4362"/>
    <cellStyle name="_Power Cost Value Copy 11.30.05 gas 1.09.06 AURORA at 1.10.06_PCA 7 - Exhibit D update 11_30_08 (2) 2 2" xfId="4363"/>
    <cellStyle name="_Power Cost Value Copy 11.30.05 gas 1.09.06 AURORA at 1.10.06_PCA 7 - Exhibit D update 11_30_08 (2) 3" xfId="4364"/>
    <cellStyle name="_Power Cost Value Copy 11.30.05 gas 1.09.06 AURORA at 1.10.06_PCA 7 - Exhibit D update 11_30_08 (2) 4" xfId="9483"/>
    <cellStyle name="_Power Cost Value Copy 11.30.05 gas 1.09.06 AURORA at 1.10.06_PCA 7 - Exhibit D update 11_30_08 (2)_DEM-WP(C) ENERG10C--ctn Mid-C_042010 2010GRC" xfId="9484"/>
    <cellStyle name="_Power Cost Value Copy 11.30.05 gas 1.09.06 AURORA at 1.10.06_PCA 7 - Exhibit D update 11_30_08 (2)_NIM Summary" xfId="4365"/>
    <cellStyle name="_Power Cost Value Copy 11.30.05 gas 1.09.06 AURORA at 1.10.06_PCA 7 - Exhibit D update 11_30_08 (2)_NIM Summary 2" xfId="4366"/>
    <cellStyle name="_Power Cost Value Copy 11.30.05 gas 1.09.06 AURORA at 1.10.06_PCA 7 - Exhibit D update 11_30_08 (2)_NIM Summary_DEM-WP(C) ENERG10C--ctn Mid-C_042010 2010GRC" xfId="9485"/>
    <cellStyle name="_Power Cost Value Copy 11.30.05 gas 1.09.06 AURORA at 1.10.06_PCA 8 - Exhibit D update 12_31_09" xfId="9486"/>
    <cellStyle name="_Power Cost Value Copy 11.30.05 gas 1.09.06 AURORA at 1.10.06_PCA 8 - Exhibit D update 12_31_09 2" xfId="9487"/>
    <cellStyle name="_Power Cost Value Copy 11.30.05 gas 1.09.06 AURORA at 1.10.06_PCA 9 -  Exhibit D April 2010" xfId="9488"/>
    <cellStyle name="_Power Cost Value Copy 11.30.05 gas 1.09.06 AURORA at 1.10.06_PCA 9 -  Exhibit D April 2010 (3)" xfId="4367"/>
    <cellStyle name="_Power Cost Value Copy 11.30.05 gas 1.09.06 AURORA at 1.10.06_PCA 9 -  Exhibit D April 2010 (3) 2" xfId="4368"/>
    <cellStyle name="_Power Cost Value Copy 11.30.05 gas 1.09.06 AURORA at 1.10.06_PCA 9 -  Exhibit D April 2010 (3)_DEM-WP(C) ENERG10C--ctn Mid-C_042010 2010GRC" xfId="9489"/>
    <cellStyle name="_Power Cost Value Copy 11.30.05 gas 1.09.06 AURORA at 1.10.06_PCA 9 -  Exhibit D April 2010 2" xfId="9490"/>
    <cellStyle name="_Power Cost Value Copy 11.30.05 gas 1.09.06 AURORA at 1.10.06_PCA 9 -  Exhibit D April 2010 3" xfId="9491"/>
    <cellStyle name="_Power Cost Value Copy 11.30.05 gas 1.09.06 AURORA at 1.10.06_PCA 9 -  Exhibit D Feb 2010" xfId="9492"/>
    <cellStyle name="_Power Cost Value Copy 11.30.05 gas 1.09.06 AURORA at 1.10.06_PCA 9 -  Exhibit D Feb 2010 2" xfId="9493"/>
    <cellStyle name="_Power Cost Value Copy 11.30.05 gas 1.09.06 AURORA at 1.10.06_PCA 9 -  Exhibit D Feb 2010 v2" xfId="9494"/>
    <cellStyle name="_Power Cost Value Copy 11.30.05 gas 1.09.06 AURORA at 1.10.06_PCA 9 -  Exhibit D Feb 2010 v2 2" xfId="9495"/>
    <cellStyle name="_Power Cost Value Copy 11.30.05 gas 1.09.06 AURORA at 1.10.06_PCA 9 -  Exhibit D Feb 2010 WF" xfId="9496"/>
    <cellStyle name="_Power Cost Value Copy 11.30.05 gas 1.09.06 AURORA at 1.10.06_PCA 9 -  Exhibit D Feb 2010 WF 2" xfId="9497"/>
    <cellStyle name="_Power Cost Value Copy 11.30.05 gas 1.09.06 AURORA at 1.10.06_PCA 9 -  Exhibit D Jan 2010" xfId="9498"/>
    <cellStyle name="_Power Cost Value Copy 11.30.05 gas 1.09.06 AURORA at 1.10.06_PCA 9 -  Exhibit D Jan 2010 2" xfId="9499"/>
    <cellStyle name="_Power Cost Value Copy 11.30.05 gas 1.09.06 AURORA at 1.10.06_PCA 9 -  Exhibit D March 2010 (2)" xfId="9500"/>
    <cellStyle name="_Power Cost Value Copy 11.30.05 gas 1.09.06 AURORA at 1.10.06_PCA 9 -  Exhibit D March 2010 (2) 2" xfId="9501"/>
    <cellStyle name="_Power Cost Value Copy 11.30.05 gas 1.09.06 AURORA at 1.10.06_PCA 9 -  Exhibit D Nov 2010" xfId="9502"/>
    <cellStyle name="_Power Cost Value Copy 11.30.05 gas 1.09.06 AURORA at 1.10.06_PCA 9 -  Exhibit D Nov 2010 2" xfId="9503"/>
    <cellStyle name="_Power Cost Value Copy 11.30.05 gas 1.09.06 AURORA at 1.10.06_PCA 9 - Exhibit D at August 2010" xfId="9504"/>
    <cellStyle name="_Power Cost Value Copy 11.30.05 gas 1.09.06 AURORA at 1.10.06_PCA 9 - Exhibit D at August 2010 2" xfId="9505"/>
    <cellStyle name="_Power Cost Value Copy 11.30.05 gas 1.09.06 AURORA at 1.10.06_PCA 9 - Exhibit D June 2010 GRC" xfId="9506"/>
    <cellStyle name="_Power Cost Value Copy 11.30.05 gas 1.09.06 AURORA at 1.10.06_PCA 9 - Exhibit D June 2010 GRC 2" xfId="9507"/>
    <cellStyle name="_Power Cost Value Copy 11.30.05 gas 1.09.06 AURORA at 1.10.06_Power Costs - Comparison bx Rbtl-Staff-Jt-PC" xfId="4369"/>
    <cellStyle name="_Power Cost Value Copy 11.30.05 gas 1.09.06 AURORA at 1.10.06_Power Costs - Comparison bx Rbtl-Staff-Jt-PC 2" xfId="4370"/>
    <cellStyle name="_Power Cost Value Copy 11.30.05 gas 1.09.06 AURORA at 1.10.06_Power Costs - Comparison bx Rbtl-Staff-Jt-PC 2 2" xfId="4371"/>
    <cellStyle name="_Power Cost Value Copy 11.30.05 gas 1.09.06 AURORA at 1.10.06_Power Costs - Comparison bx Rbtl-Staff-Jt-PC 3" xfId="4372"/>
    <cellStyle name="_Power Cost Value Copy 11.30.05 gas 1.09.06 AURORA at 1.10.06_Power Costs - Comparison bx Rbtl-Staff-Jt-PC 4" xfId="9508"/>
    <cellStyle name="_Power Cost Value Copy 11.30.05 gas 1.09.06 AURORA at 1.10.06_Power Costs - Comparison bx Rbtl-Staff-Jt-PC_Adj Bench DR 3 for Initial Briefs (Electric)" xfId="4373"/>
    <cellStyle name="_Power Cost Value Copy 11.30.05 gas 1.09.06 AURORA at 1.10.06_Power Costs - Comparison bx Rbtl-Staff-Jt-PC_Adj Bench DR 3 for Initial Briefs (Electric) 2" xfId="4374"/>
    <cellStyle name="_Power Cost Value Copy 11.30.05 gas 1.09.06 AURORA at 1.10.06_Power Costs - Comparison bx Rbtl-Staff-Jt-PC_Adj Bench DR 3 for Initial Briefs (Electric) 2 2" xfId="4375"/>
    <cellStyle name="_Power Cost Value Copy 11.30.05 gas 1.09.06 AURORA at 1.10.06_Power Costs - Comparison bx Rbtl-Staff-Jt-PC_Adj Bench DR 3 for Initial Briefs (Electric) 3" xfId="4376"/>
    <cellStyle name="_Power Cost Value Copy 11.30.05 gas 1.09.06 AURORA at 1.10.06_Power Costs - Comparison bx Rbtl-Staff-Jt-PC_Adj Bench DR 3 for Initial Briefs (Electric) 4" xfId="9509"/>
    <cellStyle name="_Power Cost Value Copy 11.30.05 gas 1.09.06 AURORA at 1.10.06_Power Costs - Comparison bx Rbtl-Staff-Jt-PC_Adj Bench DR 3 for Initial Briefs (Electric)_DEM-WP(C) ENERG10C--ctn Mid-C_042010 2010GRC" xfId="9510"/>
    <cellStyle name="_Power Cost Value Copy 11.30.05 gas 1.09.06 AURORA at 1.10.06_Power Costs - Comparison bx Rbtl-Staff-Jt-PC_DEM-WP(C) ENERG10C--ctn Mid-C_042010 2010GRC" xfId="9511"/>
    <cellStyle name="_Power Cost Value Copy 11.30.05 gas 1.09.06 AURORA at 1.10.06_Power Costs - Comparison bx Rbtl-Staff-Jt-PC_Electric Rev Req Model (2009 GRC) Rebuttal" xfId="4377"/>
    <cellStyle name="_Power Cost Value Copy 11.30.05 gas 1.09.06 AURORA at 1.10.06_Power Costs - Comparison bx Rbtl-Staff-Jt-PC_Electric Rev Req Model (2009 GRC) Rebuttal 2" xfId="4378"/>
    <cellStyle name="_Power Cost Value Copy 11.30.05 gas 1.09.06 AURORA at 1.10.06_Power Costs - Comparison bx Rbtl-Staff-Jt-PC_Electric Rev Req Model (2009 GRC) Rebuttal 2 2" xfId="4379"/>
    <cellStyle name="_Power Cost Value Copy 11.30.05 gas 1.09.06 AURORA at 1.10.06_Power Costs - Comparison bx Rbtl-Staff-Jt-PC_Electric Rev Req Model (2009 GRC) Rebuttal 3" xfId="4380"/>
    <cellStyle name="_Power Cost Value Copy 11.30.05 gas 1.09.06 AURORA at 1.10.06_Power Costs - Comparison bx Rbtl-Staff-Jt-PC_Electric Rev Req Model (2009 GRC) Rebuttal 4" xfId="9512"/>
    <cellStyle name="_Power Cost Value Copy 11.30.05 gas 1.09.06 AURORA at 1.10.06_Power Costs - Comparison bx Rbtl-Staff-Jt-PC_Electric Rev Req Model (2009 GRC) Rebuttal REmoval of New  WH Solar AdjustMI" xfId="4381"/>
    <cellStyle name="_Power Cost Value Copy 11.30.05 gas 1.09.06 AURORA at 1.10.06_Power Costs - Comparison bx Rbtl-Staff-Jt-PC_Electric Rev Req Model (2009 GRC) Rebuttal REmoval of New  WH Solar AdjustMI 2" xfId="4382"/>
    <cellStyle name="_Power Cost Value Copy 11.30.05 gas 1.09.06 AURORA at 1.10.06_Power Costs - Comparison bx Rbtl-Staff-Jt-PC_Electric Rev Req Model (2009 GRC) Rebuttal REmoval of New  WH Solar AdjustMI 2 2" xfId="4383"/>
    <cellStyle name="_Power Cost Value Copy 11.30.05 gas 1.09.06 AURORA at 1.10.06_Power Costs - Comparison bx Rbtl-Staff-Jt-PC_Electric Rev Req Model (2009 GRC) Rebuttal REmoval of New  WH Solar AdjustMI 3" xfId="4384"/>
    <cellStyle name="_Power Cost Value Copy 11.30.05 gas 1.09.06 AURORA at 1.10.06_Power Costs - Comparison bx Rbtl-Staff-Jt-PC_Electric Rev Req Model (2009 GRC) Rebuttal REmoval of New  WH Solar AdjustMI 4" xfId="9513"/>
    <cellStyle name="_Power Cost Value Copy 11.30.05 gas 1.09.06 AURORA at 1.10.06_Power Costs - Comparison bx Rbtl-Staff-Jt-PC_Electric Rev Req Model (2009 GRC) Rebuttal REmoval of New  WH Solar AdjustMI_DEM-WP(C) ENERG10C--ctn Mid-C_042010 2010GRC" xfId="9514"/>
    <cellStyle name="_Power Cost Value Copy 11.30.05 gas 1.09.06 AURORA at 1.10.06_Power Costs - Comparison bx Rbtl-Staff-Jt-PC_Electric Rev Req Model (2009 GRC) Revised 01-18-2010" xfId="4385"/>
    <cellStyle name="_Power Cost Value Copy 11.30.05 gas 1.09.06 AURORA at 1.10.06_Power Costs - Comparison bx Rbtl-Staff-Jt-PC_Electric Rev Req Model (2009 GRC) Revised 01-18-2010 2" xfId="4386"/>
    <cellStyle name="_Power Cost Value Copy 11.30.05 gas 1.09.06 AURORA at 1.10.06_Power Costs - Comparison bx Rbtl-Staff-Jt-PC_Electric Rev Req Model (2009 GRC) Revised 01-18-2010 2 2" xfId="4387"/>
    <cellStyle name="_Power Cost Value Copy 11.30.05 gas 1.09.06 AURORA at 1.10.06_Power Costs - Comparison bx Rbtl-Staff-Jt-PC_Electric Rev Req Model (2009 GRC) Revised 01-18-2010 3" xfId="4388"/>
    <cellStyle name="_Power Cost Value Copy 11.30.05 gas 1.09.06 AURORA at 1.10.06_Power Costs - Comparison bx Rbtl-Staff-Jt-PC_Electric Rev Req Model (2009 GRC) Revised 01-18-2010 4" xfId="9515"/>
    <cellStyle name="_Power Cost Value Copy 11.30.05 gas 1.09.06 AURORA at 1.10.06_Power Costs - Comparison bx Rbtl-Staff-Jt-PC_Electric Rev Req Model (2009 GRC) Revised 01-18-2010_DEM-WP(C) ENERG10C--ctn Mid-C_042010 2010GRC" xfId="9516"/>
    <cellStyle name="_Power Cost Value Copy 11.30.05 gas 1.09.06 AURORA at 1.10.06_Power Costs - Comparison bx Rbtl-Staff-Jt-PC_Final Order Electric EXHIBIT A-1" xfId="4389"/>
    <cellStyle name="_Power Cost Value Copy 11.30.05 gas 1.09.06 AURORA at 1.10.06_Power Costs - Comparison bx Rbtl-Staff-Jt-PC_Final Order Electric EXHIBIT A-1 2" xfId="4390"/>
    <cellStyle name="_Power Cost Value Copy 11.30.05 gas 1.09.06 AURORA at 1.10.06_Power Costs - Comparison bx Rbtl-Staff-Jt-PC_Final Order Electric EXHIBIT A-1 2 2" xfId="4391"/>
    <cellStyle name="_Power Cost Value Copy 11.30.05 gas 1.09.06 AURORA at 1.10.06_Power Costs - Comparison bx Rbtl-Staff-Jt-PC_Final Order Electric EXHIBIT A-1 3" xfId="4392"/>
    <cellStyle name="_Power Cost Value Copy 11.30.05 gas 1.09.06 AURORA at 1.10.06_Power Costs - Comparison bx Rbtl-Staff-Jt-PC_Final Order Electric EXHIBIT A-1 4" xfId="9517"/>
    <cellStyle name="_Power Cost Value Copy 11.30.05 gas 1.09.06 AURORA at 1.10.06_Production Adj 4.37" xfId="4393"/>
    <cellStyle name="_Power Cost Value Copy 11.30.05 gas 1.09.06 AURORA at 1.10.06_Production Adj 4.37 2" xfId="4394"/>
    <cellStyle name="_Power Cost Value Copy 11.30.05 gas 1.09.06 AURORA at 1.10.06_Production Adj 4.37 2 2" xfId="4395"/>
    <cellStyle name="_Power Cost Value Copy 11.30.05 gas 1.09.06 AURORA at 1.10.06_Production Adj 4.37 3" xfId="4396"/>
    <cellStyle name="_Power Cost Value Copy 11.30.05 gas 1.09.06 AURORA at 1.10.06_Purchased Power Adj 4.03" xfId="4397"/>
    <cellStyle name="_Power Cost Value Copy 11.30.05 gas 1.09.06 AURORA at 1.10.06_Purchased Power Adj 4.03 2" xfId="4398"/>
    <cellStyle name="_Power Cost Value Copy 11.30.05 gas 1.09.06 AURORA at 1.10.06_Purchased Power Adj 4.03 2 2" xfId="4399"/>
    <cellStyle name="_Power Cost Value Copy 11.30.05 gas 1.09.06 AURORA at 1.10.06_Purchased Power Adj 4.03 3" xfId="4400"/>
    <cellStyle name="_Power Cost Value Copy 11.30.05 gas 1.09.06 AURORA at 1.10.06_Rate Design Sch 24" xfId="4401"/>
    <cellStyle name="_Power Cost Value Copy 11.30.05 gas 1.09.06 AURORA at 1.10.06_Rate Design Sch 24 2" xfId="4402"/>
    <cellStyle name="_Power Cost Value Copy 11.30.05 gas 1.09.06 AURORA at 1.10.06_Rate Design Sch 25" xfId="4403"/>
    <cellStyle name="_Power Cost Value Copy 11.30.05 gas 1.09.06 AURORA at 1.10.06_Rate Design Sch 25 2" xfId="4404"/>
    <cellStyle name="_Power Cost Value Copy 11.30.05 gas 1.09.06 AURORA at 1.10.06_Rate Design Sch 25 2 2" xfId="4405"/>
    <cellStyle name="_Power Cost Value Copy 11.30.05 gas 1.09.06 AURORA at 1.10.06_Rate Design Sch 25 3" xfId="4406"/>
    <cellStyle name="_Power Cost Value Copy 11.30.05 gas 1.09.06 AURORA at 1.10.06_Rate Design Sch 26" xfId="4407"/>
    <cellStyle name="_Power Cost Value Copy 11.30.05 gas 1.09.06 AURORA at 1.10.06_Rate Design Sch 26 2" xfId="4408"/>
    <cellStyle name="_Power Cost Value Copy 11.30.05 gas 1.09.06 AURORA at 1.10.06_Rate Design Sch 26 2 2" xfId="4409"/>
    <cellStyle name="_Power Cost Value Copy 11.30.05 gas 1.09.06 AURORA at 1.10.06_Rate Design Sch 26 3" xfId="4410"/>
    <cellStyle name="_Power Cost Value Copy 11.30.05 gas 1.09.06 AURORA at 1.10.06_Rate Design Sch 31" xfId="4411"/>
    <cellStyle name="_Power Cost Value Copy 11.30.05 gas 1.09.06 AURORA at 1.10.06_Rate Design Sch 31 2" xfId="4412"/>
    <cellStyle name="_Power Cost Value Copy 11.30.05 gas 1.09.06 AURORA at 1.10.06_Rate Design Sch 31 2 2" xfId="4413"/>
    <cellStyle name="_Power Cost Value Copy 11.30.05 gas 1.09.06 AURORA at 1.10.06_Rate Design Sch 31 3" xfId="4414"/>
    <cellStyle name="_Power Cost Value Copy 11.30.05 gas 1.09.06 AURORA at 1.10.06_Rate Design Sch 43" xfId="4415"/>
    <cellStyle name="_Power Cost Value Copy 11.30.05 gas 1.09.06 AURORA at 1.10.06_Rate Design Sch 43 2" xfId="4416"/>
    <cellStyle name="_Power Cost Value Copy 11.30.05 gas 1.09.06 AURORA at 1.10.06_Rate Design Sch 43 2 2" xfId="4417"/>
    <cellStyle name="_Power Cost Value Copy 11.30.05 gas 1.09.06 AURORA at 1.10.06_Rate Design Sch 43 3" xfId="4418"/>
    <cellStyle name="_Power Cost Value Copy 11.30.05 gas 1.09.06 AURORA at 1.10.06_Rate Design Sch 448-449" xfId="4419"/>
    <cellStyle name="_Power Cost Value Copy 11.30.05 gas 1.09.06 AURORA at 1.10.06_Rate Design Sch 448-449 2" xfId="4420"/>
    <cellStyle name="_Power Cost Value Copy 11.30.05 gas 1.09.06 AURORA at 1.10.06_Rate Design Sch 46" xfId="4421"/>
    <cellStyle name="_Power Cost Value Copy 11.30.05 gas 1.09.06 AURORA at 1.10.06_Rate Design Sch 46 2" xfId="4422"/>
    <cellStyle name="_Power Cost Value Copy 11.30.05 gas 1.09.06 AURORA at 1.10.06_Rate Design Sch 46 2 2" xfId="4423"/>
    <cellStyle name="_Power Cost Value Copy 11.30.05 gas 1.09.06 AURORA at 1.10.06_Rate Design Sch 46 3" xfId="4424"/>
    <cellStyle name="_Power Cost Value Copy 11.30.05 gas 1.09.06 AURORA at 1.10.06_Rate Spread" xfId="4425"/>
    <cellStyle name="_Power Cost Value Copy 11.30.05 gas 1.09.06 AURORA at 1.10.06_Rate Spread 2" xfId="4426"/>
    <cellStyle name="_Power Cost Value Copy 11.30.05 gas 1.09.06 AURORA at 1.10.06_Rate Spread 2 2" xfId="4427"/>
    <cellStyle name="_Power Cost Value Copy 11.30.05 gas 1.09.06 AURORA at 1.10.06_Rate Spread 3" xfId="4428"/>
    <cellStyle name="_Power Cost Value Copy 11.30.05 gas 1.09.06 AURORA at 1.10.06_Rebuttal Power Costs" xfId="4429"/>
    <cellStyle name="_Power Cost Value Copy 11.30.05 gas 1.09.06 AURORA at 1.10.06_Rebuttal Power Costs 2" xfId="4430"/>
    <cellStyle name="_Power Cost Value Copy 11.30.05 gas 1.09.06 AURORA at 1.10.06_Rebuttal Power Costs 2 2" xfId="4431"/>
    <cellStyle name="_Power Cost Value Copy 11.30.05 gas 1.09.06 AURORA at 1.10.06_Rebuttal Power Costs 3" xfId="4432"/>
    <cellStyle name="_Power Cost Value Copy 11.30.05 gas 1.09.06 AURORA at 1.10.06_Rebuttal Power Costs 4" xfId="9518"/>
    <cellStyle name="_Power Cost Value Copy 11.30.05 gas 1.09.06 AURORA at 1.10.06_Rebuttal Power Costs_Adj Bench DR 3 for Initial Briefs (Electric)" xfId="4433"/>
    <cellStyle name="_Power Cost Value Copy 11.30.05 gas 1.09.06 AURORA at 1.10.06_Rebuttal Power Costs_Adj Bench DR 3 for Initial Briefs (Electric) 2" xfId="4434"/>
    <cellStyle name="_Power Cost Value Copy 11.30.05 gas 1.09.06 AURORA at 1.10.06_Rebuttal Power Costs_Adj Bench DR 3 for Initial Briefs (Electric) 2 2" xfId="4435"/>
    <cellStyle name="_Power Cost Value Copy 11.30.05 gas 1.09.06 AURORA at 1.10.06_Rebuttal Power Costs_Adj Bench DR 3 for Initial Briefs (Electric) 3" xfId="4436"/>
    <cellStyle name="_Power Cost Value Copy 11.30.05 gas 1.09.06 AURORA at 1.10.06_Rebuttal Power Costs_Adj Bench DR 3 for Initial Briefs (Electric) 4" xfId="9519"/>
    <cellStyle name="_Power Cost Value Copy 11.30.05 gas 1.09.06 AURORA at 1.10.06_Rebuttal Power Costs_Adj Bench DR 3 for Initial Briefs (Electric)_DEM-WP(C) ENERG10C--ctn Mid-C_042010 2010GRC" xfId="9520"/>
    <cellStyle name="_Power Cost Value Copy 11.30.05 gas 1.09.06 AURORA at 1.10.06_Rebuttal Power Costs_DEM-WP(C) ENERG10C--ctn Mid-C_042010 2010GRC" xfId="9521"/>
    <cellStyle name="_Power Cost Value Copy 11.30.05 gas 1.09.06 AURORA at 1.10.06_Rebuttal Power Costs_Electric Rev Req Model (2009 GRC) Rebuttal" xfId="4437"/>
    <cellStyle name="_Power Cost Value Copy 11.30.05 gas 1.09.06 AURORA at 1.10.06_Rebuttal Power Costs_Electric Rev Req Model (2009 GRC) Rebuttal 2" xfId="4438"/>
    <cellStyle name="_Power Cost Value Copy 11.30.05 gas 1.09.06 AURORA at 1.10.06_Rebuttal Power Costs_Electric Rev Req Model (2009 GRC) Rebuttal 2 2" xfId="4439"/>
    <cellStyle name="_Power Cost Value Copy 11.30.05 gas 1.09.06 AURORA at 1.10.06_Rebuttal Power Costs_Electric Rev Req Model (2009 GRC) Rebuttal 3" xfId="4440"/>
    <cellStyle name="_Power Cost Value Copy 11.30.05 gas 1.09.06 AURORA at 1.10.06_Rebuttal Power Costs_Electric Rev Req Model (2009 GRC) Rebuttal 4" xfId="9522"/>
    <cellStyle name="_Power Cost Value Copy 11.30.05 gas 1.09.06 AURORA at 1.10.06_Rebuttal Power Costs_Electric Rev Req Model (2009 GRC) Rebuttal REmoval of New  WH Solar AdjustMI" xfId="4441"/>
    <cellStyle name="_Power Cost Value Copy 11.30.05 gas 1.09.06 AURORA at 1.10.06_Rebuttal Power Costs_Electric Rev Req Model (2009 GRC) Rebuttal REmoval of New  WH Solar AdjustMI 2" xfId="4442"/>
    <cellStyle name="_Power Cost Value Copy 11.30.05 gas 1.09.06 AURORA at 1.10.06_Rebuttal Power Costs_Electric Rev Req Model (2009 GRC) Rebuttal REmoval of New  WH Solar AdjustMI 2 2" xfId="4443"/>
    <cellStyle name="_Power Cost Value Copy 11.30.05 gas 1.09.06 AURORA at 1.10.06_Rebuttal Power Costs_Electric Rev Req Model (2009 GRC) Rebuttal REmoval of New  WH Solar AdjustMI 3" xfId="4444"/>
    <cellStyle name="_Power Cost Value Copy 11.30.05 gas 1.09.06 AURORA at 1.10.06_Rebuttal Power Costs_Electric Rev Req Model (2009 GRC) Rebuttal REmoval of New  WH Solar AdjustMI 4" xfId="9523"/>
    <cellStyle name="_Power Cost Value Copy 11.30.05 gas 1.09.06 AURORA at 1.10.06_Rebuttal Power Costs_Electric Rev Req Model (2009 GRC) Rebuttal REmoval of New  WH Solar AdjustMI_DEM-WP(C) ENERG10C--ctn Mid-C_042010 2010GRC" xfId="9524"/>
    <cellStyle name="_Power Cost Value Copy 11.30.05 gas 1.09.06 AURORA at 1.10.06_Rebuttal Power Costs_Electric Rev Req Model (2009 GRC) Revised 01-18-2010" xfId="4445"/>
    <cellStyle name="_Power Cost Value Copy 11.30.05 gas 1.09.06 AURORA at 1.10.06_Rebuttal Power Costs_Electric Rev Req Model (2009 GRC) Revised 01-18-2010 2" xfId="4446"/>
    <cellStyle name="_Power Cost Value Copy 11.30.05 gas 1.09.06 AURORA at 1.10.06_Rebuttal Power Costs_Electric Rev Req Model (2009 GRC) Revised 01-18-2010 2 2" xfId="4447"/>
    <cellStyle name="_Power Cost Value Copy 11.30.05 gas 1.09.06 AURORA at 1.10.06_Rebuttal Power Costs_Electric Rev Req Model (2009 GRC) Revised 01-18-2010 3" xfId="4448"/>
    <cellStyle name="_Power Cost Value Copy 11.30.05 gas 1.09.06 AURORA at 1.10.06_Rebuttal Power Costs_Electric Rev Req Model (2009 GRC) Revised 01-18-2010 4" xfId="9525"/>
    <cellStyle name="_Power Cost Value Copy 11.30.05 gas 1.09.06 AURORA at 1.10.06_Rebuttal Power Costs_Electric Rev Req Model (2009 GRC) Revised 01-18-2010_DEM-WP(C) ENERG10C--ctn Mid-C_042010 2010GRC" xfId="9526"/>
    <cellStyle name="_Power Cost Value Copy 11.30.05 gas 1.09.06 AURORA at 1.10.06_Rebuttal Power Costs_Final Order Electric EXHIBIT A-1" xfId="4449"/>
    <cellStyle name="_Power Cost Value Copy 11.30.05 gas 1.09.06 AURORA at 1.10.06_Rebuttal Power Costs_Final Order Electric EXHIBIT A-1 2" xfId="4450"/>
    <cellStyle name="_Power Cost Value Copy 11.30.05 gas 1.09.06 AURORA at 1.10.06_Rebuttal Power Costs_Final Order Electric EXHIBIT A-1 2 2" xfId="4451"/>
    <cellStyle name="_Power Cost Value Copy 11.30.05 gas 1.09.06 AURORA at 1.10.06_Rebuttal Power Costs_Final Order Electric EXHIBIT A-1 3" xfId="4452"/>
    <cellStyle name="_Power Cost Value Copy 11.30.05 gas 1.09.06 AURORA at 1.10.06_Rebuttal Power Costs_Final Order Electric EXHIBIT A-1 4" xfId="9527"/>
    <cellStyle name="_Power Cost Value Copy 11.30.05 gas 1.09.06 AURORA at 1.10.06_ROR 5.02" xfId="4453"/>
    <cellStyle name="_Power Cost Value Copy 11.30.05 gas 1.09.06 AURORA at 1.10.06_ROR 5.02 2" xfId="4454"/>
    <cellStyle name="_Power Cost Value Copy 11.30.05 gas 1.09.06 AURORA at 1.10.06_ROR 5.02 2 2" xfId="4455"/>
    <cellStyle name="_Power Cost Value Copy 11.30.05 gas 1.09.06 AURORA at 1.10.06_ROR 5.02 3" xfId="4456"/>
    <cellStyle name="_Power Cost Value Copy 11.30.05 gas 1.09.06 AURORA at 1.10.06_Sch 40 Feeder OH 2008" xfId="4457"/>
    <cellStyle name="_Power Cost Value Copy 11.30.05 gas 1.09.06 AURORA at 1.10.06_Sch 40 Feeder OH 2008 2" xfId="4458"/>
    <cellStyle name="_Power Cost Value Copy 11.30.05 gas 1.09.06 AURORA at 1.10.06_Sch 40 Feeder OH 2008 2 2" xfId="4459"/>
    <cellStyle name="_Power Cost Value Copy 11.30.05 gas 1.09.06 AURORA at 1.10.06_Sch 40 Feeder OH 2008 3" xfId="4460"/>
    <cellStyle name="_Power Cost Value Copy 11.30.05 gas 1.09.06 AURORA at 1.10.06_Sch 40 Interim Energy Rates " xfId="4461"/>
    <cellStyle name="_Power Cost Value Copy 11.30.05 gas 1.09.06 AURORA at 1.10.06_Sch 40 Interim Energy Rates  2" xfId="4462"/>
    <cellStyle name="_Power Cost Value Copy 11.30.05 gas 1.09.06 AURORA at 1.10.06_Sch 40 Interim Energy Rates  2 2" xfId="4463"/>
    <cellStyle name="_Power Cost Value Copy 11.30.05 gas 1.09.06 AURORA at 1.10.06_Sch 40 Interim Energy Rates  3" xfId="4464"/>
    <cellStyle name="_Power Cost Value Copy 11.30.05 gas 1.09.06 AURORA at 1.10.06_Sch 40 Substation A&amp;G 2008" xfId="4465"/>
    <cellStyle name="_Power Cost Value Copy 11.30.05 gas 1.09.06 AURORA at 1.10.06_Sch 40 Substation A&amp;G 2008 2" xfId="4466"/>
    <cellStyle name="_Power Cost Value Copy 11.30.05 gas 1.09.06 AURORA at 1.10.06_Sch 40 Substation A&amp;G 2008 2 2" xfId="4467"/>
    <cellStyle name="_Power Cost Value Copy 11.30.05 gas 1.09.06 AURORA at 1.10.06_Sch 40 Substation A&amp;G 2008 3" xfId="4468"/>
    <cellStyle name="_Power Cost Value Copy 11.30.05 gas 1.09.06 AURORA at 1.10.06_Sch 40 Substation O&amp;M 2008" xfId="4469"/>
    <cellStyle name="_Power Cost Value Copy 11.30.05 gas 1.09.06 AURORA at 1.10.06_Sch 40 Substation O&amp;M 2008 2" xfId="4470"/>
    <cellStyle name="_Power Cost Value Copy 11.30.05 gas 1.09.06 AURORA at 1.10.06_Sch 40 Substation O&amp;M 2008 2 2" xfId="4471"/>
    <cellStyle name="_Power Cost Value Copy 11.30.05 gas 1.09.06 AURORA at 1.10.06_Sch 40 Substation O&amp;M 2008 3" xfId="4472"/>
    <cellStyle name="_Power Cost Value Copy 11.30.05 gas 1.09.06 AURORA at 1.10.06_Subs 2008" xfId="4473"/>
    <cellStyle name="_Power Cost Value Copy 11.30.05 gas 1.09.06 AURORA at 1.10.06_Subs 2008 2" xfId="4474"/>
    <cellStyle name="_Power Cost Value Copy 11.30.05 gas 1.09.06 AURORA at 1.10.06_Subs 2008 2 2" xfId="4475"/>
    <cellStyle name="_Power Cost Value Copy 11.30.05 gas 1.09.06 AURORA at 1.10.06_Subs 2008 3" xfId="4476"/>
    <cellStyle name="_Power Cost Value Copy 11.30.05 gas 1.09.06 AURORA at 1.10.06_Transmission Workbook for May BOD" xfId="4477"/>
    <cellStyle name="_Power Cost Value Copy 11.30.05 gas 1.09.06 AURORA at 1.10.06_Transmission Workbook for May BOD 2" xfId="4478"/>
    <cellStyle name="_Power Cost Value Copy 11.30.05 gas 1.09.06 AURORA at 1.10.06_Transmission Workbook for May BOD_DEM-WP(C) ENERG10C--ctn Mid-C_042010 2010GRC" xfId="9528"/>
    <cellStyle name="_Power Cost Value Copy 11.30.05 gas 1.09.06 AURORA at 1.10.06_Wind Integration 10GRC" xfId="4479"/>
    <cellStyle name="_Power Cost Value Copy 11.30.05 gas 1.09.06 AURORA at 1.10.06_Wind Integration 10GRC 2" xfId="4480"/>
    <cellStyle name="_Power Cost Value Copy 11.30.05 gas 1.09.06 AURORA at 1.10.06_Wind Integration 10GRC_DEM-WP(C) ENERG10C--ctn Mid-C_042010 2010GRC" xfId="9529"/>
    <cellStyle name="_Power Costs Rate Year 11-13-07" xfId="9530"/>
    <cellStyle name="_Price Output" xfId="4481"/>
    <cellStyle name="_Price Output 2" xfId="9531"/>
    <cellStyle name="_Price Output 3" xfId="9532"/>
    <cellStyle name="_Price Output 3 2" xfId="9533"/>
    <cellStyle name="_Price Output_DEM-WP(C) Chelan Power Costs" xfId="9534"/>
    <cellStyle name="_Price Output_DEM-WP(C) ENERG10C--ctn Mid-C_042010 2010GRC" xfId="9535"/>
    <cellStyle name="_Price Output_DEM-WP(C) Gas Transport 2010GRC" xfId="9536"/>
    <cellStyle name="_Price Output_NIM Summary" xfId="4482"/>
    <cellStyle name="_Price Output_NIM Summary 2" xfId="4483"/>
    <cellStyle name="_Price Output_NIM Summary_DEM-WP(C) ENERG10C--ctn Mid-C_042010 2010GRC" xfId="9537"/>
    <cellStyle name="_Price Output_Wind Integration 10GRC" xfId="4484"/>
    <cellStyle name="_Price Output_Wind Integration 10GRC 2" xfId="4485"/>
    <cellStyle name="_Price Output_Wind Integration 10GRC_DEM-WP(C) ENERG10C--ctn Mid-C_042010 2010GRC" xfId="9538"/>
    <cellStyle name="_Prices" xfId="4486"/>
    <cellStyle name="_Prices 2" xfId="9539"/>
    <cellStyle name="_Prices 3" xfId="9540"/>
    <cellStyle name="_Prices 3 2" xfId="9541"/>
    <cellStyle name="_Prices_DEM-WP(C) Chelan Power Costs" xfId="9542"/>
    <cellStyle name="_Prices_DEM-WP(C) ENERG10C--ctn Mid-C_042010 2010GRC" xfId="9543"/>
    <cellStyle name="_Prices_DEM-WP(C) Gas Transport 2010GRC" xfId="9544"/>
    <cellStyle name="_Prices_NIM Summary" xfId="4487"/>
    <cellStyle name="_Prices_NIM Summary 2" xfId="4488"/>
    <cellStyle name="_Prices_NIM Summary_DEM-WP(C) ENERG10C--ctn Mid-C_042010 2010GRC" xfId="9545"/>
    <cellStyle name="_Prices_Wind Integration 10GRC" xfId="4489"/>
    <cellStyle name="_Prices_Wind Integration 10GRC 2" xfId="4490"/>
    <cellStyle name="_Prices_Wind Integration 10GRC_DEM-WP(C) ENERG10C--ctn Mid-C_042010 2010GRC" xfId="9546"/>
    <cellStyle name="_Pro Forma Rev 07 GRC" xfId="4491"/>
    <cellStyle name="_x0013__Rebuttal Power Costs" xfId="4492"/>
    <cellStyle name="_x0013__Rebuttal Power Costs 2" xfId="4493"/>
    <cellStyle name="_x0013__Rebuttal Power Costs 2 2" xfId="4494"/>
    <cellStyle name="_x0013__Rebuttal Power Costs 3" xfId="4495"/>
    <cellStyle name="_x0013__Rebuttal Power Costs 4" xfId="9547"/>
    <cellStyle name="_x0013__Rebuttal Power Costs_Adj Bench DR 3 for Initial Briefs (Electric)" xfId="4496"/>
    <cellStyle name="_x0013__Rebuttal Power Costs_Adj Bench DR 3 for Initial Briefs (Electric) 2" xfId="4497"/>
    <cellStyle name="_x0013__Rebuttal Power Costs_Adj Bench DR 3 for Initial Briefs (Electric) 2 2" xfId="4498"/>
    <cellStyle name="_x0013__Rebuttal Power Costs_Adj Bench DR 3 for Initial Briefs (Electric) 3" xfId="4499"/>
    <cellStyle name="_x0013__Rebuttal Power Costs_Adj Bench DR 3 for Initial Briefs (Electric) 4" xfId="9548"/>
    <cellStyle name="_x0013__Rebuttal Power Costs_Adj Bench DR 3 for Initial Briefs (Electric)_DEM-WP(C) ENERG10C--ctn Mid-C_042010 2010GRC" xfId="9549"/>
    <cellStyle name="_x0013__Rebuttal Power Costs_DEM-WP(C) ENERG10C--ctn Mid-C_042010 2010GRC" xfId="9550"/>
    <cellStyle name="_x0013__Rebuttal Power Costs_Electric Rev Req Model (2009 GRC) Rebuttal" xfId="4500"/>
    <cellStyle name="_x0013__Rebuttal Power Costs_Electric Rev Req Model (2009 GRC) Rebuttal 2" xfId="4501"/>
    <cellStyle name="_x0013__Rebuttal Power Costs_Electric Rev Req Model (2009 GRC) Rebuttal 2 2" xfId="4502"/>
    <cellStyle name="_x0013__Rebuttal Power Costs_Electric Rev Req Model (2009 GRC) Rebuttal 3" xfId="4503"/>
    <cellStyle name="_x0013__Rebuttal Power Costs_Electric Rev Req Model (2009 GRC) Rebuttal 4" xfId="9551"/>
    <cellStyle name="_x0013__Rebuttal Power Costs_Electric Rev Req Model (2009 GRC) Rebuttal REmoval of New  WH Solar AdjustMI" xfId="4504"/>
    <cellStyle name="_x0013__Rebuttal Power Costs_Electric Rev Req Model (2009 GRC) Rebuttal REmoval of New  WH Solar AdjustMI 2" xfId="4505"/>
    <cellStyle name="_x0013__Rebuttal Power Costs_Electric Rev Req Model (2009 GRC) Rebuttal REmoval of New  WH Solar AdjustMI 2 2" xfId="4506"/>
    <cellStyle name="_x0013__Rebuttal Power Costs_Electric Rev Req Model (2009 GRC) Rebuttal REmoval of New  WH Solar AdjustMI 3" xfId="4507"/>
    <cellStyle name="_x0013__Rebuttal Power Costs_Electric Rev Req Model (2009 GRC) Rebuttal REmoval of New  WH Solar AdjustMI 4" xfId="9552"/>
    <cellStyle name="_x0013__Rebuttal Power Costs_Electric Rev Req Model (2009 GRC) Rebuttal REmoval of New  WH Solar AdjustMI_DEM-WP(C) ENERG10C--ctn Mid-C_042010 2010GRC" xfId="9553"/>
    <cellStyle name="_x0013__Rebuttal Power Costs_Electric Rev Req Model (2009 GRC) Revised 01-18-2010" xfId="4508"/>
    <cellStyle name="_x0013__Rebuttal Power Costs_Electric Rev Req Model (2009 GRC) Revised 01-18-2010 2" xfId="4509"/>
    <cellStyle name="_x0013__Rebuttal Power Costs_Electric Rev Req Model (2009 GRC) Revised 01-18-2010 2 2" xfId="4510"/>
    <cellStyle name="_x0013__Rebuttal Power Costs_Electric Rev Req Model (2009 GRC) Revised 01-18-2010 3" xfId="4511"/>
    <cellStyle name="_x0013__Rebuttal Power Costs_Electric Rev Req Model (2009 GRC) Revised 01-18-2010 4" xfId="9554"/>
    <cellStyle name="_x0013__Rebuttal Power Costs_Electric Rev Req Model (2009 GRC) Revised 01-18-2010_DEM-WP(C) ENERG10C--ctn Mid-C_042010 2010GRC" xfId="9555"/>
    <cellStyle name="_x0013__Rebuttal Power Costs_Final Order Electric EXHIBIT A-1" xfId="4512"/>
    <cellStyle name="_x0013__Rebuttal Power Costs_Final Order Electric EXHIBIT A-1 2" xfId="4513"/>
    <cellStyle name="_x0013__Rebuttal Power Costs_Final Order Electric EXHIBIT A-1 2 2" xfId="4514"/>
    <cellStyle name="_x0013__Rebuttal Power Costs_Final Order Electric EXHIBIT A-1 3" xfId="4515"/>
    <cellStyle name="_x0013__Rebuttal Power Costs_Final Order Electric EXHIBIT A-1 4" xfId="9556"/>
    <cellStyle name="_recommendation" xfId="4516"/>
    <cellStyle name="_recommendation 2" xfId="9557"/>
    <cellStyle name="_recommendation 3" xfId="9558"/>
    <cellStyle name="_recommendation 3 2" xfId="9559"/>
    <cellStyle name="_recommendation_DEM-WP(C) Chelan Power Costs" xfId="9560"/>
    <cellStyle name="_recommendation_DEM-WP(C) ENERG10C--ctn Mid-C_042010 2010GRC" xfId="9561"/>
    <cellStyle name="_recommendation_DEM-WP(C) Gas Transport 2010GRC" xfId="9562"/>
    <cellStyle name="_recommendation_DEM-WP(C) Wind Integration Summary 2010GRC" xfId="4517"/>
    <cellStyle name="_recommendation_DEM-WP(C) Wind Integration Summary 2010GRC 2" xfId="4518"/>
    <cellStyle name="_recommendation_DEM-WP(C) Wind Integration Summary 2010GRC_DEM-WP(C) ENERG10C--ctn Mid-C_042010 2010GRC" xfId="9563"/>
    <cellStyle name="_recommendation_NIM Summary" xfId="4519"/>
    <cellStyle name="_recommendation_NIM Summary 2" xfId="4520"/>
    <cellStyle name="_recommendation_NIM Summary_DEM-WP(C) ENERG10C--ctn Mid-C_042010 2010GRC" xfId="9564"/>
    <cellStyle name="_Recon to Darrin's 5.11.05 proforma" xfId="48"/>
    <cellStyle name="_Recon to Darrin's 5.11.05 proforma 2" xfId="4521"/>
    <cellStyle name="_Recon to Darrin's 5.11.05 proforma 2 2" xfId="4522"/>
    <cellStyle name="_Recon to Darrin's 5.11.05 proforma 2 2 2" xfId="4523"/>
    <cellStyle name="_Recon to Darrin's 5.11.05 proforma 2 3" xfId="4524"/>
    <cellStyle name="_Recon to Darrin's 5.11.05 proforma 3" xfId="4525"/>
    <cellStyle name="_Recon to Darrin's 5.11.05 proforma 3 2" xfId="4526"/>
    <cellStyle name="_Recon to Darrin's 5.11.05 proforma 3 2 2" xfId="4527"/>
    <cellStyle name="_Recon to Darrin's 5.11.05 proforma 3 3" xfId="4528"/>
    <cellStyle name="_Recon to Darrin's 5.11.05 proforma 3 3 2" xfId="4529"/>
    <cellStyle name="_Recon to Darrin's 5.11.05 proforma 3 4" xfId="4530"/>
    <cellStyle name="_Recon to Darrin's 5.11.05 proforma 3 4 2" xfId="4531"/>
    <cellStyle name="_Recon to Darrin's 5.11.05 proforma 4" xfId="4532"/>
    <cellStyle name="_Recon to Darrin's 5.11.05 proforma 4 2" xfId="4533"/>
    <cellStyle name="_Recon to Darrin's 5.11.05 proforma 5" xfId="4534"/>
    <cellStyle name="_Recon to Darrin's 5.11.05 proforma 5 2" xfId="9565"/>
    <cellStyle name="_Recon to Darrin's 5.11.05 proforma 6" xfId="9566"/>
    <cellStyle name="_Recon to Darrin's 5.11.05 proforma 7" xfId="9567"/>
    <cellStyle name="_Recon to Darrin's 5.11.05 proforma 7 2" xfId="9568"/>
    <cellStyle name="_Recon to Darrin's 5.11.05 proforma 8" xfId="9569"/>
    <cellStyle name="_Recon to Darrin's 5.11.05 proforma 8 2" xfId="9570"/>
    <cellStyle name="_Recon to Darrin's 5.11.05 proforma_(C) WHE Proforma with ITC cash grant 10 Yr Amort_for deferral_102809" xfId="4535"/>
    <cellStyle name="_Recon to Darrin's 5.11.05 proforma_(C) WHE Proforma with ITC cash grant 10 Yr Amort_for deferral_102809 2" xfId="4536"/>
    <cellStyle name="_Recon to Darrin's 5.11.05 proforma_(C) WHE Proforma with ITC cash grant 10 Yr Amort_for deferral_102809 2 2" xfId="4537"/>
    <cellStyle name="_Recon to Darrin's 5.11.05 proforma_(C) WHE Proforma with ITC cash grant 10 Yr Amort_for deferral_102809 3" xfId="4538"/>
    <cellStyle name="_Recon to Darrin's 5.11.05 proforma_(C) WHE Proforma with ITC cash grant 10 Yr Amort_for deferral_102809 4" xfId="9571"/>
    <cellStyle name="_Recon to Darrin's 5.11.05 proforma_(C) WHE Proforma with ITC cash grant 10 Yr Amort_for deferral_102809_16.07E Wild Horse Wind Expansionwrkingfile" xfId="4539"/>
    <cellStyle name="_Recon to Darrin's 5.11.05 proforma_(C) WHE Proforma with ITC cash grant 10 Yr Amort_for deferral_102809_16.07E Wild Horse Wind Expansionwrkingfile 2" xfId="4540"/>
    <cellStyle name="_Recon to Darrin's 5.11.05 proforma_(C) WHE Proforma with ITC cash grant 10 Yr Amort_for deferral_102809_16.07E Wild Horse Wind Expansionwrkingfile 2 2" xfId="4541"/>
    <cellStyle name="_Recon to Darrin's 5.11.05 proforma_(C) WHE Proforma with ITC cash grant 10 Yr Amort_for deferral_102809_16.07E Wild Horse Wind Expansionwrkingfile 3" xfId="4542"/>
    <cellStyle name="_Recon to Darrin's 5.11.05 proforma_(C) WHE Proforma with ITC cash grant 10 Yr Amort_for deferral_102809_16.07E Wild Horse Wind Expansionwrkingfile 4" xfId="9572"/>
    <cellStyle name="_Recon to Darrin's 5.11.05 proforma_(C) WHE Proforma with ITC cash grant 10 Yr Amort_for deferral_102809_16.07E Wild Horse Wind Expansionwrkingfile SF" xfId="4543"/>
    <cellStyle name="_Recon to Darrin's 5.11.05 proforma_(C) WHE Proforma with ITC cash grant 10 Yr Amort_for deferral_102809_16.07E Wild Horse Wind Expansionwrkingfile SF 2" xfId="4544"/>
    <cellStyle name="_Recon to Darrin's 5.11.05 proforma_(C) WHE Proforma with ITC cash grant 10 Yr Amort_for deferral_102809_16.07E Wild Horse Wind Expansionwrkingfile SF 2 2" xfId="4545"/>
    <cellStyle name="_Recon to Darrin's 5.11.05 proforma_(C) WHE Proforma with ITC cash grant 10 Yr Amort_for deferral_102809_16.07E Wild Horse Wind Expansionwrkingfile SF 3" xfId="4546"/>
    <cellStyle name="_Recon to Darrin's 5.11.05 proforma_(C) WHE Proforma with ITC cash grant 10 Yr Amort_for deferral_102809_16.07E Wild Horse Wind Expansionwrkingfile SF 4" xfId="9573"/>
    <cellStyle name="_Recon to Darrin's 5.11.05 proforma_(C) WHE Proforma with ITC cash grant 10 Yr Amort_for deferral_102809_16.07E Wild Horse Wind Expansionwrkingfile SF_DEM-WP(C) ENERG10C--ctn Mid-C_042010 2010GRC" xfId="9574"/>
    <cellStyle name="_Recon to Darrin's 5.11.05 proforma_(C) WHE Proforma with ITC cash grant 10 Yr Amort_for deferral_102809_16.07E Wild Horse Wind Expansionwrkingfile_DEM-WP(C) ENERG10C--ctn Mid-C_042010 2010GRC" xfId="9575"/>
    <cellStyle name="_Recon to Darrin's 5.11.05 proforma_(C) WHE Proforma with ITC cash grant 10 Yr Amort_for deferral_102809_16.37E Wild Horse Expansion DeferralRevwrkingfile SF" xfId="4547"/>
    <cellStyle name="_Recon to Darrin's 5.11.05 proforma_(C) WHE Proforma with ITC cash grant 10 Yr Amort_for deferral_102809_16.37E Wild Horse Expansion DeferralRevwrkingfile SF 2" xfId="4548"/>
    <cellStyle name="_Recon to Darrin's 5.11.05 proforma_(C) WHE Proforma with ITC cash grant 10 Yr Amort_for deferral_102809_16.37E Wild Horse Expansion DeferralRevwrkingfile SF 2 2" xfId="4549"/>
    <cellStyle name="_Recon to Darrin's 5.11.05 proforma_(C) WHE Proforma with ITC cash grant 10 Yr Amort_for deferral_102809_16.37E Wild Horse Expansion DeferralRevwrkingfile SF 3" xfId="4550"/>
    <cellStyle name="_Recon to Darrin's 5.11.05 proforma_(C) WHE Proforma with ITC cash grant 10 Yr Amort_for deferral_102809_16.37E Wild Horse Expansion DeferralRevwrkingfile SF 4" xfId="9576"/>
    <cellStyle name="_Recon to Darrin's 5.11.05 proforma_(C) WHE Proforma with ITC cash grant 10 Yr Amort_for deferral_102809_16.37E Wild Horse Expansion DeferralRevwrkingfile SF_DEM-WP(C) ENERG10C--ctn Mid-C_042010 2010GRC" xfId="9577"/>
    <cellStyle name="_Recon to Darrin's 5.11.05 proforma_(C) WHE Proforma with ITC cash grant 10 Yr Amort_for deferral_102809_DEM-WP(C) ENERG10C--ctn Mid-C_042010 2010GRC" xfId="9578"/>
    <cellStyle name="_Recon to Darrin's 5.11.05 proforma_(C) WHE Proforma with ITC cash grant 10 Yr Amort_for rebuttal_120709" xfId="4551"/>
    <cellStyle name="_Recon to Darrin's 5.11.05 proforma_(C) WHE Proforma with ITC cash grant 10 Yr Amort_for rebuttal_120709 2" xfId="4552"/>
    <cellStyle name="_Recon to Darrin's 5.11.05 proforma_(C) WHE Proforma with ITC cash grant 10 Yr Amort_for rebuttal_120709 2 2" xfId="4553"/>
    <cellStyle name="_Recon to Darrin's 5.11.05 proforma_(C) WHE Proforma with ITC cash grant 10 Yr Amort_for rebuttal_120709 3" xfId="4554"/>
    <cellStyle name="_Recon to Darrin's 5.11.05 proforma_(C) WHE Proforma with ITC cash grant 10 Yr Amort_for rebuttal_120709 4" xfId="9579"/>
    <cellStyle name="_Recon to Darrin's 5.11.05 proforma_(C) WHE Proforma with ITC cash grant 10 Yr Amort_for rebuttal_120709_DEM-WP(C) ENERG10C--ctn Mid-C_042010 2010GRC" xfId="9580"/>
    <cellStyle name="_Recon to Darrin's 5.11.05 proforma_04.07E Wild Horse Wind Expansion" xfId="4555"/>
    <cellStyle name="_Recon to Darrin's 5.11.05 proforma_04.07E Wild Horse Wind Expansion 2" xfId="4556"/>
    <cellStyle name="_Recon to Darrin's 5.11.05 proforma_04.07E Wild Horse Wind Expansion 2 2" xfId="4557"/>
    <cellStyle name="_Recon to Darrin's 5.11.05 proforma_04.07E Wild Horse Wind Expansion 3" xfId="4558"/>
    <cellStyle name="_Recon to Darrin's 5.11.05 proforma_04.07E Wild Horse Wind Expansion 4" xfId="9581"/>
    <cellStyle name="_Recon to Darrin's 5.11.05 proforma_04.07E Wild Horse Wind Expansion_16.07E Wild Horse Wind Expansionwrkingfile" xfId="4559"/>
    <cellStyle name="_Recon to Darrin's 5.11.05 proforma_04.07E Wild Horse Wind Expansion_16.07E Wild Horse Wind Expansionwrkingfile 2" xfId="4560"/>
    <cellStyle name="_Recon to Darrin's 5.11.05 proforma_04.07E Wild Horse Wind Expansion_16.07E Wild Horse Wind Expansionwrkingfile 2 2" xfId="4561"/>
    <cellStyle name="_Recon to Darrin's 5.11.05 proforma_04.07E Wild Horse Wind Expansion_16.07E Wild Horse Wind Expansionwrkingfile 3" xfId="4562"/>
    <cellStyle name="_Recon to Darrin's 5.11.05 proforma_04.07E Wild Horse Wind Expansion_16.07E Wild Horse Wind Expansionwrkingfile 4" xfId="9582"/>
    <cellStyle name="_Recon to Darrin's 5.11.05 proforma_04.07E Wild Horse Wind Expansion_16.07E Wild Horse Wind Expansionwrkingfile SF" xfId="4563"/>
    <cellStyle name="_Recon to Darrin's 5.11.05 proforma_04.07E Wild Horse Wind Expansion_16.07E Wild Horse Wind Expansionwrkingfile SF 2" xfId="4564"/>
    <cellStyle name="_Recon to Darrin's 5.11.05 proforma_04.07E Wild Horse Wind Expansion_16.07E Wild Horse Wind Expansionwrkingfile SF 2 2" xfId="4565"/>
    <cellStyle name="_Recon to Darrin's 5.11.05 proforma_04.07E Wild Horse Wind Expansion_16.07E Wild Horse Wind Expansionwrkingfile SF 3" xfId="4566"/>
    <cellStyle name="_Recon to Darrin's 5.11.05 proforma_04.07E Wild Horse Wind Expansion_16.07E Wild Horse Wind Expansionwrkingfile SF 4" xfId="9583"/>
    <cellStyle name="_Recon to Darrin's 5.11.05 proforma_04.07E Wild Horse Wind Expansion_16.07E Wild Horse Wind Expansionwrkingfile SF_DEM-WP(C) ENERG10C--ctn Mid-C_042010 2010GRC" xfId="9584"/>
    <cellStyle name="_Recon to Darrin's 5.11.05 proforma_04.07E Wild Horse Wind Expansion_16.07E Wild Horse Wind Expansionwrkingfile_DEM-WP(C) ENERG10C--ctn Mid-C_042010 2010GRC" xfId="9585"/>
    <cellStyle name="_Recon to Darrin's 5.11.05 proforma_04.07E Wild Horse Wind Expansion_16.37E Wild Horse Expansion DeferralRevwrkingfile SF" xfId="4567"/>
    <cellStyle name="_Recon to Darrin's 5.11.05 proforma_04.07E Wild Horse Wind Expansion_16.37E Wild Horse Expansion DeferralRevwrkingfile SF 2" xfId="4568"/>
    <cellStyle name="_Recon to Darrin's 5.11.05 proforma_04.07E Wild Horse Wind Expansion_16.37E Wild Horse Expansion DeferralRevwrkingfile SF 2 2" xfId="4569"/>
    <cellStyle name="_Recon to Darrin's 5.11.05 proforma_04.07E Wild Horse Wind Expansion_16.37E Wild Horse Expansion DeferralRevwrkingfile SF 3" xfId="4570"/>
    <cellStyle name="_Recon to Darrin's 5.11.05 proforma_04.07E Wild Horse Wind Expansion_16.37E Wild Horse Expansion DeferralRevwrkingfile SF 4" xfId="9586"/>
    <cellStyle name="_Recon to Darrin's 5.11.05 proforma_04.07E Wild Horse Wind Expansion_16.37E Wild Horse Expansion DeferralRevwrkingfile SF_DEM-WP(C) ENERG10C--ctn Mid-C_042010 2010GRC" xfId="9587"/>
    <cellStyle name="_Recon to Darrin's 5.11.05 proforma_04.07E Wild Horse Wind Expansion_DEM-WP(C) ENERG10C--ctn Mid-C_042010 2010GRC" xfId="9588"/>
    <cellStyle name="_Recon to Darrin's 5.11.05 proforma_16.07E Wild Horse Wind Expansionwrkingfile" xfId="4571"/>
    <cellStyle name="_Recon to Darrin's 5.11.05 proforma_16.07E Wild Horse Wind Expansionwrkingfile 2" xfId="4572"/>
    <cellStyle name="_Recon to Darrin's 5.11.05 proforma_16.07E Wild Horse Wind Expansionwrkingfile 2 2" xfId="4573"/>
    <cellStyle name="_Recon to Darrin's 5.11.05 proforma_16.07E Wild Horse Wind Expansionwrkingfile 3" xfId="4574"/>
    <cellStyle name="_Recon to Darrin's 5.11.05 proforma_16.07E Wild Horse Wind Expansionwrkingfile 4" xfId="9589"/>
    <cellStyle name="_Recon to Darrin's 5.11.05 proforma_16.07E Wild Horse Wind Expansionwrkingfile SF" xfId="4575"/>
    <cellStyle name="_Recon to Darrin's 5.11.05 proforma_16.07E Wild Horse Wind Expansionwrkingfile SF 2" xfId="4576"/>
    <cellStyle name="_Recon to Darrin's 5.11.05 proforma_16.07E Wild Horse Wind Expansionwrkingfile SF 2 2" xfId="4577"/>
    <cellStyle name="_Recon to Darrin's 5.11.05 proforma_16.07E Wild Horse Wind Expansionwrkingfile SF 3" xfId="4578"/>
    <cellStyle name="_Recon to Darrin's 5.11.05 proforma_16.07E Wild Horse Wind Expansionwrkingfile SF 4" xfId="9590"/>
    <cellStyle name="_Recon to Darrin's 5.11.05 proforma_16.07E Wild Horse Wind Expansionwrkingfile SF_DEM-WP(C) ENERG10C--ctn Mid-C_042010 2010GRC" xfId="9591"/>
    <cellStyle name="_Recon to Darrin's 5.11.05 proforma_16.07E Wild Horse Wind Expansionwrkingfile_DEM-WP(C) ENERG10C--ctn Mid-C_042010 2010GRC" xfId="9592"/>
    <cellStyle name="_Recon to Darrin's 5.11.05 proforma_16.37E Wild Horse Expansion DeferralRevwrkingfile SF" xfId="4579"/>
    <cellStyle name="_Recon to Darrin's 5.11.05 proforma_16.37E Wild Horse Expansion DeferralRevwrkingfile SF 2" xfId="4580"/>
    <cellStyle name="_Recon to Darrin's 5.11.05 proforma_16.37E Wild Horse Expansion DeferralRevwrkingfile SF 2 2" xfId="4581"/>
    <cellStyle name="_Recon to Darrin's 5.11.05 proforma_16.37E Wild Horse Expansion DeferralRevwrkingfile SF 3" xfId="4582"/>
    <cellStyle name="_Recon to Darrin's 5.11.05 proforma_16.37E Wild Horse Expansion DeferralRevwrkingfile SF 4" xfId="9593"/>
    <cellStyle name="_Recon to Darrin's 5.11.05 proforma_16.37E Wild Horse Expansion DeferralRevwrkingfile SF_DEM-WP(C) ENERG10C--ctn Mid-C_042010 2010GRC" xfId="9594"/>
    <cellStyle name="_Recon to Darrin's 5.11.05 proforma_2009 Compliance Filing PCA Exhibits for GRC" xfId="9595"/>
    <cellStyle name="_Recon to Darrin's 5.11.05 proforma_2009 Compliance Filing PCA Exhibits for GRC 2" xfId="9596"/>
    <cellStyle name="_Recon to Darrin's 5.11.05 proforma_2009 GRC Compl Filing - Exhibit D" xfId="4583"/>
    <cellStyle name="_Recon to Darrin's 5.11.05 proforma_2009 GRC Compl Filing - Exhibit D 2" xfId="4584"/>
    <cellStyle name="_Recon to Darrin's 5.11.05 proforma_2009 GRC Compl Filing - Exhibit D_DEM-WP(C) ENERG10C--ctn Mid-C_042010 2010GRC" xfId="9597"/>
    <cellStyle name="_Recon to Darrin's 5.11.05 proforma_3.01 Income Statement" xfId="49"/>
    <cellStyle name="_Recon to Darrin's 5.11.05 proforma_4 31 Regulatory Assets and Liabilities  7 06- Exhibit D" xfId="4585"/>
    <cellStyle name="_Recon to Darrin's 5.11.05 proforma_4 31 Regulatory Assets and Liabilities  7 06- Exhibit D 2" xfId="4586"/>
    <cellStyle name="_Recon to Darrin's 5.11.05 proforma_4 31 Regulatory Assets and Liabilities  7 06- Exhibit D 2 2" xfId="4587"/>
    <cellStyle name="_Recon to Darrin's 5.11.05 proforma_4 31 Regulatory Assets and Liabilities  7 06- Exhibit D 3" xfId="4588"/>
    <cellStyle name="_Recon to Darrin's 5.11.05 proforma_4 31 Regulatory Assets and Liabilities  7 06- Exhibit D 4" xfId="9598"/>
    <cellStyle name="_Recon to Darrin's 5.11.05 proforma_4 31 Regulatory Assets and Liabilities  7 06- Exhibit D_DEM-WP(C) ENERG10C--ctn Mid-C_042010 2010GRC" xfId="9599"/>
    <cellStyle name="_Recon to Darrin's 5.11.05 proforma_4 31 Regulatory Assets and Liabilities  7 06- Exhibit D_NIM Summary" xfId="4589"/>
    <cellStyle name="_Recon to Darrin's 5.11.05 proforma_4 31 Regulatory Assets and Liabilities  7 06- Exhibit D_NIM Summary 2" xfId="4590"/>
    <cellStyle name="_Recon to Darrin's 5.11.05 proforma_4 31 Regulatory Assets and Liabilities  7 06- Exhibit D_NIM Summary_DEM-WP(C) ENERG10C--ctn Mid-C_042010 2010GRC" xfId="9600"/>
    <cellStyle name="_Recon to Darrin's 5.11.05 proforma_4 31 Regulatory Assets and Liabilities  7 06- Exhibit D_NIM+O&amp;M" xfId="9601"/>
    <cellStyle name="_Recon to Darrin's 5.11.05 proforma_4 31 Regulatory Assets and Liabilities  7 06- Exhibit D_NIM+O&amp;M Monthly" xfId="9602"/>
    <cellStyle name="_Recon to Darrin's 5.11.05 proforma_4 31E Reg Asset  Liab and EXH D" xfId="9603"/>
    <cellStyle name="_Recon to Darrin's 5.11.05 proforma_4 31E Reg Asset  Liab and EXH D _ Aug 10 Filing (2)" xfId="9604"/>
    <cellStyle name="_Recon to Darrin's 5.11.05 proforma_4 32 Regulatory Assets and Liabilities  7 06- Exhibit D" xfId="4591"/>
    <cellStyle name="_Recon to Darrin's 5.11.05 proforma_4 32 Regulatory Assets and Liabilities  7 06- Exhibit D 2" xfId="4592"/>
    <cellStyle name="_Recon to Darrin's 5.11.05 proforma_4 32 Regulatory Assets and Liabilities  7 06- Exhibit D 2 2" xfId="4593"/>
    <cellStyle name="_Recon to Darrin's 5.11.05 proforma_4 32 Regulatory Assets and Liabilities  7 06- Exhibit D 3" xfId="4594"/>
    <cellStyle name="_Recon to Darrin's 5.11.05 proforma_4 32 Regulatory Assets and Liabilities  7 06- Exhibit D 4" xfId="9605"/>
    <cellStyle name="_Recon to Darrin's 5.11.05 proforma_4 32 Regulatory Assets and Liabilities  7 06- Exhibit D_DEM-WP(C) ENERG10C--ctn Mid-C_042010 2010GRC" xfId="9606"/>
    <cellStyle name="_Recon to Darrin's 5.11.05 proforma_4 32 Regulatory Assets and Liabilities  7 06- Exhibit D_NIM Summary" xfId="4595"/>
    <cellStyle name="_Recon to Darrin's 5.11.05 proforma_4 32 Regulatory Assets and Liabilities  7 06- Exhibit D_NIM Summary 2" xfId="4596"/>
    <cellStyle name="_Recon to Darrin's 5.11.05 proforma_4 32 Regulatory Assets and Liabilities  7 06- Exhibit D_NIM Summary_DEM-WP(C) ENERG10C--ctn Mid-C_042010 2010GRC" xfId="9607"/>
    <cellStyle name="_Recon to Darrin's 5.11.05 proforma_4 32 Regulatory Assets and Liabilities  7 06- Exhibit D_NIM+O&amp;M" xfId="9608"/>
    <cellStyle name="_Recon to Darrin's 5.11.05 proforma_4 32 Regulatory Assets and Liabilities  7 06- Exhibit D_NIM+O&amp;M Monthly" xfId="9609"/>
    <cellStyle name="_Recon to Darrin's 5.11.05 proforma_ACCOUNTS" xfId="9610"/>
    <cellStyle name="_Recon to Darrin's 5.11.05 proforma_AURORA Total New" xfId="4597"/>
    <cellStyle name="_Recon to Darrin's 5.11.05 proforma_AURORA Total New 2" xfId="4598"/>
    <cellStyle name="_Recon to Darrin's 5.11.05 proforma_Book2" xfId="4599"/>
    <cellStyle name="_Recon to Darrin's 5.11.05 proforma_Book2 2" xfId="4600"/>
    <cellStyle name="_Recon to Darrin's 5.11.05 proforma_Book2 2 2" xfId="4601"/>
    <cellStyle name="_Recon to Darrin's 5.11.05 proforma_Book2 3" xfId="4602"/>
    <cellStyle name="_Recon to Darrin's 5.11.05 proforma_Book2 4" xfId="9611"/>
    <cellStyle name="_Recon to Darrin's 5.11.05 proforma_Book2_Adj Bench DR 3 for Initial Briefs (Electric)" xfId="4603"/>
    <cellStyle name="_Recon to Darrin's 5.11.05 proforma_Book2_Adj Bench DR 3 for Initial Briefs (Electric) 2" xfId="4604"/>
    <cellStyle name="_Recon to Darrin's 5.11.05 proforma_Book2_Adj Bench DR 3 for Initial Briefs (Electric) 2 2" xfId="4605"/>
    <cellStyle name="_Recon to Darrin's 5.11.05 proforma_Book2_Adj Bench DR 3 for Initial Briefs (Electric) 3" xfId="4606"/>
    <cellStyle name="_Recon to Darrin's 5.11.05 proforma_Book2_Adj Bench DR 3 for Initial Briefs (Electric) 4" xfId="9612"/>
    <cellStyle name="_Recon to Darrin's 5.11.05 proforma_Book2_Adj Bench DR 3 for Initial Briefs (Electric)_DEM-WP(C) ENERG10C--ctn Mid-C_042010 2010GRC" xfId="9613"/>
    <cellStyle name="_Recon to Darrin's 5.11.05 proforma_Book2_DEM-WP(C) ENERG10C--ctn Mid-C_042010 2010GRC" xfId="9614"/>
    <cellStyle name="_Recon to Darrin's 5.11.05 proforma_Book2_Electric Rev Req Model (2009 GRC) Rebuttal" xfId="4607"/>
    <cellStyle name="_Recon to Darrin's 5.11.05 proforma_Book2_Electric Rev Req Model (2009 GRC) Rebuttal 2" xfId="4608"/>
    <cellStyle name="_Recon to Darrin's 5.11.05 proforma_Book2_Electric Rev Req Model (2009 GRC) Rebuttal 2 2" xfId="4609"/>
    <cellStyle name="_Recon to Darrin's 5.11.05 proforma_Book2_Electric Rev Req Model (2009 GRC) Rebuttal 3" xfId="4610"/>
    <cellStyle name="_Recon to Darrin's 5.11.05 proforma_Book2_Electric Rev Req Model (2009 GRC) Rebuttal 4" xfId="9615"/>
    <cellStyle name="_Recon to Darrin's 5.11.05 proforma_Book2_Electric Rev Req Model (2009 GRC) Rebuttal REmoval of New  WH Solar AdjustMI" xfId="4611"/>
    <cellStyle name="_Recon to Darrin's 5.11.05 proforma_Book2_Electric Rev Req Model (2009 GRC) Rebuttal REmoval of New  WH Solar AdjustMI 2" xfId="4612"/>
    <cellStyle name="_Recon to Darrin's 5.11.05 proforma_Book2_Electric Rev Req Model (2009 GRC) Rebuttal REmoval of New  WH Solar AdjustMI 2 2" xfId="4613"/>
    <cellStyle name="_Recon to Darrin's 5.11.05 proforma_Book2_Electric Rev Req Model (2009 GRC) Rebuttal REmoval of New  WH Solar AdjustMI 3" xfId="4614"/>
    <cellStyle name="_Recon to Darrin's 5.11.05 proforma_Book2_Electric Rev Req Model (2009 GRC) Rebuttal REmoval of New  WH Solar AdjustMI 4" xfId="9616"/>
    <cellStyle name="_Recon to Darrin's 5.11.05 proforma_Book2_Electric Rev Req Model (2009 GRC) Rebuttal REmoval of New  WH Solar AdjustMI_DEM-WP(C) ENERG10C--ctn Mid-C_042010 2010GRC" xfId="9617"/>
    <cellStyle name="_Recon to Darrin's 5.11.05 proforma_Book2_Electric Rev Req Model (2009 GRC) Revised 01-18-2010" xfId="4615"/>
    <cellStyle name="_Recon to Darrin's 5.11.05 proforma_Book2_Electric Rev Req Model (2009 GRC) Revised 01-18-2010 2" xfId="4616"/>
    <cellStyle name="_Recon to Darrin's 5.11.05 proforma_Book2_Electric Rev Req Model (2009 GRC) Revised 01-18-2010 2 2" xfId="4617"/>
    <cellStyle name="_Recon to Darrin's 5.11.05 proforma_Book2_Electric Rev Req Model (2009 GRC) Revised 01-18-2010 3" xfId="4618"/>
    <cellStyle name="_Recon to Darrin's 5.11.05 proforma_Book2_Electric Rev Req Model (2009 GRC) Revised 01-18-2010 4" xfId="9618"/>
    <cellStyle name="_Recon to Darrin's 5.11.05 proforma_Book2_Electric Rev Req Model (2009 GRC) Revised 01-18-2010_DEM-WP(C) ENERG10C--ctn Mid-C_042010 2010GRC" xfId="9619"/>
    <cellStyle name="_Recon to Darrin's 5.11.05 proforma_Book2_Final Order Electric EXHIBIT A-1" xfId="4619"/>
    <cellStyle name="_Recon to Darrin's 5.11.05 proforma_Book2_Final Order Electric EXHIBIT A-1 2" xfId="4620"/>
    <cellStyle name="_Recon to Darrin's 5.11.05 proforma_Book2_Final Order Electric EXHIBIT A-1 2 2" xfId="4621"/>
    <cellStyle name="_Recon to Darrin's 5.11.05 proforma_Book2_Final Order Electric EXHIBIT A-1 3" xfId="4622"/>
    <cellStyle name="_Recon to Darrin's 5.11.05 proforma_Book2_Final Order Electric EXHIBIT A-1 4" xfId="9620"/>
    <cellStyle name="_Recon to Darrin's 5.11.05 proforma_Book4" xfId="4623"/>
    <cellStyle name="_Recon to Darrin's 5.11.05 proforma_Book4 2" xfId="4624"/>
    <cellStyle name="_Recon to Darrin's 5.11.05 proforma_Book4 2 2" xfId="4625"/>
    <cellStyle name="_Recon to Darrin's 5.11.05 proforma_Book4 3" xfId="4626"/>
    <cellStyle name="_Recon to Darrin's 5.11.05 proforma_Book4 4" xfId="9621"/>
    <cellStyle name="_Recon to Darrin's 5.11.05 proforma_Book4_DEM-WP(C) ENERG10C--ctn Mid-C_042010 2010GRC" xfId="9622"/>
    <cellStyle name="_Recon to Darrin's 5.11.05 proforma_Book9" xfId="4627"/>
    <cellStyle name="_Recon to Darrin's 5.11.05 proforma_Book9 2" xfId="4628"/>
    <cellStyle name="_Recon to Darrin's 5.11.05 proforma_Book9 2 2" xfId="4629"/>
    <cellStyle name="_Recon to Darrin's 5.11.05 proforma_Book9 3" xfId="4630"/>
    <cellStyle name="_Recon to Darrin's 5.11.05 proforma_Book9 4" xfId="9623"/>
    <cellStyle name="_Recon to Darrin's 5.11.05 proforma_Book9_DEM-WP(C) ENERG10C--ctn Mid-C_042010 2010GRC" xfId="9624"/>
    <cellStyle name="_Recon to Darrin's 5.11.05 proforma_Check the Interest Calculation" xfId="9625"/>
    <cellStyle name="_Recon to Darrin's 5.11.05 proforma_Check the Interest Calculation_Scenario 1 REC vs PTC Offset" xfId="9626"/>
    <cellStyle name="_Recon to Darrin's 5.11.05 proforma_Check the Interest Calculation_Scenario 3" xfId="9627"/>
    <cellStyle name="_Recon to Darrin's 5.11.05 proforma_Chelan PUD Power Costs (8-10)" xfId="9628"/>
    <cellStyle name="_Recon to Darrin's 5.11.05 proforma_DEM-WP(C) Chelan Power Costs" xfId="9629"/>
    <cellStyle name="_Recon to Darrin's 5.11.05 proforma_DEM-WP(C) ENERG10C--ctn Mid-C_042010 2010GRC" xfId="9630"/>
    <cellStyle name="_Recon to Darrin's 5.11.05 proforma_DEM-WP(C) Gas Transport 2010GRC" xfId="9631"/>
    <cellStyle name="_Recon to Darrin's 5.11.05 proforma_Exhibit D fr R Gho 12-31-08" xfId="4631"/>
    <cellStyle name="_Recon to Darrin's 5.11.05 proforma_Exhibit D fr R Gho 12-31-08 2" xfId="4632"/>
    <cellStyle name="_Recon to Darrin's 5.11.05 proforma_Exhibit D fr R Gho 12-31-08 3" xfId="9632"/>
    <cellStyle name="_Recon to Darrin's 5.11.05 proforma_Exhibit D fr R Gho 12-31-08 v2" xfId="4633"/>
    <cellStyle name="_Recon to Darrin's 5.11.05 proforma_Exhibit D fr R Gho 12-31-08 v2 2" xfId="4634"/>
    <cellStyle name="_Recon to Darrin's 5.11.05 proforma_Exhibit D fr R Gho 12-31-08 v2 3" xfId="9633"/>
    <cellStyle name="_Recon to Darrin's 5.11.05 proforma_Exhibit D fr R Gho 12-31-08 v2_DEM-WP(C) ENERG10C--ctn Mid-C_042010 2010GRC" xfId="9634"/>
    <cellStyle name="_Recon to Darrin's 5.11.05 proforma_Exhibit D fr R Gho 12-31-08 v2_NIM Summary" xfId="4635"/>
    <cellStyle name="_Recon to Darrin's 5.11.05 proforma_Exhibit D fr R Gho 12-31-08 v2_NIM Summary 2" xfId="4636"/>
    <cellStyle name="_Recon to Darrin's 5.11.05 proforma_Exhibit D fr R Gho 12-31-08 v2_NIM Summary_DEM-WP(C) ENERG10C--ctn Mid-C_042010 2010GRC" xfId="9635"/>
    <cellStyle name="_Recon to Darrin's 5.11.05 proforma_Exhibit D fr R Gho 12-31-08_DEM-WP(C) ENERG10C--ctn Mid-C_042010 2010GRC" xfId="9636"/>
    <cellStyle name="_Recon to Darrin's 5.11.05 proforma_Exhibit D fr R Gho 12-31-08_NIM Summary" xfId="4637"/>
    <cellStyle name="_Recon to Darrin's 5.11.05 proforma_Exhibit D fr R Gho 12-31-08_NIM Summary 2" xfId="4638"/>
    <cellStyle name="_Recon to Darrin's 5.11.05 proforma_Exhibit D fr R Gho 12-31-08_NIM Summary_DEM-WP(C) ENERG10C--ctn Mid-C_042010 2010GRC" xfId="9637"/>
    <cellStyle name="_Recon to Darrin's 5.11.05 proforma_Gas Rev Req Model (2010 GRC)" xfId="9638"/>
    <cellStyle name="_Recon to Darrin's 5.11.05 proforma_Hopkins Ridge Prepaid Tran - Interest Earned RY 12ME Feb  '11" xfId="4639"/>
    <cellStyle name="_Recon to Darrin's 5.11.05 proforma_Hopkins Ridge Prepaid Tran - Interest Earned RY 12ME Feb  '11 2" xfId="4640"/>
    <cellStyle name="_Recon to Darrin's 5.11.05 proforma_Hopkins Ridge Prepaid Tran - Interest Earned RY 12ME Feb  '11_DEM-WP(C) ENERG10C--ctn Mid-C_042010 2010GRC" xfId="9639"/>
    <cellStyle name="_Recon to Darrin's 5.11.05 proforma_Hopkins Ridge Prepaid Tran - Interest Earned RY 12ME Feb  '11_NIM Summary" xfId="4641"/>
    <cellStyle name="_Recon to Darrin's 5.11.05 proforma_Hopkins Ridge Prepaid Tran - Interest Earned RY 12ME Feb  '11_NIM Summary 2" xfId="4642"/>
    <cellStyle name="_Recon to Darrin's 5.11.05 proforma_Hopkins Ridge Prepaid Tran - Interest Earned RY 12ME Feb  '11_NIM Summary_DEM-WP(C) ENERG10C--ctn Mid-C_042010 2010GRC" xfId="9640"/>
    <cellStyle name="_Recon to Darrin's 5.11.05 proforma_Hopkins Ridge Prepaid Tran - Interest Earned RY 12ME Feb  '11_Transmission Workbook for May BOD" xfId="4643"/>
    <cellStyle name="_Recon to Darrin's 5.11.05 proforma_Hopkins Ridge Prepaid Tran - Interest Earned RY 12ME Feb  '11_Transmission Workbook for May BOD 2" xfId="4644"/>
    <cellStyle name="_Recon to Darrin's 5.11.05 proforma_Hopkins Ridge Prepaid Tran - Interest Earned RY 12ME Feb  '11_Transmission Workbook for May BOD_DEM-WP(C) ENERG10C--ctn Mid-C_042010 2010GRC" xfId="9641"/>
    <cellStyle name="_Recon to Darrin's 5.11.05 proforma_INPUTS" xfId="4645"/>
    <cellStyle name="_Recon to Darrin's 5.11.05 proforma_INPUTS 2" xfId="4646"/>
    <cellStyle name="_Recon to Darrin's 5.11.05 proforma_INPUTS 2 2" xfId="4647"/>
    <cellStyle name="_Recon to Darrin's 5.11.05 proforma_INPUTS 3" xfId="4648"/>
    <cellStyle name="_Recon to Darrin's 5.11.05 proforma_LSRWEP LGIA like Acctg Petition Aug 2010" xfId="9642"/>
    <cellStyle name="_Recon to Darrin's 5.11.05 proforma_NIM Summary" xfId="4649"/>
    <cellStyle name="_Recon to Darrin's 5.11.05 proforma_NIM Summary 09GRC" xfId="4650"/>
    <cellStyle name="_Recon to Darrin's 5.11.05 proforma_NIM Summary 09GRC 2" xfId="4651"/>
    <cellStyle name="_Recon to Darrin's 5.11.05 proforma_NIM Summary 09GRC_DEM-WP(C) ENERG10C--ctn Mid-C_042010 2010GRC" xfId="9643"/>
    <cellStyle name="_Recon to Darrin's 5.11.05 proforma_NIM Summary 2" xfId="4652"/>
    <cellStyle name="_Recon to Darrin's 5.11.05 proforma_NIM Summary 3" xfId="4653"/>
    <cellStyle name="_Recon to Darrin's 5.11.05 proforma_NIM Summary 4" xfId="4654"/>
    <cellStyle name="_Recon to Darrin's 5.11.05 proforma_NIM Summary 5" xfId="4655"/>
    <cellStyle name="_Recon to Darrin's 5.11.05 proforma_NIM Summary 6" xfId="4656"/>
    <cellStyle name="_Recon to Darrin's 5.11.05 proforma_NIM Summary 7" xfId="4657"/>
    <cellStyle name="_Recon to Darrin's 5.11.05 proforma_NIM Summary 8" xfId="4658"/>
    <cellStyle name="_Recon to Darrin's 5.11.05 proforma_NIM Summary 9" xfId="4659"/>
    <cellStyle name="_Recon to Darrin's 5.11.05 proforma_NIM Summary_DEM-WP(C) ENERG10C--ctn Mid-C_042010 2010GRC" xfId="9644"/>
    <cellStyle name="_Recon to Darrin's 5.11.05 proforma_NIM+O&amp;M" xfId="9645"/>
    <cellStyle name="_Recon to Darrin's 5.11.05 proforma_NIM+O&amp;M 2" xfId="9646"/>
    <cellStyle name="_Recon to Darrin's 5.11.05 proforma_NIM+O&amp;M Monthly" xfId="9647"/>
    <cellStyle name="_Recon to Darrin's 5.11.05 proforma_NIM+O&amp;M Monthly 2" xfId="9648"/>
    <cellStyle name="_Recon to Darrin's 5.11.05 proforma_PCA 10 -  Exhibit D from A Kellogg Jan 2011" xfId="9649"/>
    <cellStyle name="_Recon to Darrin's 5.11.05 proforma_PCA 10 -  Exhibit D from A Kellogg July 2011" xfId="9650"/>
    <cellStyle name="_Recon to Darrin's 5.11.05 proforma_PCA 10 -  Exhibit D from S Free Rcv'd 12-11" xfId="9651"/>
    <cellStyle name="_Recon to Darrin's 5.11.05 proforma_PCA 7 - Exhibit D update 11_30_08 (2)" xfId="4660"/>
    <cellStyle name="_Recon to Darrin's 5.11.05 proforma_PCA 7 - Exhibit D update 11_30_08 (2) 2" xfId="4661"/>
    <cellStyle name="_Recon to Darrin's 5.11.05 proforma_PCA 7 - Exhibit D update 11_30_08 (2) 2 2" xfId="4662"/>
    <cellStyle name="_Recon to Darrin's 5.11.05 proforma_PCA 7 - Exhibit D update 11_30_08 (2) 3" xfId="4663"/>
    <cellStyle name="_Recon to Darrin's 5.11.05 proforma_PCA 7 - Exhibit D update 11_30_08 (2) 4" xfId="9652"/>
    <cellStyle name="_Recon to Darrin's 5.11.05 proforma_PCA 7 - Exhibit D update 11_30_08 (2)_DEM-WP(C) ENERG10C--ctn Mid-C_042010 2010GRC" xfId="9653"/>
    <cellStyle name="_Recon to Darrin's 5.11.05 proforma_PCA 7 - Exhibit D update 11_30_08 (2)_NIM Summary" xfId="4664"/>
    <cellStyle name="_Recon to Darrin's 5.11.05 proforma_PCA 7 - Exhibit D update 11_30_08 (2)_NIM Summary 2" xfId="4665"/>
    <cellStyle name="_Recon to Darrin's 5.11.05 proforma_PCA 7 - Exhibit D update 11_30_08 (2)_NIM Summary_DEM-WP(C) ENERG10C--ctn Mid-C_042010 2010GRC" xfId="9654"/>
    <cellStyle name="_Recon to Darrin's 5.11.05 proforma_PCA 8 - Exhibit D update 12_31_09" xfId="9655"/>
    <cellStyle name="_Recon to Darrin's 5.11.05 proforma_PCA 8 - Exhibit D update 12_31_09 2" xfId="9656"/>
    <cellStyle name="_Recon to Darrin's 5.11.05 proforma_PCA 9 -  Exhibit D April 2010" xfId="9657"/>
    <cellStyle name="_Recon to Darrin's 5.11.05 proforma_PCA 9 -  Exhibit D April 2010 (3)" xfId="4666"/>
    <cellStyle name="_Recon to Darrin's 5.11.05 proforma_PCA 9 -  Exhibit D April 2010 (3) 2" xfId="4667"/>
    <cellStyle name="_Recon to Darrin's 5.11.05 proforma_PCA 9 -  Exhibit D April 2010 (3)_DEM-WP(C) ENERG10C--ctn Mid-C_042010 2010GRC" xfId="9658"/>
    <cellStyle name="_Recon to Darrin's 5.11.05 proforma_PCA 9 -  Exhibit D April 2010 2" xfId="9659"/>
    <cellStyle name="_Recon to Darrin's 5.11.05 proforma_PCA 9 -  Exhibit D April 2010 3" xfId="9660"/>
    <cellStyle name="_Recon to Darrin's 5.11.05 proforma_PCA 9 -  Exhibit D Feb 2010" xfId="9661"/>
    <cellStyle name="_Recon to Darrin's 5.11.05 proforma_PCA 9 -  Exhibit D Feb 2010 2" xfId="9662"/>
    <cellStyle name="_Recon to Darrin's 5.11.05 proforma_PCA 9 -  Exhibit D Feb 2010 v2" xfId="9663"/>
    <cellStyle name="_Recon to Darrin's 5.11.05 proforma_PCA 9 -  Exhibit D Feb 2010 v2 2" xfId="9664"/>
    <cellStyle name="_Recon to Darrin's 5.11.05 proforma_PCA 9 -  Exhibit D Feb 2010 WF" xfId="9665"/>
    <cellStyle name="_Recon to Darrin's 5.11.05 proforma_PCA 9 -  Exhibit D Feb 2010 WF 2" xfId="9666"/>
    <cellStyle name="_Recon to Darrin's 5.11.05 proforma_PCA 9 -  Exhibit D Jan 2010" xfId="9667"/>
    <cellStyle name="_Recon to Darrin's 5.11.05 proforma_PCA 9 -  Exhibit D Jan 2010 2" xfId="9668"/>
    <cellStyle name="_Recon to Darrin's 5.11.05 proforma_PCA 9 -  Exhibit D March 2010 (2)" xfId="9669"/>
    <cellStyle name="_Recon to Darrin's 5.11.05 proforma_PCA 9 -  Exhibit D March 2010 (2) 2" xfId="9670"/>
    <cellStyle name="_Recon to Darrin's 5.11.05 proforma_PCA 9 -  Exhibit D Nov 2010" xfId="9671"/>
    <cellStyle name="_Recon to Darrin's 5.11.05 proforma_PCA 9 -  Exhibit D Nov 2010 2" xfId="9672"/>
    <cellStyle name="_Recon to Darrin's 5.11.05 proforma_PCA 9 - Exhibit D at August 2010" xfId="9673"/>
    <cellStyle name="_Recon to Darrin's 5.11.05 proforma_PCA 9 - Exhibit D at August 2010 2" xfId="9674"/>
    <cellStyle name="_Recon to Darrin's 5.11.05 proforma_PCA 9 - Exhibit D June 2010 GRC" xfId="9675"/>
    <cellStyle name="_Recon to Darrin's 5.11.05 proforma_PCA 9 - Exhibit D June 2010 GRC 2" xfId="9676"/>
    <cellStyle name="_Recon to Darrin's 5.11.05 proforma_Power Costs - Comparison bx Rbtl-Staff-Jt-PC" xfId="4668"/>
    <cellStyle name="_Recon to Darrin's 5.11.05 proforma_Power Costs - Comparison bx Rbtl-Staff-Jt-PC 2" xfId="4669"/>
    <cellStyle name="_Recon to Darrin's 5.11.05 proforma_Power Costs - Comparison bx Rbtl-Staff-Jt-PC 2 2" xfId="4670"/>
    <cellStyle name="_Recon to Darrin's 5.11.05 proforma_Power Costs - Comparison bx Rbtl-Staff-Jt-PC 3" xfId="4671"/>
    <cellStyle name="_Recon to Darrin's 5.11.05 proforma_Power Costs - Comparison bx Rbtl-Staff-Jt-PC 4" xfId="9677"/>
    <cellStyle name="_Recon to Darrin's 5.11.05 proforma_Power Costs - Comparison bx Rbtl-Staff-Jt-PC_Adj Bench DR 3 for Initial Briefs (Electric)" xfId="4672"/>
    <cellStyle name="_Recon to Darrin's 5.11.05 proforma_Power Costs - Comparison bx Rbtl-Staff-Jt-PC_Adj Bench DR 3 for Initial Briefs (Electric) 2" xfId="4673"/>
    <cellStyle name="_Recon to Darrin's 5.11.05 proforma_Power Costs - Comparison bx Rbtl-Staff-Jt-PC_Adj Bench DR 3 for Initial Briefs (Electric) 2 2" xfId="4674"/>
    <cellStyle name="_Recon to Darrin's 5.11.05 proforma_Power Costs - Comparison bx Rbtl-Staff-Jt-PC_Adj Bench DR 3 for Initial Briefs (Electric) 3" xfId="4675"/>
    <cellStyle name="_Recon to Darrin's 5.11.05 proforma_Power Costs - Comparison bx Rbtl-Staff-Jt-PC_Adj Bench DR 3 for Initial Briefs (Electric) 4" xfId="9678"/>
    <cellStyle name="_Recon to Darrin's 5.11.05 proforma_Power Costs - Comparison bx Rbtl-Staff-Jt-PC_Adj Bench DR 3 for Initial Briefs (Electric)_DEM-WP(C) ENERG10C--ctn Mid-C_042010 2010GRC" xfId="9679"/>
    <cellStyle name="_Recon to Darrin's 5.11.05 proforma_Power Costs - Comparison bx Rbtl-Staff-Jt-PC_DEM-WP(C) ENERG10C--ctn Mid-C_042010 2010GRC" xfId="9680"/>
    <cellStyle name="_Recon to Darrin's 5.11.05 proforma_Power Costs - Comparison bx Rbtl-Staff-Jt-PC_Electric Rev Req Model (2009 GRC) Rebuttal" xfId="4676"/>
    <cellStyle name="_Recon to Darrin's 5.11.05 proforma_Power Costs - Comparison bx Rbtl-Staff-Jt-PC_Electric Rev Req Model (2009 GRC) Rebuttal 2" xfId="4677"/>
    <cellStyle name="_Recon to Darrin's 5.11.05 proforma_Power Costs - Comparison bx Rbtl-Staff-Jt-PC_Electric Rev Req Model (2009 GRC) Rebuttal 2 2" xfId="4678"/>
    <cellStyle name="_Recon to Darrin's 5.11.05 proforma_Power Costs - Comparison bx Rbtl-Staff-Jt-PC_Electric Rev Req Model (2009 GRC) Rebuttal 3" xfId="4679"/>
    <cellStyle name="_Recon to Darrin's 5.11.05 proforma_Power Costs - Comparison bx Rbtl-Staff-Jt-PC_Electric Rev Req Model (2009 GRC) Rebuttal 4" xfId="9681"/>
    <cellStyle name="_Recon to Darrin's 5.11.05 proforma_Power Costs - Comparison bx Rbtl-Staff-Jt-PC_Electric Rev Req Model (2009 GRC) Rebuttal REmoval of New  WH Solar AdjustMI" xfId="4680"/>
    <cellStyle name="_Recon to Darrin's 5.11.05 proforma_Power Costs - Comparison bx Rbtl-Staff-Jt-PC_Electric Rev Req Model (2009 GRC) Rebuttal REmoval of New  WH Solar AdjustMI 2" xfId="4681"/>
    <cellStyle name="_Recon to Darrin's 5.11.05 proforma_Power Costs - Comparison bx Rbtl-Staff-Jt-PC_Electric Rev Req Model (2009 GRC) Rebuttal REmoval of New  WH Solar AdjustMI 2 2" xfId="4682"/>
    <cellStyle name="_Recon to Darrin's 5.11.05 proforma_Power Costs - Comparison bx Rbtl-Staff-Jt-PC_Electric Rev Req Model (2009 GRC) Rebuttal REmoval of New  WH Solar AdjustMI 3" xfId="4683"/>
    <cellStyle name="_Recon to Darrin's 5.11.05 proforma_Power Costs - Comparison bx Rbtl-Staff-Jt-PC_Electric Rev Req Model (2009 GRC) Rebuttal REmoval of New  WH Solar AdjustMI 4" xfId="9682"/>
    <cellStyle name="_Recon to Darrin's 5.11.05 proforma_Power Costs - Comparison bx Rbtl-Staff-Jt-PC_Electric Rev Req Model (2009 GRC) Rebuttal REmoval of New  WH Solar AdjustMI_DEM-WP(C) ENERG10C--ctn Mid-C_042010 2010GRC" xfId="9683"/>
    <cellStyle name="_Recon to Darrin's 5.11.05 proforma_Power Costs - Comparison bx Rbtl-Staff-Jt-PC_Electric Rev Req Model (2009 GRC) Revised 01-18-2010" xfId="4684"/>
    <cellStyle name="_Recon to Darrin's 5.11.05 proforma_Power Costs - Comparison bx Rbtl-Staff-Jt-PC_Electric Rev Req Model (2009 GRC) Revised 01-18-2010 2" xfId="4685"/>
    <cellStyle name="_Recon to Darrin's 5.11.05 proforma_Power Costs - Comparison bx Rbtl-Staff-Jt-PC_Electric Rev Req Model (2009 GRC) Revised 01-18-2010 2 2" xfId="4686"/>
    <cellStyle name="_Recon to Darrin's 5.11.05 proforma_Power Costs - Comparison bx Rbtl-Staff-Jt-PC_Electric Rev Req Model (2009 GRC) Revised 01-18-2010 3" xfId="4687"/>
    <cellStyle name="_Recon to Darrin's 5.11.05 proforma_Power Costs - Comparison bx Rbtl-Staff-Jt-PC_Electric Rev Req Model (2009 GRC) Revised 01-18-2010 4" xfId="9684"/>
    <cellStyle name="_Recon to Darrin's 5.11.05 proforma_Power Costs - Comparison bx Rbtl-Staff-Jt-PC_Electric Rev Req Model (2009 GRC) Revised 01-18-2010_DEM-WP(C) ENERG10C--ctn Mid-C_042010 2010GRC" xfId="9685"/>
    <cellStyle name="_Recon to Darrin's 5.11.05 proforma_Power Costs - Comparison bx Rbtl-Staff-Jt-PC_Final Order Electric EXHIBIT A-1" xfId="4688"/>
    <cellStyle name="_Recon to Darrin's 5.11.05 proforma_Power Costs - Comparison bx Rbtl-Staff-Jt-PC_Final Order Electric EXHIBIT A-1 2" xfId="4689"/>
    <cellStyle name="_Recon to Darrin's 5.11.05 proforma_Power Costs - Comparison bx Rbtl-Staff-Jt-PC_Final Order Electric EXHIBIT A-1 2 2" xfId="4690"/>
    <cellStyle name="_Recon to Darrin's 5.11.05 proforma_Power Costs - Comparison bx Rbtl-Staff-Jt-PC_Final Order Electric EXHIBIT A-1 3" xfId="4691"/>
    <cellStyle name="_Recon to Darrin's 5.11.05 proforma_Power Costs - Comparison bx Rbtl-Staff-Jt-PC_Final Order Electric EXHIBIT A-1 4" xfId="9686"/>
    <cellStyle name="_Recon to Darrin's 5.11.05 proforma_Production Adj 4.37" xfId="4692"/>
    <cellStyle name="_Recon to Darrin's 5.11.05 proforma_Production Adj 4.37 2" xfId="4693"/>
    <cellStyle name="_Recon to Darrin's 5.11.05 proforma_Production Adj 4.37 2 2" xfId="4694"/>
    <cellStyle name="_Recon to Darrin's 5.11.05 proforma_Production Adj 4.37 3" xfId="4695"/>
    <cellStyle name="_Recon to Darrin's 5.11.05 proforma_Purchased Power Adj 4.03" xfId="4696"/>
    <cellStyle name="_Recon to Darrin's 5.11.05 proforma_Purchased Power Adj 4.03 2" xfId="4697"/>
    <cellStyle name="_Recon to Darrin's 5.11.05 proforma_Purchased Power Adj 4.03 2 2" xfId="4698"/>
    <cellStyle name="_Recon to Darrin's 5.11.05 proforma_Purchased Power Adj 4.03 3" xfId="4699"/>
    <cellStyle name="_Recon to Darrin's 5.11.05 proforma_Rebuttal Power Costs" xfId="4700"/>
    <cellStyle name="_Recon to Darrin's 5.11.05 proforma_Rebuttal Power Costs 2" xfId="4701"/>
    <cellStyle name="_Recon to Darrin's 5.11.05 proforma_Rebuttal Power Costs 2 2" xfId="4702"/>
    <cellStyle name="_Recon to Darrin's 5.11.05 proforma_Rebuttal Power Costs 3" xfId="4703"/>
    <cellStyle name="_Recon to Darrin's 5.11.05 proforma_Rebuttal Power Costs 4" xfId="9687"/>
    <cellStyle name="_Recon to Darrin's 5.11.05 proforma_Rebuttal Power Costs_Adj Bench DR 3 for Initial Briefs (Electric)" xfId="4704"/>
    <cellStyle name="_Recon to Darrin's 5.11.05 proforma_Rebuttal Power Costs_Adj Bench DR 3 for Initial Briefs (Electric) 2" xfId="4705"/>
    <cellStyle name="_Recon to Darrin's 5.11.05 proforma_Rebuttal Power Costs_Adj Bench DR 3 for Initial Briefs (Electric) 2 2" xfId="4706"/>
    <cellStyle name="_Recon to Darrin's 5.11.05 proforma_Rebuttal Power Costs_Adj Bench DR 3 for Initial Briefs (Electric) 3" xfId="4707"/>
    <cellStyle name="_Recon to Darrin's 5.11.05 proforma_Rebuttal Power Costs_Adj Bench DR 3 for Initial Briefs (Electric) 4" xfId="9688"/>
    <cellStyle name="_Recon to Darrin's 5.11.05 proforma_Rebuttal Power Costs_Adj Bench DR 3 for Initial Briefs (Electric)_DEM-WP(C) ENERG10C--ctn Mid-C_042010 2010GRC" xfId="9689"/>
    <cellStyle name="_Recon to Darrin's 5.11.05 proforma_Rebuttal Power Costs_DEM-WP(C) ENERG10C--ctn Mid-C_042010 2010GRC" xfId="9690"/>
    <cellStyle name="_Recon to Darrin's 5.11.05 proforma_Rebuttal Power Costs_Electric Rev Req Model (2009 GRC) Rebuttal" xfId="4708"/>
    <cellStyle name="_Recon to Darrin's 5.11.05 proforma_Rebuttal Power Costs_Electric Rev Req Model (2009 GRC) Rebuttal 2" xfId="4709"/>
    <cellStyle name="_Recon to Darrin's 5.11.05 proforma_Rebuttal Power Costs_Electric Rev Req Model (2009 GRC) Rebuttal 2 2" xfId="4710"/>
    <cellStyle name="_Recon to Darrin's 5.11.05 proforma_Rebuttal Power Costs_Electric Rev Req Model (2009 GRC) Rebuttal 3" xfId="4711"/>
    <cellStyle name="_Recon to Darrin's 5.11.05 proforma_Rebuttal Power Costs_Electric Rev Req Model (2009 GRC) Rebuttal 4" xfId="9691"/>
    <cellStyle name="_Recon to Darrin's 5.11.05 proforma_Rebuttal Power Costs_Electric Rev Req Model (2009 GRC) Rebuttal REmoval of New  WH Solar AdjustMI" xfId="4712"/>
    <cellStyle name="_Recon to Darrin's 5.11.05 proforma_Rebuttal Power Costs_Electric Rev Req Model (2009 GRC) Rebuttal REmoval of New  WH Solar AdjustMI 2" xfId="4713"/>
    <cellStyle name="_Recon to Darrin's 5.11.05 proforma_Rebuttal Power Costs_Electric Rev Req Model (2009 GRC) Rebuttal REmoval of New  WH Solar AdjustMI 2 2" xfId="4714"/>
    <cellStyle name="_Recon to Darrin's 5.11.05 proforma_Rebuttal Power Costs_Electric Rev Req Model (2009 GRC) Rebuttal REmoval of New  WH Solar AdjustMI 3" xfId="4715"/>
    <cellStyle name="_Recon to Darrin's 5.11.05 proforma_Rebuttal Power Costs_Electric Rev Req Model (2009 GRC) Rebuttal REmoval of New  WH Solar AdjustMI 4" xfId="9692"/>
    <cellStyle name="_Recon to Darrin's 5.11.05 proforma_Rebuttal Power Costs_Electric Rev Req Model (2009 GRC) Rebuttal REmoval of New  WH Solar AdjustMI_DEM-WP(C) ENERG10C--ctn Mid-C_042010 2010GRC" xfId="9693"/>
    <cellStyle name="_Recon to Darrin's 5.11.05 proforma_Rebuttal Power Costs_Electric Rev Req Model (2009 GRC) Revised 01-18-2010" xfId="4716"/>
    <cellStyle name="_Recon to Darrin's 5.11.05 proforma_Rebuttal Power Costs_Electric Rev Req Model (2009 GRC) Revised 01-18-2010 2" xfId="4717"/>
    <cellStyle name="_Recon to Darrin's 5.11.05 proforma_Rebuttal Power Costs_Electric Rev Req Model (2009 GRC) Revised 01-18-2010 2 2" xfId="4718"/>
    <cellStyle name="_Recon to Darrin's 5.11.05 proforma_Rebuttal Power Costs_Electric Rev Req Model (2009 GRC) Revised 01-18-2010 3" xfId="4719"/>
    <cellStyle name="_Recon to Darrin's 5.11.05 proforma_Rebuttal Power Costs_Electric Rev Req Model (2009 GRC) Revised 01-18-2010 4" xfId="9694"/>
    <cellStyle name="_Recon to Darrin's 5.11.05 proforma_Rebuttal Power Costs_Electric Rev Req Model (2009 GRC) Revised 01-18-2010_DEM-WP(C) ENERG10C--ctn Mid-C_042010 2010GRC" xfId="9695"/>
    <cellStyle name="_Recon to Darrin's 5.11.05 proforma_Rebuttal Power Costs_Final Order Electric EXHIBIT A-1" xfId="4720"/>
    <cellStyle name="_Recon to Darrin's 5.11.05 proforma_Rebuttal Power Costs_Final Order Electric EXHIBIT A-1 2" xfId="4721"/>
    <cellStyle name="_Recon to Darrin's 5.11.05 proforma_Rebuttal Power Costs_Final Order Electric EXHIBIT A-1 2 2" xfId="4722"/>
    <cellStyle name="_Recon to Darrin's 5.11.05 proforma_Rebuttal Power Costs_Final Order Electric EXHIBIT A-1 3" xfId="4723"/>
    <cellStyle name="_Recon to Darrin's 5.11.05 proforma_Rebuttal Power Costs_Final Order Electric EXHIBIT A-1 4" xfId="9696"/>
    <cellStyle name="_Recon to Darrin's 5.11.05 proforma_ROR &amp; CONV FACTOR" xfId="4724"/>
    <cellStyle name="_Recon to Darrin's 5.11.05 proforma_ROR &amp; CONV FACTOR 2" xfId="4725"/>
    <cellStyle name="_Recon to Darrin's 5.11.05 proforma_ROR &amp; CONV FACTOR 2 2" xfId="4726"/>
    <cellStyle name="_Recon to Darrin's 5.11.05 proforma_ROR &amp; CONV FACTOR 3" xfId="4727"/>
    <cellStyle name="_Recon to Darrin's 5.11.05 proforma_ROR 5.02" xfId="4728"/>
    <cellStyle name="_Recon to Darrin's 5.11.05 proforma_ROR 5.02 2" xfId="4729"/>
    <cellStyle name="_Recon to Darrin's 5.11.05 proforma_ROR 5.02 2 2" xfId="4730"/>
    <cellStyle name="_Recon to Darrin's 5.11.05 proforma_ROR 5.02 3" xfId="4731"/>
    <cellStyle name="_Recon to Darrin's 5.11.05 proforma_Transmission Workbook for May BOD" xfId="4732"/>
    <cellStyle name="_Recon to Darrin's 5.11.05 proforma_Transmission Workbook for May BOD 2" xfId="4733"/>
    <cellStyle name="_Recon to Darrin's 5.11.05 proforma_Transmission Workbook for May BOD_DEM-WP(C) ENERG10C--ctn Mid-C_042010 2010GRC" xfId="9697"/>
    <cellStyle name="_Recon to Darrin's 5.11.05 proforma_Wind Integration 10GRC" xfId="4734"/>
    <cellStyle name="_Recon to Darrin's 5.11.05 proforma_Wind Integration 10GRC 2" xfId="4735"/>
    <cellStyle name="_Recon to Darrin's 5.11.05 proforma_Wind Integration 10GRC_DEM-WP(C) ENERG10C--ctn Mid-C_042010 2010GRC" xfId="9698"/>
    <cellStyle name="_Revenue" xfId="4736"/>
    <cellStyle name="_Revenue_2.01G Temp Normalization(C) NEW WAY DM" xfId="9699"/>
    <cellStyle name="_Revenue_2.02G Revenues and Expenses NEW WAY DM" xfId="9700"/>
    <cellStyle name="_Revenue_4.01G Temp Normalization (C)" xfId="9701"/>
    <cellStyle name="_Revenue_4.01G Temp Normalization(HC)" xfId="9702"/>
    <cellStyle name="_Revenue_4.01G Temp Normalization(HC)new" xfId="9703"/>
    <cellStyle name="_Revenue_4.01G Temp Normalization(not used)" xfId="9704"/>
    <cellStyle name="_Revenue_Book1" xfId="9705"/>
    <cellStyle name="_Revenue_Data" xfId="4737"/>
    <cellStyle name="_Revenue_Data_1" xfId="4738"/>
    <cellStyle name="_Revenue_Data_Pro Forma Rev 09 GRC" xfId="4739"/>
    <cellStyle name="_Revenue_Data_Pro Forma Rev 2010 GRC" xfId="4740"/>
    <cellStyle name="_Revenue_Data_Pro Forma Rev 2010 GRC_Preliminary" xfId="4741"/>
    <cellStyle name="_Revenue_Data_Revenue (Feb 09 - Jan 10)" xfId="4742"/>
    <cellStyle name="_Revenue_Data_Revenue (Jan 09 - Dec 09)" xfId="4743"/>
    <cellStyle name="_Revenue_Data_Revenue (Mar 09 - Feb 10)" xfId="4744"/>
    <cellStyle name="_Revenue_Data_Volume Exhibit (Jan09 - Dec09)" xfId="4745"/>
    <cellStyle name="_Revenue_Mins" xfId="4746"/>
    <cellStyle name="_Revenue_Pro Forma Rev 07 GRC" xfId="4747"/>
    <cellStyle name="_Revenue_Pro Forma Rev 08 GRC" xfId="4748"/>
    <cellStyle name="_Revenue_Pro Forma Rev 09 GRC" xfId="4749"/>
    <cellStyle name="_Revenue_Pro Forma Rev 2010 GRC" xfId="4750"/>
    <cellStyle name="_Revenue_Pro Forma Rev 2010 GRC_Preliminary" xfId="4751"/>
    <cellStyle name="_Revenue_Revenue (Feb 09 - Jan 10)" xfId="4752"/>
    <cellStyle name="_Revenue_Revenue (Jan 09 - Dec 09)" xfId="4753"/>
    <cellStyle name="_Revenue_Revenue (Mar 09 - Feb 10)" xfId="4754"/>
    <cellStyle name="_Revenue_Revenue Proforma_Restating Gas 11-16-07" xfId="9706"/>
    <cellStyle name="_Revenue_Sheet2" xfId="4755"/>
    <cellStyle name="_Revenue_Therms Data" xfId="4756"/>
    <cellStyle name="_Revenue_Therms Data Rerun" xfId="4757"/>
    <cellStyle name="_Revenue_Volume Exhibit (Jan09 - Dec09)" xfId="4758"/>
    <cellStyle name="_x0013__Scenario 1 REC vs PTC Offset" xfId="9707"/>
    <cellStyle name="_x0013__Scenario 3" xfId="9708"/>
    <cellStyle name="_Sumas Proforma - 11-09-07" xfId="4759"/>
    <cellStyle name="_Sumas Proforma - 11-09-07 2" xfId="9709"/>
    <cellStyle name="_Sumas Property Taxes v1" xfId="4760"/>
    <cellStyle name="_Sumas Property Taxes v1 2" xfId="9710"/>
    <cellStyle name="_Tenaska Comparison" xfId="50"/>
    <cellStyle name="_Tenaska Comparison 2" xfId="4761"/>
    <cellStyle name="_Tenaska Comparison 2 2" xfId="4762"/>
    <cellStyle name="_Tenaska Comparison 2 2 2" xfId="4763"/>
    <cellStyle name="_Tenaska Comparison 2 3" xfId="4764"/>
    <cellStyle name="_Tenaska Comparison 3" xfId="4765"/>
    <cellStyle name="_Tenaska Comparison 3 2" xfId="4766"/>
    <cellStyle name="_Tenaska Comparison 4" xfId="4767"/>
    <cellStyle name="_Tenaska Comparison 4 2" xfId="4768"/>
    <cellStyle name="_Tenaska Comparison 5" xfId="9711"/>
    <cellStyle name="_Tenaska Comparison 5 2" xfId="9712"/>
    <cellStyle name="_Tenaska Comparison 6" xfId="9713"/>
    <cellStyle name="_Tenaska Comparison 7" xfId="9714"/>
    <cellStyle name="_Tenaska Comparison 7 2" xfId="9715"/>
    <cellStyle name="_Tenaska Comparison 8" xfId="9716"/>
    <cellStyle name="_Tenaska Comparison 8 2" xfId="9717"/>
    <cellStyle name="_Tenaska Comparison_(C) WHE Proforma with ITC cash grant 10 Yr Amort_for deferral_102809" xfId="4769"/>
    <cellStyle name="_Tenaska Comparison_(C) WHE Proforma with ITC cash grant 10 Yr Amort_for deferral_102809 2" xfId="4770"/>
    <cellStyle name="_Tenaska Comparison_(C) WHE Proforma with ITC cash grant 10 Yr Amort_for deferral_102809 2 2" xfId="4771"/>
    <cellStyle name="_Tenaska Comparison_(C) WHE Proforma with ITC cash grant 10 Yr Amort_for deferral_102809 3" xfId="4772"/>
    <cellStyle name="_Tenaska Comparison_(C) WHE Proforma with ITC cash grant 10 Yr Amort_for deferral_102809 4" xfId="9718"/>
    <cellStyle name="_Tenaska Comparison_(C) WHE Proforma with ITC cash grant 10 Yr Amort_for deferral_102809_16.07E Wild Horse Wind Expansionwrkingfile" xfId="4773"/>
    <cellStyle name="_Tenaska Comparison_(C) WHE Proforma with ITC cash grant 10 Yr Amort_for deferral_102809_16.07E Wild Horse Wind Expansionwrkingfile 2" xfId="4774"/>
    <cellStyle name="_Tenaska Comparison_(C) WHE Proforma with ITC cash grant 10 Yr Amort_for deferral_102809_16.07E Wild Horse Wind Expansionwrkingfile 2 2" xfId="4775"/>
    <cellStyle name="_Tenaska Comparison_(C) WHE Proforma with ITC cash grant 10 Yr Amort_for deferral_102809_16.07E Wild Horse Wind Expansionwrkingfile 3" xfId="4776"/>
    <cellStyle name="_Tenaska Comparison_(C) WHE Proforma with ITC cash grant 10 Yr Amort_for deferral_102809_16.07E Wild Horse Wind Expansionwrkingfile 4" xfId="9719"/>
    <cellStyle name="_Tenaska Comparison_(C) WHE Proforma with ITC cash grant 10 Yr Amort_for deferral_102809_16.07E Wild Horse Wind Expansionwrkingfile SF" xfId="4777"/>
    <cellStyle name="_Tenaska Comparison_(C) WHE Proforma with ITC cash grant 10 Yr Amort_for deferral_102809_16.07E Wild Horse Wind Expansionwrkingfile SF 2" xfId="4778"/>
    <cellStyle name="_Tenaska Comparison_(C) WHE Proforma with ITC cash grant 10 Yr Amort_for deferral_102809_16.07E Wild Horse Wind Expansionwrkingfile SF 2 2" xfId="4779"/>
    <cellStyle name="_Tenaska Comparison_(C) WHE Proforma with ITC cash grant 10 Yr Amort_for deferral_102809_16.07E Wild Horse Wind Expansionwrkingfile SF 3" xfId="4780"/>
    <cellStyle name="_Tenaska Comparison_(C) WHE Proforma with ITC cash grant 10 Yr Amort_for deferral_102809_16.07E Wild Horse Wind Expansionwrkingfile SF 4" xfId="9720"/>
    <cellStyle name="_Tenaska Comparison_(C) WHE Proforma with ITC cash grant 10 Yr Amort_for deferral_102809_16.07E Wild Horse Wind Expansionwrkingfile SF_DEM-WP(C) ENERG10C--ctn Mid-C_042010 2010GRC" xfId="9721"/>
    <cellStyle name="_Tenaska Comparison_(C) WHE Proforma with ITC cash grant 10 Yr Amort_for deferral_102809_16.07E Wild Horse Wind Expansionwrkingfile_DEM-WP(C) ENERG10C--ctn Mid-C_042010 2010GRC" xfId="9722"/>
    <cellStyle name="_Tenaska Comparison_(C) WHE Proforma with ITC cash grant 10 Yr Amort_for deferral_102809_16.37E Wild Horse Expansion DeferralRevwrkingfile SF" xfId="4781"/>
    <cellStyle name="_Tenaska Comparison_(C) WHE Proforma with ITC cash grant 10 Yr Amort_for deferral_102809_16.37E Wild Horse Expansion DeferralRevwrkingfile SF 2" xfId="4782"/>
    <cellStyle name="_Tenaska Comparison_(C) WHE Proforma with ITC cash grant 10 Yr Amort_for deferral_102809_16.37E Wild Horse Expansion DeferralRevwrkingfile SF 2 2" xfId="4783"/>
    <cellStyle name="_Tenaska Comparison_(C) WHE Proforma with ITC cash grant 10 Yr Amort_for deferral_102809_16.37E Wild Horse Expansion DeferralRevwrkingfile SF 3" xfId="4784"/>
    <cellStyle name="_Tenaska Comparison_(C) WHE Proforma with ITC cash grant 10 Yr Amort_for deferral_102809_16.37E Wild Horse Expansion DeferralRevwrkingfile SF 4" xfId="9723"/>
    <cellStyle name="_Tenaska Comparison_(C) WHE Proforma with ITC cash grant 10 Yr Amort_for deferral_102809_16.37E Wild Horse Expansion DeferralRevwrkingfile SF_DEM-WP(C) ENERG10C--ctn Mid-C_042010 2010GRC" xfId="9724"/>
    <cellStyle name="_Tenaska Comparison_(C) WHE Proforma with ITC cash grant 10 Yr Amort_for deferral_102809_DEM-WP(C) ENERG10C--ctn Mid-C_042010 2010GRC" xfId="9725"/>
    <cellStyle name="_Tenaska Comparison_(C) WHE Proforma with ITC cash grant 10 Yr Amort_for rebuttal_120709" xfId="4785"/>
    <cellStyle name="_Tenaska Comparison_(C) WHE Proforma with ITC cash grant 10 Yr Amort_for rebuttal_120709 2" xfId="4786"/>
    <cellStyle name="_Tenaska Comparison_(C) WHE Proforma with ITC cash grant 10 Yr Amort_for rebuttal_120709 2 2" xfId="4787"/>
    <cellStyle name="_Tenaska Comparison_(C) WHE Proforma with ITC cash grant 10 Yr Amort_for rebuttal_120709 3" xfId="4788"/>
    <cellStyle name="_Tenaska Comparison_(C) WHE Proforma with ITC cash grant 10 Yr Amort_for rebuttal_120709 4" xfId="9726"/>
    <cellStyle name="_Tenaska Comparison_(C) WHE Proforma with ITC cash grant 10 Yr Amort_for rebuttal_120709_DEM-WP(C) ENERG10C--ctn Mid-C_042010 2010GRC" xfId="9727"/>
    <cellStyle name="_Tenaska Comparison_04.07E Wild Horse Wind Expansion" xfId="4789"/>
    <cellStyle name="_Tenaska Comparison_04.07E Wild Horse Wind Expansion 2" xfId="4790"/>
    <cellStyle name="_Tenaska Comparison_04.07E Wild Horse Wind Expansion 2 2" xfId="4791"/>
    <cellStyle name="_Tenaska Comparison_04.07E Wild Horse Wind Expansion 3" xfId="4792"/>
    <cellStyle name="_Tenaska Comparison_04.07E Wild Horse Wind Expansion 4" xfId="9728"/>
    <cellStyle name="_Tenaska Comparison_04.07E Wild Horse Wind Expansion_16.07E Wild Horse Wind Expansionwrkingfile" xfId="4793"/>
    <cellStyle name="_Tenaska Comparison_04.07E Wild Horse Wind Expansion_16.07E Wild Horse Wind Expansionwrkingfile 2" xfId="4794"/>
    <cellStyle name="_Tenaska Comparison_04.07E Wild Horse Wind Expansion_16.07E Wild Horse Wind Expansionwrkingfile 2 2" xfId="4795"/>
    <cellStyle name="_Tenaska Comparison_04.07E Wild Horse Wind Expansion_16.07E Wild Horse Wind Expansionwrkingfile 3" xfId="4796"/>
    <cellStyle name="_Tenaska Comparison_04.07E Wild Horse Wind Expansion_16.07E Wild Horse Wind Expansionwrkingfile 4" xfId="9729"/>
    <cellStyle name="_Tenaska Comparison_04.07E Wild Horse Wind Expansion_16.07E Wild Horse Wind Expansionwrkingfile SF" xfId="4797"/>
    <cellStyle name="_Tenaska Comparison_04.07E Wild Horse Wind Expansion_16.07E Wild Horse Wind Expansionwrkingfile SF 2" xfId="4798"/>
    <cellStyle name="_Tenaska Comparison_04.07E Wild Horse Wind Expansion_16.07E Wild Horse Wind Expansionwrkingfile SF 2 2" xfId="4799"/>
    <cellStyle name="_Tenaska Comparison_04.07E Wild Horse Wind Expansion_16.07E Wild Horse Wind Expansionwrkingfile SF 3" xfId="4800"/>
    <cellStyle name="_Tenaska Comparison_04.07E Wild Horse Wind Expansion_16.07E Wild Horse Wind Expansionwrkingfile SF 4" xfId="9730"/>
    <cellStyle name="_Tenaska Comparison_04.07E Wild Horse Wind Expansion_16.07E Wild Horse Wind Expansionwrkingfile SF_DEM-WP(C) ENERG10C--ctn Mid-C_042010 2010GRC" xfId="9731"/>
    <cellStyle name="_Tenaska Comparison_04.07E Wild Horse Wind Expansion_16.07E Wild Horse Wind Expansionwrkingfile_DEM-WP(C) ENERG10C--ctn Mid-C_042010 2010GRC" xfId="9732"/>
    <cellStyle name="_Tenaska Comparison_04.07E Wild Horse Wind Expansion_16.37E Wild Horse Expansion DeferralRevwrkingfile SF" xfId="4801"/>
    <cellStyle name="_Tenaska Comparison_04.07E Wild Horse Wind Expansion_16.37E Wild Horse Expansion DeferralRevwrkingfile SF 2" xfId="4802"/>
    <cellStyle name="_Tenaska Comparison_04.07E Wild Horse Wind Expansion_16.37E Wild Horse Expansion DeferralRevwrkingfile SF 2 2" xfId="4803"/>
    <cellStyle name="_Tenaska Comparison_04.07E Wild Horse Wind Expansion_16.37E Wild Horse Expansion DeferralRevwrkingfile SF 3" xfId="4804"/>
    <cellStyle name="_Tenaska Comparison_04.07E Wild Horse Wind Expansion_16.37E Wild Horse Expansion DeferralRevwrkingfile SF 4" xfId="9733"/>
    <cellStyle name="_Tenaska Comparison_04.07E Wild Horse Wind Expansion_16.37E Wild Horse Expansion DeferralRevwrkingfile SF_DEM-WP(C) ENERG10C--ctn Mid-C_042010 2010GRC" xfId="9734"/>
    <cellStyle name="_Tenaska Comparison_04.07E Wild Horse Wind Expansion_DEM-WP(C) ENERG10C--ctn Mid-C_042010 2010GRC" xfId="9735"/>
    <cellStyle name="_Tenaska Comparison_16.07E Wild Horse Wind Expansionwrkingfile" xfId="4805"/>
    <cellStyle name="_Tenaska Comparison_16.07E Wild Horse Wind Expansionwrkingfile 2" xfId="4806"/>
    <cellStyle name="_Tenaska Comparison_16.07E Wild Horse Wind Expansionwrkingfile 2 2" xfId="4807"/>
    <cellStyle name="_Tenaska Comparison_16.07E Wild Horse Wind Expansionwrkingfile 3" xfId="4808"/>
    <cellStyle name="_Tenaska Comparison_16.07E Wild Horse Wind Expansionwrkingfile 4" xfId="9736"/>
    <cellStyle name="_Tenaska Comparison_16.07E Wild Horse Wind Expansionwrkingfile SF" xfId="4809"/>
    <cellStyle name="_Tenaska Comparison_16.07E Wild Horse Wind Expansionwrkingfile SF 2" xfId="4810"/>
    <cellStyle name="_Tenaska Comparison_16.07E Wild Horse Wind Expansionwrkingfile SF 2 2" xfId="4811"/>
    <cellStyle name="_Tenaska Comparison_16.07E Wild Horse Wind Expansionwrkingfile SF 3" xfId="4812"/>
    <cellStyle name="_Tenaska Comparison_16.07E Wild Horse Wind Expansionwrkingfile SF 4" xfId="9737"/>
    <cellStyle name="_Tenaska Comparison_16.07E Wild Horse Wind Expansionwrkingfile SF_DEM-WP(C) ENERG10C--ctn Mid-C_042010 2010GRC" xfId="9738"/>
    <cellStyle name="_Tenaska Comparison_16.07E Wild Horse Wind Expansionwrkingfile_DEM-WP(C) ENERG10C--ctn Mid-C_042010 2010GRC" xfId="9739"/>
    <cellStyle name="_Tenaska Comparison_16.37E Wild Horse Expansion DeferralRevwrkingfile SF" xfId="4813"/>
    <cellStyle name="_Tenaska Comparison_16.37E Wild Horse Expansion DeferralRevwrkingfile SF 2" xfId="4814"/>
    <cellStyle name="_Tenaska Comparison_16.37E Wild Horse Expansion DeferralRevwrkingfile SF 2 2" xfId="4815"/>
    <cellStyle name="_Tenaska Comparison_16.37E Wild Horse Expansion DeferralRevwrkingfile SF 3" xfId="4816"/>
    <cellStyle name="_Tenaska Comparison_16.37E Wild Horse Expansion DeferralRevwrkingfile SF 4" xfId="9740"/>
    <cellStyle name="_Tenaska Comparison_16.37E Wild Horse Expansion DeferralRevwrkingfile SF_DEM-WP(C) ENERG10C--ctn Mid-C_042010 2010GRC" xfId="9741"/>
    <cellStyle name="_Tenaska Comparison_2009 Compliance Filing PCA Exhibits for GRC" xfId="9742"/>
    <cellStyle name="_Tenaska Comparison_2009 Compliance Filing PCA Exhibits for GRC 2" xfId="9743"/>
    <cellStyle name="_Tenaska Comparison_2009 GRC Compl Filing - Exhibit D" xfId="4817"/>
    <cellStyle name="_Tenaska Comparison_2009 GRC Compl Filing - Exhibit D 2" xfId="4818"/>
    <cellStyle name="_Tenaska Comparison_2009 GRC Compl Filing - Exhibit D 3" xfId="9744"/>
    <cellStyle name="_Tenaska Comparison_2009 GRC Compl Filing - Exhibit D_DEM-WP(C) ENERG10C--ctn Mid-C_042010 2010GRC" xfId="9745"/>
    <cellStyle name="_Tenaska Comparison_3.01 Income Statement" xfId="51"/>
    <cellStyle name="_Tenaska Comparison_4 31 Regulatory Assets and Liabilities  7 06- Exhibit D" xfId="4819"/>
    <cellStyle name="_Tenaska Comparison_4 31 Regulatory Assets and Liabilities  7 06- Exhibit D 2" xfId="4820"/>
    <cellStyle name="_Tenaska Comparison_4 31 Regulatory Assets and Liabilities  7 06- Exhibit D 2 2" xfId="4821"/>
    <cellStyle name="_Tenaska Comparison_4 31 Regulatory Assets and Liabilities  7 06- Exhibit D 3" xfId="4822"/>
    <cellStyle name="_Tenaska Comparison_4 31 Regulatory Assets and Liabilities  7 06- Exhibit D 4" xfId="9746"/>
    <cellStyle name="_Tenaska Comparison_4 31 Regulatory Assets and Liabilities  7 06- Exhibit D_DEM-WP(C) ENERG10C--ctn Mid-C_042010 2010GRC" xfId="9747"/>
    <cellStyle name="_Tenaska Comparison_4 31 Regulatory Assets and Liabilities  7 06- Exhibit D_NIM Summary" xfId="4823"/>
    <cellStyle name="_Tenaska Comparison_4 31 Regulatory Assets and Liabilities  7 06- Exhibit D_NIM Summary 2" xfId="4824"/>
    <cellStyle name="_Tenaska Comparison_4 31 Regulatory Assets and Liabilities  7 06- Exhibit D_NIM Summary_DEM-WP(C) ENERG10C--ctn Mid-C_042010 2010GRC" xfId="9748"/>
    <cellStyle name="_Tenaska Comparison_4 31 Regulatory Assets and Liabilities  7 06- Exhibit D_NIM+O&amp;M" xfId="9749"/>
    <cellStyle name="_Tenaska Comparison_4 31 Regulatory Assets and Liabilities  7 06- Exhibit D_NIM+O&amp;M Monthly" xfId="9750"/>
    <cellStyle name="_Tenaska Comparison_4 31E Reg Asset  Liab and EXH D" xfId="9751"/>
    <cellStyle name="_Tenaska Comparison_4 31E Reg Asset  Liab and EXH D _ Aug 10 Filing (2)" xfId="9752"/>
    <cellStyle name="_Tenaska Comparison_4 32 Regulatory Assets and Liabilities  7 06- Exhibit D" xfId="4825"/>
    <cellStyle name="_Tenaska Comparison_4 32 Regulatory Assets and Liabilities  7 06- Exhibit D 2" xfId="4826"/>
    <cellStyle name="_Tenaska Comparison_4 32 Regulatory Assets and Liabilities  7 06- Exhibit D 2 2" xfId="4827"/>
    <cellStyle name="_Tenaska Comparison_4 32 Regulatory Assets and Liabilities  7 06- Exhibit D 3" xfId="4828"/>
    <cellStyle name="_Tenaska Comparison_4 32 Regulatory Assets and Liabilities  7 06- Exhibit D 4" xfId="9753"/>
    <cellStyle name="_Tenaska Comparison_4 32 Regulatory Assets and Liabilities  7 06- Exhibit D_DEM-WP(C) ENERG10C--ctn Mid-C_042010 2010GRC" xfId="9754"/>
    <cellStyle name="_Tenaska Comparison_4 32 Regulatory Assets and Liabilities  7 06- Exhibit D_NIM Summary" xfId="4829"/>
    <cellStyle name="_Tenaska Comparison_4 32 Regulatory Assets and Liabilities  7 06- Exhibit D_NIM Summary 2" xfId="4830"/>
    <cellStyle name="_Tenaska Comparison_4 32 Regulatory Assets and Liabilities  7 06- Exhibit D_NIM Summary_DEM-WP(C) ENERG10C--ctn Mid-C_042010 2010GRC" xfId="9755"/>
    <cellStyle name="_Tenaska Comparison_4 32 Regulatory Assets and Liabilities  7 06- Exhibit D_NIM+O&amp;M" xfId="9756"/>
    <cellStyle name="_Tenaska Comparison_4 32 Regulatory Assets and Liabilities  7 06- Exhibit D_NIM+O&amp;M Monthly" xfId="9757"/>
    <cellStyle name="_Tenaska Comparison_AURORA Total New" xfId="4831"/>
    <cellStyle name="_Tenaska Comparison_AURORA Total New 2" xfId="4832"/>
    <cellStyle name="_Tenaska Comparison_Book2" xfId="4833"/>
    <cellStyle name="_Tenaska Comparison_Book2 2" xfId="4834"/>
    <cellStyle name="_Tenaska Comparison_Book2 2 2" xfId="4835"/>
    <cellStyle name="_Tenaska Comparison_Book2 3" xfId="4836"/>
    <cellStyle name="_Tenaska Comparison_Book2 4" xfId="9758"/>
    <cellStyle name="_Tenaska Comparison_Book2_Adj Bench DR 3 for Initial Briefs (Electric)" xfId="4837"/>
    <cellStyle name="_Tenaska Comparison_Book2_Adj Bench DR 3 for Initial Briefs (Electric) 2" xfId="4838"/>
    <cellStyle name="_Tenaska Comparison_Book2_Adj Bench DR 3 for Initial Briefs (Electric) 2 2" xfId="4839"/>
    <cellStyle name="_Tenaska Comparison_Book2_Adj Bench DR 3 for Initial Briefs (Electric) 3" xfId="4840"/>
    <cellStyle name="_Tenaska Comparison_Book2_Adj Bench DR 3 for Initial Briefs (Electric) 4" xfId="9759"/>
    <cellStyle name="_Tenaska Comparison_Book2_Adj Bench DR 3 for Initial Briefs (Electric)_DEM-WP(C) ENERG10C--ctn Mid-C_042010 2010GRC" xfId="9760"/>
    <cellStyle name="_Tenaska Comparison_Book2_DEM-WP(C) ENERG10C--ctn Mid-C_042010 2010GRC" xfId="9761"/>
    <cellStyle name="_Tenaska Comparison_Book2_Electric Rev Req Model (2009 GRC) Rebuttal" xfId="4841"/>
    <cellStyle name="_Tenaska Comparison_Book2_Electric Rev Req Model (2009 GRC) Rebuttal 2" xfId="4842"/>
    <cellStyle name="_Tenaska Comparison_Book2_Electric Rev Req Model (2009 GRC) Rebuttal 2 2" xfId="4843"/>
    <cellStyle name="_Tenaska Comparison_Book2_Electric Rev Req Model (2009 GRC) Rebuttal 3" xfId="4844"/>
    <cellStyle name="_Tenaska Comparison_Book2_Electric Rev Req Model (2009 GRC) Rebuttal 4" xfId="9762"/>
    <cellStyle name="_Tenaska Comparison_Book2_Electric Rev Req Model (2009 GRC) Rebuttal REmoval of New  WH Solar AdjustMI" xfId="4845"/>
    <cellStyle name="_Tenaska Comparison_Book2_Electric Rev Req Model (2009 GRC) Rebuttal REmoval of New  WH Solar AdjustMI 2" xfId="4846"/>
    <cellStyle name="_Tenaska Comparison_Book2_Electric Rev Req Model (2009 GRC) Rebuttal REmoval of New  WH Solar AdjustMI 2 2" xfId="4847"/>
    <cellStyle name="_Tenaska Comparison_Book2_Electric Rev Req Model (2009 GRC) Rebuttal REmoval of New  WH Solar AdjustMI 3" xfId="4848"/>
    <cellStyle name="_Tenaska Comparison_Book2_Electric Rev Req Model (2009 GRC) Rebuttal REmoval of New  WH Solar AdjustMI 4" xfId="9763"/>
    <cellStyle name="_Tenaska Comparison_Book2_Electric Rev Req Model (2009 GRC) Rebuttal REmoval of New  WH Solar AdjustMI_DEM-WP(C) ENERG10C--ctn Mid-C_042010 2010GRC" xfId="9764"/>
    <cellStyle name="_Tenaska Comparison_Book2_Electric Rev Req Model (2009 GRC) Revised 01-18-2010" xfId="4849"/>
    <cellStyle name="_Tenaska Comparison_Book2_Electric Rev Req Model (2009 GRC) Revised 01-18-2010 2" xfId="4850"/>
    <cellStyle name="_Tenaska Comparison_Book2_Electric Rev Req Model (2009 GRC) Revised 01-18-2010 2 2" xfId="4851"/>
    <cellStyle name="_Tenaska Comparison_Book2_Electric Rev Req Model (2009 GRC) Revised 01-18-2010 3" xfId="4852"/>
    <cellStyle name="_Tenaska Comparison_Book2_Electric Rev Req Model (2009 GRC) Revised 01-18-2010 4" xfId="9765"/>
    <cellStyle name="_Tenaska Comparison_Book2_Electric Rev Req Model (2009 GRC) Revised 01-18-2010_DEM-WP(C) ENERG10C--ctn Mid-C_042010 2010GRC" xfId="9766"/>
    <cellStyle name="_Tenaska Comparison_Book2_Final Order Electric EXHIBIT A-1" xfId="4853"/>
    <cellStyle name="_Tenaska Comparison_Book2_Final Order Electric EXHIBIT A-1 2" xfId="4854"/>
    <cellStyle name="_Tenaska Comparison_Book2_Final Order Electric EXHIBIT A-1 2 2" xfId="4855"/>
    <cellStyle name="_Tenaska Comparison_Book2_Final Order Electric EXHIBIT A-1 3" xfId="4856"/>
    <cellStyle name="_Tenaska Comparison_Book2_Final Order Electric EXHIBIT A-1 4" xfId="9767"/>
    <cellStyle name="_Tenaska Comparison_Book4" xfId="4857"/>
    <cellStyle name="_Tenaska Comparison_Book4 2" xfId="4858"/>
    <cellStyle name="_Tenaska Comparison_Book4 2 2" xfId="4859"/>
    <cellStyle name="_Tenaska Comparison_Book4 3" xfId="4860"/>
    <cellStyle name="_Tenaska Comparison_Book4 4" xfId="9768"/>
    <cellStyle name="_Tenaska Comparison_Book4_DEM-WP(C) ENERG10C--ctn Mid-C_042010 2010GRC" xfId="9769"/>
    <cellStyle name="_Tenaska Comparison_Book9" xfId="4861"/>
    <cellStyle name="_Tenaska Comparison_Book9 2" xfId="4862"/>
    <cellStyle name="_Tenaska Comparison_Book9 2 2" xfId="4863"/>
    <cellStyle name="_Tenaska Comparison_Book9 3" xfId="4864"/>
    <cellStyle name="_Tenaska Comparison_Book9 4" xfId="9770"/>
    <cellStyle name="_Tenaska Comparison_Book9_DEM-WP(C) ENERG10C--ctn Mid-C_042010 2010GRC" xfId="9771"/>
    <cellStyle name="_Tenaska Comparison_Chelan PUD Power Costs (8-10)" xfId="9772"/>
    <cellStyle name="_Tenaska Comparison_DEM-WP(C) Chelan Power Costs" xfId="9773"/>
    <cellStyle name="_Tenaska Comparison_DEM-WP(C) ENERG10C--ctn Mid-C_042010 2010GRC" xfId="9774"/>
    <cellStyle name="_Tenaska Comparison_DEM-WP(C) Gas Transport 2010GRC" xfId="9775"/>
    <cellStyle name="_Tenaska Comparison_Electric COS Inputs" xfId="4865"/>
    <cellStyle name="_Tenaska Comparison_Electric COS Inputs 2" xfId="4866"/>
    <cellStyle name="_Tenaska Comparison_Electric COS Inputs 2 2" xfId="4867"/>
    <cellStyle name="_Tenaska Comparison_Electric COS Inputs 2 2 2" xfId="4868"/>
    <cellStyle name="_Tenaska Comparison_Electric COS Inputs 2 3" xfId="4869"/>
    <cellStyle name="_Tenaska Comparison_Electric COS Inputs 2 3 2" xfId="4870"/>
    <cellStyle name="_Tenaska Comparison_Electric COS Inputs 2 4" xfId="4871"/>
    <cellStyle name="_Tenaska Comparison_Electric COS Inputs 2 4 2" xfId="4872"/>
    <cellStyle name="_Tenaska Comparison_Electric COS Inputs 3" xfId="4873"/>
    <cellStyle name="_Tenaska Comparison_Electric COS Inputs 3 2" xfId="4874"/>
    <cellStyle name="_Tenaska Comparison_Electric COS Inputs 4" xfId="4875"/>
    <cellStyle name="_Tenaska Comparison_Electric COS Inputs 4 2" xfId="4876"/>
    <cellStyle name="_Tenaska Comparison_Electric COS Inputs 5" xfId="4877"/>
    <cellStyle name="_Tenaska Comparison_Electric COS Inputs 6" xfId="9776"/>
    <cellStyle name="_Tenaska Comparison_LSRWEP LGIA like Acctg Petition Aug 2010" xfId="9777"/>
    <cellStyle name="_Tenaska Comparison_NIM Summary" xfId="4878"/>
    <cellStyle name="_Tenaska Comparison_NIM Summary 09GRC" xfId="4879"/>
    <cellStyle name="_Tenaska Comparison_NIM Summary 09GRC 2" xfId="4880"/>
    <cellStyle name="_Tenaska Comparison_NIM Summary 09GRC_DEM-WP(C) ENERG10C--ctn Mid-C_042010 2010GRC" xfId="9778"/>
    <cellStyle name="_Tenaska Comparison_NIM Summary 2" xfId="4881"/>
    <cellStyle name="_Tenaska Comparison_NIM Summary 3" xfId="4882"/>
    <cellStyle name="_Tenaska Comparison_NIM Summary 4" xfId="4883"/>
    <cellStyle name="_Tenaska Comparison_NIM Summary 5" xfId="4884"/>
    <cellStyle name="_Tenaska Comparison_NIM Summary 6" xfId="4885"/>
    <cellStyle name="_Tenaska Comparison_NIM Summary 7" xfId="4886"/>
    <cellStyle name="_Tenaska Comparison_NIM Summary 8" xfId="4887"/>
    <cellStyle name="_Tenaska Comparison_NIM Summary 9" xfId="4888"/>
    <cellStyle name="_Tenaska Comparison_NIM Summary_DEM-WP(C) ENERG10C--ctn Mid-C_042010 2010GRC" xfId="9779"/>
    <cellStyle name="_Tenaska Comparison_NIM+O&amp;M" xfId="9780"/>
    <cellStyle name="_Tenaska Comparison_NIM+O&amp;M 2" xfId="9781"/>
    <cellStyle name="_Tenaska Comparison_NIM+O&amp;M Monthly" xfId="9782"/>
    <cellStyle name="_Tenaska Comparison_NIM+O&amp;M Monthly 2" xfId="9783"/>
    <cellStyle name="_Tenaska Comparison_PCA 10 -  Exhibit D from A Kellogg Jan 2011" xfId="9784"/>
    <cellStyle name="_Tenaska Comparison_PCA 10 -  Exhibit D from A Kellogg July 2011" xfId="9785"/>
    <cellStyle name="_Tenaska Comparison_PCA 10 -  Exhibit D from S Free Rcv'd 12-11" xfId="9786"/>
    <cellStyle name="_Tenaska Comparison_PCA 9 -  Exhibit D April 2010" xfId="9787"/>
    <cellStyle name="_Tenaska Comparison_PCA 9 -  Exhibit D April 2010 (3)" xfId="4889"/>
    <cellStyle name="_Tenaska Comparison_PCA 9 -  Exhibit D April 2010 (3) 2" xfId="4890"/>
    <cellStyle name="_Tenaska Comparison_PCA 9 -  Exhibit D April 2010 (3)_DEM-WP(C) ENERG10C--ctn Mid-C_042010 2010GRC" xfId="9788"/>
    <cellStyle name="_Tenaska Comparison_PCA 9 -  Exhibit D April 2010 2" xfId="9789"/>
    <cellStyle name="_Tenaska Comparison_PCA 9 -  Exhibit D April 2010 3" xfId="9790"/>
    <cellStyle name="_Tenaska Comparison_PCA 9 -  Exhibit D Nov 2010" xfId="9791"/>
    <cellStyle name="_Tenaska Comparison_PCA 9 -  Exhibit D Nov 2010 2" xfId="9792"/>
    <cellStyle name="_Tenaska Comparison_PCA 9 - Exhibit D at August 2010" xfId="9793"/>
    <cellStyle name="_Tenaska Comparison_PCA 9 - Exhibit D at August 2010 2" xfId="9794"/>
    <cellStyle name="_Tenaska Comparison_PCA 9 - Exhibit D June 2010 GRC" xfId="9795"/>
    <cellStyle name="_Tenaska Comparison_PCA 9 - Exhibit D June 2010 GRC 2" xfId="9796"/>
    <cellStyle name="_Tenaska Comparison_Power Costs - Comparison bx Rbtl-Staff-Jt-PC" xfId="4891"/>
    <cellStyle name="_Tenaska Comparison_Power Costs - Comparison bx Rbtl-Staff-Jt-PC 2" xfId="4892"/>
    <cellStyle name="_Tenaska Comparison_Power Costs - Comparison bx Rbtl-Staff-Jt-PC 2 2" xfId="4893"/>
    <cellStyle name="_Tenaska Comparison_Power Costs - Comparison bx Rbtl-Staff-Jt-PC 3" xfId="4894"/>
    <cellStyle name="_Tenaska Comparison_Power Costs - Comparison bx Rbtl-Staff-Jt-PC 4" xfId="9797"/>
    <cellStyle name="_Tenaska Comparison_Power Costs - Comparison bx Rbtl-Staff-Jt-PC_Adj Bench DR 3 for Initial Briefs (Electric)" xfId="4895"/>
    <cellStyle name="_Tenaska Comparison_Power Costs - Comparison bx Rbtl-Staff-Jt-PC_Adj Bench DR 3 for Initial Briefs (Electric) 2" xfId="4896"/>
    <cellStyle name="_Tenaska Comparison_Power Costs - Comparison bx Rbtl-Staff-Jt-PC_Adj Bench DR 3 for Initial Briefs (Electric) 2 2" xfId="4897"/>
    <cellStyle name="_Tenaska Comparison_Power Costs - Comparison bx Rbtl-Staff-Jt-PC_Adj Bench DR 3 for Initial Briefs (Electric) 3" xfId="4898"/>
    <cellStyle name="_Tenaska Comparison_Power Costs - Comparison bx Rbtl-Staff-Jt-PC_Adj Bench DR 3 for Initial Briefs (Electric) 4" xfId="9798"/>
    <cellStyle name="_Tenaska Comparison_Power Costs - Comparison bx Rbtl-Staff-Jt-PC_Adj Bench DR 3 for Initial Briefs (Electric)_DEM-WP(C) ENERG10C--ctn Mid-C_042010 2010GRC" xfId="9799"/>
    <cellStyle name="_Tenaska Comparison_Power Costs - Comparison bx Rbtl-Staff-Jt-PC_DEM-WP(C) ENERG10C--ctn Mid-C_042010 2010GRC" xfId="9800"/>
    <cellStyle name="_Tenaska Comparison_Power Costs - Comparison bx Rbtl-Staff-Jt-PC_Electric Rev Req Model (2009 GRC) Rebuttal" xfId="4899"/>
    <cellStyle name="_Tenaska Comparison_Power Costs - Comparison bx Rbtl-Staff-Jt-PC_Electric Rev Req Model (2009 GRC) Rebuttal 2" xfId="4900"/>
    <cellStyle name="_Tenaska Comparison_Power Costs - Comparison bx Rbtl-Staff-Jt-PC_Electric Rev Req Model (2009 GRC) Rebuttal 2 2" xfId="4901"/>
    <cellStyle name="_Tenaska Comparison_Power Costs - Comparison bx Rbtl-Staff-Jt-PC_Electric Rev Req Model (2009 GRC) Rebuttal 3" xfId="4902"/>
    <cellStyle name="_Tenaska Comparison_Power Costs - Comparison bx Rbtl-Staff-Jt-PC_Electric Rev Req Model (2009 GRC) Rebuttal 4" xfId="9801"/>
    <cellStyle name="_Tenaska Comparison_Power Costs - Comparison bx Rbtl-Staff-Jt-PC_Electric Rev Req Model (2009 GRC) Rebuttal REmoval of New  WH Solar AdjustMI" xfId="4903"/>
    <cellStyle name="_Tenaska Comparison_Power Costs - Comparison bx Rbtl-Staff-Jt-PC_Electric Rev Req Model (2009 GRC) Rebuttal REmoval of New  WH Solar AdjustMI 2" xfId="4904"/>
    <cellStyle name="_Tenaska Comparison_Power Costs - Comparison bx Rbtl-Staff-Jt-PC_Electric Rev Req Model (2009 GRC) Rebuttal REmoval of New  WH Solar AdjustMI 2 2" xfId="4905"/>
    <cellStyle name="_Tenaska Comparison_Power Costs - Comparison bx Rbtl-Staff-Jt-PC_Electric Rev Req Model (2009 GRC) Rebuttal REmoval of New  WH Solar AdjustMI 3" xfId="4906"/>
    <cellStyle name="_Tenaska Comparison_Power Costs - Comparison bx Rbtl-Staff-Jt-PC_Electric Rev Req Model (2009 GRC) Rebuttal REmoval of New  WH Solar AdjustMI 4" xfId="9802"/>
    <cellStyle name="_Tenaska Comparison_Power Costs - Comparison bx Rbtl-Staff-Jt-PC_Electric Rev Req Model (2009 GRC) Rebuttal REmoval of New  WH Solar AdjustMI_DEM-WP(C) ENERG10C--ctn Mid-C_042010 2010GRC" xfId="9803"/>
    <cellStyle name="_Tenaska Comparison_Power Costs - Comparison bx Rbtl-Staff-Jt-PC_Electric Rev Req Model (2009 GRC) Revised 01-18-2010" xfId="4907"/>
    <cellStyle name="_Tenaska Comparison_Power Costs - Comparison bx Rbtl-Staff-Jt-PC_Electric Rev Req Model (2009 GRC) Revised 01-18-2010 2" xfId="4908"/>
    <cellStyle name="_Tenaska Comparison_Power Costs - Comparison bx Rbtl-Staff-Jt-PC_Electric Rev Req Model (2009 GRC) Revised 01-18-2010 2 2" xfId="4909"/>
    <cellStyle name="_Tenaska Comparison_Power Costs - Comparison bx Rbtl-Staff-Jt-PC_Electric Rev Req Model (2009 GRC) Revised 01-18-2010 3" xfId="4910"/>
    <cellStyle name="_Tenaska Comparison_Power Costs - Comparison bx Rbtl-Staff-Jt-PC_Electric Rev Req Model (2009 GRC) Revised 01-18-2010 4" xfId="9804"/>
    <cellStyle name="_Tenaska Comparison_Power Costs - Comparison bx Rbtl-Staff-Jt-PC_Electric Rev Req Model (2009 GRC) Revised 01-18-2010_DEM-WP(C) ENERG10C--ctn Mid-C_042010 2010GRC" xfId="9805"/>
    <cellStyle name="_Tenaska Comparison_Power Costs - Comparison bx Rbtl-Staff-Jt-PC_Final Order Electric EXHIBIT A-1" xfId="4911"/>
    <cellStyle name="_Tenaska Comparison_Power Costs - Comparison bx Rbtl-Staff-Jt-PC_Final Order Electric EXHIBIT A-1 2" xfId="4912"/>
    <cellStyle name="_Tenaska Comparison_Power Costs - Comparison bx Rbtl-Staff-Jt-PC_Final Order Electric EXHIBIT A-1 2 2" xfId="4913"/>
    <cellStyle name="_Tenaska Comparison_Power Costs - Comparison bx Rbtl-Staff-Jt-PC_Final Order Electric EXHIBIT A-1 3" xfId="4914"/>
    <cellStyle name="_Tenaska Comparison_Power Costs - Comparison bx Rbtl-Staff-Jt-PC_Final Order Electric EXHIBIT A-1 4" xfId="9806"/>
    <cellStyle name="_Tenaska Comparison_Production Adj 4.37" xfId="4915"/>
    <cellStyle name="_Tenaska Comparison_Production Adj 4.37 2" xfId="4916"/>
    <cellStyle name="_Tenaska Comparison_Production Adj 4.37 2 2" xfId="4917"/>
    <cellStyle name="_Tenaska Comparison_Production Adj 4.37 3" xfId="4918"/>
    <cellStyle name="_Tenaska Comparison_Purchased Power Adj 4.03" xfId="4919"/>
    <cellStyle name="_Tenaska Comparison_Purchased Power Adj 4.03 2" xfId="4920"/>
    <cellStyle name="_Tenaska Comparison_Purchased Power Adj 4.03 2 2" xfId="4921"/>
    <cellStyle name="_Tenaska Comparison_Purchased Power Adj 4.03 3" xfId="4922"/>
    <cellStyle name="_Tenaska Comparison_Rebuttal Power Costs" xfId="4923"/>
    <cellStyle name="_Tenaska Comparison_Rebuttal Power Costs 2" xfId="4924"/>
    <cellStyle name="_Tenaska Comparison_Rebuttal Power Costs 2 2" xfId="4925"/>
    <cellStyle name="_Tenaska Comparison_Rebuttal Power Costs 3" xfId="4926"/>
    <cellStyle name="_Tenaska Comparison_Rebuttal Power Costs 4" xfId="9807"/>
    <cellStyle name="_Tenaska Comparison_Rebuttal Power Costs_Adj Bench DR 3 for Initial Briefs (Electric)" xfId="4927"/>
    <cellStyle name="_Tenaska Comparison_Rebuttal Power Costs_Adj Bench DR 3 for Initial Briefs (Electric) 2" xfId="4928"/>
    <cellStyle name="_Tenaska Comparison_Rebuttal Power Costs_Adj Bench DR 3 for Initial Briefs (Electric) 2 2" xfId="4929"/>
    <cellStyle name="_Tenaska Comparison_Rebuttal Power Costs_Adj Bench DR 3 for Initial Briefs (Electric) 3" xfId="4930"/>
    <cellStyle name="_Tenaska Comparison_Rebuttal Power Costs_Adj Bench DR 3 for Initial Briefs (Electric) 4" xfId="9808"/>
    <cellStyle name="_Tenaska Comparison_Rebuttal Power Costs_Adj Bench DR 3 for Initial Briefs (Electric)_DEM-WP(C) ENERG10C--ctn Mid-C_042010 2010GRC" xfId="9809"/>
    <cellStyle name="_Tenaska Comparison_Rebuttal Power Costs_DEM-WP(C) ENERG10C--ctn Mid-C_042010 2010GRC" xfId="9810"/>
    <cellStyle name="_Tenaska Comparison_Rebuttal Power Costs_Electric Rev Req Model (2009 GRC) Rebuttal" xfId="4931"/>
    <cellStyle name="_Tenaska Comparison_Rebuttal Power Costs_Electric Rev Req Model (2009 GRC) Rebuttal 2" xfId="4932"/>
    <cellStyle name="_Tenaska Comparison_Rebuttal Power Costs_Electric Rev Req Model (2009 GRC) Rebuttal 2 2" xfId="4933"/>
    <cellStyle name="_Tenaska Comparison_Rebuttal Power Costs_Electric Rev Req Model (2009 GRC) Rebuttal 3" xfId="4934"/>
    <cellStyle name="_Tenaska Comparison_Rebuttal Power Costs_Electric Rev Req Model (2009 GRC) Rebuttal 4" xfId="9811"/>
    <cellStyle name="_Tenaska Comparison_Rebuttal Power Costs_Electric Rev Req Model (2009 GRC) Rebuttal REmoval of New  WH Solar AdjustMI" xfId="4935"/>
    <cellStyle name="_Tenaska Comparison_Rebuttal Power Costs_Electric Rev Req Model (2009 GRC) Rebuttal REmoval of New  WH Solar AdjustMI 2" xfId="4936"/>
    <cellStyle name="_Tenaska Comparison_Rebuttal Power Costs_Electric Rev Req Model (2009 GRC) Rebuttal REmoval of New  WH Solar AdjustMI 2 2" xfId="4937"/>
    <cellStyle name="_Tenaska Comparison_Rebuttal Power Costs_Electric Rev Req Model (2009 GRC) Rebuttal REmoval of New  WH Solar AdjustMI 3" xfId="4938"/>
    <cellStyle name="_Tenaska Comparison_Rebuttal Power Costs_Electric Rev Req Model (2009 GRC) Rebuttal REmoval of New  WH Solar AdjustMI 4" xfId="9812"/>
    <cellStyle name="_Tenaska Comparison_Rebuttal Power Costs_Electric Rev Req Model (2009 GRC) Rebuttal REmoval of New  WH Solar AdjustMI_DEM-WP(C) ENERG10C--ctn Mid-C_042010 2010GRC" xfId="9813"/>
    <cellStyle name="_Tenaska Comparison_Rebuttal Power Costs_Electric Rev Req Model (2009 GRC) Revised 01-18-2010" xfId="4939"/>
    <cellStyle name="_Tenaska Comparison_Rebuttal Power Costs_Electric Rev Req Model (2009 GRC) Revised 01-18-2010 2" xfId="4940"/>
    <cellStyle name="_Tenaska Comparison_Rebuttal Power Costs_Electric Rev Req Model (2009 GRC) Revised 01-18-2010 2 2" xfId="4941"/>
    <cellStyle name="_Tenaska Comparison_Rebuttal Power Costs_Electric Rev Req Model (2009 GRC) Revised 01-18-2010 3" xfId="4942"/>
    <cellStyle name="_Tenaska Comparison_Rebuttal Power Costs_Electric Rev Req Model (2009 GRC) Revised 01-18-2010 4" xfId="9814"/>
    <cellStyle name="_Tenaska Comparison_Rebuttal Power Costs_Electric Rev Req Model (2009 GRC) Revised 01-18-2010_DEM-WP(C) ENERG10C--ctn Mid-C_042010 2010GRC" xfId="9815"/>
    <cellStyle name="_Tenaska Comparison_Rebuttal Power Costs_Final Order Electric EXHIBIT A-1" xfId="4943"/>
    <cellStyle name="_Tenaska Comparison_Rebuttal Power Costs_Final Order Electric EXHIBIT A-1 2" xfId="4944"/>
    <cellStyle name="_Tenaska Comparison_Rebuttal Power Costs_Final Order Electric EXHIBIT A-1 2 2" xfId="4945"/>
    <cellStyle name="_Tenaska Comparison_Rebuttal Power Costs_Final Order Electric EXHIBIT A-1 3" xfId="4946"/>
    <cellStyle name="_Tenaska Comparison_Rebuttal Power Costs_Final Order Electric EXHIBIT A-1 4" xfId="9816"/>
    <cellStyle name="_Tenaska Comparison_ROR 5.02" xfId="4947"/>
    <cellStyle name="_Tenaska Comparison_ROR 5.02 2" xfId="4948"/>
    <cellStyle name="_Tenaska Comparison_ROR 5.02 2 2" xfId="4949"/>
    <cellStyle name="_Tenaska Comparison_ROR 5.02 3" xfId="4950"/>
    <cellStyle name="_Tenaska Comparison_Transmission Workbook for May BOD" xfId="4951"/>
    <cellStyle name="_Tenaska Comparison_Transmission Workbook for May BOD 2" xfId="4952"/>
    <cellStyle name="_Tenaska Comparison_Transmission Workbook for May BOD_DEM-WP(C) ENERG10C--ctn Mid-C_042010 2010GRC" xfId="9817"/>
    <cellStyle name="_Tenaska Comparison_Wind Integration 10GRC" xfId="4953"/>
    <cellStyle name="_Tenaska Comparison_Wind Integration 10GRC 2" xfId="4954"/>
    <cellStyle name="_Tenaska Comparison_Wind Integration 10GRC_DEM-WP(C) ENERG10C--ctn Mid-C_042010 2010GRC" xfId="9818"/>
    <cellStyle name="_x0013__TENASKA REGULATORY ASSET" xfId="4955"/>
    <cellStyle name="_x0013__TENASKA REGULATORY ASSET 2" xfId="4956"/>
    <cellStyle name="_x0013__TENASKA REGULATORY ASSET 2 2" xfId="4957"/>
    <cellStyle name="_x0013__TENASKA REGULATORY ASSET 3" xfId="4958"/>
    <cellStyle name="_x0013__TENASKA REGULATORY ASSET 4" xfId="9819"/>
    <cellStyle name="_Therms Data" xfId="4959"/>
    <cellStyle name="_Therms Data_Pro Forma Rev 09 GRC" xfId="4960"/>
    <cellStyle name="_Therms Data_Pro Forma Rev 2010 GRC" xfId="4961"/>
    <cellStyle name="_Therms Data_Pro Forma Rev 2010 GRC_Preliminary" xfId="4962"/>
    <cellStyle name="_Therms Data_Revenue (Feb 09 - Jan 10)" xfId="4963"/>
    <cellStyle name="_Therms Data_Revenue (Jan 09 - Dec 09)" xfId="4964"/>
    <cellStyle name="_Therms Data_Revenue (Mar 09 - Feb 10)" xfId="4965"/>
    <cellStyle name="_Therms Data_Volume Exhibit (Jan09 - Dec09)" xfId="4966"/>
    <cellStyle name="_Value Copy 11 30 05 gas 12 09 05 AURORA at 12 14 05" xfId="52"/>
    <cellStyle name="_Value Copy 11 30 05 gas 12 09 05 AURORA at 12 14 05 2" xfId="4967"/>
    <cellStyle name="_Value Copy 11 30 05 gas 12 09 05 AURORA at 12 14 05 2 2" xfId="4968"/>
    <cellStyle name="_Value Copy 11 30 05 gas 12 09 05 AURORA at 12 14 05 2 2 2" xfId="4969"/>
    <cellStyle name="_Value Copy 11 30 05 gas 12 09 05 AURORA at 12 14 05 2 3" xfId="4970"/>
    <cellStyle name="_Value Copy 11 30 05 gas 12 09 05 AURORA at 12 14 05 3" xfId="4971"/>
    <cellStyle name="_Value Copy 11 30 05 gas 12 09 05 AURORA at 12 14 05 3 2" xfId="4972"/>
    <cellStyle name="_Value Copy 11 30 05 gas 12 09 05 AURORA at 12 14 05 4" xfId="4973"/>
    <cellStyle name="_Value Copy 11 30 05 gas 12 09 05 AURORA at 12 14 05 4 2" xfId="4974"/>
    <cellStyle name="_Value Copy 11 30 05 gas 12 09 05 AURORA at 12 14 05 5" xfId="9820"/>
    <cellStyle name="_Value Copy 11 30 05 gas 12 09 05 AURORA at 12 14 05 6" xfId="9821"/>
    <cellStyle name="_Value Copy 11 30 05 gas 12 09 05 AURORA at 12 14 05 6 2" xfId="9822"/>
    <cellStyle name="_Value Copy 11 30 05 gas 12 09 05 AURORA at 12 14 05 7" xfId="9823"/>
    <cellStyle name="_Value Copy 11 30 05 gas 12 09 05 AURORA at 12 14 05 7 2" xfId="9824"/>
    <cellStyle name="_Value Copy 11 30 05 gas 12 09 05 AURORA at 12 14 05_04 07E Wild Horse Wind Expansion (C) (2)" xfId="4975"/>
    <cellStyle name="_Value Copy 11 30 05 gas 12 09 05 AURORA at 12 14 05_04 07E Wild Horse Wind Expansion (C) (2) 2" xfId="4976"/>
    <cellStyle name="_Value Copy 11 30 05 gas 12 09 05 AURORA at 12 14 05_04 07E Wild Horse Wind Expansion (C) (2) 2 2" xfId="4977"/>
    <cellStyle name="_Value Copy 11 30 05 gas 12 09 05 AURORA at 12 14 05_04 07E Wild Horse Wind Expansion (C) (2) 3" xfId="4978"/>
    <cellStyle name="_Value Copy 11 30 05 gas 12 09 05 AURORA at 12 14 05_04 07E Wild Horse Wind Expansion (C) (2) 4" xfId="9825"/>
    <cellStyle name="_Value Copy 11 30 05 gas 12 09 05 AURORA at 12 14 05_04 07E Wild Horse Wind Expansion (C) (2)_Adj Bench DR 3 for Initial Briefs (Electric)" xfId="4979"/>
    <cellStyle name="_Value Copy 11 30 05 gas 12 09 05 AURORA at 12 14 05_04 07E Wild Horse Wind Expansion (C) (2)_Adj Bench DR 3 for Initial Briefs (Electric) 2" xfId="4980"/>
    <cellStyle name="_Value Copy 11 30 05 gas 12 09 05 AURORA at 12 14 05_04 07E Wild Horse Wind Expansion (C) (2)_Adj Bench DR 3 for Initial Briefs (Electric) 2 2" xfId="4981"/>
    <cellStyle name="_Value Copy 11 30 05 gas 12 09 05 AURORA at 12 14 05_04 07E Wild Horse Wind Expansion (C) (2)_Adj Bench DR 3 for Initial Briefs (Electric) 3" xfId="4982"/>
    <cellStyle name="_Value Copy 11 30 05 gas 12 09 05 AURORA at 12 14 05_04 07E Wild Horse Wind Expansion (C) (2)_Adj Bench DR 3 for Initial Briefs (Electric) 4" xfId="9826"/>
    <cellStyle name="_Value Copy 11 30 05 gas 12 09 05 AURORA at 12 14 05_04 07E Wild Horse Wind Expansion (C) (2)_Adj Bench DR 3 for Initial Briefs (Electric)_DEM-WP(C) ENERG10C--ctn Mid-C_042010 2010GRC" xfId="9827"/>
    <cellStyle name="_Value Copy 11 30 05 gas 12 09 05 AURORA at 12 14 05_04 07E Wild Horse Wind Expansion (C) (2)_Book1" xfId="9828"/>
    <cellStyle name="_Value Copy 11 30 05 gas 12 09 05 AURORA at 12 14 05_04 07E Wild Horse Wind Expansion (C) (2)_DEM-WP(C) ENERG10C--ctn Mid-C_042010 2010GRC" xfId="9829"/>
    <cellStyle name="_Value Copy 11 30 05 gas 12 09 05 AURORA at 12 14 05_04 07E Wild Horse Wind Expansion (C) (2)_Electric Rev Req Model (2009 GRC) " xfId="4983"/>
    <cellStyle name="_Value Copy 11 30 05 gas 12 09 05 AURORA at 12 14 05_04 07E Wild Horse Wind Expansion (C) (2)_Electric Rev Req Model (2009 GRC)  2" xfId="4984"/>
    <cellStyle name="_Value Copy 11 30 05 gas 12 09 05 AURORA at 12 14 05_04 07E Wild Horse Wind Expansion (C) (2)_Electric Rev Req Model (2009 GRC)  2 2" xfId="4985"/>
    <cellStyle name="_Value Copy 11 30 05 gas 12 09 05 AURORA at 12 14 05_04 07E Wild Horse Wind Expansion (C) (2)_Electric Rev Req Model (2009 GRC)  3" xfId="4986"/>
    <cellStyle name="_Value Copy 11 30 05 gas 12 09 05 AURORA at 12 14 05_04 07E Wild Horse Wind Expansion (C) (2)_Electric Rev Req Model (2009 GRC)  4" xfId="9830"/>
    <cellStyle name="_Value Copy 11 30 05 gas 12 09 05 AURORA at 12 14 05_04 07E Wild Horse Wind Expansion (C) (2)_Electric Rev Req Model (2009 GRC) _DEM-WP(C) ENERG10C--ctn Mid-C_042010 2010GRC" xfId="9831"/>
    <cellStyle name="_Value Copy 11 30 05 gas 12 09 05 AURORA at 12 14 05_04 07E Wild Horse Wind Expansion (C) (2)_Electric Rev Req Model (2009 GRC) Rebuttal" xfId="4987"/>
    <cellStyle name="_Value Copy 11 30 05 gas 12 09 05 AURORA at 12 14 05_04 07E Wild Horse Wind Expansion (C) (2)_Electric Rev Req Model (2009 GRC) Rebuttal 2" xfId="4988"/>
    <cellStyle name="_Value Copy 11 30 05 gas 12 09 05 AURORA at 12 14 05_04 07E Wild Horse Wind Expansion (C) (2)_Electric Rev Req Model (2009 GRC) Rebuttal 2 2" xfId="4989"/>
    <cellStyle name="_Value Copy 11 30 05 gas 12 09 05 AURORA at 12 14 05_04 07E Wild Horse Wind Expansion (C) (2)_Electric Rev Req Model (2009 GRC) Rebuttal 3" xfId="4990"/>
    <cellStyle name="_Value Copy 11 30 05 gas 12 09 05 AURORA at 12 14 05_04 07E Wild Horse Wind Expansion (C) (2)_Electric Rev Req Model (2009 GRC) Rebuttal 4" xfId="9832"/>
    <cellStyle name="_Value Copy 11 30 05 gas 12 09 05 AURORA at 12 14 05_04 07E Wild Horse Wind Expansion (C) (2)_Electric Rev Req Model (2009 GRC) Rebuttal REmoval of New  WH Solar AdjustMI" xfId="4991"/>
    <cellStyle name="_Value Copy 11 30 05 gas 12 09 05 AURORA at 12 14 05_04 07E Wild Horse Wind Expansion (C) (2)_Electric Rev Req Model (2009 GRC) Rebuttal REmoval of New  WH Solar AdjustMI 2" xfId="4992"/>
    <cellStyle name="_Value Copy 11 30 05 gas 12 09 05 AURORA at 12 14 05_04 07E Wild Horse Wind Expansion (C) (2)_Electric Rev Req Model (2009 GRC) Rebuttal REmoval of New  WH Solar AdjustMI 2 2" xfId="4993"/>
    <cellStyle name="_Value Copy 11 30 05 gas 12 09 05 AURORA at 12 14 05_04 07E Wild Horse Wind Expansion (C) (2)_Electric Rev Req Model (2009 GRC) Rebuttal REmoval of New  WH Solar AdjustMI 3" xfId="4994"/>
    <cellStyle name="_Value Copy 11 30 05 gas 12 09 05 AURORA at 12 14 05_04 07E Wild Horse Wind Expansion (C) (2)_Electric Rev Req Model (2009 GRC) Rebuttal REmoval of New  WH Solar AdjustMI 4" xfId="9833"/>
    <cellStyle name="_Value Copy 11 30 05 gas 12 09 05 AURORA at 12 14 05_04 07E Wild Horse Wind Expansion (C) (2)_Electric Rev Req Model (2009 GRC) Rebuttal REmoval of New  WH Solar AdjustMI_DEM-WP(C) ENERG10C--ctn Mid-C_042010 2010GRC" xfId="9834"/>
    <cellStyle name="_Value Copy 11 30 05 gas 12 09 05 AURORA at 12 14 05_04 07E Wild Horse Wind Expansion (C) (2)_Electric Rev Req Model (2009 GRC) Revised 01-18-2010" xfId="4995"/>
    <cellStyle name="_Value Copy 11 30 05 gas 12 09 05 AURORA at 12 14 05_04 07E Wild Horse Wind Expansion (C) (2)_Electric Rev Req Model (2009 GRC) Revised 01-18-2010 2" xfId="4996"/>
    <cellStyle name="_Value Copy 11 30 05 gas 12 09 05 AURORA at 12 14 05_04 07E Wild Horse Wind Expansion (C) (2)_Electric Rev Req Model (2009 GRC) Revised 01-18-2010 2 2" xfId="4997"/>
    <cellStyle name="_Value Copy 11 30 05 gas 12 09 05 AURORA at 12 14 05_04 07E Wild Horse Wind Expansion (C) (2)_Electric Rev Req Model (2009 GRC) Revised 01-18-2010 3" xfId="4998"/>
    <cellStyle name="_Value Copy 11 30 05 gas 12 09 05 AURORA at 12 14 05_04 07E Wild Horse Wind Expansion (C) (2)_Electric Rev Req Model (2009 GRC) Revised 01-18-2010 4" xfId="9835"/>
    <cellStyle name="_Value Copy 11 30 05 gas 12 09 05 AURORA at 12 14 05_04 07E Wild Horse Wind Expansion (C) (2)_Electric Rev Req Model (2009 GRC) Revised 01-18-2010_DEM-WP(C) ENERG10C--ctn Mid-C_042010 2010GRC" xfId="9836"/>
    <cellStyle name="_Value Copy 11 30 05 gas 12 09 05 AURORA at 12 14 05_04 07E Wild Horse Wind Expansion (C) (2)_Electric Rev Req Model (2010 GRC)" xfId="9837"/>
    <cellStyle name="_Value Copy 11 30 05 gas 12 09 05 AURORA at 12 14 05_04 07E Wild Horse Wind Expansion (C) (2)_Electric Rev Req Model (2010 GRC) SF" xfId="9838"/>
    <cellStyle name="_Value Copy 11 30 05 gas 12 09 05 AURORA at 12 14 05_04 07E Wild Horse Wind Expansion (C) (2)_Final Order Electric EXHIBIT A-1" xfId="4999"/>
    <cellStyle name="_Value Copy 11 30 05 gas 12 09 05 AURORA at 12 14 05_04 07E Wild Horse Wind Expansion (C) (2)_Final Order Electric EXHIBIT A-1 2" xfId="5000"/>
    <cellStyle name="_Value Copy 11 30 05 gas 12 09 05 AURORA at 12 14 05_04 07E Wild Horse Wind Expansion (C) (2)_Final Order Electric EXHIBIT A-1 2 2" xfId="5001"/>
    <cellStyle name="_Value Copy 11 30 05 gas 12 09 05 AURORA at 12 14 05_04 07E Wild Horse Wind Expansion (C) (2)_Final Order Electric EXHIBIT A-1 3" xfId="5002"/>
    <cellStyle name="_Value Copy 11 30 05 gas 12 09 05 AURORA at 12 14 05_04 07E Wild Horse Wind Expansion (C) (2)_Final Order Electric EXHIBIT A-1 4" xfId="9839"/>
    <cellStyle name="_Value Copy 11 30 05 gas 12 09 05 AURORA at 12 14 05_04 07E Wild Horse Wind Expansion (C) (2)_TENASKA REGULATORY ASSET" xfId="5003"/>
    <cellStyle name="_Value Copy 11 30 05 gas 12 09 05 AURORA at 12 14 05_04 07E Wild Horse Wind Expansion (C) (2)_TENASKA REGULATORY ASSET 2" xfId="5004"/>
    <cellStyle name="_Value Copy 11 30 05 gas 12 09 05 AURORA at 12 14 05_04 07E Wild Horse Wind Expansion (C) (2)_TENASKA REGULATORY ASSET 2 2" xfId="5005"/>
    <cellStyle name="_Value Copy 11 30 05 gas 12 09 05 AURORA at 12 14 05_04 07E Wild Horse Wind Expansion (C) (2)_TENASKA REGULATORY ASSET 3" xfId="5006"/>
    <cellStyle name="_Value Copy 11 30 05 gas 12 09 05 AURORA at 12 14 05_04 07E Wild Horse Wind Expansion (C) (2)_TENASKA REGULATORY ASSET 4" xfId="9840"/>
    <cellStyle name="_Value Copy 11 30 05 gas 12 09 05 AURORA at 12 14 05_16.37E Wild Horse Expansion DeferralRevwrkingfile SF" xfId="5007"/>
    <cellStyle name="_Value Copy 11 30 05 gas 12 09 05 AURORA at 12 14 05_16.37E Wild Horse Expansion DeferralRevwrkingfile SF 2" xfId="5008"/>
    <cellStyle name="_Value Copy 11 30 05 gas 12 09 05 AURORA at 12 14 05_16.37E Wild Horse Expansion DeferralRevwrkingfile SF 2 2" xfId="5009"/>
    <cellStyle name="_Value Copy 11 30 05 gas 12 09 05 AURORA at 12 14 05_16.37E Wild Horse Expansion DeferralRevwrkingfile SF 3" xfId="5010"/>
    <cellStyle name="_Value Copy 11 30 05 gas 12 09 05 AURORA at 12 14 05_16.37E Wild Horse Expansion DeferralRevwrkingfile SF 4" xfId="9841"/>
    <cellStyle name="_Value Copy 11 30 05 gas 12 09 05 AURORA at 12 14 05_16.37E Wild Horse Expansion DeferralRevwrkingfile SF_DEM-WP(C) ENERG10C--ctn Mid-C_042010 2010GRC" xfId="9842"/>
    <cellStyle name="_Value Copy 11 30 05 gas 12 09 05 AURORA at 12 14 05_2009 Compliance Filing PCA Exhibits for GRC" xfId="9843"/>
    <cellStyle name="_Value Copy 11 30 05 gas 12 09 05 AURORA at 12 14 05_2009 Compliance Filing PCA Exhibits for GRC 2" xfId="9844"/>
    <cellStyle name="_Value Copy 11 30 05 gas 12 09 05 AURORA at 12 14 05_2009 GRC Compl Filing - Exhibit D" xfId="5011"/>
    <cellStyle name="_Value Copy 11 30 05 gas 12 09 05 AURORA at 12 14 05_2009 GRC Compl Filing - Exhibit D 2" xfId="5012"/>
    <cellStyle name="_Value Copy 11 30 05 gas 12 09 05 AURORA at 12 14 05_2009 GRC Compl Filing - Exhibit D_DEM-WP(C) ENERG10C--ctn Mid-C_042010 2010GRC" xfId="9845"/>
    <cellStyle name="_Value Copy 11 30 05 gas 12 09 05 AURORA at 12 14 05_3.01 Income Statement" xfId="53"/>
    <cellStyle name="_Value Copy 11 30 05 gas 12 09 05 AURORA at 12 14 05_4 31 Regulatory Assets and Liabilities  7 06- Exhibit D" xfId="5013"/>
    <cellStyle name="_Value Copy 11 30 05 gas 12 09 05 AURORA at 12 14 05_4 31 Regulatory Assets and Liabilities  7 06- Exhibit D 2" xfId="5014"/>
    <cellStyle name="_Value Copy 11 30 05 gas 12 09 05 AURORA at 12 14 05_4 31 Regulatory Assets and Liabilities  7 06- Exhibit D 2 2" xfId="5015"/>
    <cellStyle name="_Value Copy 11 30 05 gas 12 09 05 AURORA at 12 14 05_4 31 Regulatory Assets and Liabilities  7 06- Exhibit D 3" xfId="5016"/>
    <cellStyle name="_Value Copy 11 30 05 gas 12 09 05 AURORA at 12 14 05_4 31 Regulatory Assets and Liabilities  7 06- Exhibit D 4" xfId="9846"/>
    <cellStyle name="_Value Copy 11 30 05 gas 12 09 05 AURORA at 12 14 05_4 31 Regulatory Assets and Liabilities  7 06- Exhibit D_DEM-WP(C) ENERG10C--ctn Mid-C_042010 2010GRC" xfId="9847"/>
    <cellStyle name="_Value Copy 11 30 05 gas 12 09 05 AURORA at 12 14 05_4 31 Regulatory Assets and Liabilities  7 06- Exhibit D_NIM Summary" xfId="5017"/>
    <cellStyle name="_Value Copy 11 30 05 gas 12 09 05 AURORA at 12 14 05_4 31 Regulatory Assets and Liabilities  7 06- Exhibit D_NIM Summary 2" xfId="5018"/>
    <cellStyle name="_Value Copy 11 30 05 gas 12 09 05 AURORA at 12 14 05_4 31 Regulatory Assets and Liabilities  7 06- Exhibit D_NIM Summary_DEM-WP(C) ENERG10C--ctn Mid-C_042010 2010GRC" xfId="9848"/>
    <cellStyle name="_Value Copy 11 30 05 gas 12 09 05 AURORA at 12 14 05_4 31E Reg Asset  Liab and EXH D" xfId="9849"/>
    <cellStyle name="_Value Copy 11 30 05 gas 12 09 05 AURORA at 12 14 05_4 31E Reg Asset  Liab and EXH D _ Aug 10 Filing (2)" xfId="9850"/>
    <cellStyle name="_Value Copy 11 30 05 gas 12 09 05 AURORA at 12 14 05_4 32 Regulatory Assets and Liabilities  7 06- Exhibit D" xfId="5019"/>
    <cellStyle name="_Value Copy 11 30 05 gas 12 09 05 AURORA at 12 14 05_4 32 Regulatory Assets and Liabilities  7 06- Exhibit D 2" xfId="5020"/>
    <cellStyle name="_Value Copy 11 30 05 gas 12 09 05 AURORA at 12 14 05_4 32 Regulatory Assets and Liabilities  7 06- Exhibit D 2 2" xfId="5021"/>
    <cellStyle name="_Value Copy 11 30 05 gas 12 09 05 AURORA at 12 14 05_4 32 Regulatory Assets and Liabilities  7 06- Exhibit D 3" xfId="5022"/>
    <cellStyle name="_Value Copy 11 30 05 gas 12 09 05 AURORA at 12 14 05_4 32 Regulatory Assets and Liabilities  7 06- Exhibit D 4" xfId="9851"/>
    <cellStyle name="_Value Copy 11 30 05 gas 12 09 05 AURORA at 12 14 05_4 32 Regulatory Assets and Liabilities  7 06- Exhibit D_DEM-WP(C) ENERG10C--ctn Mid-C_042010 2010GRC" xfId="9852"/>
    <cellStyle name="_Value Copy 11 30 05 gas 12 09 05 AURORA at 12 14 05_4 32 Regulatory Assets and Liabilities  7 06- Exhibit D_NIM Summary" xfId="5023"/>
    <cellStyle name="_Value Copy 11 30 05 gas 12 09 05 AURORA at 12 14 05_4 32 Regulatory Assets and Liabilities  7 06- Exhibit D_NIM Summary 2" xfId="5024"/>
    <cellStyle name="_Value Copy 11 30 05 gas 12 09 05 AURORA at 12 14 05_4 32 Regulatory Assets and Liabilities  7 06- Exhibit D_NIM Summary_DEM-WP(C) ENERG10C--ctn Mid-C_042010 2010GRC" xfId="9853"/>
    <cellStyle name="_Value Copy 11 30 05 gas 12 09 05 AURORA at 12 14 05_ACCOUNTS" xfId="9854"/>
    <cellStyle name="_Value Copy 11 30 05 gas 12 09 05 AURORA at 12 14 05_AURORA Total New" xfId="5025"/>
    <cellStyle name="_Value Copy 11 30 05 gas 12 09 05 AURORA at 12 14 05_AURORA Total New 2" xfId="5026"/>
    <cellStyle name="_Value Copy 11 30 05 gas 12 09 05 AURORA at 12 14 05_Book2" xfId="5027"/>
    <cellStyle name="_Value Copy 11 30 05 gas 12 09 05 AURORA at 12 14 05_Book2 2" xfId="5028"/>
    <cellStyle name="_Value Copy 11 30 05 gas 12 09 05 AURORA at 12 14 05_Book2 2 2" xfId="5029"/>
    <cellStyle name="_Value Copy 11 30 05 gas 12 09 05 AURORA at 12 14 05_Book2 3" xfId="5030"/>
    <cellStyle name="_Value Copy 11 30 05 gas 12 09 05 AURORA at 12 14 05_Book2 4" xfId="9855"/>
    <cellStyle name="_Value Copy 11 30 05 gas 12 09 05 AURORA at 12 14 05_Book2_Adj Bench DR 3 for Initial Briefs (Electric)" xfId="5031"/>
    <cellStyle name="_Value Copy 11 30 05 gas 12 09 05 AURORA at 12 14 05_Book2_Adj Bench DR 3 for Initial Briefs (Electric) 2" xfId="5032"/>
    <cellStyle name="_Value Copy 11 30 05 gas 12 09 05 AURORA at 12 14 05_Book2_Adj Bench DR 3 for Initial Briefs (Electric) 2 2" xfId="5033"/>
    <cellStyle name="_Value Copy 11 30 05 gas 12 09 05 AURORA at 12 14 05_Book2_Adj Bench DR 3 for Initial Briefs (Electric) 3" xfId="5034"/>
    <cellStyle name="_Value Copy 11 30 05 gas 12 09 05 AURORA at 12 14 05_Book2_Adj Bench DR 3 for Initial Briefs (Electric) 4" xfId="9856"/>
    <cellStyle name="_Value Copy 11 30 05 gas 12 09 05 AURORA at 12 14 05_Book2_Adj Bench DR 3 for Initial Briefs (Electric)_DEM-WP(C) ENERG10C--ctn Mid-C_042010 2010GRC" xfId="9857"/>
    <cellStyle name="_Value Copy 11 30 05 gas 12 09 05 AURORA at 12 14 05_Book2_DEM-WP(C) ENERG10C--ctn Mid-C_042010 2010GRC" xfId="9858"/>
    <cellStyle name="_Value Copy 11 30 05 gas 12 09 05 AURORA at 12 14 05_Book2_Electric Rev Req Model (2009 GRC) Rebuttal" xfId="5035"/>
    <cellStyle name="_Value Copy 11 30 05 gas 12 09 05 AURORA at 12 14 05_Book2_Electric Rev Req Model (2009 GRC) Rebuttal 2" xfId="5036"/>
    <cellStyle name="_Value Copy 11 30 05 gas 12 09 05 AURORA at 12 14 05_Book2_Electric Rev Req Model (2009 GRC) Rebuttal 2 2" xfId="5037"/>
    <cellStyle name="_Value Copy 11 30 05 gas 12 09 05 AURORA at 12 14 05_Book2_Electric Rev Req Model (2009 GRC) Rebuttal 3" xfId="5038"/>
    <cellStyle name="_Value Copy 11 30 05 gas 12 09 05 AURORA at 12 14 05_Book2_Electric Rev Req Model (2009 GRC) Rebuttal 4" xfId="9859"/>
    <cellStyle name="_Value Copy 11 30 05 gas 12 09 05 AURORA at 12 14 05_Book2_Electric Rev Req Model (2009 GRC) Rebuttal REmoval of New  WH Solar AdjustMI" xfId="5039"/>
    <cellStyle name="_Value Copy 11 30 05 gas 12 09 05 AURORA at 12 14 05_Book2_Electric Rev Req Model (2009 GRC) Rebuttal REmoval of New  WH Solar AdjustMI 2" xfId="5040"/>
    <cellStyle name="_Value Copy 11 30 05 gas 12 09 05 AURORA at 12 14 05_Book2_Electric Rev Req Model (2009 GRC) Rebuttal REmoval of New  WH Solar AdjustMI 2 2" xfId="5041"/>
    <cellStyle name="_Value Copy 11 30 05 gas 12 09 05 AURORA at 12 14 05_Book2_Electric Rev Req Model (2009 GRC) Rebuttal REmoval of New  WH Solar AdjustMI 3" xfId="5042"/>
    <cellStyle name="_Value Copy 11 30 05 gas 12 09 05 AURORA at 12 14 05_Book2_Electric Rev Req Model (2009 GRC) Rebuttal REmoval of New  WH Solar AdjustMI 4" xfId="9860"/>
    <cellStyle name="_Value Copy 11 30 05 gas 12 09 05 AURORA at 12 14 05_Book2_Electric Rev Req Model (2009 GRC) Rebuttal REmoval of New  WH Solar AdjustMI_DEM-WP(C) ENERG10C--ctn Mid-C_042010 2010GRC" xfId="9861"/>
    <cellStyle name="_Value Copy 11 30 05 gas 12 09 05 AURORA at 12 14 05_Book2_Electric Rev Req Model (2009 GRC) Revised 01-18-2010" xfId="5043"/>
    <cellStyle name="_Value Copy 11 30 05 gas 12 09 05 AURORA at 12 14 05_Book2_Electric Rev Req Model (2009 GRC) Revised 01-18-2010 2" xfId="5044"/>
    <cellStyle name="_Value Copy 11 30 05 gas 12 09 05 AURORA at 12 14 05_Book2_Electric Rev Req Model (2009 GRC) Revised 01-18-2010 2 2" xfId="5045"/>
    <cellStyle name="_Value Copy 11 30 05 gas 12 09 05 AURORA at 12 14 05_Book2_Electric Rev Req Model (2009 GRC) Revised 01-18-2010 3" xfId="5046"/>
    <cellStyle name="_Value Copy 11 30 05 gas 12 09 05 AURORA at 12 14 05_Book2_Electric Rev Req Model (2009 GRC) Revised 01-18-2010 4" xfId="9862"/>
    <cellStyle name="_Value Copy 11 30 05 gas 12 09 05 AURORA at 12 14 05_Book2_Electric Rev Req Model (2009 GRC) Revised 01-18-2010_DEM-WP(C) ENERG10C--ctn Mid-C_042010 2010GRC" xfId="9863"/>
    <cellStyle name="_Value Copy 11 30 05 gas 12 09 05 AURORA at 12 14 05_Book2_Final Order Electric EXHIBIT A-1" xfId="5047"/>
    <cellStyle name="_Value Copy 11 30 05 gas 12 09 05 AURORA at 12 14 05_Book2_Final Order Electric EXHIBIT A-1 2" xfId="5048"/>
    <cellStyle name="_Value Copy 11 30 05 gas 12 09 05 AURORA at 12 14 05_Book2_Final Order Electric EXHIBIT A-1 2 2" xfId="5049"/>
    <cellStyle name="_Value Copy 11 30 05 gas 12 09 05 AURORA at 12 14 05_Book2_Final Order Electric EXHIBIT A-1 3" xfId="5050"/>
    <cellStyle name="_Value Copy 11 30 05 gas 12 09 05 AURORA at 12 14 05_Book2_Final Order Electric EXHIBIT A-1 4" xfId="9864"/>
    <cellStyle name="_Value Copy 11 30 05 gas 12 09 05 AURORA at 12 14 05_Book4" xfId="5051"/>
    <cellStyle name="_Value Copy 11 30 05 gas 12 09 05 AURORA at 12 14 05_Book4 2" xfId="5052"/>
    <cellStyle name="_Value Copy 11 30 05 gas 12 09 05 AURORA at 12 14 05_Book4 2 2" xfId="5053"/>
    <cellStyle name="_Value Copy 11 30 05 gas 12 09 05 AURORA at 12 14 05_Book4 3" xfId="5054"/>
    <cellStyle name="_Value Copy 11 30 05 gas 12 09 05 AURORA at 12 14 05_Book4 4" xfId="9865"/>
    <cellStyle name="_Value Copy 11 30 05 gas 12 09 05 AURORA at 12 14 05_Book4_DEM-WP(C) ENERG10C--ctn Mid-C_042010 2010GRC" xfId="9866"/>
    <cellStyle name="_Value Copy 11 30 05 gas 12 09 05 AURORA at 12 14 05_Book9" xfId="5055"/>
    <cellStyle name="_Value Copy 11 30 05 gas 12 09 05 AURORA at 12 14 05_Book9 2" xfId="5056"/>
    <cellStyle name="_Value Copy 11 30 05 gas 12 09 05 AURORA at 12 14 05_Book9 2 2" xfId="5057"/>
    <cellStyle name="_Value Copy 11 30 05 gas 12 09 05 AURORA at 12 14 05_Book9 3" xfId="5058"/>
    <cellStyle name="_Value Copy 11 30 05 gas 12 09 05 AURORA at 12 14 05_Book9 4" xfId="9867"/>
    <cellStyle name="_Value Copy 11 30 05 gas 12 09 05 AURORA at 12 14 05_Book9_DEM-WP(C) ENERG10C--ctn Mid-C_042010 2010GRC" xfId="9868"/>
    <cellStyle name="_Value Copy 11 30 05 gas 12 09 05 AURORA at 12 14 05_Check the Interest Calculation" xfId="9869"/>
    <cellStyle name="_Value Copy 11 30 05 gas 12 09 05 AURORA at 12 14 05_Check the Interest Calculation_Scenario 1 REC vs PTC Offset" xfId="9870"/>
    <cellStyle name="_Value Copy 11 30 05 gas 12 09 05 AURORA at 12 14 05_Check the Interest Calculation_Scenario 3" xfId="9871"/>
    <cellStyle name="_Value Copy 11 30 05 gas 12 09 05 AURORA at 12 14 05_Chelan PUD Power Costs (8-10)" xfId="9872"/>
    <cellStyle name="_Value Copy 11 30 05 gas 12 09 05 AURORA at 12 14 05_DEM-WP(C) Chelan Power Costs" xfId="9873"/>
    <cellStyle name="_Value Copy 11 30 05 gas 12 09 05 AURORA at 12 14 05_DEM-WP(C) ENERG10C--ctn Mid-C_042010 2010GRC" xfId="9874"/>
    <cellStyle name="_Value Copy 11 30 05 gas 12 09 05 AURORA at 12 14 05_DEM-WP(C) Gas Transport 2010GRC" xfId="9875"/>
    <cellStyle name="_Value Copy 11 30 05 gas 12 09 05 AURORA at 12 14 05_Direct Assignment Distribution Plant 2008" xfId="5059"/>
    <cellStyle name="_Value Copy 11 30 05 gas 12 09 05 AURORA at 12 14 05_Direct Assignment Distribution Plant 2008 2" xfId="5060"/>
    <cellStyle name="_Value Copy 11 30 05 gas 12 09 05 AURORA at 12 14 05_Direct Assignment Distribution Plant 2008 2 2" xfId="5061"/>
    <cellStyle name="_Value Copy 11 30 05 gas 12 09 05 AURORA at 12 14 05_Direct Assignment Distribution Plant 2008 2 2 2" xfId="5062"/>
    <cellStyle name="_Value Copy 11 30 05 gas 12 09 05 AURORA at 12 14 05_Direct Assignment Distribution Plant 2008 2 3" xfId="5063"/>
    <cellStyle name="_Value Copy 11 30 05 gas 12 09 05 AURORA at 12 14 05_Direct Assignment Distribution Plant 2008 2 3 2" xfId="5064"/>
    <cellStyle name="_Value Copy 11 30 05 gas 12 09 05 AURORA at 12 14 05_Direct Assignment Distribution Plant 2008 2 4" xfId="5065"/>
    <cellStyle name="_Value Copy 11 30 05 gas 12 09 05 AURORA at 12 14 05_Direct Assignment Distribution Plant 2008 2 4 2" xfId="5066"/>
    <cellStyle name="_Value Copy 11 30 05 gas 12 09 05 AURORA at 12 14 05_Direct Assignment Distribution Plant 2008 3" xfId="5067"/>
    <cellStyle name="_Value Copy 11 30 05 gas 12 09 05 AURORA at 12 14 05_Direct Assignment Distribution Plant 2008 3 2" xfId="5068"/>
    <cellStyle name="_Value Copy 11 30 05 gas 12 09 05 AURORA at 12 14 05_Direct Assignment Distribution Plant 2008 4" xfId="5069"/>
    <cellStyle name="_Value Copy 11 30 05 gas 12 09 05 AURORA at 12 14 05_Direct Assignment Distribution Plant 2008 4 2" xfId="5070"/>
    <cellStyle name="_Value Copy 11 30 05 gas 12 09 05 AURORA at 12 14 05_Direct Assignment Distribution Plant 2008 5" xfId="5071"/>
    <cellStyle name="_Value Copy 11 30 05 gas 12 09 05 AURORA at 12 14 05_Direct Assignment Distribution Plant 2008 6" xfId="9876"/>
    <cellStyle name="_Value Copy 11 30 05 gas 12 09 05 AURORA at 12 14 05_Electric COS Inputs" xfId="5072"/>
    <cellStyle name="_Value Copy 11 30 05 gas 12 09 05 AURORA at 12 14 05_Electric COS Inputs 2" xfId="5073"/>
    <cellStyle name="_Value Copy 11 30 05 gas 12 09 05 AURORA at 12 14 05_Electric COS Inputs 2 2" xfId="5074"/>
    <cellStyle name="_Value Copy 11 30 05 gas 12 09 05 AURORA at 12 14 05_Electric COS Inputs 2 2 2" xfId="5075"/>
    <cellStyle name="_Value Copy 11 30 05 gas 12 09 05 AURORA at 12 14 05_Electric COS Inputs 2 3" xfId="5076"/>
    <cellStyle name="_Value Copy 11 30 05 gas 12 09 05 AURORA at 12 14 05_Electric COS Inputs 2 3 2" xfId="5077"/>
    <cellStyle name="_Value Copy 11 30 05 gas 12 09 05 AURORA at 12 14 05_Electric COS Inputs 2 4" xfId="5078"/>
    <cellStyle name="_Value Copy 11 30 05 gas 12 09 05 AURORA at 12 14 05_Electric COS Inputs 2 4 2" xfId="5079"/>
    <cellStyle name="_Value Copy 11 30 05 gas 12 09 05 AURORA at 12 14 05_Electric COS Inputs 3" xfId="5080"/>
    <cellStyle name="_Value Copy 11 30 05 gas 12 09 05 AURORA at 12 14 05_Electric COS Inputs 3 2" xfId="5081"/>
    <cellStyle name="_Value Copy 11 30 05 gas 12 09 05 AURORA at 12 14 05_Electric COS Inputs 4" xfId="5082"/>
    <cellStyle name="_Value Copy 11 30 05 gas 12 09 05 AURORA at 12 14 05_Electric COS Inputs 4 2" xfId="5083"/>
    <cellStyle name="_Value Copy 11 30 05 gas 12 09 05 AURORA at 12 14 05_Electric COS Inputs 5" xfId="5084"/>
    <cellStyle name="_Value Copy 11 30 05 gas 12 09 05 AURORA at 12 14 05_Electric COS Inputs 6" xfId="9877"/>
    <cellStyle name="_Value Copy 11 30 05 gas 12 09 05 AURORA at 12 14 05_Electric Rate Spread and Rate Design 3.23.09" xfId="5085"/>
    <cellStyle name="_Value Copy 11 30 05 gas 12 09 05 AURORA at 12 14 05_Electric Rate Spread and Rate Design 3.23.09 2" xfId="5086"/>
    <cellStyle name="_Value Copy 11 30 05 gas 12 09 05 AURORA at 12 14 05_Electric Rate Spread and Rate Design 3.23.09 2 2" xfId="5087"/>
    <cellStyle name="_Value Copy 11 30 05 gas 12 09 05 AURORA at 12 14 05_Electric Rate Spread and Rate Design 3.23.09 2 2 2" xfId="5088"/>
    <cellStyle name="_Value Copy 11 30 05 gas 12 09 05 AURORA at 12 14 05_Electric Rate Spread and Rate Design 3.23.09 2 3" xfId="5089"/>
    <cellStyle name="_Value Copy 11 30 05 gas 12 09 05 AURORA at 12 14 05_Electric Rate Spread and Rate Design 3.23.09 2 3 2" xfId="5090"/>
    <cellStyle name="_Value Copy 11 30 05 gas 12 09 05 AURORA at 12 14 05_Electric Rate Spread and Rate Design 3.23.09 2 4" xfId="5091"/>
    <cellStyle name="_Value Copy 11 30 05 gas 12 09 05 AURORA at 12 14 05_Electric Rate Spread and Rate Design 3.23.09 2 4 2" xfId="5092"/>
    <cellStyle name="_Value Copy 11 30 05 gas 12 09 05 AURORA at 12 14 05_Electric Rate Spread and Rate Design 3.23.09 3" xfId="5093"/>
    <cellStyle name="_Value Copy 11 30 05 gas 12 09 05 AURORA at 12 14 05_Electric Rate Spread and Rate Design 3.23.09 3 2" xfId="5094"/>
    <cellStyle name="_Value Copy 11 30 05 gas 12 09 05 AURORA at 12 14 05_Electric Rate Spread and Rate Design 3.23.09 4" xfId="5095"/>
    <cellStyle name="_Value Copy 11 30 05 gas 12 09 05 AURORA at 12 14 05_Electric Rate Spread and Rate Design 3.23.09 4 2" xfId="5096"/>
    <cellStyle name="_Value Copy 11 30 05 gas 12 09 05 AURORA at 12 14 05_Electric Rate Spread and Rate Design 3.23.09 5" xfId="5097"/>
    <cellStyle name="_Value Copy 11 30 05 gas 12 09 05 AURORA at 12 14 05_Electric Rate Spread and Rate Design 3.23.09 6" xfId="9878"/>
    <cellStyle name="_Value Copy 11 30 05 gas 12 09 05 AURORA at 12 14 05_Exhibit D fr R Gho 12-31-08" xfId="5098"/>
    <cellStyle name="_Value Copy 11 30 05 gas 12 09 05 AURORA at 12 14 05_Exhibit D fr R Gho 12-31-08 2" xfId="5099"/>
    <cellStyle name="_Value Copy 11 30 05 gas 12 09 05 AURORA at 12 14 05_Exhibit D fr R Gho 12-31-08 3" xfId="9879"/>
    <cellStyle name="_Value Copy 11 30 05 gas 12 09 05 AURORA at 12 14 05_Exhibit D fr R Gho 12-31-08 v2" xfId="5100"/>
    <cellStyle name="_Value Copy 11 30 05 gas 12 09 05 AURORA at 12 14 05_Exhibit D fr R Gho 12-31-08 v2 2" xfId="5101"/>
    <cellStyle name="_Value Copy 11 30 05 gas 12 09 05 AURORA at 12 14 05_Exhibit D fr R Gho 12-31-08 v2 3" xfId="9880"/>
    <cellStyle name="_Value Copy 11 30 05 gas 12 09 05 AURORA at 12 14 05_Exhibit D fr R Gho 12-31-08 v2_DEM-WP(C) ENERG10C--ctn Mid-C_042010 2010GRC" xfId="9881"/>
    <cellStyle name="_Value Copy 11 30 05 gas 12 09 05 AURORA at 12 14 05_Exhibit D fr R Gho 12-31-08 v2_NIM Summary" xfId="5102"/>
    <cellStyle name="_Value Copy 11 30 05 gas 12 09 05 AURORA at 12 14 05_Exhibit D fr R Gho 12-31-08 v2_NIM Summary 2" xfId="5103"/>
    <cellStyle name="_Value Copy 11 30 05 gas 12 09 05 AURORA at 12 14 05_Exhibit D fr R Gho 12-31-08 v2_NIM Summary_DEM-WP(C) ENERG10C--ctn Mid-C_042010 2010GRC" xfId="9882"/>
    <cellStyle name="_Value Copy 11 30 05 gas 12 09 05 AURORA at 12 14 05_Exhibit D fr R Gho 12-31-08_DEM-WP(C) ENERG10C--ctn Mid-C_042010 2010GRC" xfId="9883"/>
    <cellStyle name="_Value Copy 11 30 05 gas 12 09 05 AURORA at 12 14 05_Exhibit D fr R Gho 12-31-08_NIM Summary" xfId="5104"/>
    <cellStyle name="_Value Copy 11 30 05 gas 12 09 05 AURORA at 12 14 05_Exhibit D fr R Gho 12-31-08_NIM Summary 2" xfId="5105"/>
    <cellStyle name="_Value Copy 11 30 05 gas 12 09 05 AURORA at 12 14 05_Exhibit D fr R Gho 12-31-08_NIM Summary_DEM-WP(C) ENERG10C--ctn Mid-C_042010 2010GRC" xfId="9884"/>
    <cellStyle name="_Value Copy 11 30 05 gas 12 09 05 AURORA at 12 14 05_Gas Rev Req Model (2010 GRC)" xfId="9885"/>
    <cellStyle name="_Value Copy 11 30 05 gas 12 09 05 AURORA at 12 14 05_Hopkins Ridge Prepaid Tran - Interest Earned RY 12ME Feb  '11" xfId="5106"/>
    <cellStyle name="_Value Copy 11 30 05 gas 12 09 05 AURORA at 12 14 05_Hopkins Ridge Prepaid Tran - Interest Earned RY 12ME Feb  '11 2" xfId="5107"/>
    <cellStyle name="_Value Copy 11 30 05 gas 12 09 05 AURORA at 12 14 05_Hopkins Ridge Prepaid Tran - Interest Earned RY 12ME Feb  '11_DEM-WP(C) ENERG10C--ctn Mid-C_042010 2010GRC" xfId="9886"/>
    <cellStyle name="_Value Copy 11 30 05 gas 12 09 05 AURORA at 12 14 05_Hopkins Ridge Prepaid Tran - Interest Earned RY 12ME Feb  '11_NIM Summary" xfId="5108"/>
    <cellStyle name="_Value Copy 11 30 05 gas 12 09 05 AURORA at 12 14 05_Hopkins Ridge Prepaid Tran - Interest Earned RY 12ME Feb  '11_NIM Summary 2" xfId="5109"/>
    <cellStyle name="_Value Copy 11 30 05 gas 12 09 05 AURORA at 12 14 05_Hopkins Ridge Prepaid Tran - Interest Earned RY 12ME Feb  '11_NIM Summary_DEM-WP(C) ENERG10C--ctn Mid-C_042010 2010GRC" xfId="9887"/>
    <cellStyle name="_Value Copy 11 30 05 gas 12 09 05 AURORA at 12 14 05_Hopkins Ridge Prepaid Tran - Interest Earned RY 12ME Feb  '11_Transmission Workbook for May BOD" xfId="5110"/>
    <cellStyle name="_Value Copy 11 30 05 gas 12 09 05 AURORA at 12 14 05_Hopkins Ridge Prepaid Tran - Interest Earned RY 12ME Feb  '11_Transmission Workbook for May BOD 2" xfId="5111"/>
    <cellStyle name="_Value Copy 11 30 05 gas 12 09 05 AURORA at 12 14 05_Hopkins Ridge Prepaid Tran - Interest Earned RY 12ME Feb  '11_Transmission Workbook for May BOD_DEM-WP(C) ENERG10C--ctn Mid-C_042010 2010GRC" xfId="9888"/>
    <cellStyle name="_Value Copy 11 30 05 gas 12 09 05 AURORA at 12 14 05_INPUTS" xfId="5112"/>
    <cellStyle name="_Value Copy 11 30 05 gas 12 09 05 AURORA at 12 14 05_INPUTS 2" xfId="5113"/>
    <cellStyle name="_Value Copy 11 30 05 gas 12 09 05 AURORA at 12 14 05_INPUTS 2 2" xfId="5114"/>
    <cellStyle name="_Value Copy 11 30 05 gas 12 09 05 AURORA at 12 14 05_INPUTS 2 2 2" xfId="5115"/>
    <cellStyle name="_Value Copy 11 30 05 gas 12 09 05 AURORA at 12 14 05_INPUTS 2 3" xfId="5116"/>
    <cellStyle name="_Value Copy 11 30 05 gas 12 09 05 AURORA at 12 14 05_INPUTS 2 3 2" xfId="5117"/>
    <cellStyle name="_Value Copy 11 30 05 gas 12 09 05 AURORA at 12 14 05_INPUTS 2 4" xfId="5118"/>
    <cellStyle name="_Value Copy 11 30 05 gas 12 09 05 AURORA at 12 14 05_INPUTS 2 4 2" xfId="5119"/>
    <cellStyle name="_Value Copy 11 30 05 gas 12 09 05 AURORA at 12 14 05_INPUTS 3" xfId="5120"/>
    <cellStyle name="_Value Copy 11 30 05 gas 12 09 05 AURORA at 12 14 05_INPUTS 3 2" xfId="5121"/>
    <cellStyle name="_Value Copy 11 30 05 gas 12 09 05 AURORA at 12 14 05_INPUTS 4" xfId="5122"/>
    <cellStyle name="_Value Copy 11 30 05 gas 12 09 05 AURORA at 12 14 05_INPUTS 4 2" xfId="5123"/>
    <cellStyle name="_Value Copy 11 30 05 gas 12 09 05 AURORA at 12 14 05_INPUTS 5" xfId="5124"/>
    <cellStyle name="_Value Copy 11 30 05 gas 12 09 05 AURORA at 12 14 05_INPUTS 6" xfId="9889"/>
    <cellStyle name="_Value Copy 11 30 05 gas 12 09 05 AURORA at 12 14 05_Leased Transformer &amp; Substation Plant &amp; Rev 12-2009" xfId="5125"/>
    <cellStyle name="_Value Copy 11 30 05 gas 12 09 05 AURORA at 12 14 05_Leased Transformer &amp; Substation Plant &amp; Rev 12-2009 2" xfId="5126"/>
    <cellStyle name="_Value Copy 11 30 05 gas 12 09 05 AURORA at 12 14 05_Leased Transformer &amp; Substation Plant &amp; Rev 12-2009 2 2" xfId="5127"/>
    <cellStyle name="_Value Copy 11 30 05 gas 12 09 05 AURORA at 12 14 05_Leased Transformer &amp; Substation Plant &amp; Rev 12-2009 2 2 2" xfId="5128"/>
    <cellStyle name="_Value Copy 11 30 05 gas 12 09 05 AURORA at 12 14 05_Leased Transformer &amp; Substation Plant &amp; Rev 12-2009 2 3" xfId="5129"/>
    <cellStyle name="_Value Copy 11 30 05 gas 12 09 05 AURORA at 12 14 05_Leased Transformer &amp; Substation Plant &amp; Rev 12-2009 2 3 2" xfId="5130"/>
    <cellStyle name="_Value Copy 11 30 05 gas 12 09 05 AURORA at 12 14 05_Leased Transformer &amp; Substation Plant &amp; Rev 12-2009 2 4" xfId="5131"/>
    <cellStyle name="_Value Copy 11 30 05 gas 12 09 05 AURORA at 12 14 05_Leased Transformer &amp; Substation Plant &amp; Rev 12-2009 2 4 2" xfId="5132"/>
    <cellStyle name="_Value Copy 11 30 05 gas 12 09 05 AURORA at 12 14 05_Leased Transformer &amp; Substation Plant &amp; Rev 12-2009 3" xfId="5133"/>
    <cellStyle name="_Value Copy 11 30 05 gas 12 09 05 AURORA at 12 14 05_Leased Transformer &amp; Substation Plant &amp; Rev 12-2009 3 2" xfId="5134"/>
    <cellStyle name="_Value Copy 11 30 05 gas 12 09 05 AURORA at 12 14 05_Leased Transformer &amp; Substation Plant &amp; Rev 12-2009 4" xfId="5135"/>
    <cellStyle name="_Value Copy 11 30 05 gas 12 09 05 AURORA at 12 14 05_Leased Transformer &amp; Substation Plant &amp; Rev 12-2009 4 2" xfId="5136"/>
    <cellStyle name="_Value Copy 11 30 05 gas 12 09 05 AURORA at 12 14 05_Leased Transformer &amp; Substation Plant &amp; Rev 12-2009 5" xfId="5137"/>
    <cellStyle name="_Value Copy 11 30 05 gas 12 09 05 AURORA at 12 14 05_Leased Transformer &amp; Substation Plant &amp; Rev 12-2009 6" xfId="9890"/>
    <cellStyle name="_Value Copy 11 30 05 gas 12 09 05 AURORA at 12 14 05_NIM Summary" xfId="5138"/>
    <cellStyle name="_Value Copy 11 30 05 gas 12 09 05 AURORA at 12 14 05_NIM Summary 09GRC" xfId="5139"/>
    <cellStyle name="_Value Copy 11 30 05 gas 12 09 05 AURORA at 12 14 05_NIM Summary 09GRC 2" xfId="5140"/>
    <cellStyle name="_Value Copy 11 30 05 gas 12 09 05 AURORA at 12 14 05_NIM Summary 09GRC_DEM-WP(C) ENERG10C--ctn Mid-C_042010 2010GRC" xfId="9891"/>
    <cellStyle name="_Value Copy 11 30 05 gas 12 09 05 AURORA at 12 14 05_NIM Summary 2" xfId="5141"/>
    <cellStyle name="_Value Copy 11 30 05 gas 12 09 05 AURORA at 12 14 05_NIM Summary 3" xfId="5142"/>
    <cellStyle name="_Value Copy 11 30 05 gas 12 09 05 AURORA at 12 14 05_NIM Summary 4" xfId="5143"/>
    <cellStyle name="_Value Copy 11 30 05 gas 12 09 05 AURORA at 12 14 05_NIM Summary 5" xfId="5144"/>
    <cellStyle name="_Value Copy 11 30 05 gas 12 09 05 AURORA at 12 14 05_NIM Summary 6" xfId="5145"/>
    <cellStyle name="_Value Copy 11 30 05 gas 12 09 05 AURORA at 12 14 05_NIM Summary 7" xfId="5146"/>
    <cellStyle name="_Value Copy 11 30 05 gas 12 09 05 AURORA at 12 14 05_NIM Summary 8" xfId="5147"/>
    <cellStyle name="_Value Copy 11 30 05 gas 12 09 05 AURORA at 12 14 05_NIM Summary 9" xfId="5148"/>
    <cellStyle name="_Value Copy 11 30 05 gas 12 09 05 AURORA at 12 14 05_NIM Summary_DEM-WP(C) ENERG10C--ctn Mid-C_042010 2010GRC" xfId="9892"/>
    <cellStyle name="_Value Copy 11 30 05 gas 12 09 05 AURORA at 12 14 05_PCA 10 -  Exhibit D from A Kellogg Jan 2011" xfId="9893"/>
    <cellStyle name="_Value Copy 11 30 05 gas 12 09 05 AURORA at 12 14 05_PCA 10 -  Exhibit D from A Kellogg July 2011" xfId="9894"/>
    <cellStyle name="_Value Copy 11 30 05 gas 12 09 05 AURORA at 12 14 05_PCA 10 -  Exhibit D from S Free Rcv'd 12-11" xfId="9895"/>
    <cellStyle name="_Value Copy 11 30 05 gas 12 09 05 AURORA at 12 14 05_PCA 7 - Exhibit D update 11_30_08 (2)" xfId="5149"/>
    <cellStyle name="_Value Copy 11 30 05 gas 12 09 05 AURORA at 12 14 05_PCA 7 - Exhibit D update 11_30_08 (2) 2" xfId="5150"/>
    <cellStyle name="_Value Copy 11 30 05 gas 12 09 05 AURORA at 12 14 05_PCA 7 - Exhibit D update 11_30_08 (2) 2 2" xfId="5151"/>
    <cellStyle name="_Value Copy 11 30 05 gas 12 09 05 AURORA at 12 14 05_PCA 7 - Exhibit D update 11_30_08 (2) 3" xfId="5152"/>
    <cellStyle name="_Value Copy 11 30 05 gas 12 09 05 AURORA at 12 14 05_PCA 7 - Exhibit D update 11_30_08 (2) 4" xfId="9896"/>
    <cellStyle name="_Value Copy 11 30 05 gas 12 09 05 AURORA at 12 14 05_PCA 7 - Exhibit D update 11_30_08 (2)_DEM-WP(C) ENERG10C--ctn Mid-C_042010 2010GRC" xfId="9897"/>
    <cellStyle name="_Value Copy 11 30 05 gas 12 09 05 AURORA at 12 14 05_PCA 7 - Exhibit D update 11_30_08 (2)_NIM Summary" xfId="5153"/>
    <cellStyle name="_Value Copy 11 30 05 gas 12 09 05 AURORA at 12 14 05_PCA 7 - Exhibit D update 11_30_08 (2)_NIM Summary 2" xfId="5154"/>
    <cellStyle name="_Value Copy 11 30 05 gas 12 09 05 AURORA at 12 14 05_PCA 7 - Exhibit D update 11_30_08 (2)_NIM Summary_DEM-WP(C) ENERG10C--ctn Mid-C_042010 2010GRC" xfId="9898"/>
    <cellStyle name="_Value Copy 11 30 05 gas 12 09 05 AURORA at 12 14 05_PCA 8 - Exhibit D update 12_31_09" xfId="9899"/>
    <cellStyle name="_Value Copy 11 30 05 gas 12 09 05 AURORA at 12 14 05_PCA 8 - Exhibit D update 12_31_09 2" xfId="9900"/>
    <cellStyle name="_Value Copy 11 30 05 gas 12 09 05 AURORA at 12 14 05_PCA 9 -  Exhibit D April 2010" xfId="9901"/>
    <cellStyle name="_Value Copy 11 30 05 gas 12 09 05 AURORA at 12 14 05_PCA 9 -  Exhibit D April 2010 (3)" xfId="5155"/>
    <cellStyle name="_Value Copy 11 30 05 gas 12 09 05 AURORA at 12 14 05_PCA 9 -  Exhibit D April 2010 (3) 2" xfId="5156"/>
    <cellStyle name="_Value Copy 11 30 05 gas 12 09 05 AURORA at 12 14 05_PCA 9 -  Exhibit D April 2010 (3)_DEM-WP(C) ENERG10C--ctn Mid-C_042010 2010GRC" xfId="9902"/>
    <cellStyle name="_Value Copy 11 30 05 gas 12 09 05 AURORA at 12 14 05_PCA 9 -  Exhibit D April 2010 2" xfId="9903"/>
    <cellStyle name="_Value Copy 11 30 05 gas 12 09 05 AURORA at 12 14 05_PCA 9 -  Exhibit D April 2010 3" xfId="9904"/>
    <cellStyle name="_Value Copy 11 30 05 gas 12 09 05 AURORA at 12 14 05_PCA 9 -  Exhibit D Feb 2010" xfId="9905"/>
    <cellStyle name="_Value Copy 11 30 05 gas 12 09 05 AURORA at 12 14 05_PCA 9 -  Exhibit D Feb 2010 2" xfId="9906"/>
    <cellStyle name="_Value Copy 11 30 05 gas 12 09 05 AURORA at 12 14 05_PCA 9 -  Exhibit D Feb 2010 v2" xfId="9907"/>
    <cellStyle name="_Value Copy 11 30 05 gas 12 09 05 AURORA at 12 14 05_PCA 9 -  Exhibit D Feb 2010 v2 2" xfId="9908"/>
    <cellStyle name="_Value Copy 11 30 05 gas 12 09 05 AURORA at 12 14 05_PCA 9 -  Exhibit D Feb 2010 WF" xfId="9909"/>
    <cellStyle name="_Value Copy 11 30 05 gas 12 09 05 AURORA at 12 14 05_PCA 9 -  Exhibit D Feb 2010 WF 2" xfId="9910"/>
    <cellStyle name="_Value Copy 11 30 05 gas 12 09 05 AURORA at 12 14 05_PCA 9 -  Exhibit D Jan 2010" xfId="9911"/>
    <cellStyle name="_Value Copy 11 30 05 gas 12 09 05 AURORA at 12 14 05_PCA 9 -  Exhibit D Jan 2010 2" xfId="9912"/>
    <cellStyle name="_Value Copy 11 30 05 gas 12 09 05 AURORA at 12 14 05_PCA 9 -  Exhibit D March 2010 (2)" xfId="9913"/>
    <cellStyle name="_Value Copy 11 30 05 gas 12 09 05 AURORA at 12 14 05_PCA 9 -  Exhibit D March 2010 (2) 2" xfId="9914"/>
    <cellStyle name="_Value Copy 11 30 05 gas 12 09 05 AURORA at 12 14 05_PCA 9 -  Exhibit D Nov 2010" xfId="9915"/>
    <cellStyle name="_Value Copy 11 30 05 gas 12 09 05 AURORA at 12 14 05_PCA 9 -  Exhibit D Nov 2010 2" xfId="9916"/>
    <cellStyle name="_Value Copy 11 30 05 gas 12 09 05 AURORA at 12 14 05_PCA 9 - Exhibit D at August 2010" xfId="9917"/>
    <cellStyle name="_Value Copy 11 30 05 gas 12 09 05 AURORA at 12 14 05_PCA 9 - Exhibit D at August 2010 2" xfId="9918"/>
    <cellStyle name="_Value Copy 11 30 05 gas 12 09 05 AURORA at 12 14 05_PCA 9 - Exhibit D June 2010 GRC" xfId="9919"/>
    <cellStyle name="_Value Copy 11 30 05 gas 12 09 05 AURORA at 12 14 05_PCA 9 - Exhibit D June 2010 GRC 2" xfId="9920"/>
    <cellStyle name="_Value Copy 11 30 05 gas 12 09 05 AURORA at 12 14 05_Power Costs - Comparison bx Rbtl-Staff-Jt-PC" xfId="5157"/>
    <cellStyle name="_Value Copy 11 30 05 gas 12 09 05 AURORA at 12 14 05_Power Costs - Comparison bx Rbtl-Staff-Jt-PC 2" xfId="5158"/>
    <cellStyle name="_Value Copy 11 30 05 gas 12 09 05 AURORA at 12 14 05_Power Costs - Comparison bx Rbtl-Staff-Jt-PC 2 2" xfId="5159"/>
    <cellStyle name="_Value Copy 11 30 05 gas 12 09 05 AURORA at 12 14 05_Power Costs - Comparison bx Rbtl-Staff-Jt-PC 3" xfId="5160"/>
    <cellStyle name="_Value Copy 11 30 05 gas 12 09 05 AURORA at 12 14 05_Power Costs - Comparison bx Rbtl-Staff-Jt-PC 4" xfId="9921"/>
    <cellStyle name="_Value Copy 11 30 05 gas 12 09 05 AURORA at 12 14 05_Power Costs - Comparison bx Rbtl-Staff-Jt-PC_Adj Bench DR 3 for Initial Briefs (Electric)" xfId="5161"/>
    <cellStyle name="_Value Copy 11 30 05 gas 12 09 05 AURORA at 12 14 05_Power Costs - Comparison bx Rbtl-Staff-Jt-PC_Adj Bench DR 3 for Initial Briefs (Electric) 2" xfId="5162"/>
    <cellStyle name="_Value Copy 11 30 05 gas 12 09 05 AURORA at 12 14 05_Power Costs - Comparison bx Rbtl-Staff-Jt-PC_Adj Bench DR 3 for Initial Briefs (Electric) 2 2" xfId="5163"/>
    <cellStyle name="_Value Copy 11 30 05 gas 12 09 05 AURORA at 12 14 05_Power Costs - Comparison bx Rbtl-Staff-Jt-PC_Adj Bench DR 3 for Initial Briefs (Electric) 3" xfId="5164"/>
    <cellStyle name="_Value Copy 11 30 05 gas 12 09 05 AURORA at 12 14 05_Power Costs - Comparison bx Rbtl-Staff-Jt-PC_Adj Bench DR 3 for Initial Briefs (Electric) 4" xfId="9922"/>
    <cellStyle name="_Value Copy 11 30 05 gas 12 09 05 AURORA at 12 14 05_Power Costs - Comparison bx Rbtl-Staff-Jt-PC_Adj Bench DR 3 for Initial Briefs (Electric)_DEM-WP(C) ENERG10C--ctn Mid-C_042010 2010GRC" xfId="9923"/>
    <cellStyle name="_Value Copy 11 30 05 gas 12 09 05 AURORA at 12 14 05_Power Costs - Comparison bx Rbtl-Staff-Jt-PC_DEM-WP(C) ENERG10C--ctn Mid-C_042010 2010GRC" xfId="9924"/>
    <cellStyle name="_Value Copy 11 30 05 gas 12 09 05 AURORA at 12 14 05_Power Costs - Comparison bx Rbtl-Staff-Jt-PC_Electric Rev Req Model (2009 GRC) Rebuttal" xfId="5165"/>
    <cellStyle name="_Value Copy 11 30 05 gas 12 09 05 AURORA at 12 14 05_Power Costs - Comparison bx Rbtl-Staff-Jt-PC_Electric Rev Req Model (2009 GRC) Rebuttal 2" xfId="5166"/>
    <cellStyle name="_Value Copy 11 30 05 gas 12 09 05 AURORA at 12 14 05_Power Costs - Comparison bx Rbtl-Staff-Jt-PC_Electric Rev Req Model (2009 GRC) Rebuttal 2 2" xfId="5167"/>
    <cellStyle name="_Value Copy 11 30 05 gas 12 09 05 AURORA at 12 14 05_Power Costs - Comparison bx Rbtl-Staff-Jt-PC_Electric Rev Req Model (2009 GRC) Rebuttal 3" xfId="5168"/>
    <cellStyle name="_Value Copy 11 30 05 gas 12 09 05 AURORA at 12 14 05_Power Costs - Comparison bx Rbtl-Staff-Jt-PC_Electric Rev Req Model (2009 GRC) Rebuttal 4" xfId="9925"/>
    <cellStyle name="_Value Copy 11 30 05 gas 12 09 05 AURORA at 12 14 05_Power Costs - Comparison bx Rbtl-Staff-Jt-PC_Electric Rev Req Model (2009 GRC) Rebuttal REmoval of New  WH Solar AdjustMI" xfId="5169"/>
    <cellStyle name="_Value Copy 11 30 05 gas 12 09 05 AURORA at 12 14 05_Power Costs - Comparison bx Rbtl-Staff-Jt-PC_Electric Rev Req Model (2009 GRC) Rebuttal REmoval of New  WH Solar AdjustMI 2" xfId="5170"/>
    <cellStyle name="_Value Copy 11 30 05 gas 12 09 05 AURORA at 12 14 05_Power Costs - Comparison bx Rbtl-Staff-Jt-PC_Electric Rev Req Model (2009 GRC) Rebuttal REmoval of New  WH Solar AdjustMI 2 2" xfId="5171"/>
    <cellStyle name="_Value Copy 11 30 05 gas 12 09 05 AURORA at 12 14 05_Power Costs - Comparison bx Rbtl-Staff-Jt-PC_Electric Rev Req Model (2009 GRC) Rebuttal REmoval of New  WH Solar AdjustMI 3" xfId="5172"/>
    <cellStyle name="_Value Copy 11 30 05 gas 12 09 05 AURORA at 12 14 05_Power Costs - Comparison bx Rbtl-Staff-Jt-PC_Electric Rev Req Model (2009 GRC) Rebuttal REmoval of New  WH Solar AdjustMI 4" xfId="9926"/>
    <cellStyle name="_Value Copy 11 30 05 gas 12 09 05 AURORA at 12 14 05_Power Costs - Comparison bx Rbtl-Staff-Jt-PC_Electric Rev Req Model (2009 GRC) Rebuttal REmoval of New  WH Solar AdjustMI_DEM-WP(C) ENERG10C--ctn Mid-C_042010 2010GRC" xfId="9927"/>
    <cellStyle name="_Value Copy 11 30 05 gas 12 09 05 AURORA at 12 14 05_Power Costs - Comparison bx Rbtl-Staff-Jt-PC_Electric Rev Req Model (2009 GRC) Revised 01-18-2010" xfId="5173"/>
    <cellStyle name="_Value Copy 11 30 05 gas 12 09 05 AURORA at 12 14 05_Power Costs - Comparison bx Rbtl-Staff-Jt-PC_Electric Rev Req Model (2009 GRC) Revised 01-18-2010 2" xfId="5174"/>
    <cellStyle name="_Value Copy 11 30 05 gas 12 09 05 AURORA at 12 14 05_Power Costs - Comparison bx Rbtl-Staff-Jt-PC_Electric Rev Req Model (2009 GRC) Revised 01-18-2010 2 2" xfId="5175"/>
    <cellStyle name="_Value Copy 11 30 05 gas 12 09 05 AURORA at 12 14 05_Power Costs - Comparison bx Rbtl-Staff-Jt-PC_Electric Rev Req Model (2009 GRC) Revised 01-18-2010 3" xfId="5176"/>
    <cellStyle name="_Value Copy 11 30 05 gas 12 09 05 AURORA at 12 14 05_Power Costs - Comparison bx Rbtl-Staff-Jt-PC_Electric Rev Req Model (2009 GRC) Revised 01-18-2010 4" xfId="9928"/>
    <cellStyle name="_Value Copy 11 30 05 gas 12 09 05 AURORA at 12 14 05_Power Costs - Comparison bx Rbtl-Staff-Jt-PC_Electric Rev Req Model (2009 GRC) Revised 01-18-2010_DEM-WP(C) ENERG10C--ctn Mid-C_042010 2010GRC" xfId="9929"/>
    <cellStyle name="_Value Copy 11 30 05 gas 12 09 05 AURORA at 12 14 05_Power Costs - Comparison bx Rbtl-Staff-Jt-PC_Final Order Electric EXHIBIT A-1" xfId="5177"/>
    <cellStyle name="_Value Copy 11 30 05 gas 12 09 05 AURORA at 12 14 05_Power Costs - Comparison bx Rbtl-Staff-Jt-PC_Final Order Electric EXHIBIT A-1 2" xfId="5178"/>
    <cellStyle name="_Value Copy 11 30 05 gas 12 09 05 AURORA at 12 14 05_Power Costs - Comparison bx Rbtl-Staff-Jt-PC_Final Order Electric EXHIBIT A-1 2 2" xfId="5179"/>
    <cellStyle name="_Value Copy 11 30 05 gas 12 09 05 AURORA at 12 14 05_Power Costs - Comparison bx Rbtl-Staff-Jt-PC_Final Order Electric EXHIBIT A-1 3" xfId="5180"/>
    <cellStyle name="_Value Copy 11 30 05 gas 12 09 05 AURORA at 12 14 05_Power Costs - Comparison bx Rbtl-Staff-Jt-PC_Final Order Electric EXHIBIT A-1 4" xfId="9930"/>
    <cellStyle name="_Value Copy 11 30 05 gas 12 09 05 AURORA at 12 14 05_Production Adj 4.37" xfId="5181"/>
    <cellStyle name="_Value Copy 11 30 05 gas 12 09 05 AURORA at 12 14 05_Production Adj 4.37 2" xfId="5182"/>
    <cellStyle name="_Value Copy 11 30 05 gas 12 09 05 AURORA at 12 14 05_Production Adj 4.37 2 2" xfId="5183"/>
    <cellStyle name="_Value Copy 11 30 05 gas 12 09 05 AURORA at 12 14 05_Production Adj 4.37 3" xfId="5184"/>
    <cellStyle name="_Value Copy 11 30 05 gas 12 09 05 AURORA at 12 14 05_Purchased Power Adj 4.03" xfId="5185"/>
    <cellStyle name="_Value Copy 11 30 05 gas 12 09 05 AURORA at 12 14 05_Purchased Power Adj 4.03 2" xfId="5186"/>
    <cellStyle name="_Value Copy 11 30 05 gas 12 09 05 AURORA at 12 14 05_Purchased Power Adj 4.03 2 2" xfId="5187"/>
    <cellStyle name="_Value Copy 11 30 05 gas 12 09 05 AURORA at 12 14 05_Purchased Power Adj 4.03 3" xfId="5188"/>
    <cellStyle name="_Value Copy 11 30 05 gas 12 09 05 AURORA at 12 14 05_Rate Design Sch 24" xfId="5189"/>
    <cellStyle name="_Value Copy 11 30 05 gas 12 09 05 AURORA at 12 14 05_Rate Design Sch 24 2" xfId="5190"/>
    <cellStyle name="_Value Copy 11 30 05 gas 12 09 05 AURORA at 12 14 05_Rate Design Sch 25" xfId="5191"/>
    <cellStyle name="_Value Copy 11 30 05 gas 12 09 05 AURORA at 12 14 05_Rate Design Sch 25 2" xfId="5192"/>
    <cellStyle name="_Value Copy 11 30 05 gas 12 09 05 AURORA at 12 14 05_Rate Design Sch 25 2 2" xfId="5193"/>
    <cellStyle name="_Value Copy 11 30 05 gas 12 09 05 AURORA at 12 14 05_Rate Design Sch 25 3" xfId="5194"/>
    <cellStyle name="_Value Copy 11 30 05 gas 12 09 05 AURORA at 12 14 05_Rate Design Sch 26" xfId="5195"/>
    <cellStyle name="_Value Copy 11 30 05 gas 12 09 05 AURORA at 12 14 05_Rate Design Sch 26 2" xfId="5196"/>
    <cellStyle name="_Value Copy 11 30 05 gas 12 09 05 AURORA at 12 14 05_Rate Design Sch 26 2 2" xfId="5197"/>
    <cellStyle name="_Value Copy 11 30 05 gas 12 09 05 AURORA at 12 14 05_Rate Design Sch 26 3" xfId="5198"/>
    <cellStyle name="_Value Copy 11 30 05 gas 12 09 05 AURORA at 12 14 05_Rate Design Sch 31" xfId="5199"/>
    <cellStyle name="_Value Copy 11 30 05 gas 12 09 05 AURORA at 12 14 05_Rate Design Sch 31 2" xfId="5200"/>
    <cellStyle name="_Value Copy 11 30 05 gas 12 09 05 AURORA at 12 14 05_Rate Design Sch 31 2 2" xfId="5201"/>
    <cellStyle name="_Value Copy 11 30 05 gas 12 09 05 AURORA at 12 14 05_Rate Design Sch 31 3" xfId="5202"/>
    <cellStyle name="_Value Copy 11 30 05 gas 12 09 05 AURORA at 12 14 05_Rate Design Sch 43" xfId="5203"/>
    <cellStyle name="_Value Copy 11 30 05 gas 12 09 05 AURORA at 12 14 05_Rate Design Sch 43 2" xfId="5204"/>
    <cellStyle name="_Value Copy 11 30 05 gas 12 09 05 AURORA at 12 14 05_Rate Design Sch 43 2 2" xfId="5205"/>
    <cellStyle name="_Value Copy 11 30 05 gas 12 09 05 AURORA at 12 14 05_Rate Design Sch 43 3" xfId="5206"/>
    <cellStyle name="_Value Copy 11 30 05 gas 12 09 05 AURORA at 12 14 05_Rate Design Sch 448-449" xfId="5207"/>
    <cellStyle name="_Value Copy 11 30 05 gas 12 09 05 AURORA at 12 14 05_Rate Design Sch 448-449 2" xfId="5208"/>
    <cellStyle name="_Value Copy 11 30 05 gas 12 09 05 AURORA at 12 14 05_Rate Design Sch 46" xfId="5209"/>
    <cellStyle name="_Value Copy 11 30 05 gas 12 09 05 AURORA at 12 14 05_Rate Design Sch 46 2" xfId="5210"/>
    <cellStyle name="_Value Copy 11 30 05 gas 12 09 05 AURORA at 12 14 05_Rate Design Sch 46 2 2" xfId="5211"/>
    <cellStyle name="_Value Copy 11 30 05 gas 12 09 05 AURORA at 12 14 05_Rate Design Sch 46 3" xfId="5212"/>
    <cellStyle name="_Value Copy 11 30 05 gas 12 09 05 AURORA at 12 14 05_Rate Spread" xfId="5213"/>
    <cellStyle name="_Value Copy 11 30 05 gas 12 09 05 AURORA at 12 14 05_Rate Spread 2" xfId="5214"/>
    <cellStyle name="_Value Copy 11 30 05 gas 12 09 05 AURORA at 12 14 05_Rate Spread 2 2" xfId="5215"/>
    <cellStyle name="_Value Copy 11 30 05 gas 12 09 05 AURORA at 12 14 05_Rate Spread 3" xfId="5216"/>
    <cellStyle name="_Value Copy 11 30 05 gas 12 09 05 AURORA at 12 14 05_Rebuttal Power Costs" xfId="5217"/>
    <cellStyle name="_Value Copy 11 30 05 gas 12 09 05 AURORA at 12 14 05_Rebuttal Power Costs 2" xfId="5218"/>
    <cellStyle name="_Value Copy 11 30 05 gas 12 09 05 AURORA at 12 14 05_Rebuttal Power Costs 2 2" xfId="5219"/>
    <cellStyle name="_Value Copy 11 30 05 gas 12 09 05 AURORA at 12 14 05_Rebuttal Power Costs 3" xfId="5220"/>
    <cellStyle name="_Value Copy 11 30 05 gas 12 09 05 AURORA at 12 14 05_Rebuttal Power Costs 4" xfId="9931"/>
    <cellStyle name="_Value Copy 11 30 05 gas 12 09 05 AURORA at 12 14 05_Rebuttal Power Costs_Adj Bench DR 3 for Initial Briefs (Electric)" xfId="5221"/>
    <cellStyle name="_Value Copy 11 30 05 gas 12 09 05 AURORA at 12 14 05_Rebuttal Power Costs_Adj Bench DR 3 for Initial Briefs (Electric) 2" xfId="5222"/>
    <cellStyle name="_Value Copy 11 30 05 gas 12 09 05 AURORA at 12 14 05_Rebuttal Power Costs_Adj Bench DR 3 for Initial Briefs (Electric) 2 2" xfId="5223"/>
    <cellStyle name="_Value Copy 11 30 05 gas 12 09 05 AURORA at 12 14 05_Rebuttal Power Costs_Adj Bench DR 3 for Initial Briefs (Electric) 3" xfId="5224"/>
    <cellStyle name="_Value Copy 11 30 05 gas 12 09 05 AURORA at 12 14 05_Rebuttal Power Costs_Adj Bench DR 3 for Initial Briefs (Electric) 4" xfId="9932"/>
    <cellStyle name="_Value Copy 11 30 05 gas 12 09 05 AURORA at 12 14 05_Rebuttal Power Costs_Adj Bench DR 3 for Initial Briefs (Electric)_DEM-WP(C) ENERG10C--ctn Mid-C_042010 2010GRC" xfId="9933"/>
    <cellStyle name="_Value Copy 11 30 05 gas 12 09 05 AURORA at 12 14 05_Rebuttal Power Costs_DEM-WP(C) ENERG10C--ctn Mid-C_042010 2010GRC" xfId="9934"/>
    <cellStyle name="_Value Copy 11 30 05 gas 12 09 05 AURORA at 12 14 05_Rebuttal Power Costs_Electric Rev Req Model (2009 GRC) Rebuttal" xfId="5225"/>
    <cellStyle name="_Value Copy 11 30 05 gas 12 09 05 AURORA at 12 14 05_Rebuttal Power Costs_Electric Rev Req Model (2009 GRC) Rebuttal 2" xfId="5226"/>
    <cellStyle name="_Value Copy 11 30 05 gas 12 09 05 AURORA at 12 14 05_Rebuttal Power Costs_Electric Rev Req Model (2009 GRC) Rebuttal 2 2" xfId="5227"/>
    <cellStyle name="_Value Copy 11 30 05 gas 12 09 05 AURORA at 12 14 05_Rebuttal Power Costs_Electric Rev Req Model (2009 GRC) Rebuttal 3" xfId="5228"/>
    <cellStyle name="_Value Copy 11 30 05 gas 12 09 05 AURORA at 12 14 05_Rebuttal Power Costs_Electric Rev Req Model (2009 GRC) Rebuttal 4" xfId="9935"/>
    <cellStyle name="_Value Copy 11 30 05 gas 12 09 05 AURORA at 12 14 05_Rebuttal Power Costs_Electric Rev Req Model (2009 GRC) Rebuttal REmoval of New  WH Solar AdjustMI" xfId="5229"/>
    <cellStyle name="_Value Copy 11 30 05 gas 12 09 05 AURORA at 12 14 05_Rebuttal Power Costs_Electric Rev Req Model (2009 GRC) Rebuttal REmoval of New  WH Solar AdjustMI 2" xfId="5230"/>
    <cellStyle name="_Value Copy 11 30 05 gas 12 09 05 AURORA at 12 14 05_Rebuttal Power Costs_Electric Rev Req Model (2009 GRC) Rebuttal REmoval of New  WH Solar AdjustMI 2 2" xfId="5231"/>
    <cellStyle name="_Value Copy 11 30 05 gas 12 09 05 AURORA at 12 14 05_Rebuttal Power Costs_Electric Rev Req Model (2009 GRC) Rebuttal REmoval of New  WH Solar AdjustMI 3" xfId="5232"/>
    <cellStyle name="_Value Copy 11 30 05 gas 12 09 05 AURORA at 12 14 05_Rebuttal Power Costs_Electric Rev Req Model (2009 GRC) Rebuttal REmoval of New  WH Solar AdjustMI 4" xfId="9936"/>
    <cellStyle name="_Value Copy 11 30 05 gas 12 09 05 AURORA at 12 14 05_Rebuttal Power Costs_Electric Rev Req Model (2009 GRC) Rebuttal REmoval of New  WH Solar AdjustMI_DEM-WP(C) ENERG10C--ctn Mid-C_042010 2010GRC" xfId="9937"/>
    <cellStyle name="_Value Copy 11 30 05 gas 12 09 05 AURORA at 12 14 05_Rebuttal Power Costs_Electric Rev Req Model (2009 GRC) Revised 01-18-2010" xfId="5233"/>
    <cellStyle name="_Value Copy 11 30 05 gas 12 09 05 AURORA at 12 14 05_Rebuttal Power Costs_Electric Rev Req Model (2009 GRC) Revised 01-18-2010 2" xfId="5234"/>
    <cellStyle name="_Value Copy 11 30 05 gas 12 09 05 AURORA at 12 14 05_Rebuttal Power Costs_Electric Rev Req Model (2009 GRC) Revised 01-18-2010 2 2" xfId="5235"/>
    <cellStyle name="_Value Copy 11 30 05 gas 12 09 05 AURORA at 12 14 05_Rebuttal Power Costs_Electric Rev Req Model (2009 GRC) Revised 01-18-2010 3" xfId="5236"/>
    <cellStyle name="_Value Copy 11 30 05 gas 12 09 05 AURORA at 12 14 05_Rebuttal Power Costs_Electric Rev Req Model (2009 GRC) Revised 01-18-2010 4" xfId="9938"/>
    <cellStyle name="_Value Copy 11 30 05 gas 12 09 05 AURORA at 12 14 05_Rebuttal Power Costs_Electric Rev Req Model (2009 GRC) Revised 01-18-2010_DEM-WP(C) ENERG10C--ctn Mid-C_042010 2010GRC" xfId="9939"/>
    <cellStyle name="_Value Copy 11 30 05 gas 12 09 05 AURORA at 12 14 05_Rebuttal Power Costs_Final Order Electric EXHIBIT A-1" xfId="5237"/>
    <cellStyle name="_Value Copy 11 30 05 gas 12 09 05 AURORA at 12 14 05_Rebuttal Power Costs_Final Order Electric EXHIBIT A-1 2" xfId="5238"/>
    <cellStyle name="_Value Copy 11 30 05 gas 12 09 05 AURORA at 12 14 05_Rebuttal Power Costs_Final Order Electric EXHIBIT A-1 2 2" xfId="5239"/>
    <cellStyle name="_Value Copy 11 30 05 gas 12 09 05 AURORA at 12 14 05_Rebuttal Power Costs_Final Order Electric EXHIBIT A-1 3" xfId="5240"/>
    <cellStyle name="_Value Copy 11 30 05 gas 12 09 05 AURORA at 12 14 05_Rebuttal Power Costs_Final Order Electric EXHIBIT A-1 4" xfId="9940"/>
    <cellStyle name="_Value Copy 11 30 05 gas 12 09 05 AURORA at 12 14 05_ROR 5.02" xfId="5241"/>
    <cellStyle name="_Value Copy 11 30 05 gas 12 09 05 AURORA at 12 14 05_ROR 5.02 2" xfId="5242"/>
    <cellStyle name="_Value Copy 11 30 05 gas 12 09 05 AURORA at 12 14 05_ROR 5.02 2 2" xfId="5243"/>
    <cellStyle name="_Value Copy 11 30 05 gas 12 09 05 AURORA at 12 14 05_ROR 5.02 3" xfId="5244"/>
    <cellStyle name="_Value Copy 11 30 05 gas 12 09 05 AURORA at 12 14 05_Sch 40 Feeder OH 2008" xfId="5245"/>
    <cellStyle name="_Value Copy 11 30 05 gas 12 09 05 AURORA at 12 14 05_Sch 40 Feeder OH 2008 2" xfId="5246"/>
    <cellStyle name="_Value Copy 11 30 05 gas 12 09 05 AURORA at 12 14 05_Sch 40 Feeder OH 2008 2 2" xfId="5247"/>
    <cellStyle name="_Value Copy 11 30 05 gas 12 09 05 AURORA at 12 14 05_Sch 40 Feeder OH 2008 3" xfId="5248"/>
    <cellStyle name="_Value Copy 11 30 05 gas 12 09 05 AURORA at 12 14 05_Sch 40 Interim Energy Rates " xfId="5249"/>
    <cellStyle name="_Value Copy 11 30 05 gas 12 09 05 AURORA at 12 14 05_Sch 40 Interim Energy Rates  2" xfId="5250"/>
    <cellStyle name="_Value Copy 11 30 05 gas 12 09 05 AURORA at 12 14 05_Sch 40 Interim Energy Rates  2 2" xfId="5251"/>
    <cellStyle name="_Value Copy 11 30 05 gas 12 09 05 AURORA at 12 14 05_Sch 40 Interim Energy Rates  3" xfId="5252"/>
    <cellStyle name="_Value Copy 11 30 05 gas 12 09 05 AURORA at 12 14 05_Sch 40 Substation A&amp;G 2008" xfId="5253"/>
    <cellStyle name="_Value Copy 11 30 05 gas 12 09 05 AURORA at 12 14 05_Sch 40 Substation A&amp;G 2008 2" xfId="5254"/>
    <cellStyle name="_Value Copy 11 30 05 gas 12 09 05 AURORA at 12 14 05_Sch 40 Substation A&amp;G 2008 2 2" xfId="5255"/>
    <cellStyle name="_Value Copy 11 30 05 gas 12 09 05 AURORA at 12 14 05_Sch 40 Substation A&amp;G 2008 3" xfId="5256"/>
    <cellStyle name="_Value Copy 11 30 05 gas 12 09 05 AURORA at 12 14 05_Sch 40 Substation O&amp;M 2008" xfId="5257"/>
    <cellStyle name="_Value Copy 11 30 05 gas 12 09 05 AURORA at 12 14 05_Sch 40 Substation O&amp;M 2008 2" xfId="5258"/>
    <cellStyle name="_Value Copy 11 30 05 gas 12 09 05 AURORA at 12 14 05_Sch 40 Substation O&amp;M 2008 2 2" xfId="5259"/>
    <cellStyle name="_Value Copy 11 30 05 gas 12 09 05 AURORA at 12 14 05_Sch 40 Substation O&amp;M 2008 3" xfId="5260"/>
    <cellStyle name="_Value Copy 11 30 05 gas 12 09 05 AURORA at 12 14 05_Subs 2008" xfId="5261"/>
    <cellStyle name="_Value Copy 11 30 05 gas 12 09 05 AURORA at 12 14 05_Subs 2008 2" xfId="5262"/>
    <cellStyle name="_Value Copy 11 30 05 gas 12 09 05 AURORA at 12 14 05_Subs 2008 2 2" xfId="5263"/>
    <cellStyle name="_Value Copy 11 30 05 gas 12 09 05 AURORA at 12 14 05_Subs 2008 3" xfId="5264"/>
    <cellStyle name="_Value Copy 11 30 05 gas 12 09 05 AURORA at 12 14 05_Transmission Workbook for May BOD" xfId="5265"/>
    <cellStyle name="_Value Copy 11 30 05 gas 12 09 05 AURORA at 12 14 05_Transmission Workbook for May BOD 2" xfId="5266"/>
    <cellStyle name="_Value Copy 11 30 05 gas 12 09 05 AURORA at 12 14 05_Transmission Workbook for May BOD_DEM-WP(C) ENERG10C--ctn Mid-C_042010 2010GRC" xfId="9941"/>
    <cellStyle name="_Value Copy 11 30 05 gas 12 09 05 AURORA at 12 14 05_Wind Integration 10GRC" xfId="5267"/>
    <cellStyle name="_Value Copy 11 30 05 gas 12 09 05 AURORA at 12 14 05_Wind Integration 10GRC 2" xfId="5268"/>
    <cellStyle name="_Value Copy 11 30 05 gas 12 09 05 AURORA at 12 14 05_Wind Integration 10GRC_DEM-WP(C) ENERG10C--ctn Mid-C_042010 2010GRC" xfId="9942"/>
    <cellStyle name="_VC 2007GRC PC 10312007" xfId="9943"/>
    <cellStyle name="_VC 6.15.06 update on 06GRC power costs.xls Chart 1" xfId="54"/>
    <cellStyle name="_VC 6.15.06 update on 06GRC power costs.xls Chart 1 2" xfId="5269"/>
    <cellStyle name="_VC 6.15.06 update on 06GRC power costs.xls Chart 1 2 2" xfId="5270"/>
    <cellStyle name="_VC 6.15.06 update on 06GRC power costs.xls Chart 1 2 2 2" xfId="5271"/>
    <cellStyle name="_VC 6.15.06 update on 06GRC power costs.xls Chart 1 2 3" xfId="5272"/>
    <cellStyle name="_VC 6.15.06 update on 06GRC power costs.xls Chart 1 3" xfId="5273"/>
    <cellStyle name="_VC 6.15.06 update on 06GRC power costs.xls Chart 1 3 2" xfId="5274"/>
    <cellStyle name="_VC 6.15.06 update on 06GRC power costs.xls Chart 1 3 2 2" xfId="5275"/>
    <cellStyle name="_VC 6.15.06 update on 06GRC power costs.xls Chart 1 3 3" xfId="5276"/>
    <cellStyle name="_VC 6.15.06 update on 06GRC power costs.xls Chart 1 3 3 2" xfId="5277"/>
    <cellStyle name="_VC 6.15.06 update on 06GRC power costs.xls Chart 1 3 4" xfId="5278"/>
    <cellStyle name="_VC 6.15.06 update on 06GRC power costs.xls Chart 1 3 4 2" xfId="5279"/>
    <cellStyle name="_VC 6.15.06 update on 06GRC power costs.xls Chart 1 4" xfId="5280"/>
    <cellStyle name="_VC 6.15.06 update on 06GRC power costs.xls Chart 1 4 2" xfId="5281"/>
    <cellStyle name="_VC 6.15.06 update on 06GRC power costs.xls Chart 1 5" xfId="5282"/>
    <cellStyle name="_VC 6.15.06 update on 06GRC power costs.xls Chart 1 6" xfId="9944"/>
    <cellStyle name="_VC 6.15.06 update on 06GRC power costs.xls Chart 1 6 2" xfId="9945"/>
    <cellStyle name="_VC 6.15.06 update on 06GRC power costs.xls Chart 1 7" xfId="9946"/>
    <cellStyle name="_VC 6.15.06 update on 06GRC power costs.xls Chart 1 7 2" xfId="9947"/>
    <cellStyle name="_VC 6.15.06 update on 06GRC power costs.xls Chart 1_04 07E Wild Horse Wind Expansion (C) (2)" xfId="5283"/>
    <cellStyle name="_VC 6.15.06 update on 06GRC power costs.xls Chart 1_04 07E Wild Horse Wind Expansion (C) (2) 2" xfId="5284"/>
    <cellStyle name="_VC 6.15.06 update on 06GRC power costs.xls Chart 1_04 07E Wild Horse Wind Expansion (C) (2) 2 2" xfId="5285"/>
    <cellStyle name="_VC 6.15.06 update on 06GRC power costs.xls Chart 1_04 07E Wild Horse Wind Expansion (C) (2) 3" xfId="5286"/>
    <cellStyle name="_VC 6.15.06 update on 06GRC power costs.xls Chart 1_04 07E Wild Horse Wind Expansion (C) (2) 4" xfId="9948"/>
    <cellStyle name="_VC 6.15.06 update on 06GRC power costs.xls Chart 1_04 07E Wild Horse Wind Expansion (C) (2)_Adj Bench DR 3 for Initial Briefs (Electric)" xfId="5287"/>
    <cellStyle name="_VC 6.15.06 update on 06GRC power costs.xls Chart 1_04 07E Wild Horse Wind Expansion (C) (2)_Adj Bench DR 3 for Initial Briefs (Electric) 2" xfId="5288"/>
    <cellStyle name="_VC 6.15.06 update on 06GRC power costs.xls Chart 1_04 07E Wild Horse Wind Expansion (C) (2)_Adj Bench DR 3 for Initial Briefs (Electric) 2 2" xfId="5289"/>
    <cellStyle name="_VC 6.15.06 update on 06GRC power costs.xls Chart 1_04 07E Wild Horse Wind Expansion (C) (2)_Adj Bench DR 3 for Initial Briefs (Electric) 3" xfId="5290"/>
    <cellStyle name="_VC 6.15.06 update on 06GRC power costs.xls Chart 1_04 07E Wild Horse Wind Expansion (C) (2)_Adj Bench DR 3 for Initial Briefs (Electric) 4" xfId="9949"/>
    <cellStyle name="_VC 6.15.06 update on 06GRC power costs.xls Chart 1_04 07E Wild Horse Wind Expansion (C) (2)_Adj Bench DR 3 for Initial Briefs (Electric)_DEM-WP(C) ENERG10C--ctn Mid-C_042010 2010GRC" xfId="9950"/>
    <cellStyle name="_VC 6.15.06 update on 06GRC power costs.xls Chart 1_04 07E Wild Horse Wind Expansion (C) (2)_Book1" xfId="9951"/>
    <cellStyle name="_VC 6.15.06 update on 06GRC power costs.xls Chart 1_04 07E Wild Horse Wind Expansion (C) (2)_DEM-WP(C) ENERG10C--ctn Mid-C_042010 2010GRC" xfId="9952"/>
    <cellStyle name="_VC 6.15.06 update on 06GRC power costs.xls Chart 1_04 07E Wild Horse Wind Expansion (C) (2)_Electric Rev Req Model (2009 GRC) " xfId="5291"/>
    <cellStyle name="_VC 6.15.06 update on 06GRC power costs.xls Chart 1_04 07E Wild Horse Wind Expansion (C) (2)_Electric Rev Req Model (2009 GRC)  2" xfId="5292"/>
    <cellStyle name="_VC 6.15.06 update on 06GRC power costs.xls Chart 1_04 07E Wild Horse Wind Expansion (C) (2)_Electric Rev Req Model (2009 GRC)  2 2" xfId="5293"/>
    <cellStyle name="_VC 6.15.06 update on 06GRC power costs.xls Chart 1_04 07E Wild Horse Wind Expansion (C) (2)_Electric Rev Req Model (2009 GRC)  3" xfId="5294"/>
    <cellStyle name="_VC 6.15.06 update on 06GRC power costs.xls Chart 1_04 07E Wild Horse Wind Expansion (C) (2)_Electric Rev Req Model (2009 GRC)  4" xfId="9953"/>
    <cellStyle name="_VC 6.15.06 update on 06GRC power costs.xls Chart 1_04 07E Wild Horse Wind Expansion (C) (2)_Electric Rev Req Model (2009 GRC) _DEM-WP(C) ENERG10C--ctn Mid-C_042010 2010GRC" xfId="9954"/>
    <cellStyle name="_VC 6.15.06 update on 06GRC power costs.xls Chart 1_04 07E Wild Horse Wind Expansion (C) (2)_Electric Rev Req Model (2009 GRC) Rebuttal" xfId="5295"/>
    <cellStyle name="_VC 6.15.06 update on 06GRC power costs.xls Chart 1_04 07E Wild Horse Wind Expansion (C) (2)_Electric Rev Req Model (2009 GRC) Rebuttal 2" xfId="5296"/>
    <cellStyle name="_VC 6.15.06 update on 06GRC power costs.xls Chart 1_04 07E Wild Horse Wind Expansion (C) (2)_Electric Rev Req Model (2009 GRC) Rebuttal 2 2" xfId="5297"/>
    <cellStyle name="_VC 6.15.06 update on 06GRC power costs.xls Chart 1_04 07E Wild Horse Wind Expansion (C) (2)_Electric Rev Req Model (2009 GRC) Rebuttal 3" xfId="5298"/>
    <cellStyle name="_VC 6.15.06 update on 06GRC power costs.xls Chart 1_04 07E Wild Horse Wind Expansion (C) (2)_Electric Rev Req Model (2009 GRC) Rebuttal 4" xfId="9955"/>
    <cellStyle name="_VC 6.15.06 update on 06GRC power costs.xls Chart 1_04 07E Wild Horse Wind Expansion (C) (2)_Electric Rev Req Model (2009 GRC) Rebuttal REmoval of New  WH Solar AdjustMI" xfId="5299"/>
    <cellStyle name="_VC 6.15.06 update on 06GRC power costs.xls Chart 1_04 07E Wild Horse Wind Expansion (C) (2)_Electric Rev Req Model (2009 GRC) Rebuttal REmoval of New  WH Solar AdjustMI 2" xfId="5300"/>
    <cellStyle name="_VC 6.15.06 update on 06GRC power costs.xls Chart 1_04 07E Wild Horse Wind Expansion (C) (2)_Electric Rev Req Model (2009 GRC) Rebuttal REmoval of New  WH Solar AdjustMI 2 2" xfId="5301"/>
    <cellStyle name="_VC 6.15.06 update on 06GRC power costs.xls Chart 1_04 07E Wild Horse Wind Expansion (C) (2)_Electric Rev Req Model (2009 GRC) Rebuttal REmoval of New  WH Solar AdjustMI 3" xfId="5302"/>
    <cellStyle name="_VC 6.15.06 update on 06GRC power costs.xls Chart 1_04 07E Wild Horse Wind Expansion (C) (2)_Electric Rev Req Model (2009 GRC) Rebuttal REmoval of New  WH Solar AdjustMI 4" xfId="9956"/>
    <cellStyle name="_VC 6.15.06 update on 06GRC power costs.xls Chart 1_04 07E Wild Horse Wind Expansion (C) (2)_Electric Rev Req Model (2009 GRC) Rebuttal REmoval of New  WH Solar AdjustMI_DEM-WP(C) ENERG10C--ctn Mid-C_042010 2010GRC" xfId="9957"/>
    <cellStyle name="_VC 6.15.06 update on 06GRC power costs.xls Chart 1_04 07E Wild Horse Wind Expansion (C) (2)_Electric Rev Req Model (2009 GRC) Revised 01-18-2010" xfId="5303"/>
    <cellStyle name="_VC 6.15.06 update on 06GRC power costs.xls Chart 1_04 07E Wild Horse Wind Expansion (C) (2)_Electric Rev Req Model (2009 GRC) Revised 01-18-2010 2" xfId="5304"/>
    <cellStyle name="_VC 6.15.06 update on 06GRC power costs.xls Chart 1_04 07E Wild Horse Wind Expansion (C) (2)_Electric Rev Req Model (2009 GRC) Revised 01-18-2010 2 2" xfId="5305"/>
    <cellStyle name="_VC 6.15.06 update on 06GRC power costs.xls Chart 1_04 07E Wild Horse Wind Expansion (C) (2)_Electric Rev Req Model (2009 GRC) Revised 01-18-2010 3" xfId="5306"/>
    <cellStyle name="_VC 6.15.06 update on 06GRC power costs.xls Chart 1_04 07E Wild Horse Wind Expansion (C) (2)_Electric Rev Req Model (2009 GRC) Revised 01-18-2010 4" xfId="9958"/>
    <cellStyle name="_VC 6.15.06 update on 06GRC power costs.xls Chart 1_04 07E Wild Horse Wind Expansion (C) (2)_Electric Rev Req Model (2009 GRC) Revised 01-18-2010_DEM-WP(C) ENERG10C--ctn Mid-C_042010 2010GRC" xfId="9959"/>
    <cellStyle name="_VC 6.15.06 update on 06GRC power costs.xls Chart 1_04 07E Wild Horse Wind Expansion (C) (2)_Electric Rev Req Model (2010 GRC)" xfId="9960"/>
    <cellStyle name="_VC 6.15.06 update on 06GRC power costs.xls Chart 1_04 07E Wild Horse Wind Expansion (C) (2)_Electric Rev Req Model (2010 GRC) SF" xfId="9961"/>
    <cellStyle name="_VC 6.15.06 update on 06GRC power costs.xls Chart 1_04 07E Wild Horse Wind Expansion (C) (2)_Final Order Electric EXHIBIT A-1" xfId="5307"/>
    <cellStyle name="_VC 6.15.06 update on 06GRC power costs.xls Chart 1_04 07E Wild Horse Wind Expansion (C) (2)_Final Order Electric EXHIBIT A-1 2" xfId="5308"/>
    <cellStyle name="_VC 6.15.06 update on 06GRC power costs.xls Chart 1_04 07E Wild Horse Wind Expansion (C) (2)_Final Order Electric EXHIBIT A-1 2 2" xfId="5309"/>
    <cellStyle name="_VC 6.15.06 update on 06GRC power costs.xls Chart 1_04 07E Wild Horse Wind Expansion (C) (2)_Final Order Electric EXHIBIT A-1 3" xfId="5310"/>
    <cellStyle name="_VC 6.15.06 update on 06GRC power costs.xls Chart 1_04 07E Wild Horse Wind Expansion (C) (2)_Final Order Electric EXHIBIT A-1 4" xfId="9962"/>
    <cellStyle name="_VC 6.15.06 update on 06GRC power costs.xls Chart 1_04 07E Wild Horse Wind Expansion (C) (2)_TENASKA REGULATORY ASSET" xfId="5311"/>
    <cellStyle name="_VC 6.15.06 update on 06GRC power costs.xls Chart 1_04 07E Wild Horse Wind Expansion (C) (2)_TENASKA REGULATORY ASSET 2" xfId="5312"/>
    <cellStyle name="_VC 6.15.06 update on 06GRC power costs.xls Chart 1_04 07E Wild Horse Wind Expansion (C) (2)_TENASKA REGULATORY ASSET 2 2" xfId="5313"/>
    <cellStyle name="_VC 6.15.06 update on 06GRC power costs.xls Chart 1_04 07E Wild Horse Wind Expansion (C) (2)_TENASKA REGULATORY ASSET 3" xfId="5314"/>
    <cellStyle name="_VC 6.15.06 update on 06GRC power costs.xls Chart 1_04 07E Wild Horse Wind Expansion (C) (2)_TENASKA REGULATORY ASSET 4" xfId="9963"/>
    <cellStyle name="_VC 6.15.06 update on 06GRC power costs.xls Chart 1_16.37E Wild Horse Expansion DeferralRevwrkingfile SF" xfId="5315"/>
    <cellStyle name="_VC 6.15.06 update on 06GRC power costs.xls Chart 1_16.37E Wild Horse Expansion DeferralRevwrkingfile SF 2" xfId="5316"/>
    <cellStyle name="_VC 6.15.06 update on 06GRC power costs.xls Chart 1_16.37E Wild Horse Expansion DeferralRevwrkingfile SF 2 2" xfId="5317"/>
    <cellStyle name="_VC 6.15.06 update on 06GRC power costs.xls Chart 1_16.37E Wild Horse Expansion DeferralRevwrkingfile SF 3" xfId="5318"/>
    <cellStyle name="_VC 6.15.06 update on 06GRC power costs.xls Chart 1_16.37E Wild Horse Expansion DeferralRevwrkingfile SF 4" xfId="9964"/>
    <cellStyle name="_VC 6.15.06 update on 06GRC power costs.xls Chart 1_16.37E Wild Horse Expansion DeferralRevwrkingfile SF_DEM-WP(C) ENERG10C--ctn Mid-C_042010 2010GRC" xfId="9965"/>
    <cellStyle name="_VC 6.15.06 update on 06GRC power costs.xls Chart 1_2009 Compliance Filing PCA Exhibits for GRC" xfId="9966"/>
    <cellStyle name="_VC 6.15.06 update on 06GRC power costs.xls Chart 1_2009 Compliance Filing PCA Exhibits for GRC 2" xfId="9967"/>
    <cellStyle name="_VC 6.15.06 update on 06GRC power costs.xls Chart 1_2009 GRC Compl Filing - Exhibit D" xfId="5319"/>
    <cellStyle name="_VC 6.15.06 update on 06GRC power costs.xls Chart 1_2009 GRC Compl Filing - Exhibit D 2" xfId="5320"/>
    <cellStyle name="_VC 6.15.06 update on 06GRC power costs.xls Chart 1_2009 GRC Compl Filing - Exhibit D 3" xfId="9968"/>
    <cellStyle name="_VC 6.15.06 update on 06GRC power costs.xls Chart 1_2009 GRC Compl Filing - Exhibit D_DEM-WP(C) ENERG10C--ctn Mid-C_042010 2010GRC" xfId="9969"/>
    <cellStyle name="_VC 6.15.06 update on 06GRC power costs.xls Chart 1_3.01 Income Statement" xfId="55"/>
    <cellStyle name="_VC 6.15.06 update on 06GRC power costs.xls Chart 1_4 31 Regulatory Assets and Liabilities  7 06- Exhibit D" xfId="5321"/>
    <cellStyle name="_VC 6.15.06 update on 06GRC power costs.xls Chart 1_4 31 Regulatory Assets and Liabilities  7 06- Exhibit D 2" xfId="5322"/>
    <cellStyle name="_VC 6.15.06 update on 06GRC power costs.xls Chart 1_4 31 Regulatory Assets and Liabilities  7 06- Exhibit D 2 2" xfId="5323"/>
    <cellStyle name="_VC 6.15.06 update on 06GRC power costs.xls Chart 1_4 31 Regulatory Assets and Liabilities  7 06- Exhibit D 3" xfId="5324"/>
    <cellStyle name="_VC 6.15.06 update on 06GRC power costs.xls Chart 1_4 31 Regulatory Assets and Liabilities  7 06- Exhibit D 4" xfId="9970"/>
    <cellStyle name="_VC 6.15.06 update on 06GRC power costs.xls Chart 1_4 31 Regulatory Assets and Liabilities  7 06- Exhibit D_DEM-WP(C) ENERG10C--ctn Mid-C_042010 2010GRC" xfId="9971"/>
    <cellStyle name="_VC 6.15.06 update on 06GRC power costs.xls Chart 1_4 31 Regulatory Assets and Liabilities  7 06- Exhibit D_NIM Summary" xfId="5325"/>
    <cellStyle name="_VC 6.15.06 update on 06GRC power costs.xls Chart 1_4 31 Regulatory Assets and Liabilities  7 06- Exhibit D_NIM Summary 2" xfId="5326"/>
    <cellStyle name="_VC 6.15.06 update on 06GRC power costs.xls Chart 1_4 31 Regulatory Assets and Liabilities  7 06- Exhibit D_NIM Summary_DEM-WP(C) ENERG10C--ctn Mid-C_042010 2010GRC" xfId="9972"/>
    <cellStyle name="_VC 6.15.06 update on 06GRC power costs.xls Chart 1_4 31E Reg Asset  Liab and EXH D" xfId="9973"/>
    <cellStyle name="_VC 6.15.06 update on 06GRC power costs.xls Chart 1_4 31E Reg Asset  Liab and EXH D _ Aug 10 Filing (2)" xfId="9974"/>
    <cellStyle name="_VC 6.15.06 update on 06GRC power costs.xls Chart 1_4 32 Regulatory Assets and Liabilities  7 06- Exhibit D" xfId="5327"/>
    <cellStyle name="_VC 6.15.06 update on 06GRC power costs.xls Chart 1_4 32 Regulatory Assets and Liabilities  7 06- Exhibit D 2" xfId="5328"/>
    <cellStyle name="_VC 6.15.06 update on 06GRC power costs.xls Chart 1_4 32 Regulatory Assets and Liabilities  7 06- Exhibit D 2 2" xfId="5329"/>
    <cellStyle name="_VC 6.15.06 update on 06GRC power costs.xls Chart 1_4 32 Regulatory Assets and Liabilities  7 06- Exhibit D 3" xfId="5330"/>
    <cellStyle name="_VC 6.15.06 update on 06GRC power costs.xls Chart 1_4 32 Regulatory Assets and Liabilities  7 06- Exhibit D 4" xfId="9975"/>
    <cellStyle name="_VC 6.15.06 update on 06GRC power costs.xls Chart 1_4 32 Regulatory Assets and Liabilities  7 06- Exhibit D_DEM-WP(C) ENERG10C--ctn Mid-C_042010 2010GRC" xfId="9976"/>
    <cellStyle name="_VC 6.15.06 update on 06GRC power costs.xls Chart 1_4 32 Regulatory Assets and Liabilities  7 06- Exhibit D_NIM Summary" xfId="5331"/>
    <cellStyle name="_VC 6.15.06 update on 06GRC power costs.xls Chart 1_4 32 Regulatory Assets and Liabilities  7 06- Exhibit D_NIM Summary 2" xfId="5332"/>
    <cellStyle name="_VC 6.15.06 update on 06GRC power costs.xls Chart 1_4 32 Regulatory Assets and Liabilities  7 06- Exhibit D_NIM Summary_DEM-WP(C) ENERG10C--ctn Mid-C_042010 2010GRC" xfId="9977"/>
    <cellStyle name="_VC 6.15.06 update on 06GRC power costs.xls Chart 1_ACCOUNTS" xfId="9978"/>
    <cellStyle name="_VC 6.15.06 update on 06GRC power costs.xls Chart 1_AURORA Total New" xfId="5333"/>
    <cellStyle name="_VC 6.15.06 update on 06GRC power costs.xls Chart 1_AURORA Total New 2" xfId="5334"/>
    <cellStyle name="_VC 6.15.06 update on 06GRC power costs.xls Chart 1_Book2" xfId="5335"/>
    <cellStyle name="_VC 6.15.06 update on 06GRC power costs.xls Chart 1_Book2 2" xfId="5336"/>
    <cellStyle name="_VC 6.15.06 update on 06GRC power costs.xls Chart 1_Book2 2 2" xfId="5337"/>
    <cellStyle name="_VC 6.15.06 update on 06GRC power costs.xls Chart 1_Book2 3" xfId="5338"/>
    <cellStyle name="_VC 6.15.06 update on 06GRC power costs.xls Chart 1_Book2 4" xfId="9979"/>
    <cellStyle name="_VC 6.15.06 update on 06GRC power costs.xls Chart 1_Book2_Adj Bench DR 3 for Initial Briefs (Electric)" xfId="5339"/>
    <cellStyle name="_VC 6.15.06 update on 06GRC power costs.xls Chart 1_Book2_Adj Bench DR 3 for Initial Briefs (Electric) 2" xfId="5340"/>
    <cellStyle name="_VC 6.15.06 update on 06GRC power costs.xls Chart 1_Book2_Adj Bench DR 3 for Initial Briefs (Electric) 2 2" xfId="5341"/>
    <cellStyle name="_VC 6.15.06 update on 06GRC power costs.xls Chart 1_Book2_Adj Bench DR 3 for Initial Briefs (Electric) 3" xfId="5342"/>
    <cellStyle name="_VC 6.15.06 update on 06GRC power costs.xls Chart 1_Book2_Adj Bench DR 3 for Initial Briefs (Electric) 4" xfId="9980"/>
    <cellStyle name="_VC 6.15.06 update on 06GRC power costs.xls Chart 1_Book2_Adj Bench DR 3 for Initial Briefs (Electric)_DEM-WP(C) ENERG10C--ctn Mid-C_042010 2010GRC" xfId="9981"/>
    <cellStyle name="_VC 6.15.06 update on 06GRC power costs.xls Chart 1_Book2_DEM-WP(C) ENERG10C--ctn Mid-C_042010 2010GRC" xfId="9982"/>
    <cellStyle name="_VC 6.15.06 update on 06GRC power costs.xls Chart 1_Book2_Electric Rev Req Model (2009 GRC) Rebuttal" xfId="5343"/>
    <cellStyle name="_VC 6.15.06 update on 06GRC power costs.xls Chart 1_Book2_Electric Rev Req Model (2009 GRC) Rebuttal 2" xfId="5344"/>
    <cellStyle name="_VC 6.15.06 update on 06GRC power costs.xls Chart 1_Book2_Electric Rev Req Model (2009 GRC) Rebuttal 2 2" xfId="5345"/>
    <cellStyle name="_VC 6.15.06 update on 06GRC power costs.xls Chart 1_Book2_Electric Rev Req Model (2009 GRC) Rebuttal 3" xfId="5346"/>
    <cellStyle name="_VC 6.15.06 update on 06GRC power costs.xls Chart 1_Book2_Electric Rev Req Model (2009 GRC) Rebuttal 4" xfId="9983"/>
    <cellStyle name="_VC 6.15.06 update on 06GRC power costs.xls Chart 1_Book2_Electric Rev Req Model (2009 GRC) Rebuttal REmoval of New  WH Solar AdjustMI" xfId="5347"/>
    <cellStyle name="_VC 6.15.06 update on 06GRC power costs.xls Chart 1_Book2_Electric Rev Req Model (2009 GRC) Rebuttal REmoval of New  WH Solar AdjustMI 2" xfId="5348"/>
    <cellStyle name="_VC 6.15.06 update on 06GRC power costs.xls Chart 1_Book2_Electric Rev Req Model (2009 GRC) Rebuttal REmoval of New  WH Solar AdjustMI 2 2" xfId="5349"/>
    <cellStyle name="_VC 6.15.06 update on 06GRC power costs.xls Chart 1_Book2_Electric Rev Req Model (2009 GRC) Rebuttal REmoval of New  WH Solar AdjustMI 3" xfId="5350"/>
    <cellStyle name="_VC 6.15.06 update on 06GRC power costs.xls Chart 1_Book2_Electric Rev Req Model (2009 GRC) Rebuttal REmoval of New  WH Solar AdjustMI 4" xfId="9984"/>
    <cellStyle name="_VC 6.15.06 update on 06GRC power costs.xls Chart 1_Book2_Electric Rev Req Model (2009 GRC) Rebuttal REmoval of New  WH Solar AdjustMI_DEM-WP(C) ENERG10C--ctn Mid-C_042010 2010GRC" xfId="9985"/>
    <cellStyle name="_VC 6.15.06 update on 06GRC power costs.xls Chart 1_Book2_Electric Rev Req Model (2009 GRC) Revised 01-18-2010" xfId="5351"/>
    <cellStyle name="_VC 6.15.06 update on 06GRC power costs.xls Chart 1_Book2_Electric Rev Req Model (2009 GRC) Revised 01-18-2010 2" xfId="5352"/>
    <cellStyle name="_VC 6.15.06 update on 06GRC power costs.xls Chart 1_Book2_Electric Rev Req Model (2009 GRC) Revised 01-18-2010 2 2" xfId="5353"/>
    <cellStyle name="_VC 6.15.06 update on 06GRC power costs.xls Chart 1_Book2_Electric Rev Req Model (2009 GRC) Revised 01-18-2010 3" xfId="5354"/>
    <cellStyle name="_VC 6.15.06 update on 06GRC power costs.xls Chart 1_Book2_Electric Rev Req Model (2009 GRC) Revised 01-18-2010 4" xfId="9986"/>
    <cellStyle name="_VC 6.15.06 update on 06GRC power costs.xls Chart 1_Book2_Electric Rev Req Model (2009 GRC) Revised 01-18-2010_DEM-WP(C) ENERG10C--ctn Mid-C_042010 2010GRC" xfId="9987"/>
    <cellStyle name="_VC 6.15.06 update on 06GRC power costs.xls Chart 1_Book2_Final Order Electric EXHIBIT A-1" xfId="5355"/>
    <cellStyle name="_VC 6.15.06 update on 06GRC power costs.xls Chart 1_Book2_Final Order Electric EXHIBIT A-1 2" xfId="5356"/>
    <cellStyle name="_VC 6.15.06 update on 06GRC power costs.xls Chart 1_Book2_Final Order Electric EXHIBIT A-1 2 2" xfId="5357"/>
    <cellStyle name="_VC 6.15.06 update on 06GRC power costs.xls Chart 1_Book2_Final Order Electric EXHIBIT A-1 3" xfId="5358"/>
    <cellStyle name="_VC 6.15.06 update on 06GRC power costs.xls Chart 1_Book2_Final Order Electric EXHIBIT A-1 4" xfId="9988"/>
    <cellStyle name="_VC 6.15.06 update on 06GRC power costs.xls Chart 1_Book4" xfId="5359"/>
    <cellStyle name="_VC 6.15.06 update on 06GRC power costs.xls Chart 1_Book4 2" xfId="5360"/>
    <cellStyle name="_VC 6.15.06 update on 06GRC power costs.xls Chart 1_Book4 2 2" xfId="5361"/>
    <cellStyle name="_VC 6.15.06 update on 06GRC power costs.xls Chart 1_Book4 3" xfId="5362"/>
    <cellStyle name="_VC 6.15.06 update on 06GRC power costs.xls Chart 1_Book4 4" xfId="9989"/>
    <cellStyle name="_VC 6.15.06 update on 06GRC power costs.xls Chart 1_Book4_DEM-WP(C) ENERG10C--ctn Mid-C_042010 2010GRC" xfId="9990"/>
    <cellStyle name="_VC 6.15.06 update on 06GRC power costs.xls Chart 1_Book9" xfId="5363"/>
    <cellStyle name="_VC 6.15.06 update on 06GRC power costs.xls Chart 1_Book9 2" xfId="5364"/>
    <cellStyle name="_VC 6.15.06 update on 06GRC power costs.xls Chart 1_Book9 2 2" xfId="5365"/>
    <cellStyle name="_VC 6.15.06 update on 06GRC power costs.xls Chart 1_Book9 3" xfId="5366"/>
    <cellStyle name="_VC 6.15.06 update on 06GRC power costs.xls Chart 1_Book9 4" xfId="9991"/>
    <cellStyle name="_VC 6.15.06 update on 06GRC power costs.xls Chart 1_Book9_DEM-WP(C) ENERG10C--ctn Mid-C_042010 2010GRC" xfId="9992"/>
    <cellStyle name="_VC 6.15.06 update on 06GRC power costs.xls Chart 1_Chelan PUD Power Costs (8-10)" xfId="9993"/>
    <cellStyle name="_VC 6.15.06 update on 06GRC power costs.xls Chart 1_DEM-WP(C) Chelan Power Costs" xfId="9994"/>
    <cellStyle name="_VC 6.15.06 update on 06GRC power costs.xls Chart 1_DEM-WP(C) ENERG10C--ctn Mid-C_042010 2010GRC" xfId="9995"/>
    <cellStyle name="_VC 6.15.06 update on 06GRC power costs.xls Chart 1_DEM-WP(C) Gas Transport 2010GRC" xfId="9996"/>
    <cellStyle name="_VC 6.15.06 update on 06GRC power costs.xls Chart 1_Gas Rev Req Model (2010 GRC)" xfId="9997"/>
    <cellStyle name="_VC 6.15.06 update on 06GRC power costs.xls Chart 1_INPUTS" xfId="5367"/>
    <cellStyle name="_VC 6.15.06 update on 06GRC power costs.xls Chart 1_INPUTS 2" xfId="5368"/>
    <cellStyle name="_VC 6.15.06 update on 06GRC power costs.xls Chart 1_INPUTS 2 2" xfId="5369"/>
    <cellStyle name="_VC 6.15.06 update on 06GRC power costs.xls Chart 1_INPUTS 3" xfId="5370"/>
    <cellStyle name="_VC 6.15.06 update on 06GRC power costs.xls Chart 1_NIM Summary" xfId="5371"/>
    <cellStyle name="_VC 6.15.06 update on 06GRC power costs.xls Chart 1_NIM Summary 09GRC" xfId="5372"/>
    <cellStyle name="_VC 6.15.06 update on 06GRC power costs.xls Chart 1_NIM Summary 09GRC 2" xfId="5373"/>
    <cellStyle name="_VC 6.15.06 update on 06GRC power costs.xls Chart 1_NIM Summary 09GRC_DEM-WP(C) ENERG10C--ctn Mid-C_042010 2010GRC" xfId="9998"/>
    <cellStyle name="_VC 6.15.06 update on 06GRC power costs.xls Chart 1_NIM Summary 2" xfId="5374"/>
    <cellStyle name="_VC 6.15.06 update on 06GRC power costs.xls Chart 1_NIM Summary 3" xfId="5375"/>
    <cellStyle name="_VC 6.15.06 update on 06GRC power costs.xls Chart 1_NIM Summary 4" xfId="5376"/>
    <cellStyle name="_VC 6.15.06 update on 06GRC power costs.xls Chart 1_NIM Summary 5" xfId="5377"/>
    <cellStyle name="_VC 6.15.06 update on 06GRC power costs.xls Chart 1_NIM Summary 6" xfId="5378"/>
    <cellStyle name="_VC 6.15.06 update on 06GRC power costs.xls Chart 1_NIM Summary 7" xfId="5379"/>
    <cellStyle name="_VC 6.15.06 update on 06GRC power costs.xls Chart 1_NIM Summary 8" xfId="5380"/>
    <cellStyle name="_VC 6.15.06 update on 06GRC power costs.xls Chart 1_NIM Summary 9" xfId="5381"/>
    <cellStyle name="_VC 6.15.06 update on 06GRC power costs.xls Chart 1_NIM Summary_DEM-WP(C) ENERG10C--ctn Mid-C_042010 2010GRC" xfId="9999"/>
    <cellStyle name="_VC 6.15.06 update on 06GRC power costs.xls Chart 1_PCA 10 -  Exhibit D from A Kellogg Jan 2011" xfId="10000"/>
    <cellStyle name="_VC 6.15.06 update on 06GRC power costs.xls Chart 1_PCA 10 -  Exhibit D from A Kellogg July 2011" xfId="10001"/>
    <cellStyle name="_VC 6.15.06 update on 06GRC power costs.xls Chart 1_PCA 10 -  Exhibit D from S Free Rcv'd 12-11" xfId="10002"/>
    <cellStyle name="_VC 6.15.06 update on 06GRC power costs.xls Chart 1_PCA 9 -  Exhibit D April 2010" xfId="10003"/>
    <cellStyle name="_VC 6.15.06 update on 06GRC power costs.xls Chart 1_PCA 9 -  Exhibit D April 2010 (3)" xfId="5382"/>
    <cellStyle name="_VC 6.15.06 update on 06GRC power costs.xls Chart 1_PCA 9 -  Exhibit D April 2010 (3) 2" xfId="5383"/>
    <cellStyle name="_VC 6.15.06 update on 06GRC power costs.xls Chart 1_PCA 9 -  Exhibit D April 2010 (3)_DEM-WP(C) ENERG10C--ctn Mid-C_042010 2010GRC" xfId="10004"/>
    <cellStyle name="_VC 6.15.06 update on 06GRC power costs.xls Chart 1_PCA 9 -  Exhibit D April 2010 2" xfId="10005"/>
    <cellStyle name="_VC 6.15.06 update on 06GRC power costs.xls Chart 1_PCA 9 -  Exhibit D April 2010 3" xfId="10006"/>
    <cellStyle name="_VC 6.15.06 update on 06GRC power costs.xls Chart 1_PCA 9 -  Exhibit D Nov 2010" xfId="10007"/>
    <cellStyle name="_VC 6.15.06 update on 06GRC power costs.xls Chart 1_PCA 9 -  Exhibit D Nov 2010 2" xfId="10008"/>
    <cellStyle name="_VC 6.15.06 update on 06GRC power costs.xls Chart 1_PCA 9 - Exhibit D at August 2010" xfId="10009"/>
    <cellStyle name="_VC 6.15.06 update on 06GRC power costs.xls Chart 1_PCA 9 - Exhibit D at August 2010 2" xfId="10010"/>
    <cellStyle name="_VC 6.15.06 update on 06GRC power costs.xls Chart 1_PCA 9 - Exhibit D June 2010 GRC" xfId="10011"/>
    <cellStyle name="_VC 6.15.06 update on 06GRC power costs.xls Chart 1_PCA 9 - Exhibit D June 2010 GRC 2" xfId="10012"/>
    <cellStyle name="_VC 6.15.06 update on 06GRC power costs.xls Chart 1_Power Costs - Comparison bx Rbtl-Staff-Jt-PC" xfId="5384"/>
    <cellStyle name="_VC 6.15.06 update on 06GRC power costs.xls Chart 1_Power Costs - Comparison bx Rbtl-Staff-Jt-PC 2" xfId="5385"/>
    <cellStyle name="_VC 6.15.06 update on 06GRC power costs.xls Chart 1_Power Costs - Comparison bx Rbtl-Staff-Jt-PC 2 2" xfId="5386"/>
    <cellStyle name="_VC 6.15.06 update on 06GRC power costs.xls Chart 1_Power Costs - Comparison bx Rbtl-Staff-Jt-PC 3" xfId="5387"/>
    <cellStyle name="_VC 6.15.06 update on 06GRC power costs.xls Chart 1_Power Costs - Comparison bx Rbtl-Staff-Jt-PC 4" xfId="10013"/>
    <cellStyle name="_VC 6.15.06 update on 06GRC power costs.xls Chart 1_Power Costs - Comparison bx Rbtl-Staff-Jt-PC_Adj Bench DR 3 for Initial Briefs (Electric)" xfId="5388"/>
    <cellStyle name="_VC 6.15.06 update on 06GRC power costs.xls Chart 1_Power Costs - Comparison bx Rbtl-Staff-Jt-PC_Adj Bench DR 3 for Initial Briefs (Electric) 2" xfId="5389"/>
    <cellStyle name="_VC 6.15.06 update on 06GRC power costs.xls Chart 1_Power Costs - Comparison bx Rbtl-Staff-Jt-PC_Adj Bench DR 3 for Initial Briefs (Electric) 2 2" xfId="5390"/>
    <cellStyle name="_VC 6.15.06 update on 06GRC power costs.xls Chart 1_Power Costs - Comparison bx Rbtl-Staff-Jt-PC_Adj Bench DR 3 for Initial Briefs (Electric) 3" xfId="5391"/>
    <cellStyle name="_VC 6.15.06 update on 06GRC power costs.xls Chart 1_Power Costs - Comparison bx Rbtl-Staff-Jt-PC_Adj Bench DR 3 for Initial Briefs (Electric) 4" xfId="10014"/>
    <cellStyle name="_VC 6.15.06 update on 06GRC power costs.xls Chart 1_Power Costs - Comparison bx Rbtl-Staff-Jt-PC_Adj Bench DR 3 for Initial Briefs (Electric)_DEM-WP(C) ENERG10C--ctn Mid-C_042010 2010GRC" xfId="10015"/>
    <cellStyle name="_VC 6.15.06 update on 06GRC power costs.xls Chart 1_Power Costs - Comparison bx Rbtl-Staff-Jt-PC_DEM-WP(C) ENERG10C--ctn Mid-C_042010 2010GRC" xfId="10016"/>
    <cellStyle name="_VC 6.15.06 update on 06GRC power costs.xls Chart 1_Power Costs - Comparison bx Rbtl-Staff-Jt-PC_Electric Rev Req Model (2009 GRC) Rebuttal" xfId="5392"/>
    <cellStyle name="_VC 6.15.06 update on 06GRC power costs.xls Chart 1_Power Costs - Comparison bx Rbtl-Staff-Jt-PC_Electric Rev Req Model (2009 GRC) Rebuttal 2" xfId="5393"/>
    <cellStyle name="_VC 6.15.06 update on 06GRC power costs.xls Chart 1_Power Costs - Comparison bx Rbtl-Staff-Jt-PC_Electric Rev Req Model (2009 GRC) Rebuttal 2 2" xfId="5394"/>
    <cellStyle name="_VC 6.15.06 update on 06GRC power costs.xls Chart 1_Power Costs - Comparison bx Rbtl-Staff-Jt-PC_Electric Rev Req Model (2009 GRC) Rebuttal 3" xfId="5395"/>
    <cellStyle name="_VC 6.15.06 update on 06GRC power costs.xls Chart 1_Power Costs - Comparison bx Rbtl-Staff-Jt-PC_Electric Rev Req Model (2009 GRC) Rebuttal 4" xfId="10017"/>
    <cellStyle name="_VC 6.15.06 update on 06GRC power costs.xls Chart 1_Power Costs - Comparison bx Rbtl-Staff-Jt-PC_Electric Rev Req Model (2009 GRC) Rebuttal REmoval of New  WH Solar AdjustMI" xfId="5396"/>
    <cellStyle name="_VC 6.15.06 update on 06GRC power costs.xls Chart 1_Power Costs - Comparison bx Rbtl-Staff-Jt-PC_Electric Rev Req Model (2009 GRC) Rebuttal REmoval of New  WH Solar AdjustMI 2" xfId="5397"/>
    <cellStyle name="_VC 6.15.06 update on 06GRC power costs.xls Chart 1_Power Costs - Comparison bx Rbtl-Staff-Jt-PC_Electric Rev Req Model (2009 GRC) Rebuttal REmoval of New  WH Solar AdjustMI 2 2" xfId="5398"/>
    <cellStyle name="_VC 6.15.06 update on 06GRC power costs.xls Chart 1_Power Costs - Comparison bx Rbtl-Staff-Jt-PC_Electric Rev Req Model (2009 GRC) Rebuttal REmoval of New  WH Solar AdjustMI 3" xfId="5399"/>
    <cellStyle name="_VC 6.15.06 update on 06GRC power costs.xls Chart 1_Power Costs - Comparison bx Rbtl-Staff-Jt-PC_Electric Rev Req Model (2009 GRC) Rebuttal REmoval of New  WH Solar AdjustMI 4" xfId="10018"/>
    <cellStyle name="_VC 6.15.06 update on 06GRC power costs.xls Chart 1_Power Costs - Comparison bx Rbtl-Staff-Jt-PC_Electric Rev Req Model (2009 GRC) Rebuttal REmoval of New  WH Solar AdjustMI_DEM-WP(C) ENERG10C--ctn Mid-C_042010 2010GRC" xfId="10019"/>
    <cellStyle name="_VC 6.15.06 update on 06GRC power costs.xls Chart 1_Power Costs - Comparison bx Rbtl-Staff-Jt-PC_Electric Rev Req Model (2009 GRC) Revised 01-18-2010" xfId="5400"/>
    <cellStyle name="_VC 6.15.06 update on 06GRC power costs.xls Chart 1_Power Costs - Comparison bx Rbtl-Staff-Jt-PC_Electric Rev Req Model (2009 GRC) Revised 01-18-2010 2" xfId="5401"/>
    <cellStyle name="_VC 6.15.06 update on 06GRC power costs.xls Chart 1_Power Costs - Comparison bx Rbtl-Staff-Jt-PC_Electric Rev Req Model (2009 GRC) Revised 01-18-2010 2 2" xfId="5402"/>
    <cellStyle name="_VC 6.15.06 update on 06GRC power costs.xls Chart 1_Power Costs - Comparison bx Rbtl-Staff-Jt-PC_Electric Rev Req Model (2009 GRC) Revised 01-18-2010 3" xfId="5403"/>
    <cellStyle name="_VC 6.15.06 update on 06GRC power costs.xls Chart 1_Power Costs - Comparison bx Rbtl-Staff-Jt-PC_Electric Rev Req Model (2009 GRC) Revised 01-18-2010 4" xfId="10020"/>
    <cellStyle name="_VC 6.15.06 update on 06GRC power costs.xls Chart 1_Power Costs - Comparison bx Rbtl-Staff-Jt-PC_Electric Rev Req Model (2009 GRC) Revised 01-18-2010_DEM-WP(C) ENERG10C--ctn Mid-C_042010 2010GRC" xfId="10021"/>
    <cellStyle name="_VC 6.15.06 update on 06GRC power costs.xls Chart 1_Power Costs - Comparison bx Rbtl-Staff-Jt-PC_Final Order Electric EXHIBIT A-1" xfId="5404"/>
    <cellStyle name="_VC 6.15.06 update on 06GRC power costs.xls Chart 1_Power Costs - Comparison bx Rbtl-Staff-Jt-PC_Final Order Electric EXHIBIT A-1 2" xfId="5405"/>
    <cellStyle name="_VC 6.15.06 update on 06GRC power costs.xls Chart 1_Power Costs - Comparison bx Rbtl-Staff-Jt-PC_Final Order Electric EXHIBIT A-1 2 2" xfId="5406"/>
    <cellStyle name="_VC 6.15.06 update on 06GRC power costs.xls Chart 1_Power Costs - Comparison bx Rbtl-Staff-Jt-PC_Final Order Electric EXHIBIT A-1 3" xfId="5407"/>
    <cellStyle name="_VC 6.15.06 update on 06GRC power costs.xls Chart 1_Power Costs - Comparison bx Rbtl-Staff-Jt-PC_Final Order Electric EXHIBIT A-1 4" xfId="10022"/>
    <cellStyle name="_VC 6.15.06 update on 06GRC power costs.xls Chart 1_Production Adj 4.37" xfId="5408"/>
    <cellStyle name="_VC 6.15.06 update on 06GRC power costs.xls Chart 1_Production Adj 4.37 2" xfId="5409"/>
    <cellStyle name="_VC 6.15.06 update on 06GRC power costs.xls Chart 1_Production Adj 4.37 2 2" xfId="5410"/>
    <cellStyle name="_VC 6.15.06 update on 06GRC power costs.xls Chart 1_Production Adj 4.37 3" xfId="5411"/>
    <cellStyle name="_VC 6.15.06 update on 06GRC power costs.xls Chart 1_Purchased Power Adj 4.03" xfId="5412"/>
    <cellStyle name="_VC 6.15.06 update on 06GRC power costs.xls Chart 1_Purchased Power Adj 4.03 2" xfId="5413"/>
    <cellStyle name="_VC 6.15.06 update on 06GRC power costs.xls Chart 1_Purchased Power Adj 4.03 2 2" xfId="5414"/>
    <cellStyle name="_VC 6.15.06 update on 06GRC power costs.xls Chart 1_Purchased Power Adj 4.03 3" xfId="5415"/>
    <cellStyle name="_VC 6.15.06 update on 06GRC power costs.xls Chart 1_Rebuttal Power Costs" xfId="5416"/>
    <cellStyle name="_VC 6.15.06 update on 06GRC power costs.xls Chart 1_Rebuttal Power Costs 2" xfId="5417"/>
    <cellStyle name="_VC 6.15.06 update on 06GRC power costs.xls Chart 1_Rebuttal Power Costs 2 2" xfId="5418"/>
    <cellStyle name="_VC 6.15.06 update on 06GRC power costs.xls Chart 1_Rebuttal Power Costs 3" xfId="5419"/>
    <cellStyle name="_VC 6.15.06 update on 06GRC power costs.xls Chart 1_Rebuttal Power Costs 4" xfId="10023"/>
    <cellStyle name="_VC 6.15.06 update on 06GRC power costs.xls Chart 1_Rebuttal Power Costs_Adj Bench DR 3 for Initial Briefs (Electric)" xfId="5420"/>
    <cellStyle name="_VC 6.15.06 update on 06GRC power costs.xls Chart 1_Rebuttal Power Costs_Adj Bench DR 3 for Initial Briefs (Electric) 2" xfId="5421"/>
    <cellStyle name="_VC 6.15.06 update on 06GRC power costs.xls Chart 1_Rebuttal Power Costs_Adj Bench DR 3 for Initial Briefs (Electric) 2 2" xfId="5422"/>
    <cellStyle name="_VC 6.15.06 update on 06GRC power costs.xls Chart 1_Rebuttal Power Costs_Adj Bench DR 3 for Initial Briefs (Electric) 3" xfId="5423"/>
    <cellStyle name="_VC 6.15.06 update on 06GRC power costs.xls Chart 1_Rebuttal Power Costs_Adj Bench DR 3 for Initial Briefs (Electric) 4" xfId="10024"/>
    <cellStyle name="_VC 6.15.06 update on 06GRC power costs.xls Chart 1_Rebuttal Power Costs_Adj Bench DR 3 for Initial Briefs (Electric)_DEM-WP(C) ENERG10C--ctn Mid-C_042010 2010GRC" xfId="10025"/>
    <cellStyle name="_VC 6.15.06 update on 06GRC power costs.xls Chart 1_Rebuttal Power Costs_DEM-WP(C) ENERG10C--ctn Mid-C_042010 2010GRC" xfId="10026"/>
    <cellStyle name="_VC 6.15.06 update on 06GRC power costs.xls Chart 1_Rebuttal Power Costs_Electric Rev Req Model (2009 GRC) Rebuttal" xfId="5424"/>
    <cellStyle name="_VC 6.15.06 update on 06GRC power costs.xls Chart 1_Rebuttal Power Costs_Electric Rev Req Model (2009 GRC) Rebuttal 2" xfId="5425"/>
    <cellStyle name="_VC 6.15.06 update on 06GRC power costs.xls Chart 1_Rebuttal Power Costs_Electric Rev Req Model (2009 GRC) Rebuttal 2 2" xfId="5426"/>
    <cellStyle name="_VC 6.15.06 update on 06GRC power costs.xls Chart 1_Rebuttal Power Costs_Electric Rev Req Model (2009 GRC) Rebuttal 3" xfId="5427"/>
    <cellStyle name="_VC 6.15.06 update on 06GRC power costs.xls Chart 1_Rebuttal Power Costs_Electric Rev Req Model (2009 GRC) Rebuttal 4" xfId="10027"/>
    <cellStyle name="_VC 6.15.06 update on 06GRC power costs.xls Chart 1_Rebuttal Power Costs_Electric Rev Req Model (2009 GRC) Rebuttal REmoval of New  WH Solar AdjustMI" xfId="5428"/>
    <cellStyle name="_VC 6.15.06 update on 06GRC power costs.xls Chart 1_Rebuttal Power Costs_Electric Rev Req Model (2009 GRC) Rebuttal REmoval of New  WH Solar AdjustMI 2" xfId="5429"/>
    <cellStyle name="_VC 6.15.06 update on 06GRC power costs.xls Chart 1_Rebuttal Power Costs_Electric Rev Req Model (2009 GRC) Rebuttal REmoval of New  WH Solar AdjustMI 2 2" xfId="5430"/>
    <cellStyle name="_VC 6.15.06 update on 06GRC power costs.xls Chart 1_Rebuttal Power Costs_Electric Rev Req Model (2009 GRC) Rebuttal REmoval of New  WH Solar AdjustMI 3" xfId="5431"/>
    <cellStyle name="_VC 6.15.06 update on 06GRC power costs.xls Chart 1_Rebuttal Power Costs_Electric Rev Req Model (2009 GRC) Rebuttal REmoval of New  WH Solar AdjustMI 4" xfId="10028"/>
    <cellStyle name="_VC 6.15.06 update on 06GRC power costs.xls Chart 1_Rebuttal Power Costs_Electric Rev Req Model (2009 GRC) Rebuttal REmoval of New  WH Solar AdjustMI_DEM-WP(C) ENERG10C--ctn Mid-C_042010 2010GRC" xfId="10029"/>
    <cellStyle name="_VC 6.15.06 update on 06GRC power costs.xls Chart 1_Rebuttal Power Costs_Electric Rev Req Model (2009 GRC) Revised 01-18-2010" xfId="5432"/>
    <cellStyle name="_VC 6.15.06 update on 06GRC power costs.xls Chart 1_Rebuttal Power Costs_Electric Rev Req Model (2009 GRC) Revised 01-18-2010 2" xfId="5433"/>
    <cellStyle name="_VC 6.15.06 update on 06GRC power costs.xls Chart 1_Rebuttal Power Costs_Electric Rev Req Model (2009 GRC) Revised 01-18-2010 2 2" xfId="5434"/>
    <cellStyle name="_VC 6.15.06 update on 06GRC power costs.xls Chart 1_Rebuttal Power Costs_Electric Rev Req Model (2009 GRC) Revised 01-18-2010 3" xfId="5435"/>
    <cellStyle name="_VC 6.15.06 update on 06GRC power costs.xls Chart 1_Rebuttal Power Costs_Electric Rev Req Model (2009 GRC) Revised 01-18-2010 4" xfId="10030"/>
    <cellStyle name="_VC 6.15.06 update on 06GRC power costs.xls Chart 1_Rebuttal Power Costs_Electric Rev Req Model (2009 GRC) Revised 01-18-2010_DEM-WP(C) ENERG10C--ctn Mid-C_042010 2010GRC" xfId="10031"/>
    <cellStyle name="_VC 6.15.06 update on 06GRC power costs.xls Chart 1_Rebuttal Power Costs_Final Order Electric EXHIBIT A-1" xfId="5436"/>
    <cellStyle name="_VC 6.15.06 update on 06GRC power costs.xls Chart 1_Rebuttal Power Costs_Final Order Electric EXHIBIT A-1 2" xfId="5437"/>
    <cellStyle name="_VC 6.15.06 update on 06GRC power costs.xls Chart 1_Rebuttal Power Costs_Final Order Electric EXHIBIT A-1 2 2" xfId="5438"/>
    <cellStyle name="_VC 6.15.06 update on 06GRC power costs.xls Chart 1_Rebuttal Power Costs_Final Order Electric EXHIBIT A-1 3" xfId="5439"/>
    <cellStyle name="_VC 6.15.06 update on 06GRC power costs.xls Chart 1_Rebuttal Power Costs_Final Order Electric EXHIBIT A-1 4" xfId="10032"/>
    <cellStyle name="_VC 6.15.06 update on 06GRC power costs.xls Chart 1_ROR &amp; CONV FACTOR" xfId="5440"/>
    <cellStyle name="_VC 6.15.06 update on 06GRC power costs.xls Chart 1_ROR &amp; CONV FACTOR 2" xfId="5441"/>
    <cellStyle name="_VC 6.15.06 update on 06GRC power costs.xls Chart 1_ROR &amp; CONV FACTOR 2 2" xfId="5442"/>
    <cellStyle name="_VC 6.15.06 update on 06GRC power costs.xls Chart 1_ROR &amp; CONV FACTOR 3" xfId="5443"/>
    <cellStyle name="_VC 6.15.06 update on 06GRC power costs.xls Chart 1_ROR 5.02" xfId="5444"/>
    <cellStyle name="_VC 6.15.06 update on 06GRC power costs.xls Chart 1_ROR 5.02 2" xfId="5445"/>
    <cellStyle name="_VC 6.15.06 update on 06GRC power costs.xls Chart 1_ROR 5.02 2 2" xfId="5446"/>
    <cellStyle name="_VC 6.15.06 update on 06GRC power costs.xls Chart 1_ROR 5.02 3" xfId="5447"/>
    <cellStyle name="_VC 6.15.06 update on 06GRC power costs.xls Chart 1_Wind Integration 10GRC" xfId="5448"/>
    <cellStyle name="_VC 6.15.06 update on 06GRC power costs.xls Chart 1_Wind Integration 10GRC 2" xfId="5449"/>
    <cellStyle name="_VC 6.15.06 update on 06GRC power costs.xls Chart 1_Wind Integration 10GRC_DEM-WP(C) ENERG10C--ctn Mid-C_042010 2010GRC" xfId="10033"/>
    <cellStyle name="_VC 6.15.06 update on 06GRC power costs.xls Chart 2" xfId="56"/>
    <cellStyle name="_VC 6.15.06 update on 06GRC power costs.xls Chart 2 2" xfId="5450"/>
    <cellStyle name="_VC 6.15.06 update on 06GRC power costs.xls Chart 2 2 2" xfId="5451"/>
    <cellStyle name="_VC 6.15.06 update on 06GRC power costs.xls Chart 2 2 2 2" xfId="5452"/>
    <cellStyle name="_VC 6.15.06 update on 06GRC power costs.xls Chart 2 2 3" xfId="5453"/>
    <cellStyle name="_VC 6.15.06 update on 06GRC power costs.xls Chart 2 3" xfId="5454"/>
    <cellStyle name="_VC 6.15.06 update on 06GRC power costs.xls Chart 2 3 2" xfId="5455"/>
    <cellStyle name="_VC 6.15.06 update on 06GRC power costs.xls Chart 2 3 2 2" xfId="5456"/>
    <cellStyle name="_VC 6.15.06 update on 06GRC power costs.xls Chart 2 3 3" xfId="5457"/>
    <cellStyle name="_VC 6.15.06 update on 06GRC power costs.xls Chart 2 3 3 2" xfId="5458"/>
    <cellStyle name="_VC 6.15.06 update on 06GRC power costs.xls Chart 2 3 4" xfId="5459"/>
    <cellStyle name="_VC 6.15.06 update on 06GRC power costs.xls Chart 2 3 4 2" xfId="5460"/>
    <cellStyle name="_VC 6.15.06 update on 06GRC power costs.xls Chart 2 4" xfId="5461"/>
    <cellStyle name="_VC 6.15.06 update on 06GRC power costs.xls Chart 2 4 2" xfId="5462"/>
    <cellStyle name="_VC 6.15.06 update on 06GRC power costs.xls Chart 2 5" xfId="5463"/>
    <cellStyle name="_VC 6.15.06 update on 06GRC power costs.xls Chart 2 6" xfId="10034"/>
    <cellStyle name="_VC 6.15.06 update on 06GRC power costs.xls Chart 2 6 2" xfId="10035"/>
    <cellStyle name="_VC 6.15.06 update on 06GRC power costs.xls Chart 2 7" xfId="10036"/>
    <cellStyle name="_VC 6.15.06 update on 06GRC power costs.xls Chart 2 7 2" xfId="10037"/>
    <cellStyle name="_VC 6.15.06 update on 06GRC power costs.xls Chart 2_04 07E Wild Horse Wind Expansion (C) (2)" xfId="5464"/>
    <cellStyle name="_VC 6.15.06 update on 06GRC power costs.xls Chart 2_04 07E Wild Horse Wind Expansion (C) (2) 2" xfId="5465"/>
    <cellStyle name="_VC 6.15.06 update on 06GRC power costs.xls Chart 2_04 07E Wild Horse Wind Expansion (C) (2) 2 2" xfId="5466"/>
    <cellStyle name="_VC 6.15.06 update on 06GRC power costs.xls Chart 2_04 07E Wild Horse Wind Expansion (C) (2) 3" xfId="5467"/>
    <cellStyle name="_VC 6.15.06 update on 06GRC power costs.xls Chart 2_04 07E Wild Horse Wind Expansion (C) (2) 4" xfId="10038"/>
    <cellStyle name="_VC 6.15.06 update on 06GRC power costs.xls Chart 2_04 07E Wild Horse Wind Expansion (C) (2)_Adj Bench DR 3 for Initial Briefs (Electric)" xfId="5468"/>
    <cellStyle name="_VC 6.15.06 update on 06GRC power costs.xls Chart 2_04 07E Wild Horse Wind Expansion (C) (2)_Adj Bench DR 3 for Initial Briefs (Electric) 2" xfId="5469"/>
    <cellStyle name="_VC 6.15.06 update on 06GRC power costs.xls Chart 2_04 07E Wild Horse Wind Expansion (C) (2)_Adj Bench DR 3 for Initial Briefs (Electric) 2 2" xfId="5470"/>
    <cellStyle name="_VC 6.15.06 update on 06GRC power costs.xls Chart 2_04 07E Wild Horse Wind Expansion (C) (2)_Adj Bench DR 3 for Initial Briefs (Electric) 3" xfId="5471"/>
    <cellStyle name="_VC 6.15.06 update on 06GRC power costs.xls Chart 2_04 07E Wild Horse Wind Expansion (C) (2)_Adj Bench DR 3 for Initial Briefs (Electric) 4" xfId="10039"/>
    <cellStyle name="_VC 6.15.06 update on 06GRC power costs.xls Chart 2_04 07E Wild Horse Wind Expansion (C) (2)_Adj Bench DR 3 for Initial Briefs (Electric)_DEM-WP(C) ENERG10C--ctn Mid-C_042010 2010GRC" xfId="10040"/>
    <cellStyle name="_VC 6.15.06 update on 06GRC power costs.xls Chart 2_04 07E Wild Horse Wind Expansion (C) (2)_Book1" xfId="10041"/>
    <cellStyle name="_VC 6.15.06 update on 06GRC power costs.xls Chart 2_04 07E Wild Horse Wind Expansion (C) (2)_DEM-WP(C) ENERG10C--ctn Mid-C_042010 2010GRC" xfId="10042"/>
    <cellStyle name="_VC 6.15.06 update on 06GRC power costs.xls Chart 2_04 07E Wild Horse Wind Expansion (C) (2)_Electric Rev Req Model (2009 GRC) " xfId="5472"/>
    <cellStyle name="_VC 6.15.06 update on 06GRC power costs.xls Chart 2_04 07E Wild Horse Wind Expansion (C) (2)_Electric Rev Req Model (2009 GRC)  2" xfId="5473"/>
    <cellStyle name="_VC 6.15.06 update on 06GRC power costs.xls Chart 2_04 07E Wild Horse Wind Expansion (C) (2)_Electric Rev Req Model (2009 GRC)  2 2" xfId="5474"/>
    <cellStyle name="_VC 6.15.06 update on 06GRC power costs.xls Chart 2_04 07E Wild Horse Wind Expansion (C) (2)_Electric Rev Req Model (2009 GRC)  3" xfId="5475"/>
    <cellStyle name="_VC 6.15.06 update on 06GRC power costs.xls Chart 2_04 07E Wild Horse Wind Expansion (C) (2)_Electric Rev Req Model (2009 GRC)  4" xfId="10043"/>
    <cellStyle name="_VC 6.15.06 update on 06GRC power costs.xls Chart 2_04 07E Wild Horse Wind Expansion (C) (2)_Electric Rev Req Model (2009 GRC) _DEM-WP(C) ENERG10C--ctn Mid-C_042010 2010GRC" xfId="10044"/>
    <cellStyle name="_VC 6.15.06 update on 06GRC power costs.xls Chart 2_04 07E Wild Horse Wind Expansion (C) (2)_Electric Rev Req Model (2009 GRC) Rebuttal" xfId="5476"/>
    <cellStyle name="_VC 6.15.06 update on 06GRC power costs.xls Chart 2_04 07E Wild Horse Wind Expansion (C) (2)_Electric Rev Req Model (2009 GRC) Rebuttal 2" xfId="5477"/>
    <cellStyle name="_VC 6.15.06 update on 06GRC power costs.xls Chart 2_04 07E Wild Horse Wind Expansion (C) (2)_Electric Rev Req Model (2009 GRC) Rebuttal 2 2" xfId="5478"/>
    <cellStyle name="_VC 6.15.06 update on 06GRC power costs.xls Chart 2_04 07E Wild Horse Wind Expansion (C) (2)_Electric Rev Req Model (2009 GRC) Rebuttal 3" xfId="5479"/>
    <cellStyle name="_VC 6.15.06 update on 06GRC power costs.xls Chart 2_04 07E Wild Horse Wind Expansion (C) (2)_Electric Rev Req Model (2009 GRC) Rebuttal 4" xfId="10045"/>
    <cellStyle name="_VC 6.15.06 update on 06GRC power costs.xls Chart 2_04 07E Wild Horse Wind Expansion (C) (2)_Electric Rev Req Model (2009 GRC) Rebuttal REmoval of New  WH Solar AdjustMI" xfId="5480"/>
    <cellStyle name="_VC 6.15.06 update on 06GRC power costs.xls Chart 2_04 07E Wild Horse Wind Expansion (C) (2)_Electric Rev Req Model (2009 GRC) Rebuttal REmoval of New  WH Solar AdjustMI 2" xfId="5481"/>
    <cellStyle name="_VC 6.15.06 update on 06GRC power costs.xls Chart 2_04 07E Wild Horse Wind Expansion (C) (2)_Electric Rev Req Model (2009 GRC) Rebuttal REmoval of New  WH Solar AdjustMI 2 2" xfId="5482"/>
    <cellStyle name="_VC 6.15.06 update on 06GRC power costs.xls Chart 2_04 07E Wild Horse Wind Expansion (C) (2)_Electric Rev Req Model (2009 GRC) Rebuttal REmoval of New  WH Solar AdjustMI 3" xfId="5483"/>
    <cellStyle name="_VC 6.15.06 update on 06GRC power costs.xls Chart 2_04 07E Wild Horse Wind Expansion (C) (2)_Electric Rev Req Model (2009 GRC) Rebuttal REmoval of New  WH Solar AdjustMI 4" xfId="10046"/>
    <cellStyle name="_VC 6.15.06 update on 06GRC power costs.xls Chart 2_04 07E Wild Horse Wind Expansion (C) (2)_Electric Rev Req Model (2009 GRC) Rebuttal REmoval of New  WH Solar AdjustMI_DEM-WP(C) ENERG10C--ctn Mid-C_042010 2010GRC" xfId="10047"/>
    <cellStyle name="_VC 6.15.06 update on 06GRC power costs.xls Chart 2_04 07E Wild Horse Wind Expansion (C) (2)_Electric Rev Req Model (2009 GRC) Revised 01-18-2010" xfId="5484"/>
    <cellStyle name="_VC 6.15.06 update on 06GRC power costs.xls Chart 2_04 07E Wild Horse Wind Expansion (C) (2)_Electric Rev Req Model (2009 GRC) Revised 01-18-2010 2" xfId="5485"/>
    <cellStyle name="_VC 6.15.06 update on 06GRC power costs.xls Chart 2_04 07E Wild Horse Wind Expansion (C) (2)_Electric Rev Req Model (2009 GRC) Revised 01-18-2010 2 2" xfId="5486"/>
    <cellStyle name="_VC 6.15.06 update on 06GRC power costs.xls Chart 2_04 07E Wild Horse Wind Expansion (C) (2)_Electric Rev Req Model (2009 GRC) Revised 01-18-2010 3" xfId="5487"/>
    <cellStyle name="_VC 6.15.06 update on 06GRC power costs.xls Chart 2_04 07E Wild Horse Wind Expansion (C) (2)_Electric Rev Req Model (2009 GRC) Revised 01-18-2010 4" xfId="10048"/>
    <cellStyle name="_VC 6.15.06 update on 06GRC power costs.xls Chart 2_04 07E Wild Horse Wind Expansion (C) (2)_Electric Rev Req Model (2009 GRC) Revised 01-18-2010_DEM-WP(C) ENERG10C--ctn Mid-C_042010 2010GRC" xfId="10049"/>
    <cellStyle name="_VC 6.15.06 update on 06GRC power costs.xls Chart 2_04 07E Wild Horse Wind Expansion (C) (2)_Electric Rev Req Model (2010 GRC)" xfId="10050"/>
    <cellStyle name="_VC 6.15.06 update on 06GRC power costs.xls Chart 2_04 07E Wild Horse Wind Expansion (C) (2)_Electric Rev Req Model (2010 GRC) SF" xfId="10051"/>
    <cellStyle name="_VC 6.15.06 update on 06GRC power costs.xls Chart 2_04 07E Wild Horse Wind Expansion (C) (2)_Final Order Electric EXHIBIT A-1" xfId="5488"/>
    <cellStyle name="_VC 6.15.06 update on 06GRC power costs.xls Chart 2_04 07E Wild Horse Wind Expansion (C) (2)_Final Order Electric EXHIBIT A-1 2" xfId="5489"/>
    <cellStyle name="_VC 6.15.06 update on 06GRC power costs.xls Chart 2_04 07E Wild Horse Wind Expansion (C) (2)_Final Order Electric EXHIBIT A-1 2 2" xfId="5490"/>
    <cellStyle name="_VC 6.15.06 update on 06GRC power costs.xls Chart 2_04 07E Wild Horse Wind Expansion (C) (2)_Final Order Electric EXHIBIT A-1 3" xfId="5491"/>
    <cellStyle name="_VC 6.15.06 update on 06GRC power costs.xls Chart 2_04 07E Wild Horse Wind Expansion (C) (2)_Final Order Electric EXHIBIT A-1 4" xfId="10052"/>
    <cellStyle name="_VC 6.15.06 update on 06GRC power costs.xls Chart 2_04 07E Wild Horse Wind Expansion (C) (2)_TENASKA REGULATORY ASSET" xfId="5492"/>
    <cellStyle name="_VC 6.15.06 update on 06GRC power costs.xls Chart 2_04 07E Wild Horse Wind Expansion (C) (2)_TENASKA REGULATORY ASSET 2" xfId="5493"/>
    <cellStyle name="_VC 6.15.06 update on 06GRC power costs.xls Chart 2_04 07E Wild Horse Wind Expansion (C) (2)_TENASKA REGULATORY ASSET 2 2" xfId="5494"/>
    <cellStyle name="_VC 6.15.06 update on 06GRC power costs.xls Chart 2_04 07E Wild Horse Wind Expansion (C) (2)_TENASKA REGULATORY ASSET 3" xfId="5495"/>
    <cellStyle name="_VC 6.15.06 update on 06GRC power costs.xls Chart 2_04 07E Wild Horse Wind Expansion (C) (2)_TENASKA REGULATORY ASSET 4" xfId="10053"/>
    <cellStyle name="_VC 6.15.06 update on 06GRC power costs.xls Chart 2_16.37E Wild Horse Expansion DeferralRevwrkingfile SF" xfId="5496"/>
    <cellStyle name="_VC 6.15.06 update on 06GRC power costs.xls Chart 2_16.37E Wild Horse Expansion DeferralRevwrkingfile SF 2" xfId="5497"/>
    <cellStyle name="_VC 6.15.06 update on 06GRC power costs.xls Chart 2_16.37E Wild Horse Expansion DeferralRevwrkingfile SF 2 2" xfId="5498"/>
    <cellStyle name="_VC 6.15.06 update on 06GRC power costs.xls Chart 2_16.37E Wild Horse Expansion DeferralRevwrkingfile SF 3" xfId="5499"/>
    <cellStyle name="_VC 6.15.06 update on 06GRC power costs.xls Chart 2_16.37E Wild Horse Expansion DeferralRevwrkingfile SF 4" xfId="10054"/>
    <cellStyle name="_VC 6.15.06 update on 06GRC power costs.xls Chart 2_16.37E Wild Horse Expansion DeferralRevwrkingfile SF_DEM-WP(C) ENERG10C--ctn Mid-C_042010 2010GRC" xfId="10055"/>
    <cellStyle name="_VC 6.15.06 update on 06GRC power costs.xls Chart 2_2009 Compliance Filing PCA Exhibits for GRC" xfId="10056"/>
    <cellStyle name="_VC 6.15.06 update on 06GRC power costs.xls Chart 2_2009 Compliance Filing PCA Exhibits for GRC 2" xfId="10057"/>
    <cellStyle name="_VC 6.15.06 update on 06GRC power costs.xls Chart 2_2009 GRC Compl Filing - Exhibit D" xfId="5500"/>
    <cellStyle name="_VC 6.15.06 update on 06GRC power costs.xls Chart 2_2009 GRC Compl Filing - Exhibit D 2" xfId="5501"/>
    <cellStyle name="_VC 6.15.06 update on 06GRC power costs.xls Chart 2_2009 GRC Compl Filing - Exhibit D 3" xfId="10058"/>
    <cellStyle name="_VC 6.15.06 update on 06GRC power costs.xls Chart 2_2009 GRC Compl Filing - Exhibit D_DEM-WP(C) ENERG10C--ctn Mid-C_042010 2010GRC" xfId="10059"/>
    <cellStyle name="_VC 6.15.06 update on 06GRC power costs.xls Chart 2_3.01 Income Statement" xfId="57"/>
    <cellStyle name="_VC 6.15.06 update on 06GRC power costs.xls Chart 2_4 31 Regulatory Assets and Liabilities  7 06- Exhibit D" xfId="5502"/>
    <cellStyle name="_VC 6.15.06 update on 06GRC power costs.xls Chart 2_4 31 Regulatory Assets and Liabilities  7 06- Exhibit D 2" xfId="5503"/>
    <cellStyle name="_VC 6.15.06 update on 06GRC power costs.xls Chart 2_4 31 Regulatory Assets and Liabilities  7 06- Exhibit D 2 2" xfId="5504"/>
    <cellStyle name="_VC 6.15.06 update on 06GRC power costs.xls Chart 2_4 31 Regulatory Assets and Liabilities  7 06- Exhibit D 3" xfId="5505"/>
    <cellStyle name="_VC 6.15.06 update on 06GRC power costs.xls Chart 2_4 31 Regulatory Assets and Liabilities  7 06- Exhibit D 4" xfId="10060"/>
    <cellStyle name="_VC 6.15.06 update on 06GRC power costs.xls Chart 2_4 31 Regulatory Assets and Liabilities  7 06- Exhibit D_DEM-WP(C) ENERG10C--ctn Mid-C_042010 2010GRC" xfId="10061"/>
    <cellStyle name="_VC 6.15.06 update on 06GRC power costs.xls Chart 2_4 31 Regulatory Assets and Liabilities  7 06- Exhibit D_NIM Summary" xfId="5506"/>
    <cellStyle name="_VC 6.15.06 update on 06GRC power costs.xls Chart 2_4 31 Regulatory Assets and Liabilities  7 06- Exhibit D_NIM Summary 2" xfId="5507"/>
    <cellStyle name="_VC 6.15.06 update on 06GRC power costs.xls Chart 2_4 31 Regulatory Assets and Liabilities  7 06- Exhibit D_NIM Summary_DEM-WP(C) ENERG10C--ctn Mid-C_042010 2010GRC" xfId="10062"/>
    <cellStyle name="_VC 6.15.06 update on 06GRC power costs.xls Chart 2_4 31E Reg Asset  Liab and EXH D" xfId="10063"/>
    <cellStyle name="_VC 6.15.06 update on 06GRC power costs.xls Chart 2_4 31E Reg Asset  Liab and EXH D _ Aug 10 Filing (2)" xfId="10064"/>
    <cellStyle name="_VC 6.15.06 update on 06GRC power costs.xls Chart 2_4 32 Regulatory Assets and Liabilities  7 06- Exhibit D" xfId="5508"/>
    <cellStyle name="_VC 6.15.06 update on 06GRC power costs.xls Chart 2_4 32 Regulatory Assets and Liabilities  7 06- Exhibit D 2" xfId="5509"/>
    <cellStyle name="_VC 6.15.06 update on 06GRC power costs.xls Chart 2_4 32 Regulatory Assets and Liabilities  7 06- Exhibit D 2 2" xfId="5510"/>
    <cellStyle name="_VC 6.15.06 update on 06GRC power costs.xls Chart 2_4 32 Regulatory Assets and Liabilities  7 06- Exhibit D 3" xfId="5511"/>
    <cellStyle name="_VC 6.15.06 update on 06GRC power costs.xls Chart 2_4 32 Regulatory Assets and Liabilities  7 06- Exhibit D 4" xfId="10065"/>
    <cellStyle name="_VC 6.15.06 update on 06GRC power costs.xls Chart 2_4 32 Regulatory Assets and Liabilities  7 06- Exhibit D_DEM-WP(C) ENERG10C--ctn Mid-C_042010 2010GRC" xfId="10066"/>
    <cellStyle name="_VC 6.15.06 update on 06GRC power costs.xls Chart 2_4 32 Regulatory Assets and Liabilities  7 06- Exhibit D_NIM Summary" xfId="5512"/>
    <cellStyle name="_VC 6.15.06 update on 06GRC power costs.xls Chart 2_4 32 Regulatory Assets and Liabilities  7 06- Exhibit D_NIM Summary 2" xfId="5513"/>
    <cellStyle name="_VC 6.15.06 update on 06GRC power costs.xls Chart 2_4 32 Regulatory Assets and Liabilities  7 06- Exhibit D_NIM Summary_DEM-WP(C) ENERG10C--ctn Mid-C_042010 2010GRC" xfId="10067"/>
    <cellStyle name="_VC 6.15.06 update on 06GRC power costs.xls Chart 2_ACCOUNTS" xfId="10068"/>
    <cellStyle name="_VC 6.15.06 update on 06GRC power costs.xls Chart 2_AURORA Total New" xfId="5514"/>
    <cellStyle name="_VC 6.15.06 update on 06GRC power costs.xls Chart 2_AURORA Total New 2" xfId="5515"/>
    <cellStyle name="_VC 6.15.06 update on 06GRC power costs.xls Chart 2_Book2" xfId="5516"/>
    <cellStyle name="_VC 6.15.06 update on 06GRC power costs.xls Chart 2_Book2 2" xfId="5517"/>
    <cellStyle name="_VC 6.15.06 update on 06GRC power costs.xls Chart 2_Book2 2 2" xfId="5518"/>
    <cellStyle name="_VC 6.15.06 update on 06GRC power costs.xls Chart 2_Book2 3" xfId="5519"/>
    <cellStyle name="_VC 6.15.06 update on 06GRC power costs.xls Chart 2_Book2 4" xfId="10069"/>
    <cellStyle name="_VC 6.15.06 update on 06GRC power costs.xls Chart 2_Book2_Adj Bench DR 3 for Initial Briefs (Electric)" xfId="5520"/>
    <cellStyle name="_VC 6.15.06 update on 06GRC power costs.xls Chart 2_Book2_Adj Bench DR 3 for Initial Briefs (Electric) 2" xfId="5521"/>
    <cellStyle name="_VC 6.15.06 update on 06GRC power costs.xls Chart 2_Book2_Adj Bench DR 3 for Initial Briefs (Electric) 2 2" xfId="5522"/>
    <cellStyle name="_VC 6.15.06 update on 06GRC power costs.xls Chart 2_Book2_Adj Bench DR 3 for Initial Briefs (Electric) 3" xfId="5523"/>
    <cellStyle name="_VC 6.15.06 update on 06GRC power costs.xls Chart 2_Book2_Adj Bench DR 3 for Initial Briefs (Electric) 4" xfId="10070"/>
    <cellStyle name="_VC 6.15.06 update on 06GRC power costs.xls Chart 2_Book2_Adj Bench DR 3 for Initial Briefs (Electric)_DEM-WP(C) ENERG10C--ctn Mid-C_042010 2010GRC" xfId="10071"/>
    <cellStyle name="_VC 6.15.06 update on 06GRC power costs.xls Chart 2_Book2_DEM-WP(C) ENERG10C--ctn Mid-C_042010 2010GRC" xfId="10072"/>
    <cellStyle name="_VC 6.15.06 update on 06GRC power costs.xls Chart 2_Book2_Electric Rev Req Model (2009 GRC) Rebuttal" xfId="5524"/>
    <cellStyle name="_VC 6.15.06 update on 06GRC power costs.xls Chart 2_Book2_Electric Rev Req Model (2009 GRC) Rebuttal 2" xfId="5525"/>
    <cellStyle name="_VC 6.15.06 update on 06GRC power costs.xls Chart 2_Book2_Electric Rev Req Model (2009 GRC) Rebuttal 2 2" xfId="5526"/>
    <cellStyle name="_VC 6.15.06 update on 06GRC power costs.xls Chart 2_Book2_Electric Rev Req Model (2009 GRC) Rebuttal 3" xfId="5527"/>
    <cellStyle name="_VC 6.15.06 update on 06GRC power costs.xls Chart 2_Book2_Electric Rev Req Model (2009 GRC) Rebuttal 4" xfId="10073"/>
    <cellStyle name="_VC 6.15.06 update on 06GRC power costs.xls Chart 2_Book2_Electric Rev Req Model (2009 GRC) Rebuttal REmoval of New  WH Solar AdjustMI" xfId="5528"/>
    <cellStyle name="_VC 6.15.06 update on 06GRC power costs.xls Chart 2_Book2_Electric Rev Req Model (2009 GRC) Rebuttal REmoval of New  WH Solar AdjustMI 2" xfId="5529"/>
    <cellStyle name="_VC 6.15.06 update on 06GRC power costs.xls Chart 2_Book2_Electric Rev Req Model (2009 GRC) Rebuttal REmoval of New  WH Solar AdjustMI 2 2" xfId="5530"/>
    <cellStyle name="_VC 6.15.06 update on 06GRC power costs.xls Chart 2_Book2_Electric Rev Req Model (2009 GRC) Rebuttal REmoval of New  WH Solar AdjustMI 3" xfId="5531"/>
    <cellStyle name="_VC 6.15.06 update on 06GRC power costs.xls Chart 2_Book2_Electric Rev Req Model (2009 GRC) Rebuttal REmoval of New  WH Solar AdjustMI 4" xfId="10074"/>
    <cellStyle name="_VC 6.15.06 update on 06GRC power costs.xls Chart 2_Book2_Electric Rev Req Model (2009 GRC) Rebuttal REmoval of New  WH Solar AdjustMI_DEM-WP(C) ENERG10C--ctn Mid-C_042010 2010GRC" xfId="10075"/>
    <cellStyle name="_VC 6.15.06 update on 06GRC power costs.xls Chart 2_Book2_Electric Rev Req Model (2009 GRC) Revised 01-18-2010" xfId="5532"/>
    <cellStyle name="_VC 6.15.06 update on 06GRC power costs.xls Chart 2_Book2_Electric Rev Req Model (2009 GRC) Revised 01-18-2010 2" xfId="5533"/>
    <cellStyle name="_VC 6.15.06 update on 06GRC power costs.xls Chart 2_Book2_Electric Rev Req Model (2009 GRC) Revised 01-18-2010 2 2" xfId="5534"/>
    <cellStyle name="_VC 6.15.06 update on 06GRC power costs.xls Chart 2_Book2_Electric Rev Req Model (2009 GRC) Revised 01-18-2010 3" xfId="5535"/>
    <cellStyle name="_VC 6.15.06 update on 06GRC power costs.xls Chart 2_Book2_Electric Rev Req Model (2009 GRC) Revised 01-18-2010 4" xfId="10076"/>
    <cellStyle name="_VC 6.15.06 update on 06GRC power costs.xls Chart 2_Book2_Electric Rev Req Model (2009 GRC) Revised 01-18-2010_DEM-WP(C) ENERG10C--ctn Mid-C_042010 2010GRC" xfId="10077"/>
    <cellStyle name="_VC 6.15.06 update on 06GRC power costs.xls Chart 2_Book2_Final Order Electric EXHIBIT A-1" xfId="5536"/>
    <cellStyle name="_VC 6.15.06 update on 06GRC power costs.xls Chart 2_Book2_Final Order Electric EXHIBIT A-1 2" xfId="5537"/>
    <cellStyle name="_VC 6.15.06 update on 06GRC power costs.xls Chart 2_Book2_Final Order Electric EXHIBIT A-1 2 2" xfId="5538"/>
    <cellStyle name="_VC 6.15.06 update on 06GRC power costs.xls Chart 2_Book2_Final Order Electric EXHIBIT A-1 3" xfId="5539"/>
    <cellStyle name="_VC 6.15.06 update on 06GRC power costs.xls Chart 2_Book2_Final Order Electric EXHIBIT A-1 4" xfId="10078"/>
    <cellStyle name="_VC 6.15.06 update on 06GRC power costs.xls Chart 2_Book4" xfId="5540"/>
    <cellStyle name="_VC 6.15.06 update on 06GRC power costs.xls Chart 2_Book4 2" xfId="5541"/>
    <cellStyle name="_VC 6.15.06 update on 06GRC power costs.xls Chart 2_Book4 2 2" xfId="5542"/>
    <cellStyle name="_VC 6.15.06 update on 06GRC power costs.xls Chart 2_Book4 3" xfId="5543"/>
    <cellStyle name="_VC 6.15.06 update on 06GRC power costs.xls Chart 2_Book4 4" xfId="10079"/>
    <cellStyle name="_VC 6.15.06 update on 06GRC power costs.xls Chart 2_Book4_DEM-WP(C) ENERG10C--ctn Mid-C_042010 2010GRC" xfId="10080"/>
    <cellStyle name="_VC 6.15.06 update on 06GRC power costs.xls Chart 2_Book9" xfId="5544"/>
    <cellStyle name="_VC 6.15.06 update on 06GRC power costs.xls Chart 2_Book9 2" xfId="5545"/>
    <cellStyle name="_VC 6.15.06 update on 06GRC power costs.xls Chart 2_Book9 2 2" xfId="5546"/>
    <cellStyle name="_VC 6.15.06 update on 06GRC power costs.xls Chart 2_Book9 3" xfId="5547"/>
    <cellStyle name="_VC 6.15.06 update on 06GRC power costs.xls Chart 2_Book9 4" xfId="10081"/>
    <cellStyle name="_VC 6.15.06 update on 06GRC power costs.xls Chart 2_Book9_DEM-WP(C) ENERG10C--ctn Mid-C_042010 2010GRC" xfId="10082"/>
    <cellStyle name="_VC 6.15.06 update on 06GRC power costs.xls Chart 2_Chelan PUD Power Costs (8-10)" xfId="10083"/>
    <cellStyle name="_VC 6.15.06 update on 06GRC power costs.xls Chart 2_DEM-WP(C) Chelan Power Costs" xfId="10084"/>
    <cellStyle name="_VC 6.15.06 update on 06GRC power costs.xls Chart 2_DEM-WP(C) ENERG10C--ctn Mid-C_042010 2010GRC" xfId="10085"/>
    <cellStyle name="_VC 6.15.06 update on 06GRC power costs.xls Chart 2_DEM-WP(C) Gas Transport 2010GRC" xfId="10086"/>
    <cellStyle name="_VC 6.15.06 update on 06GRC power costs.xls Chart 2_Gas Rev Req Model (2010 GRC)" xfId="10087"/>
    <cellStyle name="_VC 6.15.06 update on 06GRC power costs.xls Chart 2_INPUTS" xfId="5548"/>
    <cellStyle name="_VC 6.15.06 update on 06GRC power costs.xls Chart 2_INPUTS 2" xfId="5549"/>
    <cellStyle name="_VC 6.15.06 update on 06GRC power costs.xls Chart 2_INPUTS 2 2" xfId="5550"/>
    <cellStyle name="_VC 6.15.06 update on 06GRC power costs.xls Chart 2_INPUTS 3" xfId="5551"/>
    <cellStyle name="_VC 6.15.06 update on 06GRC power costs.xls Chart 2_NIM Summary" xfId="5552"/>
    <cellStyle name="_VC 6.15.06 update on 06GRC power costs.xls Chart 2_NIM Summary 09GRC" xfId="5553"/>
    <cellStyle name="_VC 6.15.06 update on 06GRC power costs.xls Chart 2_NIM Summary 09GRC 2" xfId="5554"/>
    <cellStyle name="_VC 6.15.06 update on 06GRC power costs.xls Chart 2_NIM Summary 09GRC_DEM-WP(C) ENERG10C--ctn Mid-C_042010 2010GRC" xfId="10088"/>
    <cellStyle name="_VC 6.15.06 update on 06GRC power costs.xls Chart 2_NIM Summary 2" xfId="5555"/>
    <cellStyle name="_VC 6.15.06 update on 06GRC power costs.xls Chart 2_NIM Summary 3" xfId="5556"/>
    <cellStyle name="_VC 6.15.06 update on 06GRC power costs.xls Chart 2_NIM Summary 4" xfId="5557"/>
    <cellStyle name="_VC 6.15.06 update on 06GRC power costs.xls Chart 2_NIM Summary 5" xfId="5558"/>
    <cellStyle name="_VC 6.15.06 update on 06GRC power costs.xls Chart 2_NIM Summary 6" xfId="5559"/>
    <cellStyle name="_VC 6.15.06 update on 06GRC power costs.xls Chart 2_NIM Summary 7" xfId="5560"/>
    <cellStyle name="_VC 6.15.06 update on 06GRC power costs.xls Chart 2_NIM Summary 8" xfId="5561"/>
    <cellStyle name="_VC 6.15.06 update on 06GRC power costs.xls Chart 2_NIM Summary 9" xfId="5562"/>
    <cellStyle name="_VC 6.15.06 update on 06GRC power costs.xls Chart 2_NIM Summary_DEM-WP(C) ENERG10C--ctn Mid-C_042010 2010GRC" xfId="10089"/>
    <cellStyle name="_VC 6.15.06 update on 06GRC power costs.xls Chart 2_PCA 10 -  Exhibit D from A Kellogg Jan 2011" xfId="10090"/>
    <cellStyle name="_VC 6.15.06 update on 06GRC power costs.xls Chart 2_PCA 10 -  Exhibit D from A Kellogg July 2011" xfId="10091"/>
    <cellStyle name="_VC 6.15.06 update on 06GRC power costs.xls Chart 2_PCA 10 -  Exhibit D from S Free Rcv'd 12-11" xfId="10092"/>
    <cellStyle name="_VC 6.15.06 update on 06GRC power costs.xls Chart 2_PCA 9 -  Exhibit D April 2010" xfId="10093"/>
    <cellStyle name="_VC 6.15.06 update on 06GRC power costs.xls Chart 2_PCA 9 -  Exhibit D April 2010 (3)" xfId="5563"/>
    <cellStyle name="_VC 6.15.06 update on 06GRC power costs.xls Chart 2_PCA 9 -  Exhibit D April 2010 (3) 2" xfId="5564"/>
    <cellStyle name="_VC 6.15.06 update on 06GRC power costs.xls Chart 2_PCA 9 -  Exhibit D April 2010 (3)_DEM-WP(C) ENERG10C--ctn Mid-C_042010 2010GRC" xfId="10094"/>
    <cellStyle name="_VC 6.15.06 update on 06GRC power costs.xls Chart 2_PCA 9 -  Exhibit D April 2010 2" xfId="10095"/>
    <cellStyle name="_VC 6.15.06 update on 06GRC power costs.xls Chart 2_PCA 9 -  Exhibit D April 2010 3" xfId="10096"/>
    <cellStyle name="_VC 6.15.06 update on 06GRC power costs.xls Chart 2_PCA 9 -  Exhibit D Nov 2010" xfId="10097"/>
    <cellStyle name="_VC 6.15.06 update on 06GRC power costs.xls Chart 2_PCA 9 -  Exhibit D Nov 2010 2" xfId="10098"/>
    <cellStyle name="_VC 6.15.06 update on 06GRC power costs.xls Chart 2_PCA 9 - Exhibit D at August 2010" xfId="10099"/>
    <cellStyle name="_VC 6.15.06 update on 06GRC power costs.xls Chart 2_PCA 9 - Exhibit D at August 2010 2" xfId="10100"/>
    <cellStyle name="_VC 6.15.06 update on 06GRC power costs.xls Chart 2_PCA 9 - Exhibit D June 2010 GRC" xfId="10101"/>
    <cellStyle name="_VC 6.15.06 update on 06GRC power costs.xls Chart 2_PCA 9 - Exhibit D June 2010 GRC 2" xfId="10102"/>
    <cellStyle name="_VC 6.15.06 update on 06GRC power costs.xls Chart 2_Power Costs - Comparison bx Rbtl-Staff-Jt-PC" xfId="5565"/>
    <cellStyle name="_VC 6.15.06 update on 06GRC power costs.xls Chart 2_Power Costs - Comparison bx Rbtl-Staff-Jt-PC 2" xfId="5566"/>
    <cellStyle name="_VC 6.15.06 update on 06GRC power costs.xls Chart 2_Power Costs - Comparison bx Rbtl-Staff-Jt-PC 2 2" xfId="5567"/>
    <cellStyle name="_VC 6.15.06 update on 06GRC power costs.xls Chart 2_Power Costs - Comparison bx Rbtl-Staff-Jt-PC 3" xfId="5568"/>
    <cellStyle name="_VC 6.15.06 update on 06GRC power costs.xls Chart 2_Power Costs - Comparison bx Rbtl-Staff-Jt-PC 4" xfId="10103"/>
    <cellStyle name="_VC 6.15.06 update on 06GRC power costs.xls Chart 2_Power Costs - Comparison bx Rbtl-Staff-Jt-PC_Adj Bench DR 3 for Initial Briefs (Electric)" xfId="5569"/>
    <cellStyle name="_VC 6.15.06 update on 06GRC power costs.xls Chart 2_Power Costs - Comparison bx Rbtl-Staff-Jt-PC_Adj Bench DR 3 for Initial Briefs (Electric) 2" xfId="5570"/>
    <cellStyle name="_VC 6.15.06 update on 06GRC power costs.xls Chart 2_Power Costs - Comparison bx Rbtl-Staff-Jt-PC_Adj Bench DR 3 for Initial Briefs (Electric) 2 2" xfId="5571"/>
    <cellStyle name="_VC 6.15.06 update on 06GRC power costs.xls Chart 2_Power Costs - Comparison bx Rbtl-Staff-Jt-PC_Adj Bench DR 3 for Initial Briefs (Electric) 3" xfId="5572"/>
    <cellStyle name="_VC 6.15.06 update on 06GRC power costs.xls Chart 2_Power Costs - Comparison bx Rbtl-Staff-Jt-PC_Adj Bench DR 3 for Initial Briefs (Electric) 4" xfId="10104"/>
    <cellStyle name="_VC 6.15.06 update on 06GRC power costs.xls Chart 2_Power Costs - Comparison bx Rbtl-Staff-Jt-PC_Adj Bench DR 3 for Initial Briefs (Electric)_DEM-WP(C) ENERG10C--ctn Mid-C_042010 2010GRC" xfId="10105"/>
    <cellStyle name="_VC 6.15.06 update on 06GRC power costs.xls Chart 2_Power Costs - Comparison bx Rbtl-Staff-Jt-PC_DEM-WP(C) ENERG10C--ctn Mid-C_042010 2010GRC" xfId="10106"/>
    <cellStyle name="_VC 6.15.06 update on 06GRC power costs.xls Chart 2_Power Costs - Comparison bx Rbtl-Staff-Jt-PC_Electric Rev Req Model (2009 GRC) Rebuttal" xfId="5573"/>
    <cellStyle name="_VC 6.15.06 update on 06GRC power costs.xls Chart 2_Power Costs - Comparison bx Rbtl-Staff-Jt-PC_Electric Rev Req Model (2009 GRC) Rebuttal 2" xfId="5574"/>
    <cellStyle name="_VC 6.15.06 update on 06GRC power costs.xls Chart 2_Power Costs - Comparison bx Rbtl-Staff-Jt-PC_Electric Rev Req Model (2009 GRC) Rebuttal 2 2" xfId="5575"/>
    <cellStyle name="_VC 6.15.06 update on 06GRC power costs.xls Chart 2_Power Costs - Comparison bx Rbtl-Staff-Jt-PC_Electric Rev Req Model (2009 GRC) Rebuttal 3" xfId="5576"/>
    <cellStyle name="_VC 6.15.06 update on 06GRC power costs.xls Chart 2_Power Costs - Comparison bx Rbtl-Staff-Jt-PC_Electric Rev Req Model (2009 GRC) Rebuttal 4" xfId="10107"/>
    <cellStyle name="_VC 6.15.06 update on 06GRC power costs.xls Chart 2_Power Costs - Comparison bx Rbtl-Staff-Jt-PC_Electric Rev Req Model (2009 GRC) Rebuttal REmoval of New  WH Solar AdjustMI" xfId="5577"/>
    <cellStyle name="_VC 6.15.06 update on 06GRC power costs.xls Chart 2_Power Costs - Comparison bx Rbtl-Staff-Jt-PC_Electric Rev Req Model (2009 GRC) Rebuttal REmoval of New  WH Solar AdjustMI 2" xfId="5578"/>
    <cellStyle name="_VC 6.15.06 update on 06GRC power costs.xls Chart 2_Power Costs - Comparison bx Rbtl-Staff-Jt-PC_Electric Rev Req Model (2009 GRC) Rebuttal REmoval of New  WH Solar AdjustMI 2 2" xfId="5579"/>
    <cellStyle name="_VC 6.15.06 update on 06GRC power costs.xls Chart 2_Power Costs - Comparison bx Rbtl-Staff-Jt-PC_Electric Rev Req Model (2009 GRC) Rebuttal REmoval of New  WH Solar AdjustMI 3" xfId="5580"/>
    <cellStyle name="_VC 6.15.06 update on 06GRC power costs.xls Chart 2_Power Costs - Comparison bx Rbtl-Staff-Jt-PC_Electric Rev Req Model (2009 GRC) Rebuttal REmoval of New  WH Solar AdjustMI 4" xfId="10108"/>
    <cellStyle name="_VC 6.15.06 update on 06GRC power costs.xls Chart 2_Power Costs - Comparison bx Rbtl-Staff-Jt-PC_Electric Rev Req Model (2009 GRC) Rebuttal REmoval of New  WH Solar AdjustMI_DEM-WP(C) ENERG10C--ctn Mid-C_042010 2010GRC" xfId="10109"/>
    <cellStyle name="_VC 6.15.06 update on 06GRC power costs.xls Chart 2_Power Costs - Comparison bx Rbtl-Staff-Jt-PC_Electric Rev Req Model (2009 GRC) Revised 01-18-2010" xfId="5581"/>
    <cellStyle name="_VC 6.15.06 update on 06GRC power costs.xls Chart 2_Power Costs - Comparison bx Rbtl-Staff-Jt-PC_Electric Rev Req Model (2009 GRC) Revised 01-18-2010 2" xfId="5582"/>
    <cellStyle name="_VC 6.15.06 update on 06GRC power costs.xls Chart 2_Power Costs - Comparison bx Rbtl-Staff-Jt-PC_Electric Rev Req Model (2009 GRC) Revised 01-18-2010 2 2" xfId="5583"/>
    <cellStyle name="_VC 6.15.06 update on 06GRC power costs.xls Chart 2_Power Costs - Comparison bx Rbtl-Staff-Jt-PC_Electric Rev Req Model (2009 GRC) Revised 01-18-2010 3" xfId="5584"/>
    <cellStyle name="_VC 6.15.06 update on 06GRC power costs.xls Chart 2_Power Costs - Comparison bx Rbtl-Staff-Jt-PC_Electric Rev Req Model (2009 GRC) Revised 01-18-2010 4" xfId="10110"/>
    <cellStyle name="_VC 6.15.06 update on 06GRC power costs.xls Chart 2_Power Costs - Comparison bx Rbtl-Staff-Jt-PC_Electric Rev Req Model (2009 GRC) Revised 01-18-2010_DEM-WP(C) ENERG10C--ctn Mid-C_042010 2010GRC" xfId="10111"/>
    <cellStyle name="_VC 6.15.06 update on 06GRC power costs.xls Chart 2_Power Costs - Comparison bx Rbtl-Staff-Jt-PC_Final Order Electric EXHIBIT A-1" xfId="5585"/>
    <cellStyle name="_VC 6.15.06 update on 06GRC power costs.xls Chart 2_Power Costs - Comparison bx Rbtl-Staff-Jt-PC_Final Order Electric EXHIBIT A-1 2" xfId="5586"/>
    <cellStyle name="_VC 6.15.06 update on 06GRC power costs.xls Chart 2_Power Costs - Comparison bx Rbtl-Staff-Jt-PC_Final Order Electric EXHIBIT A-1 2 2" xfId="5587"/>
    <cellStyle name="_VC 6.15.06 update on 06GRC power costs.xls Chart 2_Power Costs - Comparison bx Rbtl-Staff-Jt-PC_Final Order Electric EXHIBIT A-1 3" xfId="5588"/>
    <cellStyle name="_VC 6.15.06 update on 06GRC power costs.xls Chart 2_Power Costs - Comparison bx Rbtl-Staff-Jt-PC_Final Order Electric EXHIBIT A-1 4" xfId="10112"/>
    <cellStyle name="_VC 6.15.06 update on 06GRC power costs.xls Chart 2_Production Adj 4.37" xfId="5589"/>
    <cellStyle name="_VC 6.15.06 update on 06GRC power costs.xls Chart 2_Production Adj 4.37 2" xfId="5590"/>
    <cellStyle name="_VC 6.15.06 update on 06GRC power costs.xls Chart 2_Production Adj 4.37 2 2" xfId="5591"/>
    <cellStyle name="_VC 6.15.06 update on 06GRC power costs.xls Chart 2_Production Adj 4.37 3" xfId="5592"/>
    <cellStyle name="_VC 6.15.06 update on 06GRC power costs.xls Chart 2_Purchased Power Adj 4.03" xfId="5593"/>
    <cellStyle name="_VC 6.15.06 update on 06GRC power costs.xls Chart 2_Purchased Power Adj 4.03 2" xfId="5594"/>
    <cellStyle name="_VC 6.15.06 update on 06GRC power costs.xls Chart 2_Purchased Power Adj 4.03 2 2" xfId="5595"/>
    <cellStyle name="_VC 6.15.06 update on 06GRC power costs.xls Chart 2_Purchased Power Adj 4.03 3" xfId="5596"/>
    <cellStyle name="_VC 6.15.06 update on 06GRC power costs.xls Chart 2_Rebuttal Power Costs" xfId="5597"/>
    <cellStyle name="_VC 6.15.06 update on 06GRC power costs.xls Chart 2_Rebuttal Power Costs 2" xfId="5598"/>
    <cellStyle name="_VC 6.15.06 update on 06GRC power costs.xls Chart 2_Rebuttal Power Costs 2 2" xfId="5599"/>
    <cellStyle name="_VC 6.15.06 update on 06GRC power costs.xls Chart 2_Rebuttal Power Costs 3" xfId="5600"/>
    <cellStyle name="_VC 6.15.06 update on 06GRC power costs.xls Chart 2_Rebuttal Power Costs 4" xfId="10113"/>
    <cellStyle name="_VC 6.15.06 update on 06GRC power costs.xls Chart 2_Rebuttal Power Costs_Adj Bench DR 3 for Initial Briefs (Electric)" xfId="5601"/>
    <cellStyle name="_VC 6.15.06 update on 06GRC power costs.xls Chart 2_Rebuttal Power Costs_Adj Bench DR 3 for Initial Briefs (Electric) 2" xfId="5602"/>
    <cellStyle name="_VC 6.15.06 update on 06GRC power costs.xls Chart 2_Rebuttal Power Costs_Adj Bench DR 3 for Initial Briefs (Electric) 2 2" xfId="5603"/>
    <cellStyle name="_VC 6.15.06 update on 06GRC power costs.xls Chart 2_Rebuttal Power Costs_Adj Bench DR 3 for Initial Briefs (Electric) 3" xfId="5604"/>
    <cellStyle name="_VC 6.15.06 update on 06GRC power costs.xls Chart 2_Rebuttal Power Costs_Adj Bench DR 3 for Initial Briefs (Electric) 4" xfId="10114"/>
    <cellStyle name="_VC 6.15.06 update on 06GRC power costs.xls Chart 2_Rebuttal Power Costs_Adj Bench DR 3 for Initial Briefs (Electric)_DEM-WP(C) ENERG10C--ctn Mid-C_042010 2010GRC" xfId="10115"/>
    <cellStyle name="_VC 6.15.06 update on 06GRC power costs.xls Chart 2_Rebuttal Power Costs_DEM-WP(C) ENERG10C--ctn Mid-C_042010 2010GRC" xfId="10116"/>
    <cellStyle name="_VC 6.15.06 update on 06GRC power costs.xls Chart 2_Rebuttal Power Costs_Electric Rev Req Model (2009 GRC) Rebuttal" xfId="5605"/>
    <cellStyle name="_VC 6.15.06 update on 06GRC power costs.xls Chart 2_Rebuttal Power Costs_Electric Rev Req Model (2009 GRC) Rebuttal 2" xfId="5606"/>
    <cellStyle name="_VC 6.15.06 update on 06GRC power costs.xls Chart 2_Rebuttal Power Costs_Electric Rev Req Model (2009 GRC) Rebuttal 2 2" xfId="5607"/>
    <cellStyle name="_VC 6.15.06 update on 06GRC power costs.xls Chart 2_Rebuttal Power Costs_Electric Rev Req Model (2009 GRC) Rebuttal 3" xfId="5608"/>
    <cellStyle name="_VC 6.15.06 update on 06GRC power costs.xls Chart 2_Rebuttal Power Costs_Electric Rev Req Model (2009 GRC) Rebuttal 4" xfId="10117"/>
    <cellStyle name="_VC 6.15.06 update on 06GRC power costs.xls Chart 2_Rebuttal Power Costs_Electric Rev Req Model (2009 GRC) Rebuttal REmoval of New  WH Solar AdjustMI" xfId="5609"/>
    <cellStyle name="_VC 6.15.06 update on 06GRC power costs.xls Chart 2_Rebuttal Power Costs_Electric Rev Req Model (2009 GRC) Rebuttal REmoval of New  WH Solar AdjustMI 2" xfId="5610"/>
    <cellStyle name="_VC 6.15.06 update on 06GRC power costs.xls Chart 2_Rebuttal Power Costs_Electric Rev Req Model (2009 GRC) Rebuttal REmoval of New  WH Solar AdjustMI 2 2" xfId="5611"/>
    <cellStyle name="_VC 6.15.06 update on 06GRC power costs.xls Chart 2_Rebuttal Power Costs_Electric Rev Req Model (2009 GRC) Rebuttal REmoval of New  WH Solar AdjustMI 3" xfId="5612"/>
    <cellStyle name="_VC 6.15.06 update on 06GRC power costs.xls Chart 2_Rebuttal Power Costs_Electric Rev Req Model (2009 GRC) Rebuttal REmoval of New  WH Solar AdjustMI 4" xfId="10118"/>
    <cellStyle name="_VC 6.15.06 update on 06GRC power costs.xls Chart 2_Rebuttal Power Costs_Electric Rev Req Model (2009 GRC) Rebuttal REmoval of New  WH Solar AdjustMI_DEM-WP(C) ENERG10C--ctn Mid-C_042010 2010GRC" xfId="10119"/>
    <cellStyle name="_VC 6.15.06 update on 06GRC power costs.xls Chart 2_Rebuttal Power Costs_Electric Rev Req Model (2009 GRC) Revised 01-18-2010" xfId="5613"/>
    <cellStyle name="_VC 6.15.06 update on 06GRC power costs.xls Chart 2_Rebuttal Power Costs_Electric Rev Req Model (2009 GRC) Revised 01-18-2010 2" xfId="5614"/>
    <cellStyle name="_VC 6.15.06 update on 06GRC power costs.xls Chart 2_Rebuttal Power Costs_Electric Rev Req Model (2009 GRC) Revised 01-18-2010 2 2" xfId="5615"/>
    <cellStyle name="_VC 6.15.06 update on 06GRC power costs.xls Chart 2_Rebuttal Power Costs_Electric Rev Req Model (2009 GRC) Revised 01-18-2010 3" xfId="5616"/>
    <cellStyle name="_VC 6.15.06 update on 06GRC power costs.xls Chart 2_Rebuttal Power Costs_Electric Rev Req Model (2009 GRC) Revised 01-18-2010 4" xfId="10120"/>
    <cellStyle name="_VC 6.15.06 update on 06GRC power costs.xls Chart 2_Rebuttal Power Costs_Electric Rev Req Model (2009 GRC) Revised 01-18-2010_DEM-WP(C) ENERG10C--ctn Mid-C_042010 2010GRC" xfId="10121"/>
    <cellStyle name="_VC 6.15.06 update on 06GRC power costs.xls Chart 2_Rebuttal Power Costs_Final Order Electric EXHIBIT A-1" xfId="5617"/>
    <cellStyle name="_VC 6.15.06 update on 06GRC power costs.xls Chart 2_Rebuttal Power Costs_Final Order Electric EXHIBIT A-1 2" xfId="5618"/>
    <cellStyle name="_VC 6.15.06 update on 06GRC power costs.xls Chart 2_Rebuttal Power Costs_Final Order Electric EXHIBIT A-1 2 2" xfId="5619"/>
    <cellStyle name="_VC 6.15.06 update on 06GRC power costs.xls Chart 2_Rebuttal Power Costs_Final Order Electric EXHIBIT A-1 3" xfId="5620"/>
    <cellStyle name="_VC 6.15.06 update on 06GRC power costs.xls Chart 2_Rebuttal Power Costs_Final Order Electric EXHIBIT A-1 4" xfId="10122"/>
    <cellStyle name="_VC 6.15.06 update on 06GRC power costs.xls Chart 2_ROR &amp; CONV FACTOR" xfId="5621"/>
    <cellStyle name="_VC 6.15.06 update on 06GRC power costs.xls Chart 2_ROR &amp; CONV FACTOR 2" xfId="5622"/>
    <cellStyle name="_VC 6.15.06 update on 06GRC power costs.xls Chart 2_ROR &amp; CONV FACTOR 2 2" xfId="5623"/>
    <cellStyle name="_VC 6.15.06 update on 06GRC power costs.xls Chart 2_ROR &amp; CONV FACTOR 3" xfId="5624"/>
    <cellStyle name="_VC 6.15.06 update on 06GRC power costs.xls Chart 2_ROR 5.02" xfId="5625"/>
    <cellStyle name="_VC 6.15.06 update on 06GRC power costs.xls Chart 2_ROR 5.02 2" xfId="5626"/>
    <cellStyle name="_VC 6.15.06 update on 06GRC power costs.xls Chart 2_ROR 5.02 2 2" xfId="5627"/>
    <cellStyle name="_VC 6.15.06 update on 06GRC power costs.xls Chart 2_ROR 5.02 3" xfId="5628"/>
    <cellStyle name="_VC 6.15.06 update on 06GRC power costs.xls Chart 2_Wind Integration 10GRC" xfId="5629"/>
    <cellStyle name="_VC 6.15.06 update on 06GRC power costs.xls Chart 2_Wind Integration 10GRC 2" xfId="5630"/>
    <cellStyle name="_VC 6.15.06 update on 06GRC power costs.xls Chart 2_Wind Integration 10GRC_DEM-WP(C) ENERG10C--ctn Mid-C_042010 2010GRC" xfId="10123"/>
    <cellStyle name="_VC 6.15.06 update on 06GRC power costs.xls Chart 3" xfId="58"/>
    <cellStyle name="_VC 6.15.06 update on 06GRC power costs.xls Chart 3 2" xfId="5631"/>
    <cellStyle name="_VC 6.15.06 update on 06GRC power costs.xls Chart 3 2 2" xfId="5632"/>
    <cellStyle name="_VC 6.15.06 update on 06GRC power costs.xls Chart 3 2 2 2" xfId="5633"/>
    <cellStyle name="_VC 6.15.06 update on 06GRC power costs.xls Chart 3 2 3" xfId="5634"/>
    <cellStyle name="_VC 6.15.06 update on 06GRC power costs.xls Chart 3 3" xfId="5635"/>
    <cellStyle name="_VC 6.15.06 update on 06GRC power costs.xls Chart 3 3 2" xfId="5636"/>
    <cellStyle name="_VC 6.15.06 update on 06GRC power costs.xls Chart 3 3 2 2" xfId="5637"/>
    <cellStyle name="_VC 6.15.06 update on 06GRC power costs.xls Chart 3 3 3" xfId="5638"/>
    <cellStyle name="_VC 6.15.06 update on 06GRC power costs.xls Chart 3 3 3 2" xfId="5639"/>
    <cellStyle name="_VC 6.15.06 update on 06GRC power costs.xls Chart 3 3 4" xfId="5640"/>
    <cellStyle name="_VC 6.15.06 update on 06GRC power costs.xls Chart 3 3 4 2" xfId="5641"/>
    <cellStyle name="_VC 6.15.06 update on 06GRC power costs.xls Chart 3 4" xfId="5642"/>
    <cellStyle name="_VC 6.15.06 update on 06GRC power costs.xls Chart 3 4 2" xfId="5643"/>
    <cellStyle name="_VC 6.15.06 update on 06GRC power costs.xls Chart 3 5" xfId="5644"/>
    <cellStyle name="_VC 6.15.06 update on 06GRC power costs.xls Chart 3 6" xfId="10124"/>
    <cellStyle name="_VC 6.15.06 update on 06GRC power costs.xls Chart 3 6 2" xfId="10125"/>
    <cellStyle name="_VC 6.15.06 update on 06GRC power costs.xls Chart 3 7" xfId="10126"/>
    <cellStyle name="_VC 6.15.06 update on 06GRC power costs.xls Chart 3 7 2" xfId="10127"/>
    <cellStyle name="_VC 6.15.06 update on 06GRC power costs.xls Chart 3_04 07E Wild Horse Wind Expansion (C) (2)" xfId="5645"/>
    <cellStyle name="_VC 6.15.06 update on 06GRC power costs.xls Chart 3_04 07E Wild Horse Wind Expansion (C) (2) 2" xfId="5646"/>
    <cellStyle name="_VC 6.15.06 update on 06GRC power costs.xls Chart 3_04 07E Wild Horse Wind Expansion (C) (2) 2 2" xfId="5647"/>
    <cellStyle name="_VC 6.15.06 update on 06GRC power costs.xls Chart 3_04 07E Wild Horse Wind Expansion (C) (2) 3" xfId="5648"/>
    <cellStyle name="_VC 6.15.06 update on 06GRC power costs.xls Chart 3_04 07E Wild Horse Wind Expansion (C) (2) 4" xfId="10128"/>
    <cellStyle name="_VC 6.15.06 update on 06GRC power costs.xls Chart 3_04 07E Wild Horse Wind Expansion (C) (2)_Adj Bench DR 3 for Initial Briefs (Electric)" xfId="5649"/>
    <cellStyle name="_VC 6.15.06 update on 06GRC power costs.xls Chart 3_04 07E Wild Horse Wind Expansion (C) (2)_Adj Bench DR 3 for Initial Briefs (Electric) 2" xfId="5650"/>
    <cellStyle name="_VC 6.15.06 update on 06GRC power costs.xls Chart 3_04 07E Wild Horse Wind Expansion (C) (2)_Adj Bench DR 3 for Initial Briefs (Electric) 2 2" xfId="5651"/>
    <cellStyle name="_VC 6.15.06 update on 06GRC power costs.xls Chart 3_04 07E Wild Horse Wind Expansion (C) (2)_Adj Bench DR 3 for Initial Briefs (Electric) 3" xfId="5652"/>
    <cellStyle name="_VC 6.15.06 update on 06GRC power costs.xls Chart 3_04 07E Wild Horse Wind Expansion (C) (2)_Adj Bench DR 3 for Initial Briefs (Electric) 4" xfId="10129"/>
    <cellStyle name="_VC 6.15.06 update on 06GRC power costs.xls Chart 3_04 07E Wild Horse Wind Expansion (C) (2)_Adj Bench DR 3 for Initial Briefs (Electric)_DEM-WP(C) ENERG10C--ctn Mid-C_042010 2010GRC" xfId="10130"/>
    <cellStyle name="_VC 6.15.06 update on 06GRC power costs.xls Chart 3_04 07E Wild Horse Wind Expansion (C) (2)_Book1" xfId="10131"/>
    <cellStyle name="_VC 6.15.06 update on 06GRC power costs.xls Chart 3_04 07E Wild Horse Wind Expansion (C) (2)_DEM-WP(C) ENERG10C--ctn Mid-C_042010 2010GRC" xfId="10132"/>
    <cellStyle name="_VC 6.15.06 update on 06GRC power costs.xls Chart 3_04 07E Wild Horse Wind Expansion (C) (2)_Electric Rev Req Model (2009 GRC) " xfId="5653"/>
    <cellStyle name="_VC 6.15.06 update on 06GRC power costs.xls Chart 3_04 07E Wild Horse Wind Expansion (C) (2)_Electric Rev Req Model (2009 GRC)  2" xfId="5654"/>
    <cellStyle name="_VC 6.15.06 update on 06GRC power costs.xls Chart 3_04 07E Wild Horse Wind Expansion (C) (2)_Electric Rev Req Model (2009 GRC)  2 2" xfId="5655"/>
    <cellStyle name="_VC 6.15.06 update on 06GRC power costs.xls Chart 3_04 07E Wild Horse Wind Expansion (C) (2)_Electric Rev Req Model (2009 GRC)  3" xfId="5656"/>
    <cellStyle name="_VC 6.15.06 update on 06GRC power costs.xls Chart 3_04 07E Wild Horse Wind Expansion (C) (2)_Electric Rev Req Model (2009 GRC)  4" xfId="10133"/>
    <cellStyle name="_VC 6.15.06 update on 06GRC power costs.xls Chart 3_04 07E Wild Horse Wind Expansion (C) (2)_Electric Rev Req Model (2009 GRC) _DEM-WP(C) ENERG10C--ctn Mid-C_042010 2010GRC" xfId="10134"/>
    <cellStyle name="_VC 6.15.06 update on 06GRC power costs.xls Chart 3_04 07E Wild Horse Wind Expansion (C) (2)_Electric Rev Req Model (2009 GRC) Rebuttal" xfId="5657"/>
    <cellStyle name="_VC 6.15.06 update on 06GRC power costs.xls Chart 3_04 07E Wild Horse Wind Expansion (C) (2)_Electric Rev Req Model (2009 GRC) Rebuttal 2" xfId="5658"/>
    <cellStyle name="_VC 6.15.06 update on 06GRC power costs.xls Chart 3_04 07E Wild Horse Wind Expansion (C) (2)_Electric Rev Req Model (2009 GRC) Rebuttal 2 2" xfId="5659"/>
    <cellStyle name="_VC 6.15.06 update on 06GRC power costs.xls Chart 3_04 07E Wild Horse Wind Expansion (C) (2)_Electric Rev Req Model (2009 GRC) Rebuttal 3" xfId="5660"/>
    <cellStyle name="_VC 6.15.06 update on 06GRC power costs.xls Chart 3_04 07E Wild Horse Wind Expansion (C) (2)_Electric Rev Req Model (2009 GRC) Rebuttal 4" xfId="10135"/>
    <cellStyle name="_VC 6.15.06 update on 06GRC power costs.xls Chart 3_04 07E Wild Horse Wind Expansion (C) (2)_Electric Rev Req Model (2009 GRC) Rebuttal REmoval of New  WH Solar AdjustMI" xfId="5661"/>
    <cellStyle name="_VC 6.15.06 update on 06GRC power costs.xls Chart 3_04 07E Wild Horse Wind Expansion (C) (2)_Electric Rev Req Model (2009 GRC) Rebuttal REmoval of New  WH Solar AdjustMI 2" xfId="5662"/>
    <cellStyle name="_VC 6.15.06 update on 06GRC power costs.xls Chart 3_04 07E Wild Horse Wind Expansion (C) (2)_Electric Rev Req Model (2009 GRC) Rebuttal REmoval of New  WH Solar AdjustMI 2 2" xfId="5663"/>
    <cellStyle name="_VC 6.15.06 update on 06GRC power costs.xls Chart 3_04 07E Wild Horse Wind Expansion (C) (2)_Electric Rev Req Model (2009 GRC) Rebuttal REmoval of New  WH Solar AdjustMI 3" xfId="5664"/>
    <cellStyle name="_VC 6.15.06 update on 06GRC power costs.xls Chart 3_04 07E Wild Horse Wind Expansion (C) (2)_Electric Rev Req Model (2009 GRC) Rebuttal REmoval of New  WH Solar AdjustMI 4" xfId="10136"/>
    <cellStyle name="_VC 6.15.06 update on 06GRC power costs.xls Chart 3_04 07E Wild Horse Wind Expansion (C) (2)_Electric Rev Req Model (2009 GRC) Rebuttal REmoval of New  WH Solar AdjustMI_DEM-WP(C) ENERG10C--ctn Mid-C_042010 2010GRC" xfId="10137"/>
    <cellStyle name="_VC 6.15.06 update on 06GRC power costs.xls Chart 3_04 07E Wild Horse Wind Expansion (C) (2)_Electric Rev Req Model (2009 GRC) Revised 01-18-2010" xfId="5665"/>
    <cellStyle name="_VC 6.15.06 update on 06GRC power costs.xls Chart 3_04 07E Wild Horse Wind Expansion (C) (2)_Electric Rev Req Model (2009 GRC) Revised 01-18-2010 2" xfId="5666"/>
    <cellStyle name="_VC 6.15.06 update on 06GRC power costs.xls Chart 3_04 07E Wild Horse Wind Expansion (C) (2)_Electric Rev Req Model (2009 GRC) Revised 01-18-2010 2 2" xfId="5667"/>
    <cellStyle name="_VC 6.15.06 update on 06GRC power costs.xls Chart 3_04 07E Wild Horse Wind Expansion (C) (2)_Electric Rev Req Model (2009 GRC) Revised 01-18-2010 3" xfId="5668"/>
    <cellStyle name="_VC 6.15.06 update on 06GRC power costs.xls Chart 3_04 07E Wild Horse Wind Expansion (C) (2)_Electric Rev Req Model (2009 GRC) Revised 01-18-2010 4" xfId="10138"/>
    <cellStyle name="_VC 6.15.06 update on 06GRC power costs.xls Chart 3_04 07E Wild Horse Wind Expansion (C) (2)_Electric Rev Req Model (2009 GRC) Revised 01-18-2010_DEM-WP(C) ENERG10C--ctn Mid-C_042010 2010GRC" xfId="10139"/>
    <cellStyle name="_VC 6.15.06 update on 06GRC power costs.xls Chart 3_04 07E Wild Horse Wind Expansion (C) (2)_Electric Rev Req Model (2010 GRC)" xfId="10140"/>
    <cellStyle name="_VC 6.15.06 update on 06GRC power costs.xls Chart 3_04 07E Wild Horse Wind Expansion (C) (2)_Electric Rev Req Model (2010 GRC) SF" xfId="10141"/>
    <cellStyle name="_VC 6.15.06 update on 06GRC power costs.xls Chart 3_04 07E Wild Horse Wind Expansion (C) (2)_Final Order Electric EXHIBIT A-1" xfId="5669"/>
    <cellStyle name="_VC 6.15.06 update on 06GRC power costs.xls Chart 3_04 07E Wild Horse Wind Expansion (C) (2)_Final Order Electric EXHIBIT A-1 2" xfId="5670"/>
    <cellStyle name="_VC 6.15.06 update on 06GRC power costs.xls Chart 3_04 07E Wild Horse Wind Expansion (C) (2)_Final Order Electric EXHIBIT A-1 2 2" xfId="5671"/>
    <cellStyle name="_VC 6.15.06 update on 06GRC power costs.xls Chart 3_04 07E Wild Horse Wind Expansion (C) (2)_Final Order Electric EXHIBIT A-1 3" xfId="5672"/>
    <cellStyle name="_VC 6.15.06 update on 06GRC power costs.xls Chart 3_04 07E Wild Horse Wind Expansion (C) (2)_Final Order Electric EXHIBIT A-1 4" xfId="10142"/>
    <cellStyle name="_VC 6.15.06 update on 06GRC power costs.xls Chart 3_04 07E Wild Horse Wind Expansion (C) (2)_TENASKA REGULATORY ASSET" xfId="5673"/>
    <cellStyle name="_VC 6.15.06 update on 06GRC power costs.xls Chart 3_04 07E Wild Horse Wind Expansion (C) (2)_TENASKA REGULATORY ASSET 2" xfId="5674"/>
    <cellStyle name="_VC 6.15.06 update on 06GRC power costs.xls Chart 3_04 07E Wild Horse Wind Expansion (C) (2)_TENASKA REGULATORY ASSET 2 2" xfId="5675"/>
    <cellStyle name="_VC 6.15.06 update on 06GRC power costs.xls Chart 3_04 07E Wild Horse Wind Expansion (C) (2)_TENASKA REGULATORY ASSET 3" xfId="5676"/>
    <cellStyle name="_VC 6.15.06 update on 06GRC power costs.xls Chart 3_04 07E Wild Horse Wind Expansion (C) (2)_TENASKA REGULATORY ASSET 4" xfId="10143"/>
    <cellStyle name="_VC 6.15.06 update on 06GRC power costs.xls Chart 3_16.37E Wild Horse Expansion DeferralRevwrkingfile SF" xfId="5677"/>
    <cellStyle name="_VC 6.15.06 update on 06GRC power costs.xls Chart 3_16.37E Wild Horse Expansion DeferralRevwrkingfile SF 2" xfId="5678"/>
    <cellStyle name="_VC 6.15.06 update on 06GRC power costs.xls Chart 3_16.37E Wild Horse Expansion DeferralRevwrkingfile SF 2 2" xfId="5679"/>
    <cellStyle name="_VC 6.15.06 update on 06GRC power costs.xls Chart 3_16.37E Wild Horse Expansion DeferralRevwrkingfile SF 3" xfId="5680"/>
    <cellStyle name="_VC 6.15.06 update on 06GRC power costs.xls Chart 3_16.37E Wild Horse Expansion DeferralRevwrkingfile SF 4" xfId="10144"/>
    <cellStyle name="_VC 6.15.06 update on 06GRC power costs.xls Chart 3_16.37E Wild Horse Expansion DeferralRevwrkingfile SF_DEM-WP(C) ENERG10C--ctn Mid-C_042010 2010GRC" xfId="10145"/>
    <cellStyle name="_VC 6.15.06 update on 06GRC power costs.xls Chart 3_2009 Compliance Filing PCA Exhibits for GRC" xfId="10146"/>
    <cellStyle name="_VC 6.15.06 update on 06GRC power costs.xls Chart 3_2009 Compliance Filing PCA Exhibits for GRC 2" xfId="10147"/>
    <cellStyle name="_VC 6.15.06 update on 06GRC power costs.xls Chart 3_2009 GRC Compl Filing - Exhibit D" xfId="5681"/>
    <cellStyle name="_VC 6.15.06 update on 06GRC power costs.xls Chart 3_2009 GRC Compl Filing - Exhibit D 2" xfId="5682"/>
    <cellStyle name="_VC 6.15.06 update on 06GRC power costs.xls Chart 3_2009 GRC Compl Filing - Exhibit D 3" xfId="10148"/>
    <cellStyle name="_VC 6.15.06 update on 06GRC power costs.xls Chart 3_2009 GRC Compl Filing - Exhibit D_DEM-WP(C) ENERG10C--ctn Mid-C_042010 2010GRC" xfId="10149"/>
    <cellStyle name="_VC 6.15.06 update on 06GRC power costs.xls Chart 3_3.01 Income Statement" xfId="59"/>
    <cellStyle name="_VC 6.15.06 update on 06GRC power costs.xls Chart 3_4 31 Regulatory Assets and Liabilities  7 06- Exhibit D" xfId="5683"/>
    <cellStyle name="_VC 6.15.06 update on 06GRC power costs.xls Chart 3_4 31 Regulatory Assets and Liabilities  7 06- Exhibit D 2" xfId="5684"/>
    <cellStyle name="_VC 6.15.06 update on 06GRC power costs.xls Chart 3_4 31 Regulatory Assets and Liabilities  7 06- Exhibit D 2 2" xfId="5685"/>
    <cellStyle name="_VC 6.15.06 update on 06GRC power costs.xls Chart 3_4 31 Regulatory Assets and Liabilities  7 06- Exhibit D 3" xfId="5686"/>
    <cellStyle name="_VC 6.15.06 update on 06GRC power costs.xls Chart 3_4 31 Regulatory Assets and Liabilities  7 06- Exhibit D 4" xfId="10150"/>
    <cellStyle name="_VC 6.15.06 update on 06GRC power costs.xls Chart 3_4 31 Regulatory Assets and Liabilities  7 06- Exhibit D_DEM-WP(C) ENERG10C--ctn Mid-C_042010 2010GRC" xfId="10151"/>
    <cellStyle name="_VC 6.15.06 update on 06GRC power costs.xls Chart 3_4 31 Regulatory Assets and Liabilities  7 06- Exhibit D_NIM Summary" xfId="5687"/>
    <cellStyle name="_VC 6.15.06 update on 06GRC power costs.xls Chart 3_4 31 Regulatory Assets and Liabilities  7 06- Exhibit D_NIM Summary 2" xfId="5688"/>
    <cellStyle name="_VC 6.15.06 update on 06GRC power costs.xls Chart 3_4 31 Regulatory Assets and Liabilities  7 06- Exhibit D_NIM Summary_DEM-WP(C) ENERG10C--ctn Mid-C_042010 2010GRC" xfId="10152"/>
    <cellStyle name="_VC 6.15.06 update on 06GRC power costs.xls Chart 3_4 31E Reg Asset  Liab and EXH D" xfId="10153"/>
    <cellStyle name="_VC 6.15.06 update on 06GRC power costs.xls Chart 3_4 31E Reg Asset  Liab and EXH D _ Aug 10 Filing (2)" xfId="10154"/>
    <cellStyle name="_VC 6.15.06 update on 06GRC power costs.xls Chart 3_4 32 Regulatory Assets and Liabilities  7 06- Exhibit D" xfId="5689"/>
    <cellStyle name="_VC 6.15.06 update on 06GRC power costs.xls Chart 3_4 32 Regulatory Assets and Liabilities  7 06- Exhibit D 2" xfId="5690"/>
    <cellStyle name="_VC 6.15.06 update on 06GRC power costs.xls Chart 3_4 32 Regulatory Assets and Liabilities  7 06- Exhibit D 2 2" xfId="5691"/>
    <cellStyle name="_VC 6.15.06 update on 06GRC power costs.xls Chart 3_4 32 Regulatory Assets and Liabilities  7 06- Exhibit D 3" xfId="5692"/>
    <cellStyle name="_VC 6.15.06 update on 06GRC power costs.xls Chart 3_4 32 Regulatory Assets and Liabilities  7 06- Exhibit D 4" xfId="10155"/>
    <cellStyle name="_VC 6.15.06 update on 06GRC power costs.xls Chart 3_4 32 Regulatory Assets and Liabilities  7 06- Exhibit D_DEM-WP(C) ENERG10C--ctn Mid-C_042010 2010GRC" xfId="10156"/>
    <cellStyle name="_VC 6.15.06 update on 06GRC power costs.xls Chart 3_4 32 Regulatory Assets and Liabilities  7 06- Exhibit D_NIM Summary" xfId="5693"/>
    <cellStyle name="_VC 6.15.06 update on 06GRC power costs.xls Chart 3_4 32 Regulatory Assets and Liabilities  7 06- Exhibit D_NIM Summary 2" xfId="5694"/>
    <cellStyle name="_VC 6.15.06 update on 06GRC power costs.xls Chart 3_4 32 Regulatory Assets and Liabilities  7 06- Exhibit D_NIM Summary_DEM-WP(C) ENERG10C--ctn Mid-C_042010 2010GRC" xfId="10157"/>
    <cellStyle name="_VC 6.15.06 update on 06GRC power costs.xls Chart 3_ACCOUNTS" xfId="10158"/>
    <cellStyle name="_VC 6.15.06 update on 06GRC power costs.xls Chart 3_AURORA Total New" xfId="5695"/>
    <cellStyle name="_VC 6.15.06 update on 06GRC power costs.xls Chart 3_AURORA Total New 2" xfId="5696"/>
    <cellStyle name="_VC 6.15.06 update on 06GRC power costs.xls Chart 3_Book2" xfId="5697"/>
    <cellStyle name="_VC 6.15.06 update on 06GRC power costs.xls Chart 3_Book2 2" xfId="5698"/>
    <cellStyle name="_VC 6.15.06 update on 06GRC power costs.xls Chart 3_Book2 2 2" xfId="5699"/>
    <cellStyle name="_VC 6.15.06 update on 06GRC power costs.xls Chart 3_Book2 3" xfId="5700"/>
    <cellStyle name="_VC 6.15.06 update on 06GRC power costs.xls Chart 3_Book2 4" xfId="10159"/>
    <cellStyle name="_VC 6.15.06 update on 06GRC power costs.xls Chart 3_Book2_Adj Bench DR 3 for Initial Briefs (Electric)" xfId="5701"/>
    <cellStyle name="_VC 6.15.06 update on 06GRC power costs.xls Chart 3_Book2_Adj Bench DR 3 for Initial Briefs (Electric) 2" xfId="5702"/>
    <cellStyle name="_VC 6.15.06 update on 06GRC power costs.xls Chart 3_Book2_Adj Bench DR 3 for Initial Briefs (Electric) 2 2" xfId="5703"/>
    <cellStyle name="_VC 6.15.06 update on 06GRC power costs.xls Chart 3_Book2_Adj Bench DR 3 for Initial Briefs (Electric) 3" xfId="5704"/>
    <cellStyle name="_VC 6.15.06 update on 06GRC power costs.xls Chart 3_Book2_Adj Bench DR 3 for Initial Briefs (Electric) 4" xfId="10160"/>
    <cellStyle name="_VC 6.15.06 update on 06GRC power costs.xls Chart 3_Book2_Adj Bench DR 3 for Initial Briefs (Electric)_DEM-WP(C) ENERG10C--ctn Mid-C_042010 2010GRC" xfId="10161"/>
    <cellStyle name="_VC 6.15.06 update on 06GRC power costs.xls Chart 3_Book2_DEM-WP(C) ENERG10C--ctn Mid-C_042010 2010GRC" xfId="10162"/>
    <cellStyle name="_VC 6.15.06 update on 06GRC power costs.xls Chart 3_Book2_Electric Rev Req Model (2009 GRC) Rebuttal" xfId="5705"/>
    <cellStyle name="_VC 6.15.06 update on 06GRC power costs.xls Chart 3_Book2_Electric Rev Req Model (2009 GRC) Rebuttal 2" xfId="5706"/>
    <cellStyle name="_VC 6.15.06 update on 06GRC power costs.xls Chart 3_Book2_Electric Rev Req Model (2009 GRC) Rebuttal 2 2" xfId="5707"/>
    <cellStyle name="_VC 6.15.06 update on 06GRC power costs.xls Chart 3_Book2_Electric Rev Req Model (2009 GRC) Rebuttal 3" xfId="5708"/>
    <cellStyle name="_VC 6.15.06 update on 06GRC power costs.xls Chart 3_Book2_Electric Rev Req Model (2009 GRC) Rebuttal 4" xfId="10163"/>
    <cellStyle name="_VC 6.15.06 update on 06GRC power costs.xls Chart 3_Book2_Electric Rev Req Model (2009 GRC) Rebuttal REmoval of New  WH Solar AdjustMI" xfId="5709"/>
    <cellStyle name="_VC 6.15.06 update on 06GRC power costs.xls Chart 3_Book2_Electric Rev Req Model (2009 GRC) Rebuttal REmoval of New  WH Solar AdjustMI 2" xfId="5710"/>
    <cellStyle name="_VC 6.15.06 update on 06GRC power costs.xls Chart 3_Book2_Electric Rev Req Model (2009 GRC) Rebuttal REmoval of New  WH Solar AdjustMI 2 2" xfId="5711"/>
    <cellStyle name="_VC 6.15.06 update on 06GRC power costs.xls Chart 3_Book2_Electric Rev Req Model (2009 GRC) Rebuttal REmoval of New  WH Solar AdjustMI 3" xfId="5712"/>
    <cellStyle name="_VC 6.15.06 update on 06GRC power costs.xls Chart 3_Book2_Electric Rev Req Model (2009 GRC) Rebuttal REmoval of New  WH Solar AdjustMI 4" xfId="10164"/>
    <cellStyle name="_VC 6.15.06 update on 06GRC power costs.xls Chart 3_Book2_Electric Rev Req Model (2009 GRC) Rebuttal REmoval of New  WH Solar AdjustMI_DEM-WP(C) ENERG10C--ctn Mid-C_042010 2010GRC" xfId="10165"/>
    <cellStyle name="_VC 6.15.06 update on 06GRC power costs.xls Chart 3_Book2_Electric Rev Req Model (2009 GRC) Revised 01-18-2010" xfId="5713"/>
    <cellStyle name="_VC 6.15.06 update on 06GRC power costs.xls Chart 3_Book2_Electric Rev Req Model (2009 GRC) Revised 01-18-2010 2" xfId="5714"/>
    <cellStyle name="_VC 6.15.06 update on 06GRC power costs.xls Chart 3_Book2_Electric Rev Req Model (2009 GRC) Revised 01-18-2010 2 2" xfId="5715"/>
    <cellStyle name="_VC 6.15.06 update on 06GRC power costs.xls Chart 3_Book2_Electric Rev Req Model (2009 GRC) Revised 01-18-2010 3" xfId="5716"/>
    <cellStyle name="_VC 6.15.06 update on 06GRC power costs.xls Chart 3_Book2_Electric Rev Req Model (2009 GRC) Revised 01-18-2010 4" xfId="10166"/>
    <cellStyle name="_VC 6.15.06 update on 06GRC power costs.xls Chart 3_Book2_Electric Rev Req Model (2009 GRC) Revised 01-18-2010_DEM-WP(C) ENERG10C--ctn Mid-C_042010 2010GRC" xfId="10167"/>
    <cellStyle name="_VC 6.15.06 update on 06GRC power costs.xls Chart 3_Book2_Final Order Electric EXHIBIT A-1" xfId="5717"/>
    <cellStyle name="_VC 6.15.06 update on 06GRC power costs.xls Chart 3_Book2_Final Order Electric EXHIBIT A-1 2" xfId="5718"/>
    <cellStyle name="_VC 6.15.06 update on 06GRC power costs.xls Chart 3_Book2_Final Order Electric EXHIBIT A-1 2 2" xfId="5719"/>
    <cellStyle name="_VC 6.15.06 update on 06GRC power costs.xls Chart 3_Book2_Final Order Electric EXHIBIT A-1 3" xfId="5720"/>
    <cellStyle name="_VC 6.15.06 update on 06GRC power costs.xls Chart 3_Book2_Final Order Electric EXHIBIT A-1 4" xfId="10168"/>
    <cellStyle name="_VC 6.15.06 update on 06GRC power costs.xls Chart 3_Book4" xfId="5721"/>
    <cellStyle name="_VC 6.15.06 update on 06GRC power costs.xls Chart 3_Book4 2" xfId="5722"/>
    <cellStyle name="_VC 6.15.06 update on 06GRC power costs.xls Chart 3_Book4 2 2" xfId="5723"/>
    <cellStyle name="_VC 6.15.06 update on 06GRC power costs.xls Chart 3_Book4 3" xfId="5724"/>
    <cellStyle name="_VC 6.15.06 update on 06GRC power costs.xls Chart 3_Book4 4" xfId="10169"/>
    <cellStyle name="_VC 6.15.06 update on 06GRC power costs.xls Chart 3_Book4_DEM-WP(C) ENERG10C--ctn Mid-C_042010 2010GRC" xfId="10170"/>
    <cellStyle name="_VC 6.15.06 update on 06GRC power costs.xls Chart 3_Book9" xfId="5725"/>
    <cellStyle name="_VC 6.15.06 update on 06GRC power costs.xls Chart 3_Book9 2" xfId="5726"/>
    <cellStyle name="_VC 6.15.06 update on 06GRC power costs.xls Chart 3_Book9 2 2" xfId="5727"/>
    <cellStyle name="_VC 6.15.06 update on 06GRC power costs.xls Chart 3_Book9 3" xfId="5728"/>
    <cellStyle name="_VC 6.15.06 update on 06GRC power costs.xls Chart 3_Book9 4" xfId="10171"/>
    <cellStyle name="_VC 6.15.06 update on 06GRC power costs.xls Chart 3_Book9_DEM-WP(C) ENERG10C--ctn Mid-C_042010 2010GRC" xfId="10172"/>
    <cellStyle name="_VC 6.15.06 update on 06GRC power costs.xls Chart 3_Chelan PUD Power Costs (8-10)" xfId="10173"/>
    <cellStyle name="_VC 6.15.06 update on 06GRC power costs.xls Chart 3_DEM-WP(C) Chelan Power Costs" xfId="10174"/>
    <cellStyle name="_VC 6.15.06 update on 06GRC power costs.xls Chart 3_DEM-WP(C) ENERG10C--ctn Mid-C_042010 2010GRC" xfId="10175"/>
    <cellStyle name="_VC 6.15.06 update on 06GRC power costs.xls Chart 3_DEM-WP(C) Gas Transport 2010GRC" xfId="10176"/>
    <cellStyle name="_VC 6.15.06 update on 06GRC power costs.xls Chart 3_Gas Rev Req Model (2010 GRC)" xfId="10177"/>
    <cellStyle name="_VC 6.15.06 update on 06GRC power costs.xls Chart 3_INPUTS" xfId="5729"/>
    <cellStyle name="_VC 6.15.06 update on 06GRC power costs.xls Chart 3_INPUTS 2" xfId="5730"/>
    <cellStyle name="_VC 6.15.06 update on 06GRC power costs.xls Chart 3_INPUTS 2 2" xfId="5731"/>
    <cellStyle name="_VC 6.15.06 update on 06GRC power costs.xls Chart 3_INPUTS 3" xfId="5732"/>
    <cellStyle name="_VC 6.15.06 update on 06GRC power costs.xls Chart 3_NIM Summary" xfId="5733"/>
    <cellStyle name="_VC 6.15.06 update on 06GRC power costs.xls Chart 3_NIM Summary 09GRC" xfId="5734"/>
    <cellStyle name="_VC 6.15.06 update on 06GRC power costs.xls Chart 3_NIM Summary 09GRC 2" xfId="5735"/>
    <cellStyle name="_VC 6.15.06 update on 06GRC power costs.xls Chart 3_NIM Summary 09GRC_DEM-WP(C) ENERG10C--ctn Mid-C_042010 2010GRC" xfId="10178"/>
    <cellStyle name="_VC 6.15.06 update on 06GRC power costs.xls Chart 3_NIM Summary 2" xfId="5736"/>
    <cellStyle name="_VC 6.15.06 update on 06GRC power costs.xls Chart 3_NIM Summary 3" xfId="5737"/>
    <cellStyle name="_VC 6.15.06 update on 06GRC power costs.xls Chart 3_NIM Summary 4" xfId="5738"/>
    <cellStyle name="_VC 6.15.06 update on 06GRC power costs.xls Chart 3_NIM Summary 5" xfId="5739"/>
    <cellStyle name="_VC 6.15.06 update on 06GRC power costs.xls Chart 3_NIM Summary 6" xfId="5740"/>
    <cellStyle name="_VC 6.15.06 update on 06GRC power costs.xls Chart 3_NIM Summary 7" xfId="5741"/>
    <cellStyle name="_VC 6.15.06 update on 06GRC power costs.xls Chart 3_NIM Summary 8" xfId="5742"/>
    <cellStyle name="_VC 6.15.06 update on 06GRC power costs.xls Chart 3_NIM Summary 9" xfId="5743"/>
    <cellStyle name="_VC 6.15.06 update on 06GRC power costs.xls Chart 3_NIM Summary_DEM-WP(C) ENERG10C--ctn Mid-C_042010 2010GRC" xfId="10179"/>
    <cellStyle name="_VC 6.15.06 update on 06GRC power costs.xls Chart 3_PCA 10 -  Exhibit D from A Kellogg Jan 2011" xfId="10180"/>
    <cellStyle name="_VC 6.15.06 update on 06GRC power costs.xls Chart 3_PCA 10 -  Exhibit D from A Kellogg July 2011" xfId="10181"/>
    <cellStyle name="_VC 6.15.06 update on 06GRC power costs.xls Chart 3_PCA 10 -  Exhibit D from S Free Rcv'd 12-11" xfId="10182"/>
    <cellStyle name="_VC 6.15.06 update on 06GRC power costs.xls Chart 3_PCA 9 -  Exhibit D April 2010" xfId="10183"/>
    <cellStyle name="_VC 6.15.06 update on 06GRC power costs.xls Chart 3_PCA 9 -  Exhibit D April 2010 (3)" xfId="5744"/>
    <cellStyle name="_VC 6.15.06 update on 06GRC power costs.xls Chart 3_PCA 9 -  Exhibit D April 2010 (3) 2" xfId="5745"/>
    <cellStyle name="_VC 6.15.06 update on 06GRC power costs.xls Chart 3_PCA 9 -  Exhibit D April 2010 (3)_DEM-WP(C) ENERG10C--ctn Mid-C_042010 2010GRC" xfId="10184"/>
    <cellStyle name="_VC 6.15.06 update on 06GRC power costs.xls Chart 3_PCA 9 -  Exhibit D April 2010 2" xfId="10185"/>
    <cellStyle name="_VC 6.15.06 update on 06GRC power costs.xls Chart 3_PCA 9 -  Exhibit D April 2010 3" xfId="10186"/>
    <cellStyle name="_VC 6.15.06 update on 06GRC power costs.xls Chart 3_PCA 9 -  Exhibit D Nov 2010" xfId="10187"/>
    <cellStyle name="_VC 6.15.06 update on 06GRC power costs.xls Chart 3_PCA 9 -  Exhibit D Nov 2010 2" xfId="10188"/>
    <cellStyle name="_VC 6.15.06 update on 06GRC power costs.xls Chart 3_PCA 9 - Exhibit D at August 2010" xfId="10189"/>
    <cellStyle name="_VC 6.15.06 update on 06GRC power costs.xls Chart 3_PCA 9 - Exhibit D at August 2010 2" xfId="10190"/>
    <cellStyle name="_VC 6.15.06 update on 06GRC power costs.xls Chart 3_PCA 9 - Exhibit D June 2010 GRC" xfId="10191"/>
    <cellStyle name="_VC 6.15.06 update on 06GRC power costs.xls Chart 3_PCA 9 - Exhibit D June 2010 GRC 2" xfId="10192"/>
    <cellStyle name="_VC 6.15.06 update on 06GRC power costs.xls Chart 3_Power Costs - Comparison bx Rbtl-Staff-Jt-PC" xfId="5746"/>
    <cellStyle name="_VC 6.15.06 update on 06GRC power costs.xls Chart 3_Power Costs - Comparison bx Rbtl-Staff-Jt-PC 2" xfId="5747"/>
    <cellStyle name="_VC 6.15.06 update on 06GRC power costs.xls Chart 3_Power Costs - Comparison bx Rbtl-Staff-Jt-PC 2 2" xfId="5748"/>
    <cellStyle name="_VC 6.15.06 update on 06GRC power costs.xls Chart 3_Power Costs - Comparison bx Rbtl-Staff-Jt-PC 3" xfId="5749"/>
    <cellStyle name="_VC 6.15.06 update on 06GRC power costs.xls Chart 3_Power Costs - Comparison bx Rbtl-Staff-Jt-PC 4" xfId="10193"/>
    <cellStyle name="_VC 6.15.06 update on 06GRC power costs.xls Chart 3_Power Costs - Comparison bx Rbtl-Staff-Jt-PC_Adj Bench DR 3 for Initial Briefs (Electric)" xfId="5750"/>
    <cellStyle name="_VC 6.15.06 update on 06GRC power costs.xls Chart 3_Power Costs - Comparison bx Rbtl-Staff-Jt-PC_Adj Bench DR 3 for Initial Briefs (Electric) 2" xfId="5751"/>
    <cellStyle name="_VC 6.15.06 update on 06GRC power costs.xls Chart 3_Power Costs - Comparison bx Rbtl-Staff-Jt-PC_Adj Bench DR 3 for Initial Briefs (Electric) 2 2" xfId="5752"/>
    <cellStyle name="_VC 6.15.06 update on 06GRC power costs.xls Chart 3_Power Costs - Comparison bx Rbtl-Staff-Jt-PC_Adj Bench DR 3 for Initial Briefs (Electric) 3" xfId="5753"/>
    <cellStyle name="_VC 6.15.06 update on 06GRC power costs.xls Chart 3_Power Costs - Comparison bx Rbtl-Staff-Jt-PC_Adj Bench DR 3 for Initial Briefs (Electric) 4" xfId="10194"/>
    <cellStyle name="_VC 6.15.06 update on 06GRC power costs.xls Chart 3_Power Costs - Comparison bx Rbtl-Staff-Jt-PC_Adj Bench DR 3 for Initial Briefs (Electric)_DEM-WP(C) ENERG10C--ctn Mid-C_042010 2010GRC" xfId="10195"/>
    <cellStyle name="_VC 6.15.06 update on 06GRC power costs.xls Chart 3_Power Costs - Comparison bx Rbtl-Staff-Jt-PC_DEM-WP(C) ENERG10C--ctn Mid-C_042010 2010GRC" xfId="10196"/>
    <cellStyle name="_VC 6.15.06 update on 06GRC power costs.xls Chart 3_Power Costs - Comparison bx Rbtl-Staff-Jt-PC_Electric Rev Req Model (2009 GRC) Rebuttal" xfId="5754"/>
    <cellStyle name="_VC 6.15.06 update on 06GRC power costs.xls Chart 3_Power Costs - Comparison bx Rbtl-Staff-Jt-PC_Electric Rev Req Model (2009 GRC) Rebuttal 2" xfId="5755"/>
    <cellStyle name="_VC 6.15.06 update on 06GRC power costs.xls Chart 3_Power Costs - Comparison bx Rbtl-Staff-Jt-PC_Electric Rev Req Model (2009 GRC) Rebuttal 2 2" xfId="5756"/>
    <cellStyle name="_VC 6.15.06 update on 06GRC power costs.xls Chart 3_Power Costs - Comparison bx Rbtl-Staff-Jt-PC_Electric Rev Req Model (2009 GRC) Rebuttal 3" xfId="5757"/>
    <cellStyle name="_VC 6.15.06 update on 06GRC power costs.xls Chart 3_Power Costs - Comparison bx Rbtl-Staff-Jt-PC_Electric Rev Req Model (2009 GRC) Rebuttal 4" xfId="10197"/>
    <cellStyle name="_VC 6.15.06 update on 06GRC power costs.xls Chart 3_Power Costs - Comparison bx Rbtl-Staff-Jt-PC_Electric Rev Req Model (2009 GRC) Rebuttal REmoval of New  WH Solar AdjustMI" xfId="5758"/>
    <cellStyle name="_VC 6.15.06 update on 06GRC power costs.xls Chart 3_Power Costs - Comparison bx Rbtl-Staff-Jt-PC_Electric Rev Req Model (2009 GRC) Rebuttal REmoval of New  WH Solar AdjustMI 2" xfId="5759"/>
    <cellStyle name="_VC 6.15.06 update on 06GRC power costs.xls Chart 3_Power Costs - Comparison bx Rbtl-Staff-Jt-PC_Electric Rev Req Model (2009 GRC) Rebuttal REmoval of New  WH Solar AdjustMI 2 2" xfId="5760"/>
    <cellStyle name="_VC 6.15.06 update on 06GRC power costs.xls Chart 3_Power Costs - Comparison bx Rbtl-Staff-Jt-PC_Electric Rev Req Model (2009 GRC) Rebuttal REmoval of New  WH Solar AdjustMI 3" xfId="5761"/>
    <cellStyle name="_VC 6.15.06 update on 06GRC power costs.xls Chart 3_Power Costs - Comparison bx Rbtl-Staff-Jt-PC_Electric Rev Req Model (2009 GRC) Rebuttal REmoval of New  WH Solar AdjustMI 4" xfId="10198"/>
    <cellStyle name="_VC 6.15.06 update on 06GRC power costs.xls Chart 3_Power Costs - Comparison bx Rbtl-Staff-Jt-PC_Electric Rev Req Model (2009 GRC) Rebuttal REmoval of New  WH Solar AdjustMI_DEM-WP(C) ENERG10C--ctn Mid-C_042010 2010GRC" xfId="10199"/>
    <cellStyle name="_VC 6.15.06 update on 06GRC power costs.xls Chart 3_Power Costs - Comparison bx Rbtl-Staff-Jt-PC_Electric Rev Req Model (2009 GRC) Revised 01-18-2010" xfId="5762"/>
    <cellStyle name="_VC 6.15.06 update on 06GRC power costs.xls Chart 3_Power Costs - Comparison bx Rbtl-Staff-Jt-PC_Electric Rev Req Model (2009 GRC) Revised 01-18-2010 2" xfId="5763"/>
    <cellStyle name="_VC 6.15.06 update on 06GRC power costs.xls Chart 3_Power Costs - Comparison bx Rbtl-Staff-Jt-PC_Electric Rev Req Model (2009 GRC) Revised 01-18-2010 2 2" xfId="5764"/>
    <cellStyle name="_VC 6.15.06 update on 06GRC power costs.xls Chart 3_Power Costs - Comparison bx Rbtl-Staff-Jt-PC_Electric Rev Req Model (2009 GRC) Revised 01-18-2010 3" xfId="5765"/>
    <cellStyle name="_VC 6.15.06 update on 06GRC power costs.xls Chart 3_Power Costs - Comparison bx Rbtl-Staff-Jt-PC_Electric Rev Req Model (2009 GRC) Revised 01-18-2010 4" xfId="10200"/>
    <cellStyle name="_VC 6.15.06 update on 06GRC power costs.xls Chart 3_Power Costs - Comparison bx Rbtl-Staff-Jt-PC_Electric Rev Req Model (2009 GRC) Revised 01-18-2010_DEM-WP(C) ENERG10C--ctn Mid-C_042010 2010GRC" xfId="10201"/>
    <cellStyle name="_VC 6.15.06 update on 06GRC power costs.xls Chart 3_Power Costs - Comparison bx Rbtl-Staff-Jt-PC_Final Order Electric EXHIBIT A-1" xfId="5766"/>
    <cellStyle name="_VC 6.15.06 update on 06GRC power costs.xls Chart 3_Power Costs - Comparison bx Rbtl-Staff-Jt-PC_Final Order Electric EXHIBIT A-1 2" xfId="5767"/>
    <cellStyle name="_VC 6.15.06 update on 06GRC power costs.xls Chart 3_Power Costs - Comparison bx Rbtl-Staff-Jt-PC_Final Order Electric EXHIBIT A-1 2 2" xfId="5768"/>
    <cellStyle name="_VC 6.15.06 update on 06GRC power costs.xls Chart 3_Power Costs - Comparison bx Rbtl-Staff-Jt-PC_Final Order Electric EXHIBIT A-1 3" xfId="5769"/>
    <cellStyle name="_VC 6.15.06 update on 06GRC power costs.xls Chart 3_Power Costs - Comparison bx Rbtl-Staff-Jt-PC_Final Order Electric EXHIBIT A-1 4" xfId="10202"/>
    <cellStyle name="_VC 6.15.06 update on 06GRC power costs.xls Chart 3_Production Adj 4.37" xfId="5770"/>
    <cellStyle name="_VC 6.15.06 update on 06GRC power costs.xls Chart 3_Production Adj 4.37 2" xfId="5771"/>
    <cellStyle name="_VC 6.15.06 update on 06GRC power costs.xls Chart 3_Production Adj 4.37 2 2" xfId="5772"/>
    <cellStyle name="_VC 6.15.06 update on 06GRC power costs.xls Chart 3_Production Adj 4.37 3" xfId="5773"/>
    <cellStyle name="_VC 6.15.06 update on 06GRC power costs.xls Chart 3_Purchased Power Adj 4.03" xfId="5774"/>
    <cellStyle name="_VC 6.15.06 update on 06GRC power costs.xls Chart 3_Purchased Power Adj 4.03 2" xfId="5775"/>
    <cellStyle name="_VC 6.15.06 update on 06GRC power costs.xls Chart 3_Purchased Power Adj 4.03 2 2" xfId="5776"/>
    <cellStyle name="_VC 6.15.06 update on 06GRC power costs.xls Chart 3_Purchased Power Adj 4.03 3" xfId="5777"/>
    <cellStyle name="_VC 6.15.06 update on 06GRC power costs.xls Chart 3_Rebuttal Power Costs" xfId="5778"/>
    <cellStyle name="_VC 6.15.06 update on 06GRC power costs.xls Chart 3_Rebuttal Power Costs 2" xfId="5779"/>
    <cellStyle name="_VC 6.15.06 update on 06GRC power costs.xls Chart 3_Rebuttal Power Costs 2 2" xfId="5780"/>
    <cellStyle name="_VC 6.15.06 update on 06GRC power costs.xls Chart 3_Rebuttal Power Costs 3" xfId="5781"/>
    <cellStyle name="_VC 6.15.06 update on 06GRC power costs.xls Chart 3_Rebuttal Power Costs 4" xfId="10203"/>
    <cellStyle name="_VC 6.15.06 update on 06GRC power costs.xls Chart 3_Rebuttal Power Costs_Adj Bench DR 3 for Initial Briefs (Electric)" xfId="5782"/>
    <cellStyle name="_VC 6.15.06 update on 06GRC power costs.xls Chart 3_Rebuttal Power Costs_Adj Bench DR 3 for Initial Briefs (Electric) 2" xfId="5783"/>
    <cellStyle name="_VC 6.15.06 update on 06GRC power costs.xls Chart 3_Rebuttal Power Costs_Adj Bench DR 3 for Initial Briefs (Electric) 2 2" xfId="5784"/>
    <cellStyle name="_VC 6.15.06 update on 06GRC power costs.xls Chart 3_Rebuttal Power Costs_Adj Bench DR 3 for Initial Briefs (Electric) 3" xfId="5785"/>
    <cellStyle name="_VC 6.15.06 update on 06GRC power costs.xls Chart 3_Rebuttal Power Costs_Adj Bench DR 3 for Initial Briefs (Electric) 4" xfId="10204"/>
    <cellStyle name="_VC 6.15.06 update on 06GRC power costs.xls Chart 3_Rebuttal Power Costs_Adj Bench DR 3 for Initial Briefs (Electric)_DEM-WP(C) ENERG10C--ctn Mid-C_042010 2010GRC" xfId="10205"/>
    <cellStyle name="_VC 6.15.06 update on 06GRC power costs.xls Chart 3_Rebuttal Power Costs_DEM-WP(C) ENERG10C--ctn Mid-C_042010 2010GRC" xfId="10206"/>
    <cellStyle name="_VC 6.15.06 update on 06GRC power costs.xls Chart 3_Rebuttal Power Costs_Electric Rev Req Model (2009 GRC) Rebuttal" xfId="5786"/>
    <cellStyle name="_VC 6.15.06 update on 06GRC power costs.xls Chart 3_Rebuttal Power Costs_Electric Rev Req Model (2009 GRC) Rebuttal 2" xfId="5787"/>
    <cellStyle name="_VC 6.15.06 update on 06GRC power costs.xls Chart 3_Rebuttal Power Costs_Electric Rev Req Model (2009 GRC) Rebuttal 2 2" xfId="5788"/>
    <cellStyle name="_VC 6.15.06 update on 06GRC power costs.xls Chart 3_Rebuttal Power Costs_Electric Rev Req Model (2009 GRC) Rebuttal 3" xfId="5789"/>
    <cellStyle name="_VC 6.15.06 update on 06GRC power costs.xls Chart 3_Rebuttal Power Costs_Electric Rev Req Model (2009 GRC) Rebuttal 4" xfId="10207"/>
    <cellStyle name="_VC 6.15.06 update on 06GRC power costs.xls Chart 3_Rebuttal Power Costs_Electric Rev Req Model (2009 GRC) Rebuttal REmoval of New  WH Solar AdjustMI" xfId="5790"/>
    <cellStyle name="_VC 6.15.06 update on 06GRC power costs.xls Chart 3_Rebuttal Power Costs_Electric Rev Req Model (2009 GRC) Rebuttal REmoval of New  WH Solar AdjustMI 2" xfId="5791"/>
    <cellStyle name="_VC 6.15.06 update on 06GRC power costs.xls Chart 3_Rebuttal Power Costs_Electric Rev Req Model (2009 GRC) Rebuttal REmoval of New  WH Solar AdjustMI 2 2" xfId="5792"/>
    <cellStyle name="_VC 6.15.06 update on 06GRC power costs.xls Chart 3_Rebuttal Power Costs_Electric Rev Req Model (2009 GRC) Rebuttal REmoval of New  WH Solar AdjustMI 3" xfId="5793"/>
    <cellStyle name="_VC 6.15.06 update on 06GRC power costs.xls Chart 3_Rebuttal Power Costs_Electric Rev Req Model (2009 GRC) Rebuttal REmoval of New  WH Solar AdjustMI 4" xfId="10208"/>
    <cellStyle name="_VC 6.15.06 update on 06GRC power costs.xls Chart 3_Rebuttal Power Costs_Electric Rev Req Model (2009 GRC) Rebuttal REmoval of New  WH Solar AdjustMI_DEM-WP(C) ENERG10C--ctn Mid-C_042010 2010GRC" xfId="10209"/>
    <cellStyle name="_VC 6.15.06 update on 06GRC power costs.xls Chart 3_Rebuttal Power Costs_Electric Rev Req Model (2009 GRC) Revised 01-18-2010" xfId="5794"/>
    <cellStyle name="_VC 6.15.06 update on 06GRC power costs.xls Chart 3_Rebuttal Power Costs_Electric Rev Req Model (2009 GRC) Revised 01-18-2010 2" xfId="5795"/>
    <cellStyle name="_VC 6.15.06 update on 06GRC power costs.xls Chart 3_Rebuttal Power Costs_Electric Rev Req Model (2009 GRC) Revised 01-18-2010 2 2" xfId="5796"/>
    <cellStyle name="_VC 6.15.06 update on 06GRC power costs.xls Chart 3_Rebuttal Power Costs_Electric Rev Req Model (2009 GRC) Revised 01-18-2010 3" xfId="5797"/>
    <cellStyle name="_VC 6.15.06 update on 06GRC power costs.xls Chart 3_Rebuttal Power Costs_Electric Rev Req Model (2009 GRC) Revised 01-18-2010 4" xfId="10210"/>
    <cellStyle name="_VC 6.15.06 update on 06GRC power costs.xls Chart 3_Rebuttal Power Costs_Electric Rev Req Model (2009 GRC) Revised 01-18-2010_DEM-WP(C) ENERG10C--ctn Mid-C_042010 2010GRC" xfId="10211"/>
    <cellStyle name="_VC 6.15.06 update on 06GRC power costs.xls Chart 3_Rebuttal Power Costs_Final Order Electric EXHIBIT A-1" xfId="5798"/>
    <cellStyle name="_VC 6.15.06 update on 06GRC power costs.xls Chart 3_Rebuttal Power Costs_Final Order Electric EXHIBIT A-1 2" xfId="5799"/>
    <cellStyle name="_VC 6.15.06 update on 06GRC power costs.xls Chart 3_Rebuttal Power Costs_Final Order Electric EXHIBIT A-1 2 2" xfId="5800"/>
    <cellStyle name="_VC 6.15.06 update on 06GRC power costs.xls Chart 3_Rebuttal Power Costs_Final Order Electric EXHIBIT A-1 3" xfId="5801"/>
    <cellStyle name="_VC 6.15.06 update on 06GRC power costs.xls Chart 3_Rebuttal Power Costs_Final Order Electric EXHIBIT A-1 4" xfId="10212"/>
    <cellStyle name="_VC 6.15.06 update on 06GRC power costs.xls Chart 3_ROR &amp; CONV FACTOR" xfId="5802"/>
    <cellStyle name="_VC 6.15.06 update on 06GRC power costs.xls Chart 3_ROR &amp; CONV FACTOR 2" xfId="5803"/>
    <cellStyle name="_VC 6.15.06 update on 06GRC power costs.xls Chart 3_ROR &amp; CONV FACTOR 2 2" xfId="5804"/>
    <cellStyle name="_VC 6.15.06 update on 06GRC power costs.xls Chart 3_ROR &amp; CONV FACTOR 3" xfId="5805"/>
    <cellStyle name="_VC 6.15.06 update on 06GRC power costs.xls Chart 3_ROR 5.02" xfId="5806"/>
    <cellStyle name="_VC 6.15.06 update on 06GRC power costs.xls Chart 3_ROR 5.02 2" xfId="5807"/>
    <cellStyle name="_VC 6.15.06 update on 06GRC power costs.xls Chart 3_ROR 5.02 2 2" xfId="5808"/>
    <cellStyle name="_VC 6.15.06 update on 06GRC power costs.xls Chart 3_ROR 5.02 3" xfId="5809"/>
    <cellStyle name="_VC 6.15.06 update on 06GRC power costs.xls Chart 3_Wind Integration 10GRC" xfId="5810"/>
    <cellStyle name="_VC 6.15.06 update on 06GRC power costs.xls Chart 3_Wind Integration 10GRC 2" xfId="5811"/>
    <cellStyle name="_VC 6.15.06 update on 06GRC power costs.xls Chart 3_Wind Integration 10GRC_DEM-WP(C) ENERG10C--ctn Mid-C_042010 2010GRC" xfId="10213"/>
    <cellStyle name="_VC Mid C Generation-ctn Mid-C_011209" xfId="10214"/>
    <cellStyle name="_VC Mid C Generation-ctn Mid-C_011209 2" xfId="10215"/>
    <cellStyle name="_VC Mid C Generation-ctn Mid-C_011209 2 2" xfId="10216"/>
    <cellStyle name="_Worksheet" xfId="5812"/>
    <cellStyle name="_Worksheet 2" xfId="10217"/>
    <cellStyle name="_Worksheet 2 2" xfId="10218"/>
    <cellStyle name="_Worksheet 3" xfId="10219"/>
    <cellStyle name="_Worksheet 4" xfId="10220"/>
    <cellStyle name="_Worksheet 4 2" xfId="10221"/>
    <cellStyle name="_Worksheet_Chelan PUD Power Costs (8-10)" xfId="10222"/>
    <cellStyle name="_Worksheet_DEM-WP(C) Chelan Power Costs" xfId="10223"/>
    <cellStyle name="_Worksheet_DEM-WP(C) ENERG10C--ctn Mid-C_042010 2010GRC" xfId="10224"/>
    <cellStyle name="_Worksheet_DEM-WP(C) Gas Transport 2010GRC" xfId="10225"/>
    <cellStyle name="_Worksheet_NIM Summary" xfId="5813"/>
    <cellStyle name="_Worksheet_NIM Summary 2" xfId="5814"/>
    <cellStyle name="_Worksheet_NIM Summary_DEM-WP(C) ENERG10C--ctn Mid-C_042010 2010GRC" xfId="10226"/>
    <cellStyle name="_Worksheet_Transmission Workbook for May BOD" xfId="5815"/>
    <cellStyle name="_Worksheet_Transmission Workbook for May BOD 2" xfId="5816"/>
    <cellStyle name="_Worksheet_Transmission Workbook for May BOD_DEM-WP(C) ENERG10C--ctn Mid-C_042010 2010GRC" xfId="10227"/>
    <cellStyle name="_Worksheet_Wind Integration 10GRC" xfId="5817"/>
    <cellStyle name="_Worksheet_Wind Integration 10GRC 2" xfId="5818"/>
    <cellStyle name="_Worksheet_Wind Integration 10GRC_DEM-WP(C) ENERG10C--ctn Mid-C_042010 2010GRC" xfId="10228"/>
    <cellStyle name="0,0_x000d__x000a_NA_x000d__x000a_" xfId="60"/>
    <cellStyle name="0,0_x000d__x000a_NA_x000d__x000a_ 2" xfId="10229"/>
    <cellStyle name="0000" xfId="61"/>
    <cellStyle name="000000" xfId="62"/>
    <cellStyle name="14BLIN - Style8" xfId="10230"/>
    <cellStyle name="14-BT - Style1" xfId="10231"/>
    <cellStyle name="20% - Accent1 10" xfId="10232"/>
    <cellStyle name="20% - Accent1 11" xfId="10233"/>
    <cellStyle name="20% - Accent1 2" xfId="63"/>
    <cellStyle name="20% - Accent1 2 2" xfId="5819"/>
    <cellStyle name="20% - Accent1 2 2 2" xfId="5820"/>
    <cellStyle name="20% - Accent1 2 2 2 2" xfId="10234"/>
    <cellStyle name="20% - Accent1 2 2 3" xfId="10235"/>
    <cellStyle name="20% - Accent1 2 3" xfId="5821"/>
    <cellStyle name="20% - Accent1 2 3 2" xfId="10236"/>
    <cellStyle name="20% - Accent1 2 3 2 2" xfId="10237"/>
    <cellStyle name="20% - Accent1 2 3 3" xfId="10238"/>
    <cellStyle name="20% - Accent1 2 4" xfId="5822"/>
    <cellStyle name="20% - Accent1 2 4 2" xfId="10239"/>
    <cellStyle name="20% - Accent1 2 4 3" xfId="10240"/>
    <cellStyle name="20% - Accent1 2 5" xfId="10241"/>
    <cellStyle name="20% - Accent1 2 6" xfId="10242"/>
    <cellStyle name="20% - Accent1 2_2009 GRC Compl Filing - Exhibit D" xfId="5823"/>
    <cellStyle name="20% - Accent1 3" xfId="64"/>
    <cellStyle name="20% - Accent1 3 2" xfId="5824"/>
    <cellStyle name="20% - Accent1 3 2 2" xfId="10243"/>
    <cellStyle name="20% - Accent1 3 2 3" xfId="10244"/>
    <cellStyle name="20% - Accent1 3 3" xfId="5825"/>
    <cellStyle name="20% - Accent1 3 3 2" xfId="5826"/>
    <cellStyle name="20% - Accent1 3 4" xfId="5827"/>
    <cellStyle name="20% - Accent1 3 5" xfId="10245"/>
    <cellStyle name="20% - Accent1 4" xfId="5828"/>
    <cellStyle name="20% - Accent1 4 2" xfId="5829"/>
    <cellStyle name="20% - Accent1 4 2 2" xfId="5830"/>
    <cellStyle name="20% - Accent1 4 2 2 2" xfId="5831"/>
    <cellStyle name="20% - Accent1 4 2 3" xfId="5832"/>
    <cellStyle name="20% - Accent1 4 2 3 2" xfId="5833"/>
    <cellStyle name="20% - Accent1 4 2 4" xfId="5834"/>
    <cellStyle name="20% - Accent1 4 2 4 2" xfId="5835"/>
    <cellStyle name="20% - Accent1 4 2 5" xfId="5836"/>
    <cellStyle name="20% - Accent1 4 3" xfId="5837"/>
    <cellStyle name="20% - Accent1 4 3 2" xfId="5838"/>
    <cellStyle name="20% - Accent1 4 3 2 2" xfId="5839"/>
    <cellStyle name="20% - Accent1 4 3 3" xfId="5840"/>
    <cellStyle name="20% - Accent1 4 4" xfId="5841"/>
    <cellStyle name="20% - Accent1 4 4 2" xfId="5842"/>
    <cellStyle name="20% - Accent1 4 5" xfId="5843"/>
    <cellStyle name="20% - Accent1 4 5 2" xfId="5844"/>
    <cellStyle name="20% - Accent1 4 6" xfId="5845"/>
    <cellStyle name="20% - Accent1 4 6 2" xfId="5846"/>
    <cellStyle name="20% - Accent1 4 7" xfId="5847"/>
    <cellStyle name="20% - Accent1 4 7 2" xfId="5848"/>
    <cellStyle name="20% - Accent1 4 8" xfId="10246"/>
    <cellStyle name="20% - Accent1 5" xfId="5849"/>
    <cellStyle name="20% - Accent1 5 2" xfId="5850"/>
    <cellStyle name="20% - Accent1 6" xfId="10247"/>
    <cellStyle name="20% - Accent1 6 2" xfId="10248"/>
    <cellStyle name="20% - Accent1 7" xfId="10249"/>
    <cellStyle name="20% - Accent1 8" xfId="10250"/>
    <cellStyle name="20% - Accent1 9" xfId="10251"/>
    <cellStyle name="20% - Accent2 10" xfId="10252"/>
    <cellStyle name="20% - Accent2 11" xfId="10253"/>
    <cellStyle name="20% - Accent2 2" xfId="65"/>
    <cellStyle name="20% - Accent2 2 2" xfId="5851"/>
    <cellStyle name="20% - Accent2 2 2 2" xfId="5852"/>
    <cellStyle name="20% - Accent2 2 2 2 2" xfId="10254"/>
    <cellStyle name="20% - Accent2 2 2 3" xfId="10255"/>
    <cellStyle name="20% - Accent2 2 3" xfId="5853"/>
    <cellStyle name="20% - Accent2 2 3 2" xfId="10256"/>
    <cellStyle name="20% - Accent2 2 3 2 2" xfId="10257"/>
    <cellStyle name="20% - Accent2 2 3 3" xfId="10258"/>
    <cellStyle name="20% - Accent2 2 4" xfId="5854"/>
    <cellStyle name="20% - Accent2 2 4 2" xfId="10259"/>
    <cellStyle name="20% - Accent2 2 4 3" xfId="10260"/>
    <cellStyle name="20% - Accent2 2 5" xfId="10261"/>
    <cellStyle name="20% - Accent2 2 6" xfId="10262"/>
    <cellStyle name="20% - Accent2 2_2009 GRC Compl Filing - Exhibit D" xfId="5855"/>
    <cellStyle name="20% - Accent2 3" xfId="66"/>
    <cellStyle name="20% - Accent2 3 2" xfId="5856"/>
    <cellStyle name="20% - Accent2 3 2 2" xfId="10263"/>
    <cellStyle name="20% - Accent2 3 2 3" xfId="10264"/>
    <cellStyle name="20% - Accent2 3 3" xfId="5857"/>
    <cellStyle name="20% - Accent2 3 3 2" xfId="5858"/>
    <cellStyle name="20% - Accent2 3 4" xfId="5859"/>
    <cellStyle name="20% - Accent2 3 5" xfId="10265"/>
    <cellStyle name="20% - Accent2 4" xfId="5860"/>
    <cellStyle name="20% - Accent2 4 2" xfId="5861"/>
    <cellStyle name="20% - Accent2 4 2 2" xfId="5862"/>
    <cellStyle name="20% - Accent2 4 2 2 2" xfId="5863"/>
    <cellStyle name="20% - Accent2 4 2 3" xfId="5864"/>
    <cellStyle name="20% - Accent2 4 2 3 2" xfId="5865"/>
    <cellStyle name="20% - Accent2 4 2 4" xfId="5866"/>
    <cellStyle name="20% - Accent2 4 2 4 2" xfId="5867"/>
    <cellStyle name="20% - Accent2 4 2 5" xfId="5868"/>
    <cellStyle name="20% - Accent2 4 3" xfId="5869"/>
    <cellStyle name="20% - Accent2 4 3 2" xfId="5870"/>
    <cellStyle name="20% - Accent2 4 3 2 2" xfId="5871"/>
    <cellStyle name="20% - Accent2 4 3 3" xfId="5872"/>
    <cellStyle name="20% - Accent2 4 4" xfId="5873"/>
    <cellStyle name="20% - Accent2 4 4 2" xfId="5874"/>
    <cellStyle name="20% - Accent2 4 5" xfId="5875"/>
    <cellStyle name="20% - Accent2 4 5 2" xfId="5876"/>
    <cellStyle name="20% - Accent2 4 6" xfId="5877"/>
    <cellStyle name="20% - Accent2 4 6 2" xfId="5878"/>
    <cellStyle name="20% - Accent2 4 7" xfId="5879"/>
    <cellStyle name="20% - Accent2 4 7 2" xfId="5880"/>
    <cellStyle name="20% - Accent2 4 8" xfId="10266"/>
    <cellStyle name="20% - Accent2 5" xfId="5881"/>
    <cellStyle name="20% - Accent2 5 2" xfId="5882"/>
    <cellStyle name="20% - Accent2 6" xfId="10267"/>
    <cellStyle name="20% - Accent2 6 2" xfId="10268"/>
    <cellStyle name="20% - Accent2 7" xfId="10269"/>
    <cellStyle name="20% - Accent2 8" xfId="10270"/>
    <cellStyle name="20% - Accent2 9" xfId="10271"/>
    <cellStyle name="20% - Accent3 10" xfId="10272"/>
    <cellStyle name="20% - Accent3 11" xfId="10273"/>
    <cellStyle name="20% - Accent3 2" xfId="67"/>
    <cellStyle name="20% - Accent3 2 2" xfId="5883"/>
    <cellStyle name="20% - Accent3 2 2 2" xfId="5884"/>
    <cellStyle name="20% - Accent3 2 2 2 2" xfId="10274"/>
    <cellStyle name="20% - Accent3 2 2 3" xfId="10275"/>
    <cellStyle name="20% - Accent3 2 3" xfId="5885"/>
    <cellStyle name="20% - Accent3 2 3 2" xfId="10276"/>
    <cellStyle name="20% - Accent3 2 3 2 2" xfId="10277"/>
    <cellStyle name="20% - Accent3 2 3 3" xfId="10278"/>
    <cellStyle name="20% - Accent3 2 4" xfId="5886"/>
    <cellStyle name="20% - Accent3 2 4 2" xfId="10279"/>
    <cellStyle name="20% - Accent3 2 4 3" xfId="10280"/>
    <cellStyle name="20% - Accent3 2 5" xfId="10281"/>
    <cellStyle name="20% - Accent3 2 6" xfId="10282"/>
    <cellStyle name="20% - Accent3 2_2009 GRC Compl Filing - Exhibit D" xfId="5887"/>
    <cellStyle name="20% - Accent3 3" xfId="68"/>
    <cellStyle name="20% - Accent3 3 2" xfId="5888"/>
    <cellStyle name="20% - Accent3 3 2 2" xfId="10283"/>
    <cellStyle name="20% - Accent3 3 2 3" xfId="10284"/>
    <cellStyle name="20% - Accent3 3 3" xfId="5889"/>
    <cellStyle name="20% - Accent3 3 3 2" xfId="5890"/>
    <cellStyle name="20% - Accent3 3 4" xfId="5891"/>
    <cellStyle name="20% - Accent3 3 5" xfId="10285"/>
    <cellStyle name="20% - Accent3 4" xfId="5892"/>
    <cellStyle name="20% - Accent3 4 2" xfId="5893"/>
    <cellStyle name="20% - Accent3 4 2 2" xfId="5894"/>
    <cellStyle name="20% - Accent3 4 2 2 2" xfId="5895"/>
    <cellStyle name="20% - Accent3 4 2 3" xfId="5896"/>
    <cellStyle name="20% - Accent3 4 2 3 2" xfId="5897"/>
    <cellStyle name="20% - Accent3 4 2 4" xfId="5898"/>
    <cellStyle name="20% - Accent3 4 2 4 2" xfId="5899"/>
    <cellStyle name="20% - Accent3 4 2 5" xfId="5900"/>
    <cellStyle name="20% - Accent3 4 3" xfId="5901"/>
    <cellStyle name="20% - Accent3 4 3 2" xfId="5902"/>
    <cellStyle name="20% - Accent3 4 3 2 2" xfId="5903"/>
    <cellStyle name="20% - Accent3 4 3 3" xfId="5904"/>
    <cellStyle name="20% - Accent3 4 4" xfId="5905"/>
    <cellStyle name="20% - Accent3 4 4 2" xfId="5906"/>
    <cellStyle name="20% - Accent3 4 5" xfId="5907"/>
    <cellStyle name="20% - Accent3 4 5 2" xfId="5908"/>
    <cellStyle name="20% - Accent3 4 6" xfId="5909"/>
    <cellStyle name="20% - Accent3 4 6 2" xfId="5910"/>
    <cellStyle name="20% - Accent3 4 7" xfId="5911"/>
    <cellStyle name="20% - Accent3 4 7 2" xfId="5912"/>
    <cellStyle name="20% - Accent3 4 8" xfId="10286"/>
    <cellStyle name="20% - Accent3 5" xfId="5913"/>
    <cellStyle name="20% - Accent3 5 2" xfId="5914"/>
    <cellStyle name="20% - Accent3 6" xfId="10287"/>
    <cellStyle name="20% - Accent3 6 2" xfId="10288"/>
    <cellStyle name="20% - Accent3 7" xfId="10289"/>
    <cellStyle name="20% - Accent3 8" xfId="10290"/>
    <cellStyle name="20% - Accent3 9" xfId="10291"/>
    <cellStyle name="20% - Accent4 10" xfId="10292"/>
    <cellStyle name="20% - Accent4 11" xfId="10293"/>
    <cellStyle name="20% - Accent4 2" xfId="69"/>
    <cellStyle name="20% - Accent4 2 2" xfId="5915"/>
    <cellStyle name="20% - Accent4 2 2 2" xfId="5916"/>
    <cellStyle name="20% - Accent4 2 2 2 2" xfId="10294"/>
    <cellStyle name="20% - Accent4 2 2 3" xfId="10295"/>
    <cellStyle name="20% - Accent4 2 3" xfId="5917"/>
    <cellStyle name="20% - Accent4 2 3 2" xfId="10296"/>
    <cellStyle name="20% - Accent4 2 3 2 2" xfId="10297"/>
    <cellStyle name="20% - Accent4 2 3 3" xfId="10298"/>
    <cellStyle name="20% - Accent4 2 4" xfId="5918"/>
    <cellStyle name="20% - Accent4 2 4 2" xfId="10299"/>
    <cellStyle name="20% - Accent4 2 4 3" xfId="10300"/>
    <cellStyle name="20% - Accent4 2 5" xfId="10301"/>
    <cellStyle name="20% - Accent4 2 6" xfId="10302"/>
    <cellStyle name="20% - Accent4 2_2009 GRC Compl Filing - Exhibit D" xfId="5919"/>
    <cellStyle name="20% - Accent4 3" xfId="70"/>
    <cellStyle name="20% - Accent4 3 2" xfId="5920"/>
    <cellStyle name="20% - Accent4 3 2 2" xfId="10303"/>
    <cellStyle name="20% - Accent4 3 2 3" xfId="10304"/>
    <cellStyle name="20% - Accent4 3 3" xfId="5921"/>
    <cellStyle name="20% - Accent4 3 3 2" xfId="5922"/>
    <cellStyle name="20% - Accent4 3 4" xfId="5923"/>
    <cellStyle name="20% - Accent4 3 5" xfId="10305"/>
    <cellStyle name="20% - Accent4 4" xfId="5924"/>
    <cellStyle name="20% - Accent4 4 2" xfId="5925"/>
    <cellStyle name="20% - Accent4 4 2 2" xfId="5926"/>
    <cellStyle name="20% - Accent4 4 2 2 2" xfId="5927"/>
    <cellStyle name="20% - Accent4 4 2 3" xfId="5928"/>
    <cellStyle name="20% - Accent4 4 2 3 2" xfId="5929"/>
    <cellStyle name="20% - Accent4 4 2 4" xfId="5930"/>
    <cellStyle name="20% - Accent4 4 2 4 2" xfId="5931"/>
    <cellStyle name="20% - Accent4 4 2 5" xfId="5932"/>
    <cellStyle name="20% - Accent4 4 3" xfId="5933"/>
    <cellStyle name="20% - Accent4 4 3 2" xfId="5934"/>
    <cellStyle name="20% - Accent4 4 3 2 2" xfId="5935"/>
    <cellStyle name="20% - Accent4 4 3 3" xfId="5936"/>
    <cellStyle name="20% - Accent4 4 4" xfId="5937"/>
    <cellStyle name="20% - Accent4 4 4 2" xfId="5938"/>
    <cellStyle name="20% - Accent4 4 5" xfId="5939"/>
    <cellStyle name="20% - Accent4 4 5 2" xfId="5940"/>
    <cellStyle name="20% - Accent4 4 6" xfId="5941"/>
    <cellStyle name="20% - Accent4 4 6 2" xfId="5942"/>
    <cellStyle name="20% - Accent4 4 7" xfId="5943"/>
    <cellStyle name="20% - Accent4 4 7 2" xfId="5944"/>
    <cellStyle name="20% - Accent4 4 8" xfId="10306"/>
    <cellStyle name="20% - Accent4 5" xfId="5945"/>
    <cellStyle name="20% - Accent4 5 2" xfId="5946"/>
    <cellStyle name="20% - Accent4 6" xfId="10307"/>
    <cellStyle name="20% - Accent4 6 2" xfId="10308"/>
    <cellStyle name="20% - Accent4 7" xfId="10309"/>
    <cellStyle name="20% - Accent4 8" xfId="10310"/>
    <cellStyle name="20% - Accent4 9" xfId="10311"/>
    <cellStyle name="20% - Accent5 2" xfId="71"/>
    <cellStyle name="20% - Accent5 2 2" xfId="5947"/>
    <cellStyle name="20% - Accent5 2 2 2" xfId="5948"/>
    <cellStyle name="20% - Accent5 2 2 2 2" xfId="10312"/>
    <cellStyle name="20% - Accent5 2 2 3" xfId="10313"/>
    <cellStyle name="20% - Accent5 2 3" xfId="5949"/>
    <cellStyle name="20% - Accent5 2 3 2" xfId="10314"/>
    <cellStyle name="20% - Accent5 2 3 2 2" xfId="10315"/>
    <cellStyle name="20% - Accent5 2 3 3" xfId="10316"/>
    <cellStyle name="20% - Accent5 2 4" xfId="5950"/>
    <cellStyle name="20% - Accent5 2 4 2" xfId="10317"/>
    <cellStyle name="20% - Accent5 2 5" xfId="10318"/>
    <cellStyle name="20% - Accent5 2_2009 GRC Compl Filing - Exhibit D" xfId="5951"/>
    <cellStyle name="20% - Accent5 3" xfId="72"/>
    <cellStyle name="20% - Accent5 3 2" xfId="5952"/>
    <cellStyle name="20% - Accent5 3 2 2" xfId="10319"/>
    <cellStyle name="20% - Accent5 3 2 3" xfId="10320"/>
    <cellStyle name="20% - Accent5 3 3" xfId="5953"/>
    <cellStyle name="20% - Accent5 3 3 2" xfId="5954"/>
    <cellStyle name="20% - Accent5 3 4" xfId="5955"/>
    <cellStyle name="20% - Accent5 4" xfId="5956"/>
    <cellStyle name="20% - Accent5 4 2" xfId="5957"/>
    <cellStyle name="20% - Accent5 4 2 2" xfId="5958"/>
    <cellStyle name="20% - Accent5 4 2 3" xfId="10321"/>
    <cellStyle name="20% - Accent5 4 3" xfId="5959"/>
    <cellStyle name="20% - Accent5 4 3 2" xfId="5960"/>
    <cellStyle name="20% - Accent5 4 4" xfId="10322"/>
    <cellStyle name="20% - Accent5 5" xfId="5961"/>
    <cellStyle name="20% - Accent5 5 2" xfId="5962"/>
    <cellStyle name="20% - Accent5 5 2 2" xfId="5963"/>
    <cellStyle name="20% - Accent5 5 3" xfId="5964"/>
    <cellStyle name="20% - Accent5 6" xfId="5965"/>
    <cellStyle name="20% - Accent5 6 2" xfId="5966"/>
    <cellStyle name="20% - Accent5 6 2 2" xfId="5967"/>
    <cellStyle name="20% - Accent5 6 3" xfId="5968"/>
    <cellStyle name="20% - Accent5 7" xfId="5969"/>
    <cellStyle name="20% - Accent5 7 2" xfId="5970"/>
    <cellStyle name="20% - Accent5 8" xfId="5971"/>
    <cellStyle name="20% - Accent5 8 2" xfId="5972"/>
    <cellStyle name="20% - Accent5 9" xfId="10323"/>
    <cellStyle name="20% - Accent6 10" xfId="10324"/>
    <cellStyle name="20% - Accent6 11" xfId="10325"/>
    <cellStyle name="20% - Accent6 2" xfId="73"/>
    <cellStyle name="20% - Accent6 2 2" xfId="5973"/>
    <cellStyle name="20% - Accent6 2 2 2" xfId="5974"/>
    <cellStyle name="20% - Accent6 2 2 2 2" xfId="10326"/>
    <cellStyle name="20% - Accent6 2 2 3" xfId="10327"/>
    <cellStyle name="20% - Accent6 2 3" xfId="5975"/>
    <cellStyle name="20% - Accent6 2 3 2" xfId="10328"/>
    <cellStyle name="20% - Accent6 2 3 2 2" xfId="10329"/>
    <cellStyle name="20% - Accent6 2 3 3" xfId="10330"/>
    <cellStyle name="20% - Accent6 2 4" xfId="5976"/>
    <cellStyle name="20% - Accent6 2 4 2" xfId="10331"/>
    <cellStyle name="20% - Accent6 2 5" xfId="10332"/>
    <cellStyle name="20% - Accent6 2 6" xfId="10333"/>
    <cellStyle name="20% - Accent6 2_2009 GRC Compl Filing - Exhibit D" xfId="5977"/>
    <cellStyle name="20% - Accent6 3" xfId="74"/>
    <cellStyle name="20% - Accent6 3 2" xfId="5978"/>
    <cellStyle name="20% - Accent6 3 2 2" xfId="10334"/>
    <cellStyle name="20% - Accent6 3 2 3" xfId="10335"/>
    <cellStyle name="20% - Accent6 3 3" xfId="5979"/>
    <cellStyle name="20% - Accent6 3 3 2" xfId="5980"/>
    <cellStyle name="20% - Accent6 3 4" xfId="5981"/>
    <cellStyle name="20% - Accent6 3 5" xfId="10336"/>
    <cellStyle name="20% - Accent6 4" xfId="5982"/>
    <cellStyle name="20% - Accent6 4 2" xfId="5983"/>
    <cellStyle name="20% - Accent6 4 2 2" xfId="5984"/>
    <cellStyle name="20% - Accent6 4 2 2 2" xfId="5985"/>
    <cellStyle name="20% - Accent6 4 2 3" xfId="5986"/>
    <cellStyle name="20% - Accent6 4 2 3 2" xfId="5987"/>
    <cellStyle name="20% - Accent6 4 2 4" xfId="5988"/>
    <cellStyle name="20% - Accent6 4 2 4 2" xfId="5989"/>
    <cellStyle name="20% - Accent6 4 2 5" xfId="5990"/>
    <cellStyle name="20% - Accent6 4 3" xfId="5991"/>
    <cellStyle name="20% - Accent6 4 3 2" xfId="5992"/>
    <cellStyle name="20% - Accent6 4 3 2 2" xfId="5993"/>
    <cellStyle name="20% - Accent6 4 3 3" xfId="5994"/>
    <cellStyle name="20% - Accent6 4 4" xfId="5995"/>
    <cellStyle name="20% - Accent6 4 4 2" xfId="5996"/>
    <cellStyle name="20% - Accent6 4 5" xfId="5997"/>
    <cellStyle name="20% - Accent6 4 5 2" xfId="5998"/>
    <cellStyle name="20% - Accent6 4 6" xfId="5999"/>
    <cellStyle name="20% - Accent6 4 6 2" xfId="6000"/>
    <cellStyle name="20% - Accent6 4 7" xfId="6001"/>
    <cellStyle name="20% - Accent6 4 7 2" xfId="6002"/>
    <cellStyle name="20% - Accent6 4 8" xfId="10337"/>
    <cellStyle name="20% - Accent6 5" xfId="6003"/>
    <cellStyle name="20% - Accent6 5 2" xfId="6004"/>
    <cellStyle name="20% - Accent6 6" xfId="10338"/>
    <cellStyle name="20% - Accent6 6 2" xfId="10339"/>
    <cellStyle name="20% - Accent6 7" xfId="10340"/>
    <cellStyle name="20% - Accent6 8" xfId="10341"/>
    <cellStyle name="20% - Accent6 9" xfId="10342"/>
    <cellStyle name="40% - Accent1 10" xfId="10343"/>
    <cellStyle name="40% - Accent1 11" xfId="10344"/>
    <cellStyle name="40% - Accent1 2" xfId="75"/>
    <cellStyle name="40% - Accent1 2 2" xfId="6005"/>
    <cellStyle name="40% - Accent1 2 2 2" xfId="6006"/>
    <cellStyle name="40% - Accent1 2 2 2 2" xfId="10345"/>
    <cellStyle name="40% - Accent1 2 2 3" xfId="10346"/>
    <cellStyle name="40% - Accent1 2 3" xfId="6007"/>
    <cellStyle name="40% - Accent1 2 3 2" xfId="10347"/>
    <cellStyle name="40% - Accent1 2 3 2 2" xfId="10348"/>
    <cellStyle name="40% - Accent1 2 3 3" xfId="10349"/>
    <cellStyle name="40% - Accent1 2 4" xfId="6008"/>
    <cellStyle name="40% - Accent1 2 4 2" xfId="10350"/>
    <cellStyle name="40% - Accent1 2 4 3" xfId="10351"/>
    <cellStyle name="40% - Accent1 2 5" xfId="10352"/>
    <cellStyle name="40% - Accent1 2 6" xfId="10353"/>
    <cellStyle name="40% - Accent1 2_2009 GRC Compl Filing - Exhibit D" xfId="6009"/>
    <cellStyle name="40% - Accent1 3" xfId="76"/>
    <cellStyle name="40% - Accent1 3 2" xfId="6010"/>
    <cellStyle name="40% - Accent1 3 2 2" xfId="10354"/>
    <cellStyle name="40% - Accent1 3 2 3" xfId="10355"/>
    <cellStyle name="40% - Accent1 3 3" xfId="6011"/>
    <cellStyle name="40% - Accent1 3 3 2" xfId="6012"/>
    <cellStyle name="40% - Accent1 3 4" xfId="6013"/>
    <cellStyle name="40% - Accent1 3 5" xfId="10356"/>
    <cellStyle name="40% - Accent1 4" xfId="6014"/>
    <cellStyle name="40% - Accent1 4 2" xfId="6015"/>
    <cellStyle name="40% - Accent1 4 2 2" xfId="6016"/>
    <cellStyle name="40% - Accent1 4 2 2 2" xfId="6017"/>
    <cellStyle name="40% - Accent1 4 2 3" xfId="6018"/>
    <cellStyle name="40% - Accent1 4 2 3 2" xfId="6019"/>
    <cellStyle name="40% - Accent1 4 2 4" xfId="6020"/>
    <cellStyle name="40% - Accent1 4 2 4 2" xfId="6021"/>
    <cellStyle name="40% - Accent1 4 2 5" xfId="6022"/>
    <cellStyle name="40% - Accent1 4 3" xfId="6023"/>
    <cellStyle name="40% - Accent1 4 3 2" xfId="6024"/>
    <cellStyle name="40% - Accent1 4 3 2 2" xfId="6025"/>
    <cellStyle name="40% - Accent1 4 3 3" xfId="6026"/>
    <cellStyle name="40% - Accent1 4 4" xfId="6027"/>
    <cellStyle name="40% - Accent1 4 4 2" xfId="6028"/>
    <cellStyle name="40% - Accent1 4 5" xfId="6029"/>
    <cellStyle name="40% - Accent1 4 5 2" xfId="6030"/>
    <cellStyle name="40% - Accent1 4 6" xfId="6031"/>
    <cellStyle name="40% - Accent1 4 6 2" xfId="6032"/>
    <cellStyle name="40% - Accent1 4 7" xfId="6033"/>
    <cellStyle name="40% - Accent1 4 7 2" xfId="6034"/>
    <cellStyle name="40% - Accent1 4 8" xfId="10357"/>
    <cellStyle name="40% - Accent1 5" xfId="6035"/>
    <cellStyle name="40% - Accent1 5 2" xfId="6036"/>
    <cellStyle name="40% - Accent1 6" xfId="10358"/>
    <cellStyle name="40% - Accent1 6 2" xfId="10359"/>
    <cellStyle name="40% - Accent1 7" xfId="10360"/>
    <cellStyle name="40% - Accent1 8" xfId="10361"/>
    <cellStyle name="40% - Accent1 9" xfId="10362"/>
    <cellStyle name="40% - Accent2 2" xfId="77"/>
    <cellStyle name="40% - Accent2 2 2" xfId="6037"/>
    <cellStyle name="40% - Accent2 2 2 2" xfId="6038"/>
    <cellStyle name="40% - Accent2 2 2 2 2" xfId="10363"/>
    <cellStyle name="40% - Accent2 2 2 3" xfId="10364"/>
    <cellStyle name="40% - Accent2 2 3" xfId="6039"/>
    <cellStyle name="40% - Accent2 2 3 2" xfId="10365"/>
    <cellStyle name="40% - Accent2 2 3 2 2" xfId="10366"/>
    <cellStyle name="40% - Accent2 2 3 3" xfId="10367"/>
    <cellStyle name="40% - Accent2 2 4" xfId="6040"/>
    <cellStyle name="40% - Accent2 2 4 2" xfId="10368"/>
    <cellStyle name="40% - Accent2 2 5" xfId="10369"/>
    <cellStyle name="40% - Accent2 2_2009 GRC Compl Filing - Exhibit D" xfId="6041"/>
    <cellStyle name="40% - Accent2 3" xfId="78"/>
    <cellStyle name="40% - Accent2 3 2" xfId="6042"/>
    <cellStyle name="40% - Accent2 3 2 2" xfId="10370"/>
    <cellStyle name="40% - Accent2 3 2 3" xfId="10371"/>
    <cellStyle name="40% - Accent2 3 3" xfId="6043"/>
    <cellStyle name="40% - Accent2 3 3 2" xfId="6044"/>
    <cellStyle name="40% - Accent2 3 4" xfId="6045"/>
    <cellStyle name="40% - Accent2 4" xfId="6046"/>
    <cellStyle name="40% - Accent2 4 2" xfId="6047"/>
    <cellStyle name="40% - Accent2 4 2 2" xfId="6048"/>
    <cellStyle name="40% - Accent2 4 2 3" xfId="10372"/>
    <cellStyle name="40% - Accent2 4 3" xfId="6049"/>
    <cellStyle name="40% - Accent2 4 3 2" xfId="6050"/>
    <cellStyle name="40% - Accent2 4 4" xfId="10373"/>
    <cellStyle name="40% - Accent2 5" xfId="6051"/>
    <cellStyle name="40% - Accent2 5 2" xfId="6052"/>
    <cellStyle name="40% - Accent2 5 2 2" xfId="6053"/>
    <cellStyle name="40% - Accent2 5 3" xfId="6054"/>
    <cellStyle name="40% - Accent2 6" xfId="6055"/>
    <cellStyle name="40% - Accent2 6 2" xfId="6056"/>
    <cellStyle name="40% - Accent2 6 2 2" xfId="6057"/>
    <cellStyle name="40% - Accent2 6 3" xfId="6058"/>
    <cellStyle name="40% - Accent2 7" xfId="6059"/>
    <cellStyle name="40% - Accent2 7 2" xfId="6060"/>
    <cellStyle name="40% - Accent2 8" xfId="6061"/>
    <cellStyle name="40% - Accent2 8 2" xfId="6062"/>
    <cellStyle name="40% - Accent2 9" xfId="10374"/>
    <cellStyle name="40% - Accent3 10" xfId="10375"/>
    <cellStyle name="40% - Accent3 11" xfId="10376"/>
    <cellStyle name="40% - Accent3 2" xfId="79"/>
    <cellStyle name="40% - Accent3 2 2" xfId="6063"/>
    <cellStyle name="40% - Accent3 2 2 2" xfId="6064"/>
    <cellStyle name="40% - Accent3 2 2 2 2" xfId="10377"/>
    <cellStyle name="40% - Accent3 2 2 3" xfId="10378"/>
    <cellStyle name="40% - Accent3 2 3" xfId="6065"/>
    <cellStyle name="40% - Accent3 2 3 2" xfId="10379"/>
    <cellStyle name="40% - Accent3 2 3 2 2" xfId="10380"/>
    <cellStyle name="40% - Accent3 2 3 3" xfId="10381"/>
    <cellStyle name="40% - Accent3 2 4" xfId="6066"/>
    <cellStyle name="40% - Accent3 2 4 2" xfId="10382"/>
    <cellStyle name="40% - Accent3 2 4 3" xfId="10383"/>
    <cellStyle name="40% - Accent3 2 5" xfId="10384"/>
    <cellStyle name="40% - Accent3 2 6" xfId="10385"/>
    <cellStyle name="40% - Accent3 2_2009 GRC Compl Filing - Exhibit D" xfId="6067"/>
    <cellStyle name="40% - Accent3 3" xfId="80"/>
    <cellStyle name="40% - Accent3 3 2" xfId="6068"/>
    <cellStyle name="40% - Accent3 3 2 2" xfId="10386"/>
    <cellStyle name="40% - Accent3 3 2 3" xfId="10387"/>
    <cellStyle name="40% - Accent3 3 3" xfId="6069"/>
    <cellStyle name="40% - Accent3 3 3 2" xfId="6070"/>
    <cellStyle name="40% - Accent3 3 4" xfId="6071"/>
    <cellStyle name="40% - Accent3 3 5" xfId="10388"/>
    <cellStyle name="40% - Accent3 4" xfId="6072"/>
    <cellStyle name="40% - Accent3 4 2" xfId="6073"/>
    <cellStyle name="40% - Accent3 4 2 2" xfId="6074"/>
    <cellStyle name="40% - Accent3 4 2 2 2" xfId="6075"/>
    <cellStyle name="40% - Accent3 4 2 3" xfId="6076"/>
    <cellStyle name="40% - Accent3 4 2 3 2" xfId="6077"/>
    <cellStyle name="40% - Accent3 4 2 4" xfId="6078"/>
    <cellStyle name="40% - Accent3 4 2 4 2" xfId="6079"/>
    <cellStyle name="40% - Accent3 4 2 5" xfId="6080"/>
    <cellStyle name="40% - Accent3 4 3" xfId="6081"/>
    <cellStyle name="40% - Accent3 4 3 2" xfId="6082"/>
    <cellStyle name="40% - Accent3 4 3 2 2" xfId="6083"/>
    <cellStyle name="40% - Accent3 4 3 3" xfId="6084"/>
    <cellStyle name="40% - Accent3 4 4" xfId="6085"/>
    <cellStyle name="40% - Accent3 4 4 2" xfId="6086"/>
    <cellStyle name="40% - Accent3 4 5" xfId="6087"/>
    <cellStyle name="40% - Accent3 4 5 2" xfId="6088"/>
    <cellStyle name="40% - Accent3 4 6" xfId="6089"/>
    <cellStyle name="40% - Accent3 4 6 2" xfId="6090"/>
    <cellStyle name="40% - Accent3 4 7" xfId="6091"/>
    <cellStyle name="40% - Accent3 4 7 2" xfId="6092"/>
    <cellStyle name="40% - Accent3 4 8" xfId="10389"/>
    <cellStyle name="40% - Accent3 5" xfId="6093"/>
    <cellStyle name="40% - Accent3 5 2" xfId="6094"/>
    <cellStyle name="40% - Accent3 6" xfId="10390"/>
    <cellStyle name="40% - Accent3 6 2" xfId="10391"/>
    <cellStyle name="40% - Accent3 7" xfId="10392"/>
    <cellStyle name="40% - Accent3 8" xfId="10393"/>
    <cellStyle name="40% - Accent3 9" xfId="10394"/>
    <cellStyle name="40% - Accent4 10" xfId="10395"/>
    <cellStyle name="40% - Accent4 11" xfId="10396"/>
    <cellStyle name="40% - Accent4 2" xfId="81"/>
    <cellStyle name="40% - Accent4 2 2" xfId="6095"/>
    <cellStyle name="40% - Accent4 2 2 2" xfId="6096"/>
    <cellStyle name="40% - Accent4 2 2 2 2" xfId="10397"/>
    <cellStyle name="40% - Accent4 2 2 3" xfId="10398"/>
    <cellStyle name="40% - Accent4 2 3" xfId="6097"/>
    <cellStyle name="40% - Accent4 2 3 2" xfId="10399"/>
    <cellStyle name="40% - Accent4 2 3 2 2" xfId="10400"/>
    <cellStyle name="40% - Accent4 2 3 3" xfId="10401"/>
    <cellStyle name="40% - Accent4 2 4" xfId="6098"/>
    <cellStyle name="40% - Accent4 2 4 2" xfId="10402"/>
    <cellStyle name="40% - Accent4 2 4 3" xfId="10403"/>
    <cellStyle name="40% - Accent4 2 5" xfId="10404"/>
    <cellStyle name="40% - Accent4 2 6" xfId="10405"/>
    <cellStyle name="40% - Accent4 2_2009 GRC Compl Filing - Exhibit D" xfId="6099"/>
    <cellStyle name="40% - Accent4 3" xfId="82"/>
    <cellStyle name="40% - Accent4 3 2" xfId="6100"/>
    <cellStyle name="40% - Accent4 3 2 2" xfId="10406"/>
    <cellStyle name="40% - Accent4 3 2 3" xfId="10407"/>
    <cellStyle name="40% - Accent4 3 3" xfId="6101"/>
    <cellStyle name="40% - Accent4 3 3 2" xfId="6102"/>
    <cellStyle name="40% - Accent4 3 4" xfId="6103"/>
    <cellStyle name="40% - Accent4 3 5" xfId="10408"/>
    <cellStyle name="40% - Accent4 4" xfId="6104"/>
    <cellStyle name="40% - Accent4 4 2" xfId="6105"/>
    <cellStyle name="40% - Accent4 4 2 2" xfId="6106"/>
    <cellStyle name="40% - Accent4 4 2 2 2" xfId="6107"/>
    <cellStyle name="40% - Accent4 4 2 3" xfId="6108"/>
    <cellStyle name="40% - Accent4 4 2 3 2" xfId="6109"/>
    <cellStyle name="40% - Accent4 4 2 4" xfId="6110"/>
    <cellStyle name="40% - Accent4 4 2 4 2" xfId="6111"/>
    <cellStyle name="40% - Accent4 4 2 5" xfId="6112"/>
    <cellStyle name="40% - Accent4 4 3" xfId="6113"/>
    <cellStyle name="40% - Accent4 4 3 2" xfId="6114"/>
    <cellStyle name="40% - Accent4 4 3 2 2" xfId="6115"/>
    <cellStyle name="40% - Accent4 4 3 3" xfId="6116"/>
    <cellStyle name="40% - Accent4 4 4" xfId="6117"/>
    <cellStyle name="40% - Accent4 4 4 2" xfId="6118"/>
    <cellStyle name="40% - Accent4 4 5" xfId="6119"/>
    <cellStyle name="40% - Accent4 4 5 2" xfId="6120"/>
    <cellStyle name="40% - Accent4 4 6" xfId="6121"/>
    <cellStyle name="40% - Accent4 4 6 2" xfId="6122"/>
    <cellStyle name="40% - Accent4 4 7" xfId="6123"/>
    <cellStyle name="40% - Accent4 4 7 2" xfId="6124"/>
    <cellStyle name="40% - Accent4 4 8" xfId="10409"/>
    <cellStyle name="40% - Accent4 5" xfId="6125"/>
    <cellStyle name="40% - Accent4 5 2" xfId="6126"/>
    <cellStyle name="40% - Accent4 6" xfId="10410"/>
    <cellStyle name="40% - Accent4 6 2" xfId="10411"/>
    <cellStyle name="40% - Accent4 7" xfId="10412"/>
    <cellStyle name="40% - Accent4 8" xfId="10413"/>
    <cellStyle name="40% - Accent4 9" xfId="10414"/>
    <cellStyle name="40% - Accent5 10" xfId="10415"/>
    <cellStyle name="40% - Accent5 11" xfId="10416"/>
    <cellStyle name="40% - Accent5 2" xfId="83"/>
    <cellStyle name="40% - Accent5 2 2" xfId="6127"/>
    <cellStyle name="40% - Accent5 2 2 2" xfId="6128"/>
    <cellStyle name="40% - Accent5 2 2 2 2" xfId="10417"/>
    <cellStyle name="40% - Accent5 2 2 3" xfId="10418"/>
    <cellStyle name="40% - Accent5 2 3" xfId="6129"/>
    <cellStyle name="40% - Accent5 2 3 2" xfId="10419"/>
    <cellStyle name="40% - Accent5 2 3 2 2" xfId="10420"/>
    <cellStyle name="40% - Accent5 2 3 3" xfId="10421"/>
    <cellStyle name="40% - Accent5 2 4" xfId="6130"/>
    <cellStyle name="40% - Accent5 2 4 2" xfId="10422"/>
    <cellStyle name="40% - Accent5 2 5" xfId="10423"/>
    <cellStyle name="40% - Accent5 2 6" xfId="10424"/>
    <cellStyle name="40% - Accent5 2_2009 GRC Compl Filing - Exhibit D" xfId="6131"/>
    <cellStyle name="40% - Accent5 3" xfId="84"/>
    <cellStyle name="40% - Accent5 3 2" xfId="6132"/>
    <cellStyle name="40% - Accent5 3 2 2" xfId="10425"/>
    <cellStyle name="40% - Accent5 3 2 3" xfId="10426"/>
    <cellStyle name="40% - Accent5 3 3" xfId="6133"/>
    <cellStyle name="40% - Accent5 3 3 2" xfId="6134"/>
    <cellStyle name="40% - Accent5 3 4" xfId="6135"/>
    <cellStyle name="40% - Accent5 3 5" xfId="10427"/>
    <cellStyle name="40% - Accent5 4" xfId="6136"/>
    <cellStyle name="40% - Accent5 4 2" xfId="6137"/>
    <cellStyle name="40% - Accent5 4 2 2" xfId="6138"/>
    <cellStyle name="40% - Accent5 4 2 2 2" xfId="6139"/>
    <cellStyle name="40% - Accent5 4 2 3" xfId="6140"/>
    <cellStyle name="40% - Accent5 4 2 3 2" xfId="6141"/>
    <cellStyle name="40% - Accent5 4 2 4" xfId="6142"/>
    <cellStyle name="40% - Accent5 4 2 4 2" xfId="6143"/>
    <cellStyle name="40% - Accent5 4 2 5" xfId="6144"/>
    <cellStyle name="40% - Accent5 4 3" xfId="6145"/>
    <cellStyle name="40% - Accent5 4 3 2" xfId="6146"/>
    <cellStyle name="40% - Accent5 4 3 2 2" xfId="6147"/>
    <cellStyle name="40% - Accent5 4 3 3" xfId="6148"/>
    <cellStyle name="40% - Accent5 4 4" xfId="6149"/>
    <cellStyle name="40% - Accent5 4 4 2" xfId="6150"/>
    <cellStyle name="40% - Accent5 4 5" xfId="6151"/>
    <cellStyle name="40% - Accent5 4 5 2" xfId="6152"/>
    <cellStyle name="40% - Accent5 4 6" xfId="6153"/>
    <cellStyle name="40% - Accent5 4 6 2" xfId="6154"/>
    <cellStyle name="40% - Accent5 4 7" xfId="6155"/>
    <cellStyle name="40% - Accent5 4 7 2" xfId="6156"/>
    <cellStyle name="40% - Accent5 4 8" xfId="10428"/>
    <cellStyle name="40% - Accent5 5" xfId="6157"/>
    <cellStyle name="40% - Accent5 5 2" xfId="6158"/>
    <cellStyle name="40% - Accent5 6" xfId="10429"/>
    <cellStyle name="40% - Accent5 6 2" xfId="10430"/>
    <cellStyle name="40% - Accent5 7" xfId="10431"/>
    <cellStyle name="40% - Accent5 8" xfId="10432"/>
    <cellStyle name="40% - Accent5 9" xfId="10433"/>
    <cellStyle name="40% - Accent6 10" xfId="10434"/>
    <cellStyle name="40% - Accent6 11" xfId="10435"/>
    <cellStyle name="40% - Accent6 2" xfId="85"/>
    <cellStyle name="40% - Accent6 2 2" xfId="6159"/>
    <cellStyle name="40% - Accent6 2 2 2" xfId="6160"/>
    <cellStyle name="40% - Accent6 2 2 2 2" xfId="10436"/>
    <cellStyle name="40% - Accent6 2 2 3" xfId="10437"/>
    <cellStyle name="40% - Accent6 2 3" xfId="6161"/>
    <cellStyle name="40% - Accent6 2 3 2" xfId="10438"/>
    <cellStyle name="40% - Accent6 2 3 2 2" xfId="10439"/>
    <cellStyle name="40% - Accent6 2 3 3" xfId="10440"/>
    <cellStyle name="40% - Accent6 2 4" xfId="6162"/>
    <cellStyle name="40% - Accent6 2 4 2" xfId="10441"/>
    <cellStyle name="40% - Accent6 2 4 3" xfId="10442"/>
    <cellStyle name="40% - Accent6 2 5" xfId="10443"/>
    <cellStyle name="40% - Accent6 2 6" xfId="10444"/>
    <cellStyle name="40% - Accent6 2_2009 GRC Compl Filing - Exhibit D" xfId="6163"/>
    <cellStyle name="40% - Accent6 3" xfId="86"/>
    <cellStyle name="40% - Accent6 3 2" xfId="6164"/>
    <cellStyle name="40% - Accent6 3 2 2" xfId="10445"/>
    <cellStyle name="40% - Accent6 3 2 3" xfId="10446"/>
    <cellStyle name="40% - Accent6 3 3" xfId="6165"/>
    <cellStyle name="40% - Accent6 3 3 2" xfId="6166"/>
    <cellStyle name="40% - Accent6 3 4" xfId="6167"/>
    <cellStyle name="40% - Accent6 3 5" xfId="10447"/>
    <cellStyle name="40% - Accent6 4" xfId="6168"/>
    <cellStyle name="40% - Accent6 4 2" xfId="6169"/>
    <cellStyle name="40% - Accent6 4 2 2" xfId="6170"/>
    <cellStyle name="40% - Accent6 4 2 2 2" xfId="6171"/>
    <cellStyle name="40% - Accent6 4 2 3" xfId="6172"/>
    <cellStyle name="40% - Accent6 4 2 3 2" xfId="6173"/>
    <cellStyle name="40% - Accent6 4 2 4" xfId="6174"/>
    <cellStyle name="40% - Accent6 4 2 4 2" xfId="6175"/>
    <cellStyle name="40% - Accent6 4 2 5" xfId="6176"/>
    <cellStyle name="40% - Accent6 4 3" xfId="6177"/>
    <cellStyle name="40% - Accent6 4 3 2" xfId="6178"/>
    <cellStyle name="40% - Accent6 4 3 2 2" xfId="6179"/>
    <cellStyle name="40% - Accent6 4 3 3" xfId="6180"/>
    <cellStyle name="40% - Accent6 4 4" xfId="6181"/>
    <cellStyle name="40% - Accent6 4 4 2" xfId="6182"/>
    <cellStyle name="40% - Accent6 4 5" xfId="6183"/>
    <cellStyle name="40% - Accent6 4 5 2" xfId="6184"/>
    <cellStyle name="40% - Accent6 4 6" xfId="6185"/>
    <cellStyle name="40% - Accent6 4 6 2" xfId="6186"/>
    <cellStyle name="40% - Accent6 4 7" xfId="6187"/>
    <cellStyle name="40% - Accent6 4 7 2" xfId="6188"/>
    <cellStyle name="40% - Accent6 4 8" xfId="10448"/>
    <cellStyle name="40% - Accent6 5" xfId="6189"/>
    <cellStyle name="40% - Accent6 5 2" xfId="6190"/>
    <cellStyle name="40% - Accent6 6" xfId="10449"/>
    <cellStyle name="40% - Accent6 6 2" xfId="10450"/>
    <cellStyle name="40% - Accent6 7" xfId="10451"/>
    <cellStyle name="40% - Accent6 8" xfId="10452"/>
    <cellStyle name="40% - Accent6 9" xfId="10453"/>
    <cellStyle name="60% - Accent1 2" xfId="6191"/>
    <cellStyle name="60% - Accent1 2 2" xfId="6192"/>
    <cellStyle name="60% - Accent1 2 2 2" xfId="10454"/>
    <cellStyle name="60% - Accent1 2 3" xfId="6193"/>
    <cellStyle name="60% - Accent1 2 4" xfId="10455"/>
    <cellStyle name="60% - Accent1 3" xfId="6194"/>
    <cellStyle name="60% - Accent1 3 2" xfId="6195"/>
    <cellStyle name="60% - Accent1 3 2 2" xfId="10456"/>
    <cellStyle name="60% - Accent1 3 3" xfId="6196"/>
    <cellStyle name="60% - Accent1 3 4" xfId="6197"/>
    <cellStyle name="60% - Accent1 3 5" xfId="10457"/>
    <cellStyle name="60% - Accent1 4" xfId="10458"/>
    <cellStyle name="60% - Accent1 5" xfId="10459"/>
    <cellStyle name="60% - Accent1 6" xfId="10460"/>
    <cellStyle name="60% - Accent1 7" xfId="10461"/>
    <cellStyle name="60% - Accent2 2" xfId="6198"/>
    <cellStyle name="60% - Accent2 2 2" xfId="6199"/>
    <cellStyle name="60% - Accent2 2 2 2" xfId="10462"/>
    <cellStyle name="60% - Accent2 2 3" xfId="6200"/>
    <cellStyle name="60% - Accent2 2 4" xfId="10463"/>
    <cellStyle name="60% - Accent2 3" xfId="6201"/>
    <cellStyle name="60% - Accent2 3 2" xfId="6202"/>
    <cellStyle name="60% - Accent2 3 2 2" xfId="10464"/>
    <cellStyle name="60% - Accent2 3 3" xfId="6203"/>
    <cellStyle name="60% - Accent2 3 4" xfId="6204"/>
    <cellStyle name="60% - Accent2 3 5" xfId="10465"/>
    <cellStyle name="60% - Accent2 4" xfId="10466"/>
    <cellStyle name="60% - Accent2 5" xfId="10467"/>
    <cellStyle name="60% - Accent2 6" xfId="10468"/>
    <cellStyle name="60% - Accent2 7" xfId="10469"/>
    <cellStyle name="60% - Accent3 2" xfId="6205"/>
    <cellStyle name="60% - Accent3 2 2" xfId="6206"/>
    <cellStyle name="60% - Accent3 2 2 2" xfId="10470"/>
    <cellStyle name="60% - Accent3 2 3" xfId="6207"/>
    <cellStyle name="60% - Accent3 2 4" xfId="10471"/>
    <cellStyle name="60% - Accent3 3" xfId="6208"/>
    <cellStyle name="60% - Accent3 3 2" xfId="6209"/>
    <cellStyle name="60% - Accent3 3 2 2" xfId="10472"/>
    <cellStyle name="60% - Accent3 3 3" xfId="6210"/>
    <cellStyle name="60% - Accent3 3 4" xfId="6211"/>
    <cellStyle name="60% - Accent3 3 5" xfId="10473"/>
    <cellStyle name="60% - Accent3 4" xfId="10474"/>
    <cellStyle name="60% - Accent3 5" xfId="10475"/>
    <cellStyle name="60% - Accent3 6" xfId="10476"/>
    <cellStyle name="60% - Accent3 7" xfId="10477"/>
    <cellStyle name="60% - Accent4 2" xfId="6212"/>
    <cellStyle name="60% - Accent4 2 2" xfId="6213"/>
    <cellStyle name="60% - Accent4 2 2 2" xfId="10478"/>
    <cellStyle name="60% - Accent4 2 3" xfId="6214"/>
    <cellStyle name="60% - Accent4 2 4" xfId="10479"/>
    <cellStyle name="60% - Accent4 3" xfId="6215"/>
    <cellStyle name="60% - Accent4 3 2" xfId="6216"/>
    <cellStyle name="60% - Accent4 3 2 2" xfId="10480"/>
    <cellStyle name="60% - Accent4 3 3" xfId="6217"/>
    <cellStyle name="60% - Accent4 3 4" xfId="6218"/>
    <cellStyle name="60% - Accent4 3 5" xfId="10481"/>
    <cellStyle name="60% - Accent4 4" xfId="10482"/>
    <cellStyle name="60% - Accent4 5" xfId="10483"/>
    <cellStyle name="60% - Accent4 6" xfId="10484"/>
    <cellStyle name="60% - Accent4 7" xfId="10485"/>
    <cellStyle name="60% - Accent5 2" xfId="6219"/>
    <cellStyle name="60% - Accent5 2 2" xfId="6220"/>
    <cellStyle name="60% - Accent5 2 2 2" xfId="10486"/>
    <cellStyle name="60% - Accent5 2 3" xfId="6221"/>
    <cellStyle name="60% - Accent5 2 4" xfId="10487"/>
    <cellStyle name="60% - Accent5 3" xfId="6222"/>
    <cellStyle name="60% - Accent5 3 2" xfId="6223"/>
    <cellStyle name="60% - Accent5 3 2 2" xfId="10488"/>
    <cellStyle name="60% - Accent5 3 3" xfId="6224"/>
    <cellStyle name="60% - Accent5 3 4" xfId="6225"/>
    <cellStyle name="60% - Accent5 3 5" xfId="10489"/>
    <cellStyle name="60% - Accent5 4" xfId="10490"/>
    <cellStyle name="60% - Accent5 5" xfId="10491"/>
    <cellStyle name="60% - Accent5 6" xfId="10492"/>
    <cellStyle name="60% - Accent5 7" xfId="10493"/>
    <cellStyle name="60% - Accent6 2" xfId="6226"/>
    <cellStyle name="60% - Accent6 2 2" xfId="6227"/>
    <cellStyle name="60% - Accent6 2 2 2" xfId="10494"/>
    <cellStyle name="60% - Accent6 2 3" xfId="6228"/>
    <cellStyle name="60% - Accent6 2 4" xfId="10495"/>
    <cellStyle name="60% - Accent6 3" xfId="6229"/>
    <cellStyle name="60% - Accent6 3 2" xfId="6230"/>
    <cellStyle name="60% - Accent6 3 2 2" xfId="10496"/>
    <cellStyle name="60% - Accent6 3 3" xfId="6231"/>
    <cellStyle name="60% - Accent6 3 4" xfId="6232"/>
    <cellStyle name="60% - Accent6 3 5" xfId="10497"/>
    <cellStyle name="60% - Accent6 4" xfId="10498"/>
    <cellStyle name="60% - Accent6 5" xfId="10499"/>
    <cellStyle name="60% - Accent6 6" xfId="10500"/>
    <cellStyle name="60% - Accent6 7" xfId="10501"/>
    <cellStyle name="Accent1 - 20%" xfId="87"/>
    <cellStyle name="Accent1 - 20% 2" xfId="10502"/>
    <cellStyle name="Accent1 - 40%" xfId="88"/>
    <cellStyle name="Accent1 - 40% 2" xfId="10503"/>
    <cellStyle name="Accent1 - 60%" xfId="89"/>
    <cellStyle name="Accent1 10" xfId="10504"/>
    <cellStyle name="Accent1 11" xfId="10505"/>
    <cellStyle name="Accent1 12" xfId="10506"/>
    <cellStyle name="Accent1 2" xfId="6233"/>
    <cellStyle name="Accent1 2 2" xfId="6234"/>
    <cellStyle name="Accent1 2 2 2" xfId="10507"/>
    <cellStyle name="Accent1 2 3" xfId="6235"/>
    <cellStyle name="Accent1 2 4" xfId="10508"/>
    <cellStyle name="Accent1 3" xfId="6236"/>
    <cellStyle name="Accent1 3 2" xfId="6237"/>
    <cellStyle name="Accent1 3 2 2" xfId="10509"/>
    <cellStyle name="Accent1 3 3" xfId="6238"/>
    <cellStyle name="Accent1 3 4" xfId="6239"/>
    <cellStyle name="Accent1 3 5" xfId="10510"/>
    <cellStyle name="Accent1 4" xfId="6240"/>
    <cellStyle name="Accent1 4 2" xfId="6241"/>
    <cellStyle name="Accent1 4 2 2" xfId="10511"/>
    <cellStyle name="Accent1 4 3" xfId="6242"/>
    <cellStyle name="Accent1 4 4" xfId="10512"/>
    <cellStyle name="Accent1 5" xfId="6243"/>
    <cellStyle name="Accent1 6" xfId="6244"/>
    <cellStyle name="Accent1 6 2" xfId="10513"/>
    <cellStyle name="Accent1 7" xfId="6245"/>
    <cellStyle name="Accent1 7 2" xfId="10514"/>
    <cellStyle name="Accent1 8" xfId="6246"/>
    <cellStyle name="Accent1 8 2" xfId="10515"/>
    <cellStyle name="Accent1 9" xfId="6247"/>
    <cellStyle name="Accent1 9 2" xfId="10516"/>
    <cellStyle name="Accent2 - 20%" xfId="90"/>
    <cellStyle name="Accent2 - 20% 2" xfId="10517"/>
    <cellStyle name="Accent2 - 40%" xfId="91"/>
    <cellStyle name="Accent2 - 40% 2" xfId="10518"/>
    <cellStyle name="Accent2 - 60%" xfId="92"/>
    <cellStyle name="Accent2 10" xfId="10519"/>
    <cellStyle name="Accent2 11" xfId="10520"/>
    <cellStyle name="Accent2 12" xfId="10521"/>
    <cellStyle name="Accent2 2" xfId="6248"/>
    <cellStyle name="Accent2 2 2" xfId="6249"/>
    <cellStyle name="Accent2 2 2 2" xfId="10522"/>
    <cellStyle name="Accent2 2 3" xfId="6250"/>
    <cellStyle name="Accent2 2 4" xfId="10523"/>
    <cellStyle name="Accent2 3" xfId="6251"/>
    <cellStyle name="Accent2 3 2" xfId="6252"/>
    <cellStyle name="Accent2 3 2 2" xfId="10524"/>
    <cellStyle name="Accent2 3 3" xfId="6253"/>
    <cellStyle name="Accent2 3 4" xfId="6254"/>
    <cellStyle name="Accent2 3 5" xfId="10525"/>
    <cellStyle name="Accent2 4" xfId="6255"/>
    <cellStyle name="Accent2 4 2" xfId="6256"/>
    <cellStyle name="Accent2 4 2 2" xfId="10526"/>
    <cellStyle name="Accent2 4 3" xfId="6257"/>
    <cellStyle name="Accent2 4 4" xfId="10527"/>
    <cellStyle name="Accent2 5" xfId="6258"/>
    <cellStyle name="Accent2 6" xfId="6259"/>
    <cellStyle name="Accent2 6 2" xfId="10528"/>
    <cellStyle name="Accent2 7" xfId="6260"/>
    <cellStyle name="Accent2 7 2" xfId="10529"/>
    <cellStyle name="Accent2 8" xfId="6261"/>
    <cellStyle name="Accent2 8 2" xfId="10530"/>
    <cellStyle name="Accent2 9" xfId="6262"/>
    <cellStyle name="Accent2 9 2" xfId="10531"/>
    <cellStyle name="Accent3 - 20%" xfId="93"/>
    <cellStyle name="Accent3 - 20% 2" xfId="10532"/>
    <cellStyle name="Accent3 - 40%" xfId="94"/>
    <cellStyle name="Accent3 - 40% 2" xfId="10533"/>
    <cellStyle name="Accent3 - 60%" xfId="95"/>
    <cellStyle name="Accent3 10" xfId="10534"/>
    <cellStyle name="Accent3 11" xfId="10535"/>
    <cellStyle name="Accent3 12" xfId="10536"/>
    <cellStyle name="Accent3 2" xfId="6263"/>
    <cellStyle name="Accent3 2 2" xfId="6264"/>
    <cellStyle name="Accent3 2 2 2" xfId="10537"/>
    <cellStyle name="Accent3 2 3" xfId="6265"/>
    <cellStyle name="Accent3 2 4" xfId="10538"/>
    <cellStyle name="Accent3 3" xfId="6266"/>
    <cellStyle name="Accent3 3 2" xfId="6267"/>
    <cellStyle name="Accent3 3 2 2" xfId="10539"/>
    <cellStyle name="Accent3 3 3" xfId="6268"/>
    <cellStyle name="Accent3 3 4" xfId="6269"/>
    <cellStyle name="Accent3 3 5" xfId="10540"/>
    <cellStyle name="Accent3 4" xfId="6270"/>
    <cellStyle name="Accent3 4 2" xfId="6271"/>
    <cellStyle name="Accent3 4 2 2" xfId="10541"/>
    <cellStyle name="Accent3 4 3" xfId="6272"/>
    <cellStyle name="Accent3 4 4" xfId="10542"/>
    <cellStyle name="Accent3 5" xfId="6273"/>
    <cellStyle name="Accent3 6" xfId="6274"/>
    <cellStyle name="Accent3 6 2" xfId="10543"/>
    <cellStyle name="Accent3 7" xfId="6275"/>
    <cellStyle name="Accent3 7 2" xfId="10544"/>
    <cellStyle name="Accent3 8" xfId="6276"/>
    <cellStyle name="Accent3 8 2" xfId="10545"/>
    <cellStyle name="Accent3 9" xfId="6277"/>
    <cellStyle name="Accent3 9 2" xfId="10546"/>
    <cellStyle name="Accent4 - 20%" xfId="96"/>
    <cellStyle name="Accent4 - 20% 2" xfId="10547"/>
    <cellStyle name="Accent4 - 40%" xfId="97"/>
    <cellStyle name="Accent4 - 40% 2" xfId="10548"/>
    <cellStyle name="Accent4 - 60%" xfId="98"/>
    <cellStyle name="Accent4 10" xfId="10549"/>
    <cellStyle name="Accent4 11" xfId="10550"/>
    <cellStyle name="Accent4 12" xfId="10551"/>
    <cellStyle name="Accent4 2" xfId="6278"/>
    <cellStyle name="Accent4 2 2" xfId="6279"/>
    <cellStyle name="Accent4 2 2 2" xfId="10552"/>
    <cellStyle name="Accent4 2 3" xfId="6280"/>
    <cellStyle name="Accent4 2 4" xfId="10553"/>
    <cellStyle name="Accent4 3" xfId="6281"/>
    <cellStyle name="Accent4 3 2" xfId="6282"/>
    <cellStyle name="Accent4 3 2 2" xfId="10554"/>
    <cellStyle name="Accent4 3 3" xfId="6283"/>
    <cellStyle name="Accent4 3 4" xfId="6284"/>
    <cellStyle name="Accent4 3 5" xfId="10555"/>
    <cellStyle name="Accent4 4" xfId="6285"/>
    <cellStyle name="Accent4 4 2" xfId="6286"/>
    <cellStyle name="Accent4 4 2 2" xfId="10556"/>
    <cellStyle name="Accent4 4 3" xfId="6287"/>
    <cellStyle name="Accent4 4 4" xfId="10557"/>
    <cellStyle name="Accent4 5" xfId="6288"/>
    <cellStyle name="Accent4 6" xfId="6289"/>
    <cellStyle name="Accent4 6 2" xfId="10558"/>
    <cellStyle name="Accent4 7" xfId="6290"/>
    <cellStyle name="Accent4 7 2" xfId="10559"/>
    <cellStyle name="Accent4 8" xfId="6291"/>
    <cellStyle name="Accent4 8 2" xfId="10560"/>
    <cellStyle name="Accent4 9" xfId="6292"/>
    <cellStyle name="Accent4 9 2" xfId="10561"/>
    <cellStyle name="Accent5 - 20%" xfId="99"/>
    <cellStyle name="Accent5 - 20% 2" xfId="10562"/>
    <cellStyle name="Accent5 - 40%" xfId="100"/>
    <cellStyle name="Accent5 - 40% 2" xfId="10563"/>
    <cellStyle name="Accent5 - 60%" xfId="101"/>
    <cellStyle name="Accent5 10" xfId="6293"/>
    <cellStyle name="Accent5 10 2" xfId="10564"/>
    <cellStyle name="Accent5 11" xfId="6294"/>
    <cellStyle name="Accent5 11 2" xfId="10565"/>
    <cellStyle name="Accent5 12" xfId="6295"/>
    <cellStyle name="Accent5 12 2" xfId="10566"/>
    <cellStyle name="Accent5 13" xfId="6296"/>
    <cellStyle name="Accent5 13 2" xfId="10567"/>
    <cellStyle name="Accent5 14" xfId="6297"/>
    <cellStyle name="Accent5 14 2" xfId="10568"/>
    <cellStyle name="Accent5 15" xfId="6298"/>
    <cellStyle name="Accent5 15 2" xfId="10569"/>
    <cellStyle name="Accent5 16" xfId="6299"/>
    <cellStyle name="Accent5 16 2" xfId="10570"/>
    <cellStyle name="Accent5 17" xfId="6300"/>
    <cellStyle name="Accent5 17 2" xfId="10571"/>
    <cellStyle name="Accent5 18" xfId="6301"/>
    <cellStyle name="Accent5 18 2" xfId="10572"/>
    <cellStyle name="Accent5 19" xfId="6302"/>
    <cellStyle name="Accent5 19 2" xfId="10573"/>
    <cellStyle name="Accent5 2" xfId="6303"/>
    <cellStyle name="Accent5 2 2" xfId="6304"/>
    <cellStyle name="Accent5 2 2 2" xfId="10574"/>
    <cellStyle name="Accent5 2 3" xfId="6305"/>
    <cellStyle name="Accent5 2 4" xfId="10575"/>
    <cellStyle name="Accent5 20" xfId="6306"/>
    <cellStyle name="Accent5 20 2" xfId="10576"/>
    <cellStyle name="Accent5 21" xfId="6307"/>
    <cellStyle name="Accent5 21 2" xfId="10577"/>
    <cellStyle name="Accent5 22" xfId="6308"/>
    <cellStyle name="Accent5 22 2" xfId="10578"/>
    <cellStyle name="Accent5 23" xfId="6309"/>
    <cellStyle name="Accent5 23 2" xfId="10579"/>
    <cellStyle name="Accent5 24" xfId="6310"/>
    <cellStyle name="Accent5 24 2" xfId="10580"/>
    <cellStyle name="Accent5 25" xfId="6311"/>
    <cellStyle name="Accent5 25 2" xfId="10581"/>
    <cellStyle name="Accent5 26" xfId="6312"/>
    <cellStyle name="Accent5 26 2" xfId="10582"/>
    <cellStyle name="Accent5 27" xfId="6313"/>
    <cellStyle name="Accent5 27 2" xfId="10583"/>
    <cellStyle name="Accent5 28" xfId="6314"/>
    <cellStyle name="Accent5 28 2" xfId="10584"/>
    <cellStyle name="Accent5 29" xfId="6315"/>
    <cellStyle name="Accent5 29 2" xfId="10585"/>
    <cellStyle name="Accent5 3" xfId="6316"/>
    <cellStyle name="Accent5 3 2" xfId="6317"/>
    <cellStyle name="Accent5 3 2 2" xfId="10586"/>
    <cellStyle name="Accent5 3 3" xfId="6318"/>
    <cellStyle name="Accent5 3 3 2" xfId="10587"/>
    <cellStyle name="Accent5 30" xfId="6319"/>
    <cellStyle name="Accent5 30 2" xfId="10588"/>
    <cellStyle name="Accent5 31" xfId="10589"/>
    <cellStyle name="Accent5 32" xfId="10590"/>
    <cellStyle name="Accent5 4" xfId="6320"/>
    <cellStyle name="Accent5 4 2" xfId="10591"/>
    <cellStyle name="Accent5 5" xfId="6321"/>
    <cellStyle name="Accent5 5 2" xfId="10592"/>
    <cellStyle name="Accent5 6" xfId="6322"/>
    <cellStyle name="Accent5 6 2" xfId="10593"/>
    <cellStyle name="Accent5 7" xfId="6323"/>
    <cellStyle name="Accent5 7 2" xfId="10594"/>
    <cellStyle name="Accent5 8" xfId="6324"/>
    <cellStyle name="Accent5 8 2" xfId="10595"/>
    <cellStyle name="Accent5 9" xfId="6325"/>
    <cellStyle name="Accent5 9 2" xfId="10596"/>
    <cellStyle name="Accent6 - 20%" xfId="102"/>
    <cellStyle name="Accent6 - 20% 2" xfId="10597"/>
    <cellStyle name="Accent6 - 40%" xfId="103"/>
    <cellStyle name="Accent6 - 40% 2" xfId="10598"/>
    <cellStyle name="Accent6 - 60%" xfId="104"/>
    <cellStyle name="Accent6 10" xfId="10599"/>
    <cellStyle name="Accent6 11" xfId="10600"/>
    <cellStyle name="Accent6 12" xfId="10601"/>
    <cellStyle name="Accent6 2" xfId="6326"/>
    <cellStyle name="Accent6 2 2" xfId="6327"/>
    <cellStyle name="Accent6 2 2 2" xfId="10602"/>
    <cellStyle name="Accent6 2 3" xfId="6328"/>
    <cellStyle name="Accent6 2 4" xfId="10603"/>
    <cellStyle name="Accent6 3" xfId="6329"/>
    <cellStyle name="Accent6 3 2" xfId="6330"/>
    <cellStyle name="Accent6 3 2 2" xfId="10604"/>
    <cellStyle name="Accent6 3 3" xfId="6331"/>
    <cellStyle name="Accent6 3 4" xfId="6332"/>
    <cellStyle name="Accent6 3 5" xfId="10605"/>
    <cellStyle name="Accent6 4" xfId="6333"/>
    <cellStyle name="Accent6 4 2" xfId="6334"/>
    <cellStyle name="Accent6 4 2 2" xfId="10606"/>
    <cellStyle name="Accent6 4 3" xfId="6335"/>
    <cellStyle name="Accent6 4 4" xfId="10607"/>
    <cellStyle name="Accent6 5" xfId="6336"/>
    <cellStyle name="Accent6 6" xfId="6337"/>
    <cellStyle name="Accent6 6 2" xfId="10608"/>
    <cellStyle name="Accent6 7" xfId="6338"/>
    <cellStyle name="Accent6 7 2" xfId="10609"/>
    <cellStyle name="Accent6 8" xfId="6339"/>
    <cellStyle name="Accent6 8 2" xfId="10610"/>
    <cellStyle name="Accent6 9" xfId="6340"/>
    <cellStyle name="Accent6 9 2" xfId="10611"/>
    <cellStyle name="Bad 2" xfId="6341"/>
    <cellStyle name="Bad 2 2" xfId="6342"/>
    <cellStyle name="Bad 2 2 2" xfId="10612"/>
    <cellStyle name="Bad 2 3" xfId="6343"/>
    <cellStyle name="Bad 2 4" xfId="10613"/>
    <cellStyle name="Bad 3" xfId="6344"/>
    <cellStyle name="Bad 3 2" xfId="6345"/>
    <cellStyle name="Bad 3 2 2" xfId="10614"/>
    <cellStyle name="Bad 3 3" xfId="6346"/>
    <cellStyle name="Bad 3 4" xfId="6347"/>
    <cellStyle name="Bad 3 5" xfId="10615"/>
    <cellStyle name="Bad 4" xfId="10616"/>
    <cellStyle name="Bad 5" xfId="10617"/>
    <cellStyle name="Bad 6" xfId="10618"/>
    <cellStyle name="Bad 7" xfId="10619"/>
    <cellStyle name="blank" xfId="105"/>
    <cellStyle name="bld-li - Style4" xfId="10620"/>
    <cellStyle name="Calc Currency (0)" xfId="106"/>
    <cellStyle name="Calc Currency (0) 2" xfId="6348"/>
    <cellStyle name="Calc Currency (0) 2 2" xfId="6349"/>
    <cellStyle name="Calc Currency (0) 3" xfId="6350"/>
    <cellStyle name="Calc Currency (0) 4" xfId="10621"/>
    <cellStyle name="Calculation 10" xfId="10622"/>
    <cellStyle name="Calculation 2" xfId="6351"/>
    <cellStyle name="Calculation 2 2" xfId="6352"/>
    <cellStyle name="Calculation 2 2 2" xfId="6353"/>
    <cellStyle name="Calculation 2 2 2 2" xfId="10623"/>
    <cellStyle name="Calculation 2 2 2 3" xfId="10624"/>
    <cellStyle name="Calculation 2 2 2 4" xfId="10625"/>
    <cellStyle name="Calculation 2 2 2 5" xfId="10626"/>
    <cellStyle name="Calculation 2 2 3" xfId="10627"/>
    <cellStyle name="Calculation 2 3" xfId="6354"/>
    <cellStyle name="Calculation 2 3 2" xfId="6355"/>
    <cellStyle name="Calculation 2 3 2 2" xfId="10628"/>
    <cellStyle name="Calculation 2 3 3" xfId="6356"/>
    <cellStyle name="Calculation 2 3 4" xfId="6357"/>
    <cellStyle name="Calculation 2 4" xfId="6358"/>
    <cellStyle name="Calculation 2 4 2" xfId="6359"/>
    <cellStyle name="Calculation 2 5" xfId="6360"/>
    <cellStyle name="Calculation 3" xfId="6361"/>
    <cellStyle name="Calculation 3 2" xfId="6362"/>
    <cellStyle name="Calculation 3 2 2" xfId="10629"/>
    <cellStyle name="Calculation 3 3" xfId="6363"/>
    <cellStyle name="Calculation 3 4" xfId="6364"/>
    <cellStyle name="Calculation 3 5" xfId="10630"/>
    <cellStyle name="Calculation 4" xfId="6365"/>
    <cellStyle name="Calculation 4 2" xfId="6366"/>
    <cellStyle name="Calculation 4 2 2" xfId="6367"/>
    <cellStyle name="Calculation 4 3" xfId="6368"/>
    <cellStyle name="Calculation 4 3 2" xfId="6369"/>
    <cellStyle name="Calculation 4 4" xfId="6370"/>
    <cellStyle name="Calculation 4 4 2" xfId="6371"/>
    <cellStyle name="Calculation 4 5" xfId="10631"/>
    <cellStyle name="Calculation 5" xfId="6372"/>
    <cellStyle name="Calculation 5 2" xfId="6373"/>
    <cellStyle name="Calculation 6" xfId="6374"/>
    <cellStyle name="Calculation 7" xfId="10632"/>
    <cellStyle name="Calculation 7 2" xfId="10633"/>
    <cellStyle name="Calculation 8" xfId="10634"/>
    <cellStyle name="Calculation 8 2" xfId="10635"/>
    <cellStyle name="Calculation 9" xfId="10636"/>
    <cellStyle name="Calculation 9 2" xfId="10637"/>
    <cellStyle name="Check Cell 2" xfId="6375"/>
    <cellStyle name="Check Cell 2 2" xfId="6376"/>
    <cellStyle name="Check Cell 2 2 2" xfId="6377"/>
    <cellStyle name="Check Cell 2 2 2 2" xfId="10638"/>
    <cellStyle name="Check Cell 2 2 2 3" xfId="10639"/>
    <cellStyle name="Check Cell 2 2 2 4" xfId="10640"/>
    <cellStyle name="Check Cell 2 2 2 5" xfId="10641"/>
    <cellStyle name="Check Cell 2 2 2 6" xfId="10642"/>
    <cellStyle name="Check Cell 2 2 2 7" xfId="10643"/>
    <cellStyle name="Check Cell 2 2 3" xfId="10644"/>
    <cellStyle name="Check Cell 2 3" xfId="6378"/>
    <cellStyle name="Check Cell 2 4" xfId="10645"/>
    <cellStyle name="Check Cell 3" xfId="6379"/>
    <cellStyle name="Check Cell 3 2" xfId="10646"/>
    <cellStyle name="Check Cell 3 3" xfId="10647"/>
    <cellStyle name="Check Cell 3 4" xfId="10648"/>
    <cellStyle name="Check Cell 3 5" xfId="10649"/>
    <cellStyle name="Check Cell 3 6" xfId="10650"/>
    <cellStyle name="Check Cell 3 7" xfId="10651"/>
    <cellStyle name="Check Cell 4" xfId="10652"/>
    <cellStyle name="Check Cell 5" xfId="10653"/>
    <cellStyle name="Check Cell 6" xfId="10654"/>
    <cellStyle name="CheckCell" xfId="107"/>
    <cellStyle name="CheckCell 2" xfId="6380"/>
    <cellStyle name="CheckCell 2 2" xfId="6381"/>
    <cellStyle name="CheckCell 3" xfId="6382"/>
    <cellStyle name="CheckCell 4" xfId="10655"/>
    <cellStyle name="CheckCell_Electric Rev Req Model (2009 GRC) Rebuttal" xfId="6383"/>
    <cellStyle name="Comma" xfId="1" builtinId="3"/>
    <cellStyle name="Comma [0] 2" xfId="10656"/>
    <cellStyle name="Comma [0] 3" xfId="10657"/>
    <cellStyle name="Comma 10" xfId="10"/>
    <cellStyle name="Comma 10 2" xfId="6384"/>
    <cellStyle name="Comma 10 2 2" xfId="6385"/>
    <cellStyle name="Comma 10 2 3" xfId="10658"/>
    <cellStyle name="Comma 10 3" xfId="6386"/>
    <cellStyle name="Comma 10 4" xfId="10659"/>
    <cellStyle name="Comma 11" xfId="6387"/>
    <cellStyle name="Comma 11 2" xfId="6388"/>
    <cellStyle name="Comma 11 2 2" xfId="6389"/>
    <cellStyle name="Comma 11 2 3" xfId="10660"/>
    <cellStyle name="Comma 11 3" xfId="6390"/>
    <cellStyle name="Comma 11 4" xfId="10661"/>
    <cellStyle name="Comma 12" xfId="6391"/>
    <cellStyle name="Comma 12 2" xfId="6392"/>
    <cellStyle name="Comma 12 2 2" xfId="6393"/>
    <cellStyle name="Comma 12 3" xfId="6394"/>
    <cellStyle name="Comma 12 4" xfId="10662"/>
    <cellStyle name="Comma 13" xfId="6395"/>
    <cellStyle name="Comma 13 2" xfId="6396"/>
    <cellStyle name="Comma 13 2 2" xfId="6397"/>
    <cellStyle name="Comma 13 3" xfId="6398"/>
    <cellStyle name="Comma 13 4" xfId="10663"/>
    <cellStyle name="Comma 14" xfId="6399"/>
    <cellStyle name="Comma 14 2" xfId="6400"/>
    <cellStyle name="Comma 14 2 2" xfId="6401"/>
    <cellStyle name="Comma 14 3" xfId="6402"/>
    <cellStyle name="Comma 14 4" xfId="10664"/>
    <cellStyle name="Comma 15" xfId="6403"/>
    <cellStyle name="Comma 15 2" xfId="6404"/>
    <cellStyle name="Comma 15 2 2" xfId="10665"/>
    <cellStyle name="Comma 15 3" xfId="10666"/>
    <cellStyle name="Comma 16" xfId="6405"/>
    <cellStyle name="Comma 16 2" xfId="6406"/>
    <cellStyle name="Comma 16 3" xfId="10667"/>
    <cellStyle name="Comma 17" xfId="6407"/>
    <cellStyle name="Comma 17 2" xfId="6408"/>
    <cellStyle name="Comma 17 2 2" xfId="6409"/>
    <cellStyle name="Comma 17 3" xfId="6410"/>
    <cellStyle name="Comma 17 3 2" xfId="6411"/>
    <cellStyle name="Comma 17 4" xfId="6412"/>
    <cellStyle name="Comma 17 4 2" xfId="6413"/>
    <cellStyle name="Comma 17 5" xfId="10668"/>
    <cellStyle name="Comma 18" xfId="6414"/>
    <cellStyle name="Comma 18 2" xfId="6415"/>
    <cellStyle name="Comma 18 2 2" xfId="10669"/>
    <cellStyle name="Comma 18 3" xfId="6416"/>
    <cellStyle name="Comma 18 3 2" xfId="10670"/>
    <cellStyle name="Comma 18 4" xfId="6417"/>
    <cellStyle name="Comma 18 4 2" xfId="10671"/>
    <cellStyle name="Comma 18 5" xfId="10672"/>
    <cellStyle name="Comma 18 6" xfId="10673"/>
    <cellStyle name="Comma 19" xfId="6418"/>
    <cellStyle name="Comma 19 2" xfId="10674"/>
    <cellStyle name="Comma 19 3" xfId="8101"/>
    <cellStyle name="Comma 2" xfId="9"/>
    <cellStyle name="Comma 2 10" xfId="10675"/>
    <cellStyle name="Comma 2 2" xfId="108"/>
    <cellStyle name="Comma 2 2 2" xfId="6419"/>
    <cellStyle name="Comma 2 2 2 2" xfId="6420"/>
    <cellStyle name="Comma 2 2 2 3" xfId="10676"/>
    <cellStyle name="Comma 2 2 3" xfId="6421"/>
    <cellStyle name="Comma 2 2 3 2" xfId="10677"/>
    <cellStyle name="Comma 2 2 4" xfId="10678"/>
    <cellStyle name="Comma 2 2 5" xfId="10679"/>
    <cellStyle name="Comma 2 2_DEM-WP(C) Chelan Power Costs" xfId="10680"/>
    <cellStyle name="Comma 2 3" xfId="6422"/>
    <cellStyle name="Comma 2 3 2" xfId="6423"/>
    <cellStyle name="Comma 2 3 3" xfId="10681"/>
    <cellStyle name="Comma 2 3 4" xfId="10682"/>
    <cellStyle name="Comma 2 4" xfId="6424"/>
    <cellStyle name="Comma 2 4 2" xfId="10683"/>
    <cellStyle name="Comma 2 5" xfId="6425"/>
    <cellStyle name="Comma 2 5 2" xfId="10684"/>
    <cellStyle name="Comma 2 6" xfId="6426"/>
    <cellStyle name="Comma 2 6 2" xfId="10685"/>
    <cellStyle name="Comma 2 7" xfId="6427"/>
    <cellStyle name="Comma 2 7 2" xfId="10686"/>
    <cellStyle name="Comma 2 8" xfId="6428"/>
    <cellStyle name="Comma 2 8 2" xfId="10687"/>
    <cellStyle name="Comma 2 9" xfId="10688"/>
    <cellStyle name="Comma 2_4 31E Reg Asset  Liab and EXH D" xfId="10689"/>
    <cellStyle name="Comma 20" xfId="6429"/>
    <cellStyle name="Comma 20 2" xfId="6430"/>
    <cellStyle name="Comma 20 3" xfId="6431"/>
    <cellStyle name="Comma 21" xfId="6432"/>
    <cellStyle name="Comma 21 2" xfId="10690"/>
    <cellStyle name="Comma 22" xfId="6433"/>
    <cellStyle name="Comma 22 2" xfId="10691"/>
    <cellStyle name="Comma 23" xfId="8099"/>
    <cellStyle name="Comma 23 2" xfId="10692"/>
    <cellStyle name="Comma 24" xfId="8103"/>
    <cellStyle name="Comma 24 2" xfId="8105"/>
    <cellStyle name="Comma 24 3" xfId="10693"/>
    <cellStyle name="Comma 25" xfId="10694"/>
    <cellStyle name="Comma 25 2" xfId="10695"/>
    <cellStyle name="Comma 26" xfId="6434"/>
    <cellStyle name="Comma 26 2" xfId="10696"/>
    <cellStyle name="Comma 27" xfId="6435"/>
    <cellStyle name="Comma 27 2" xfId="10697"/>
    <cellStyle name="Comma 28" xfId="6436"/>
    <cellStyle name="Comma 28 2" xfId="10698"/>
    <cellStyle name="Comma 29" xfId="10699"/>
    <cellStyle name="Comma 3" xfId="109"/>
    <cellStyle name="Comma 3 2" xfId="110"/>
    <cellStyle name="Comma 3 2 2" xfId="6437"/>
    <cellStyle name="Comma 3 2 2 2" xfId="6438"/>
    <cellStyle name="Comma 3 2 3" xfId="6439"/>
    <cellStyle name="Comma 3 2 4" xfId="10700"/>
    <cellStyle name="Comma 3 3" xfId="6440"/>
    <cellStyle name="Comma 3 3 2" xfId="6441"/>
    <cellStyle name="Comma 3 3 3" xfId="10701"/>
    <cellStyle name="Comma 3 3 4" xfId="10702"/>
    <cellStyle name="Comma 3 4" xfId="6442"/>
    <cellStyle name="Comma 3 4 2" xfId="6443"/>
    <cellStyle name="Comma 3 4 3" xfId="10703"/>
    <cellStyle name="Comma 3 5" xfId="6444"/>
    <cellStyle name="Comma 3 6" xfId="10704"/>
    <cellStyle name="Comma 30" xfId="10705"/>
    <cellStyle name="Comma 31" xfId="10706"/>
    <cellStyle name="Comma 31 2" xfId="10707"/>
    <cellStyle name="Comma 31 3" xfId="10708"/>
    <cellStyle name="Comma 32" xfId="10709"/>
    <cellStyle name="Comma 32 2" xfId="10710"/>
    <cellStyle name="Comma 32 2 2" xfId="10711"/>
    <cellStyle name="Comma 33" xfId="10712"/>
    <cellStyle name="Comma 34" xfId="10713"/>
    <cellStyle name="Comma 35" xfId="10714"/>
    <cellStyle name="Comma 36" xfId="10715"/>
    <cellStyle name="Comma 37" xfId="10716"/>
    <cellStyle name="Comma 38" xfId="10717"/>
    <cellStyle name="Comma 39" xfId="10718"/>
    <cellStyle name="Comma 4" xfId="111"/>
    <cellStyle name="Comma 4 2" xfId="6445"/>
    <cellStyle name="Comma 4 2 2" xfId="6446"/>
    <cellStyle name="Comma 4 2 2 2" xfId="10719"/>
    <cellStyle name="Comma 4 2 3" xfId="10720"/>
    <cellStyle name="Comma 4 3" xfId="6447"/>
    <cellStyle name="Comma 4 3 2" xfId="6448"/>
    <cellStyle name="Comma 4 4" xfId="6449"/>
    <cellStyle name="Comma 4 5" xfId="10721"/>
    <cellStyle name="Comma 4 6" xfId="10722"/>
    <cellStyle name="Comma 40" xfId="10723"/>
    <cellStyle name="Comma 41" xfId="10724"/>
    <cellStyle name="Comma 42" xfId="10725"/>
    <cellStyle name="Comma 43" xfId="10726"/>
    <cellStyle name="Comma 44" xfId="10727"/>
    <cellStyle name="Comma 45" xfId="10728"/>
    <cellStyle name="Comma 46" xfId="10729"/>
    <cellStyle name="Comma 47" xfId="10730"/>
    <cellStyle name="Comma 48" xfId="10731"/>
    <cellStyle name="Comma 49" xfId="10732"/>
    <cellStyle name="Comma 5" xfId="112"/>
    <cellStyle name="Comma 5 2" xfId="6450"/>
    <cellStyle name="Comma 5 2 2" xfId="6451"/>
    <cellStyle name="Comma 5 3" xfId="6452"/>
    <cellStyle name="Comma 5 4" xfId="10733"/>
    <cellStyle name="Comma 5 5" xfId="10734"/>
    <cellStyle name="Comma 5 6" xfId="10735"/>
    <cellStyle name="Comma 50" xfId="10736"/>
    <cellStyle name="Comma 51" xfId="10737"/>
    <cellStyle name="Comma 51 2" xfId="10738"/>
    <cellStyle name="Comma 51 2 2" xfId="10739"/>
    <cellStyle name="Comma 51 2 3" xfId="10740"/>
    <cellStyle name="Comma 52" xfId="10741"/>
    <cellStyle name="Comma 53" xfId="10742"/>
    <cellStyle name="Comma 54" xfId="10743"/>
    <cellStyle name="Comma 55" xfId="10744"/>
    <cellStyle name="Comma 56" xfId="10745"/>
    <cellStyle name="Comma 57" xfId="10746"/>
    <cellStyle name="Comma 58" xfId="10747"/>
    <cellStyle name="Comma 59" xfId="10748"/>
    <cellStyle name="Comma 6" xfId="113"/>
    <cellStyle name="Comma 6 2" xfId="114"/>
    <cellStyle name="Comma 6 2 2" xfId="6453"/>
    <cellStyle name="Comma 6 2 2 2" xfId="6454"/>
    <cellStyle name="Comma 6 2 3" xfId="6455"/>
    <cellStyle name="Comma 6 3" xfId="10749"/>
    <cellStyle name="Comma 6 3 2" xfId="10750"/>
    <cellStyle name="Comma 6 4" xfId="10751"/>
    <cellStyle name="Comma 60" xfId="10752"/>
    <cellStyle name="Comma 61" xfId="10753"/>
    <cellStyle name="Comma 62" xfId="10754"/>
    <cellStyle name="Comma 63" xfId="10755"/>
    <cellStyle name="Comma 64" xfId="10756"/>
    <cellStyle name="Comma 65" xfId="10757"/>
    <cellStyle name="Comma 66" xfId="10758"/>
    <cellStyle name="Comma 66 2" xfId="10759"/>
    <cellStyle name="Comma 67" xfId="10760"/>
    <cellStyle name="Comma 68" xfId="10761"/>
    <cellStyle name="Comma 69" xfId="10762"/>
    <cellStyle name="Comma 7" xfId="115"/>
    <cellStyle name="Comma 7 2" xfId="6456"/>
    <cellStyle name="Comma 7 2 2" xfId="6457"/>
    <cellStyle name="Comma 7 3" xfId="6458"/>
    <cellStyle name="Comma 7 4" xfId="6459"/>
    <cellStyle name="Comma 7 5" xfId="10763"/>
    <cellStyle name="Comma 70" xfId="10764"/>
    <cellStyle name="Comma 8" xfId="116"/>
    <cellStyle name="Comma 8 2" xfId="6460"/>
    <cellStyle name="Comma 8 2 2" xfId="6461"/>
    <cellStyle name="Comma 8 2 2 2" xfId="6462"/>
    <cellStyle name="Comma 8 2 3" xfId="6463"/>
    <cellStyle name="Comma 8 3" xfId="6464"/>
    <cellStyle name="Comma 8 3 2" xfId="6465"/>
    <cellStyle name="Comma 8 4" xfId="6466"/>
    <cellStyle name="Comma 8 5" xfId="10765"/>
    <cellStyle name="Comma 9" xfId="117"/>
    <cellStyle name="Comma 9 2" xfId="6467"/>
    <cellStyle name="Comma 9 2 2" xfId="6468"/>
    <cellStyle name="Comma 9 2 2 2" xfId="6469"/>
    <cellStyle name="Comma 9 2 3" xfId="6470"/>
    <cellStyle name="Comma 9 3" xfId="6471"/>
    <cellStyle name="Comma 9 3 2" xfId="6472"/>
    <cellStyle name="Comma 9 3 2 2" xfId="10766"/>
    <cellStyle name="Comma 9 3 3" xfId="6473"/>
    <cellStyle name="Comma 9 3 4" xfId="6474"/>
    <cellStyle name="Comma 9 4" xfId="6475"/>
    <cellStyle name="Comma 9 4 2" xfId="6476"/>
    <cellStyle name="Comma 9 5" xfId="6477"/>
    <cellStyle name="Comma 9 5 2" xfId="6478"/>
    <cellStyle name="Comma 9 6" xfId="6479"/>
    <cellStyle name="Comma 9 6 2" xfId="10767"/>
    <cellStyle name="Comma 9 7" xfId="6480"/>
    <cellStyle name="Comma 9 8" xfId="6481"/>
    <cellStyle name="Comma 9 9" xfId="10768"/>
    <cellStyle name="Comma_Power Costs 12ME December 2004" xfId="13"/>
    <cellStyle name="Comma0" xfId="118"/>
    <cellStyle name="Comma0 - Style2" xfId="119"/>
    <cellStyle name="Comma0 - Style2 2" xfId="10769"/>
    <cellStyle name="Comma0 - Style4" xfId="120"/>
    <cellStyle name="Comma0 - Style4 2" xfId="10770"/>
    <cellStyle name="Comma0 - Style4 3" xfId="10771"/>
    <cellStyle name="Comma0 - Style5" xfId="121"/>
    <cellStyle name="Comma0 - Style5 2" xfId="6482"/>
    <cellStyle name="Comma0 - Style5 2 2" xfId="10772"/>
    <cellStyle name="Comma0 - Style5 3" xfId="10773"/>
    <cellStyle name="Comma0 - Style5_ACCOUNTS" xfId="10774"/>
    <cellStyle name="Comma0 10" xfId="6483"/>
    <cellStyle name="Comma0 10 2" xfId="10775"/>
    <cellStyle name="Comma0 11" xfId="6484"/>
    <cellStyle name="Comma0 11 2" xfId="10776"/>
    <cellStyle name="Comma0 12" xfId="10777"/>
    <cellStyle name="Comma0 13" xfId="10778"/>
    <cellStyle name="Comma0 14" xfId="10779"/>
    <cellStyle name="Comma0 15" xfId="10780"/>
    <cellStyle name="Comma0 16" xfId="10781"/>
    <cellStyle name="Comma0 17" xfId="10782"/>
    <cellStyle name="Comma0 18" xfId="10783"/>
    <cellStyle name="Comma0 19" xfId="10784"/>
    <cellStyle name="Comma0 2" xfId="6485"/>
    <cellStyle name="Comma0 2 2" xfId="10785"/>
    <cellStyle name="Comma0 2 3" xfId="10786"/>
    <cellStyle name="Comma0 20" xfId="10787"/>
    <cellStyle name="Comma0 21" xfId="10788"/>
    <cellStyle name="Comma0 22" xfId="10789"/>
    <cellStyle name="Comma0 23" xfId="10790"/>
    <cellStyle name="Comma0 24" xfId="10791"/>
    <cellStyle name="Comma0 25" xfId="10792"/>
    <cellStyle name="Comma0 26" xfId="10793"/>
    <cellStyle name="Comma0 27" xfId="10794"/>
    <cellStyle name="Comma0 28" xfId="10795"/>
    <cellStyle name="Comma0 29" xfId="10796"/>
    <cellStyle name="Comma0 3" xfId="6486"/>
    <cellStyle name="Comma0 3 2" xfId="10797"/>
    <cellStyle name="Comma0 3 3" xfId="10798"/>
    <cellStyle name="Comma0 30" xfId="10799"/>
    <cellStyle name="Comma0 31" xfId="10800"/>
    <cellStyle name="Comma0 32" xfId="10801"/>
    <cellStyle name="Comma0 33" xfId="10802"/>
    <cellStyle name="Comma0 34" xfId="10803"/>
    <cellStyle name="Comma0 35" xfId="10804"/>
    <cellStyle name="Comma0 36" xfId="10805"/>
    <cellStyle name="Comma0 37" xfId="10806"/>
    <cellStyle name="Comma0 38" xfId="10807"/>
    <cellStyle name="Comma0 39" xfId="10808"/>
    <cellStyle name="Comma0 4" xfId="6487"/>
    <cellStyle name="Comma0 4 2" xfId="10809"/>
    <cellStyle name="Comma0 40" xfId="10810"/>
    <cellStyle name="Comma0 41" xfId="10811"/>
    <cellStyle name="Comma0 42" xfId="10812"/>
    <cellStyle name="Comma0 43" xfId="10813"/>
    <cellStyle name="Comma0 44" xfId="10814"/>
    <cellStyle name="Comma0 45" xfId="10815"/>
    <cellStyle name="Comma0 46" xfId="10816"/>
    <cellStyle name="Comma0 47" xfId="10817"/>
    <cellStyle name="Comma0 5" xfId="6488"/>
    <cellStyle name="Comma0 5 2" xfId="6489"/>
    <cellStyle name="Comma0 5 3" xfId="10818"/>
    <cellStyle name="Comma0 5 4" xfId="10819"/>
    <cellStyle name="Comma0 6" xfId="6490"/>
    <cellStyle name="Comma0 7" xfId="6491"/>
    <cellStyle name="Comma0 7 2" xfId="10820"/>
    <cellStyle name="Comma0 8" xfId="6492"/>
    <cellStyle name="Comma0 8 2" xfId="10821"/>
    <cellStyle name="Comma0 9" xfId="6493"/>
    <cellStyle name="Comma0 9 2" xfId="10822"/>
    <cellStyle name="Comma0_00COS Ind Allocators" xfId="122"/>
    <cellStyle name="Comma1 - Style1" xfId="123"/>
    <cellStyle name="Comma1 - Style1 2" xfId="6494"/>
    <cellStyle name="Comma1 - Style1 2 2" xfId="10823"/>
    <cellStyle name="Comma1 - Style1 3" xfId="10824"/>
    <cellStyle name="Comma1 - Style1 4" xfId="10825"/>
    <cellStyle name="Comma1 - Style1_ACCOUNTS" xfId="10826"/>
    <cellStyle name="Copied" xfId="124"/>
    <cellStyle name="Copied 2" xfId="6495"/>
    <cellStyle name="Copied 2 2" xfId="6496"/>
    <cellStyle name="Copied 3" xfId="6497"/>
    <cellStyle name="Copied 4" xfId="10827"/>
    <cellStyle name="COST1" xfId="125"/>
    <cellStyle name="COST1 2" xfId="6498"/>
    <cellStyle name="COST1 2 2" xfId="6499"/>
    <cellStyle name="COST1 3" xfId="6500"/>
    <cellStyle name="COST1 4" xfId="10828"/>
    <cellStyle name="Curren - Style1" xfId="126"/>
    <cellStyle name="Curren - Style1 2" xfId="10829"/>
    <cellStyle name="Curren - Style2" xfId="127"/>
    <cellStyle name="Curren - Style2 2" xfId="6501"/>
    <cellStyle name="Curren - Style2 2 2" xfId="10830"/>
    <cellStyle name="Curren - Style2 3" xfId="10831"/>
    <cellStyle name="Curren - Style2 4" xfId="10832"/>
    <cellStyle name="Curren - Style2_ACCOUNTS" xfId="10833"/>
    <cellStyle name="Curren - Style5" xfId="128"/>
    <cellStyle name="Curren - Style5 2" xfId="10834"/>
    <cellStyle name="Curren - Style6" xfId="129"/>
    <cellStyle name="Curren - Style6 2" xfId="6502"/>
    <cellStyle name="Curren - Style6 2 2" xfId="10835"/>
    <cellStyle name="Curren - Style6 3" xfId="10836"/>
    <cellStyle name="Curren - Style6_ACCOUNTS" xfId="10837"/>
    <cellStyle name="Currency" xfId="2" builtinId="4"/>
    <cellStyle name="Currency 10" xfId="130"/>
    <cellStyle name="Currency 10 2" xfId="6503"/>
    <cellStyle name="Currency 10 2 2" xfId="6504"/>
    <cellStyle name="Currency 10 2 3" xfId="10838"/>
    <cellStyle name="Currency 10 3" xfId="6505"/>
    <cellStyle name="Currency 10 4" xfId="10839"/>
    <cellStyle name="Currency 11" xfId="6506"/>
    <cellStyle name="Currency 11 2" xfId="6507"/>
    <cellStyle name="Currency 11 2 2" xfId="6508"/>
    <cellStyle name="Currency 11 2 3" xfId="10840"/>
    <cellStyle name="Currency 11 3" xfId="6509"/>
    <cellStyle name="Currency 11 4" xfId="10841"/>
    <cellStyle name="Currency 12" xfId="6510"/>
    <cellStyle name="Currency 12 2" xfId="6511"/>
    <cellStyle name="Currency 12 2 2" xfId="10842"/>
    <cellStyle name="Currency 12 3" xfId="6512"/>
    <cellStyle name="Currency 12 3 2" xfId="10843"/>
    <cellStyle name="Currency 12 4" xfId="6513"/>
    <cellStyle name="Currency 12 4 2" xfId="10844"/>
    <cellStyle name="Currency 12 5" xfId="6514"/>
    <cellStyle name="Currency 12 6" xfId="10845"/>
    <cellStyle name="Currency 13" xfId="6515"/>
    <cellStyle name="Currency 13 2" xfId="6516"/>
    <cellStyle name="Currency 13 3" xfId="10846"/>
    <cellStyle name="Currency 13 4" xfId="10847"/>
    <cellStyle name="Currency 14" xfId="6517"/>
    <cellStyle name="Currency 14 2" xfId="6518"/>
    <cellStyle name="Currency 14 2 2" xfId="6519"/>
    <cellStyle name="Currency 14 3" xfId="6520"/>
    <cellStyle name="Currency 14 3 2" xfId="6521"/>
    <cellStyle name="Currency 14 4" xfId="6522"/>
    <cellStyle name="Currency 14 4 2" xfId="6523"/>
    <cellStyle name="Currency 14 5" xfId="10848"/>
    <cellStyle name="Currency 15" xfId="6524"/>
    <cellStyle name="Currency 15 2" xfId="6525"/>
    <cellStyle name="Currency 15 2 2" xfId="10849"/>
    <cellStyle name="Currency 15 3" xfId="6526"/>
    <cellStyle name="Currency 15 4" xfId="6527"/>
    <cellStyle name="Currency 15 5" xfId="10850"/>
    <cellStyle name="Currency 16" xfId="6528"/>
    <cellStyle name="Currency 16 2" xfId="10851"/>
    <cellStyle name="Currency 16 3" xfId="10852"/>
    <cellStyle name="Currency 16 3 2" xfId="10853"/>
    <cellStyle name="Currency 16 3 3" xfId="10854"/>
    <cellStyle name="Currency 16 4" xfId="10855"/>
    <cellStyle name="Currency 16 5" xfId="10856"/>
    <cellStyle name="Currency 17" xfId="6529"/>
    <cellStyle name="Currency 17 2" xfId="10857"/>
    <cellStyle name="Currency 18" xfId="6530"/>
    <cellStyle name="Currency 18 2" xfId="6531"/>
    <cellStyle name="Currency 19" xfId="6532"/>
    <cellStyle name="Currency 19 2" xfId="10858"/>
    <cellStyle name="Currency 2" xfId="131"/>
    <cellStyle name="Currency 2 2" xfId="6533"/>
    <cellStyle name="Currency 2 2 2" xfId="6534"/>
    <cellStyle name="Currency 2 2 2 2" xfId="6535"/>
    <cellStyle name="Currency 2 2 2 3" xfId="10859"/>
    <cellStyle name="Currency 2 2 3" xfId="6536"/>
    <cellStyle name="Currency 2 2 4" xfId="10860"/>
    <cellStyle name="Currency 2 3" xfId="6537"/>
    <cellStyle name="Currency 2 3 2" xfId="6538"/>
    <cellStyle name="Currency 2 3 3" xfId="10861"/>
    <cellStyle name="Currency 2 4" xfId="6539"/>
    <cellStyle name="Currency 2 4 2" xfId="10862"/>
    <cellStyle name="Currency 2 5" xfId="6540"/>
    <cellStyle name="Currency 2 5 2" xfId="10863"/>
    <cellStyle name="Currency 2 6" xfId="6541"/>
    <cellStyle name="Currency 2 6 2" xfId="10864"/>
    <cellStyle name="Currency 2 7" xfId="6542"/>
    <cellStyle name="Currency 2 7 2" xfId="10865"/>
    <cellStyle name="Currency 2 8" xfId="6543"/>
    <cellStyle name="Currency 2 8 2" xfId="10866"/>
    <cellStyle name="Currency 2 9" xfId="10867"/>
    <cellStyle name="Currency 20" xfId="6544"/>
    <cellStyle name="Currency 21" xfId="6545"/>
    <cellStyle name="Currency 22" xfId="8106"/>
    <cellStyle name="Currency 23" xfId="10868"/>
    <cellStyle name="Currency 24" xfId="10869"/>
    <cellStyle name="Currency 24 2" xfId="10870"/>
    <cellStyle name="Currency 25" xfId="10871"/>
    <cellStyle name="Currency 25 2" xfId="10872"/>
    <cellStyle name="Currency 25 3" xfId="10873"/>
    <cellStyle name="Currency 25 3 2" xfId="10874"/>
    <cellStyle name="Currency 26" xfId="10875"/>
    <cellStyle name="Currency 27" xfId="10876"/>
    <cellStyle name="Currency 27 2" xfId="10877"/>
    <cellStyle name="Currency 27 2 2" xfId="10878"/>
    <cellStyle name="Currency 27 2 3" xfId="10879"/>
    <cellStyle name="Currency 28" xfId="10880"/>
    <cellStyle name="Currency 3" xfId="132"/>
    <cellStyle name="Currency 3 2" xfId="6546"/>
    <cellStyle name="Currency 3 2 2" xfId="6547"/>
    <cellStyle name="Currency 3 2 2 2" xfId="6548"/>
    <cellStyle name="Currency 3 2 3" xfId="6549"/>
    <cellStyle name="Currency 3 3" xfId="6550"/>
    <cellStyle name="Currency 3 3 2" xfId="6551"/>
    <cellStyle name="Currency 3 4" xfId="6552"/>
    <cellStyle name="Currency 3 5" xfId="10881"/>
    <cellStyle name="Currency 4" xfId="133"/>
    <cellStyle name="Currency 4 2" xfId="6553"/>
    <cellStyle name="Currency 4 2 2" xfId="6554"/>
    <cellStyle name="Currency 4 2 2 2" xfId="6555"/>
    <cellStyle name="Currency 4 2 3" xfId="6556"/>
    <cellStyle name="Currency 4 2 4" xfId="10882"/>
    <cellStyle name="Currency 4 3" xfId="6557"/>
    <cellStyle name="Currency 4 3 2" xfId="6558"/>
    <cellStyle name="Currency 4 3 2 2" xfId="6559"/>
    <cellStyle name="Currency 4 3 3" xfId="6560"/>
    <cellStyle name="Currency 4 3 3 2" xfId="6561"/>
    <cellStyle name="Currency 4 3 4" xfId="6562"/>
    <cellStyle name="Currency 4 3 4 2" xfId="6563"/>
    <cellStyle name="Currency 4 3 5" xfId="10883"/>
    <cellStyle name="Currency 4 4" xfId="6564"/>
    <cellStyle name="Currency 4 4 2" xfId="6565"/>
    <cellStyle name="Currency 4 5" xfId="6566"/>
    <cellStyle name="Currency 4 6" xfId="10884"/>
    <cellStyle name="Currency 4_2009 GRC Compliance Filing (Electric) for Exh A-1" xfId="10885"/>
    <cellStyle name="Currency 5" xfId="134"/>
    <cellStyle name="Currency 5 2" xfId="6567"/>
    <cellStyle name="Currency 5 2 2" xfId="6568"/>
    <cellStyle name="Currency 5 3" xfId="6569"/>
    <cellStyle name="Currency 5 4" xfId="10886"/>
    <cellStyle name="Currency 6" xfId="135"/>
    <cellStyle name="Currency 6 2" xfId="6570"/>
    <cellStyle name="Currency 6 2 2" xfId="6571"/>
    <cellStyle name="Currency 6 3" xfId="6572"/>
    <cellStyle name="Currency 6 4" xfId="10887"/>
    <cellStyle name="Currency 7" xfId="136"/>
    <cellStyle name="Currency 7 2" xfId="6573"/>
    <cellStyle name="Currency 7 2 2" xfId="6574"/>
    <cellStyle name="Currency 7 3" xfId="6575"/>
    <cellStyle name="Currency 7 4" xfId="10888"/>
    <cellStyle name="Currency 8" xfId="137"/>
    <cellStyle name="Currency 8 2" xfId="6576"/>
    <cellStyle name="Currency 8 2 2" xfId="6577"/>
    <cellStyle name="Currency 8 2 2 2" xfId="6578"/>
    <cellStyle name="Currency 8 2 2 2 2" xfId="10889"/>
    <cellStyle name="Currency 8 2 2 3" xfId="6579"/>
    <cellStyle name="Currency 8 2 2 4" xfId="6580"/>
    <cellStyle name="Currency 8 2 3" xfId="6581"/>
    <cellStyle name="Currency 8 2 3 2" xfId="6582"/>
    <cellStyle name="Currency 8 2 4" xfId="6583"/>
    <cellStyle name="Currency 8 2 4 2" xfId="10890"/>
    <cellStyle name="Currency 8 2 5" xfId="6584"/>
    <cellStyle name="Currency 8 2 6" xfId="6585"/>
    <cellStyle name="Currency 8 2 7" xfId="10891"/>
    <cellStyle name="Currency 8 3" xfId="6586"/>
    <cellStyle name="Currency 8 3 2" xfId="6587"/>
    <cellStyle name="Currency 8 4" xfId="6588"/>
    <cellStyle name="Currency 8 4 2" xfId="6589"/>
    <cellStyle name="Currency 8 5" xfId="6590"/>
    <cellStyle name="Currency 8 6" xfId="10892"/>
    <cellStyle name="Currency 9" xfId="138"/>
    <cellStyle name="Currency 9 2" xfId="6591"/>
    <cellStyle name="Currency 9 2 2" xfId="6592"/>
    <cellStyle name="Currency 9 2 2 2" xfId="6593"/>
    <cellStyle name="Currency 9 2 3" xfId="6594"/>
    <cellStyle name="Currency 9 3" xfId="6595"/>
    <cellStyle name="Currency 9 3 2" xfId="6596"/>
    <cellStyle name="Currency 9 3 2 2" xfId="10893"/>
    <cellStyle name="Currency 9 3 3" xfId="6597"/>
    <cellStyle name="Currency 9 3 4" xfId="6598"/>
    <cellStyle name="Currency 9 4" xfId="6599"/>
    <cellStyle name="Currency 9 4 2" xfId="6600"/>
    <cellStyle name="Currency 9 5" xfId="6601"/>
    <cellStyle name="Currency 9 5 2" xfId="6602"/>
    <cellStyle name="Currency 9 6" xfId="6603"/>
    <cellStyle name="Currency 9 6 2" xfId="10894"/>
    <cellStyle name="Currency 9 7" xfId="6604"/>
    <cellStyle name="Currency 9 8" xfId="6605"/>
    <cellStyle name="Currency 9 9" xfId="10895"/>
    <cellStyle name="Currency_Power Costs 12ME December 2004" xfId="7"/>
    <cellStyle name="Currency0" xfId="139"/>
    <cellStyle name="Currency0 2" xfId="6606"/>
    <cellStyle name="Currency0 2 2" xfId="6607"/>
    <cellStyle name="Currency0 2 2 2" xfId="6608"/>
    <cellStyle name="Currency0 2 3" xfId="6609"/>
    <cellStyle name="Currency0 2 4" xfId="10896"/>
    <cellStyle name="Currency0 3" xfId="6610"/>
    <cellStyle name="Currency0 3 2" xfId="10897"/>
    <cellStyle name="Currency0 3 3" xfId="10898"/>
    <cellStyle name="Currency0 4" xfId="6611"/>
    <cellStyle name="Currency0 4 2" xfId="6612"/>
    <cellStyle name="Currency0 4 3" xfId="10899"/>
    <cellStyle name="Currency0 5" xfId="10900"/>
    <cellStyle name="Currency0 5 2" xfId="10901"/>
    <cellStyle name="Currency0 6" xfId="10902"/>
    <cellStyle name="Currency0 7" xfId="10903"/>
    <cellStyle name="Currency0 7 2" xfId="10904"/>
    <cellStyle name="Currency0 8" xfId="10905"/>
    <cellStyle name="Currency0 8 2" xfId="10906"/>
    <cellStyle name="Currency0 9" xfId="10907"/>
    <cellStyle name="Currency0_ACCOUNTS" xfId="10908"/>
    <cellStyle name="Date" xfId="140"/>
    <cellStyle name="Date 2" xfId="6613"/>
    <cellStyle name="Date 2 2" xfId="10909"/>
    <cellStyle name="Date 2 3" xfId="10910"/>
    <cellStyle name="Date 3" xfId="6614"/>
    <cellStyle name="Date 3 2" xfId="10911"/>
    <cellStyle name="Date 3 3" xfId="10912"/>
    <cellStyle name="Date 4" xfId="6615"/>
    <cellStyle name="Date 4 2" xfId="10913"/>
    <cellStyle name="Date 5" xfId="6616"/>
    <cellStyle name="Date 5 2" xfId="6617"/>
    <cellStyle name="Date 5 3" xfId="10914"/>
    <cellStyle name="Date 5 4" xfId="10915"/>
    <cellStyle name="Date 6" xfId="10916"/>
    <cellStyle name="Date 7" xfId="10917"/>
    <cellStyle name="Date 8" xfId="10918"/>
    <cellStyle name="Date_903 SAP 2-6-09" xfId="6618"/>
    <cellStyle name="drp-sh - Style2" xfId="10919"/>
    <cellStyle name="Emphasis 1" xfId="141"/>
    <cellStyle name="Emphasis 1 2" xfId="10920"/>
    <cellStyle name="Emphasis 2" xfId="142"/>
    <cellStyle name="Emphasis 2 2" xfId="10921"/>
    <cellStyle name="Emphasis 3" xfId="143"/>
    <cellStyle name="Emphasis 3 2" xfId="10922"/>
    <cellStyle name="Entered" xfId="144"/>
    <cellStyle name="Entered 2" xfId="6619"/>
    <cellStyle name="Entered 2 2" xfId="6620"/>
    <cellStyle name="Entered 2 2 2" xfId="6621"/>
    <cellStyle name="Entered 2 3" xfId="6622"/>
    <cellStyle name="Entered 3" xfId="6623"/>
    <cellStyle name="Entered 3 2" xfId="6624"/>
    <cellStyle name="Entered 3 2 2" xfId="6625"/>
    <cellStyle name="Entered 3 3" xfId="6626"/>
    <cellStyle name="Entered 3 3 2" xfId="6627"/>
    <cellStyle name="Entered 3 4" xfId="6628"/>
    <cellStyle name="Entered 3 4 2" xfId="6629"/>
    <cellStyle name="Entered 4" xfId="6630"/>
    <cellStyle name="Entered 4 2" xfId="6631"/>
    <cellStyle name="Entered 4 3" xfId="10923"/>
    <cellStyle name="Entered 5" xfId="6632"/>
    <cellStyle name="Entered 5 2" xfId="6633"/>
    <cellStyle name="Entered 6" xfId="6634"/>
    <cellStyle name="Entered 7" xfId="10924"/>
    <cellStyle name="Entered 7 2" xfId="10925"/>
    <cellStyle name="Entered 8" xfId="10926"/>
    <cellStyle name="Entered 8 2" xfId="10927"/>
    <cellStyle name="Entered_4.32E Depreciation Study Robs file" xfId="10928"/>
    <cellStyle name="Euro" xfId="6635"/>
    <cellStyle name="Euro 2" xfId="6636"/>
    <cellStyle name="Euro 2 2" xfId="6637"/>
    <cellStyle name="Euro 2 2 2" xfId="6638"/>
    <cellStyle name="Euro 2 3" xfId="6639"/>
    <cellStyle name="Euro 3" xfId="6640"/>
    <cellStyle name="Euro 3 2" xfId="6641"/>
    <cellStyle name="Euro 4" xfId="6642"/>
    <cellStyle name="Euro 4 2" xfId="10929"/>
    <cellStyle name="Euro 5" xfId="10930"/>
    <cellStyle name="Euro 5 2" xfId="10931"/>
    <cellStyle name="Euro 6" xfId="10932"/>
    <cellStyle name="Euro 7" xfId="10933"/>
    <cellStyle name="Euro 7 2" xfId="10934"/>
    <cellStyle name="Euro 8" xfId="10935"/>
    <cellStyle name="Euro 8 2" xfId="10936"/>
    <cellStyle name="Explanatory Text 2" xfId="6643"/>
    <cellStyle name="Explanatory Text 2 2" xfId="6644"/>
    <cellStyle name="Explanatory Text 2 2 2" xfId="10937"/>
    <cellStyle name="Explanatory Text 2 3" xfId="6645"/>
    <cellStyle name="Explanatory Text 2 4" xfId="10938"/>
    <cellStyle name="Explanatory Text 3" xfId="6646"/>
    <cellStyle name="Explanatory Text 3 2" xfId="10939"/>
    <cellStyle name="Explanatory Text 3 3" xfId="10940"/>
    <cellStyle name="Explanatory Text 4" xfId="10941"/>
    <cellStyle name="Explanatory Text 5" xfId="10942"/>
    <cellStyle name="Explanatory Text 6" xfId="10943"/>
    <cellStyle name="Fixed" xfId="145"/>
    <cellStyle name="Fixed 2" xfId="6647"/>
    <cellStyle name="Fixed 2 2" xfId="6648"/>
    <cellStyle name="Fixed 3" xfId="6649"/>
    <cellStyle name="Fixed 4" xfId="6650"/>
    <cellStyle name="Fixed 5" xfId="10944"/>
    <cellStyle name="Fixed 6" xfId="10945"/>
    <cellStyle name="Fixed 7" xfId="10946"/>
    <cellStyle name="Fixed_ACCOUNTS" xfId="10947"/>
    <cellStyle name="Fixed3 - Style3" xfId="146"/>
    <cellStyle name="Fixed3 - Style3 2" xfId="10948"/>
    <cellStyle name="Good 2" xfId="6651"/>
    <cellStyle name="Good 2 2" xfId="6652"/>
    <cellStyle name="Good 2 2 2" xfId="10949"/>
    <cellStyle name="Good 2 3" xfId="6653"/>
    <cellStyle name="Good 2 4" xfId="10950"/>
    <cellStyle name="Good 3" xfId="6654"/>
    <cellStyle name="Good 3 2" xfId="6655"/>
    <cellStyle name="Good 3 2 2" xfId="10951"/>
    <cellStyle name="Good 3 3" xfId="6656"/>
    <cellStyle name="Good 3 4" xfId="6657"/>
    <cellStyle name="Good 3 5" xfId="10952"/>
    <cellStyle name="Good 4" xfId="10953"/>
    <cellStyle name="Good 5" xfId="10954"/>
    <cellStyle name="Good 6" xfId="10955"/>
    <cellStyle name="Good 7" xfId="10956"/>
    <cellStyle name="Grey" xfId="147"/>
    <cellStyle name="Grey 2" xfId="6658"/>
    <cellStyle name="Grey 2 2" xfId="6659"/>
    <cellStyle name="Grey 2 2 2" xfId="10957"/>
    <cellStyle name="Grey 2 3" xfId="6660"/>
    <cellStyle name="Grey 2 3 2" xfId="10958"/>
    <cellStyle name="Grey 2 4" xfId="10959"/>
    <cellStyle name="Grey 3" xfId="6661"/>
    <cellStyle name="Grey 3 2" xfId="6662"/>
    <cellStyle name="Grey 3 2 2" xfId="10960"/>
    <cellStyle name="Grey 3 3" xfId="6663"/>
    <cellStyle name="Grey 3 3 2" xfId="10961"/>
    <cellStyle name="Grey 3 4" xfId="10962"/>
    <cellStyle name="Grey 4" xfId="6664"/>
    <cellStyle name="Grey 4 2" xfId="6665"/>
    <cellStyle name="Grey 4 3" xfId="6666"/>
    <cellStyle name="Grey 4 3 2" xfId="10963"/>
    <cellStyle name="Grey 4 4" xfId="10964"/>
    <cellStyle name="Grey 5" xfId="6667"/>
    <cellStyle name="Grey 5 2" xfId="6668"/>
    <cellStyle name="Grey 6" xfId="6669"/>
    <cellStyle name="Grey 6 2" xfId="10965"/>
    <cellStyle name="Grey 7" xfId="10966"/>
    <cellStyle name="Grey 8" xfId="10967"/>
    <cellStyle name="Grey_(C) WHE Proforma with ITC cash grant 10 Yr Amort_for deferral_102809" xfId="6670"/>
    <cellStyle name="g-tota - Style7" xfId="10968"/>
    <cellStyle name="Header" xfId="148"/>
    <cellStyle name="Header1" xfId="149"/>
    <cellStyle name="Header1 2" xfId="6671"/>
    <cellStyle name="Header1 2 2" xfId="10969"/>
    <cellStyle name="Header1 3" xfId="6672"/>
    <cellStyle name="Header1 3 2" xfId="6673"/>
    <cellStyle name="Header1 4" xfId="10970"/>
    <cellStyle name="Header1_AURORA Total New" xfId="6674"/>
    <cellStyle name="Header2" xfId="150"/>
    <cellStyle name="Header2 2" xfId="6675"/>
    <cellStyle name="Header2 2 2" xfId="10971"/>
    <cellStyle name="Header2 2 3" xfId="10972"/>
    <cellStyle name="Header2 2 4" xfId="10973"/>
    <cellStyle name="Header2 2 5" xfId="10974"/>
    <cellStyle name="Header2 3" xfId="6676"/>
    <cellStyle name="Header2 3 2" xfId="6677"/>
    <cellStyle name="Header2 3 2 2" xfId="10975"/>
    <cellStyle name="Header2 3 2 3" xfId="10976"/>
    <cellStyle name="Header2 3 2 4" xfId="10977"/>
    <cellStyle name="Header2 3 2 5" xfId="10978"/>
    <cellStyle name="Header2 4" xfId="6678"/>
    <cellStyle name="Header2 4 2" xfId="10979"/>
    <cellStyle name="Header2 4 3" xfId="10980"/>
    <cellStyle name="Header2 4 4" xfId="10981"/>
    <cellStyle name="Header2 4 5" xfId="10982"/>
    <cellStyle name="Header2 5" xfId="10983"/>
    <cellStyle name="Header2 6" xfId="10984"/>
    <cellStyle name="Header2_AURORA Total New" xfId="6679"/>
    <cellStyle name="Heading" xfId="151"/>
    <cellStyle name="Heading 1 2" xfId="6680"/>
    <cellStyle name="Heading 1 2 2" xfId="6681"/>
    <cellStyle name="Heading 1 2 2 2" xfId="10985"/>
    <cellStyle name="Heading 1 2 3" xfId="6682"/>
    <cellStyle name="Heading 1 2 3 2" xfId="6683"/>
    <cellStyle name="Heading 1 2 3 2 2" xfId="10986"/>
    <cellStyle name="Heading 1 2 3 3" xfId="6684"/>
    <cellStyle name="Heading 1 2 3 4" xfId="6685"/>
    <cellStyle name="Heading 1 2 3 5" xfId="10987"/>
    <cellStyle name="Heading 1 2 4" xfId="10988"/>
    <cellStyle name="Heading 1 3" xfId="6686"/>
    <cellStyle name="Heading 1 3 2" xfId="6687"/>
    <cellStyle name="Heading 1 3 2 2" xfId="10989"/>
    <cellStyle name="Heading 1 3 3" xfId="6688"/>
    <cellStyle name="Heading 1 3 4" xfId="6689"/>
    <cellStyle name="Heading 1 4" xfId="6690"/>
    <cellStyle name="Heading 1 4 2" xfId="6691"/>
    <cellStyle name="Heading 1 4 3" xfId="10990"/>
    <cellStyle name="Heading 1 5" xfId="10991"/>
    <cellStyle name="Heading 1 6" xfId="10992"/>
    <cellStyle name="Heading 1 9" xfId="10993"/>
    <cellStyle name="Heading 1 9 2" xfId="10994"/>
    <cellStyle name="Heading 2 2" xfId="6692"/>
    <cellStyle name="Heading 2 2 2" xfId="6693"/>
    <cellStyle name="Heading 2 2 2 2" xfId="10995"/>
    <cellStyle name="Heading 2 2 3" xfId="6694"/>
    <cellStyle name="Heading 2 2 3 2" xfId="6695"/>
    <cellStyle name="Heading 2 2 3 2 2" xfId="10996"/>
    <cellStyle name="Heading 2 2 3 3" xfId="6696"/>
    <cellStyle name="Heading 2 2 3 4" xfId="6697"/>
    <cellStyle name="Heading 2 2 3 5" xfId="10997"/>
    <cellStyle name="Heading 2 2 4" xfId="10998"/>
    <cellStyle name="Heading 2 3" xfId="6698"/>
    <cellStyle name="Heading 2 3 2" xfId="6699"/>
    <cellStyle name="Heading 2 3 2 2" xfId="10999"/>
    <cellStyle name="Heading 2 3 3" xfId="6700"/>
    <cellStyle name="Heading 2 3 4" xfId="6701"/>
    <cellStyle name="Heading 2 4" xfId="6702"/>
    <cellStyle name="Heading 2 4 2" xfId="6703"/>
    <cellStyle name="Heading 2 4 3" xfId="11000"/>
    <cellStyle name="Heading 2 5" xfId="11001"/>
    <cellStyle name="Heading 2 6" xfId="11002"/>
    <cellStyle name="Heading 2 9" xfId="11003"/>
    <cellStyle name="Heading 2 9 2" xfId="11004"/>
    <cellStyle name="Heading 3 2" xfId="6704"/>
    <cellStyle name="Heading 3 2 2" xfId="6705"/>
    <cellStyle name="Heading 3 2 2 2" xfId="11005"/>
    <cellStyle name="Heading 3 2 3" xfId="6706"/>
    <cellStyle name="Heading 3 2 4" xfId="11006"/>
    <cellStyle name="Heading 3 3" xfId="6707"/>
    <cellStyle name="Heading 3 3 2" xfId="6708"/>
    <cellStyle name="Heading 3 3 2 2" xfId="11007"/>
    <cellStyle name="Heading 3 3 3" xfId="6709"/>
    <cellStyle name="Heading 3 3 4" xfId="6710"/>
    <cellStyle name="Heading 3 3 5" xfId="11008"/>
    <cellStyle name="Heading 3 4" xfId="11009"/>
    <cellStyle name="Heading 3 5" xfId="11010"/>
    <cellStyle name="Heading 3 6" xfId="11011"/>
    <cellStyle name="Heading 3 7" xfId="11012"/>
    <cellStyle name="Heading 4 2" xfId="6711"/>
    <cellStyle name="Heading 4 2 2" xfId="6712"/>
    <cellStyle name="Heading 4 2 2 2" xfId="11013"/>
    <cellStyle name="Heading 4 2 3" xfId="6713"/>
    <cellStyle name="Heading 4 2 4" xfId="11014"/>
    <cellStyle name="Heading 4 3" xfId="6714"/>
    <cellStyle name="Heading 4 3 2" xfId="6715"/>
    <cellStyle name="Heading 4 3 2 2" xfId="11015"/>
    <cellStyle name="Heading 4 3 3" xfId="6716"/>
    <cellStyle name="Heading 4 3 4" xfId="6717"/>
    <cellStyle name="Heading 4 3 5" xfId="11016"/>
    <cellStyle name="Heading 4 4" xfId="11017"/>
    <cellStyle name="Heading 4 5" xfId="11018"/>
    <cellStyle name="Heading 4 6" xfId="11019"/>
    <cellStyle name="Heading 4 7" xfId="11020"/>
    <cellStyle name="Heading1" xfId="152"/>
    <cellStyle name="Heading1 2" xfId="6718"/>
    <cellStyle name="Heading1 2 2" xfId="11021"/>
    <cellStyle name="Heading1 3" xfId="6719"/>
    <cellStyle name="Heading1 3 2" xfId="6720"/>
    <cellStyle name="Heading1 4" xfId="11022"/>
    <cellStyle name="Heading1 5" xfId="11023"/>
    <cellStyle name="Heading1 6" xfId="11024"/>
    <cellStyle name="Heading1 7" xfId="11025"/>
    <cellStyle name="Heading1 8" xfId="11026"/>
    <cellStyle name="Heading1_4.32E Depreciation Study Robs file" xfId="11027"/>
    <cellStyle name="Heading2" xfId="153"/>
    <cellStyle name="Heading2 2" xfId="6721"/>
    <cellStyle name="Heading2 2 2" xfId="11028"/>
    <cellStyle name="Heading2 3" xfId="6722"/>
    <cellStyle name="Heading2 3 2" xfId="6723"/>
    <cellStyle name="Heading2 4" xfId="11029"/>
    <cellStyle name="Heading2 5" xfId="11030"/>
    <cellStyle name="Heading2 6" xfId="11031"/>
    <cellStyle name="Heading2 7" xfId="11032"/>
    <cellStyle name="Heading2 8" xfId="11033"/>
    <cellStyle name="Heading2_4.32E Depreciation Study Robs file" xfId="11034"/>
    <cellStyle name="HeadlineStyle" xfId="11035"/>
    <cellStyle name="HeadlineStyle 2" xfId="11036"/>
    <cellStyle name="HeadlineStyleJustified" xfId="11037"/>
    <cellStyle name="HeadlineStyleJustified 2" xfId="11038"/>
    <cellStyle name="Hyperlink 2" xfId="6724"/>
    <cellStyle name="Hyperlink 3" xfId="6725"/>
    <cellStyle name="Hyperlink_Net of cust chrg" xfId="11039"/>
    <cellStyle name="Input [yellow]" xfId="154"/>
    <cellStyle name="Input [yellow] 2" xfId="6726"/>
    <cellStyle name="Input [yellow] 2 2" xfId="6727"/>
    <cellStyle name="Input [yellow] 2 2 2" xfId="11040"/>
    <cellStyle name="Input [yellow] 2 2 3" xfId="11041"/>
    <cellStyle name="Input [yellow] 2 2 4" xfId="11042"/>
    <cellStyle name="Input [yellow] 2 2 5" xfId="11043"/>
    <cellStyle name="Input [yellow] 2 3" xfId="6728"/>
    <cellStyle name="Input [yellow] 2 3 2" xfId="11044"/>
    <cellStyle name="Input [yellow] 2 3 3" xfId="11045"/>
    <cellStyle name="Input [yellow] 2 3 4" xfId="11046"/>
    <cellStyle name="Input [yellow] 2 3 5" xfId="11047"/>
    <cellStyle name="Input [yellow] 2 3 6" xfId="11048"/>
    <cellStyle name="Input [yellow] 2 4" xfId="11049"/>
    <cellStyle name="Input [yellow] 2 5" xfId="11050"/>
    <cellStyle name="Input [yellow] 3" xfId="6729"/>
    <cellStyle name="Input [yellow] 3 2" xfId="6730"/>
    <cellStyle name="Input [yellow] 3 2 2" xfId="11051"/>
    <cellStyle name="Input [yellow] 3 2 3" xfId="11052"/>
    <cellStyle name="Input [yellow] 3 2 4" xfId="11053"/>
    <cellStyle name="Input [yellow] 3 2 5" xfId="11054"/>
    <cellStyle name="Input [yellow] 3 3" xfId="6731"/>
    <cellStyle name="Input [yellow] 3 3 2" xfId="11055"/>
    <cellStyle name="Input [yellow] 3 3 3" xfId="11056"/>
    <cellStyle name="Input [yellow] 3 3 4" xfId="11057"/>
    <cellStyle name="Input [yellow] 3 3 5" xfId="11058"/>
    <cellStyle name="Input [yellow] 3 3 6" xfId="11059"/>
    <cellStyle name="Input [yellow] 3 4" xfId="11060"/>
    <cellStyle name="Input [yellow] 3 5" xfId="11061"/>
    <cellStyle name="Input [yellow] 4" xfId="6732"/>
    <cellStyle name="Input [yellow] 4 2" xfId="6733"/>
    <cellStyle name="Input [yellow] 4 2 2" xfId="11062"/>
    <cellStyle name="Input [yellow] 4 2 3" xfId="11063"/>
    <cellStyle name="Input [yellow] 4 2 4" xfId="11064"/>
    <cellStyle name="Input [yellow] 4 2 5" xfId="11065"/>
    <cellStyle name="Input [yellow] 4 3" xfId="6734"/>
    <cellStyle name="Input [yellow] 4 3 2" xfId="11066"/>
    <cellStyle name="Input [yellow] 4 3 3" xfId="11067"/>
    <cellStyle name="Input [yellow] 4 3 4" xfId="11068"/>
    <cellStyle name="Input [yellow] 4 3 5" xfId="11069"/>
    <cellStyle name="Input [yellow] 4 3 6" xfId="11070"/>
    <cellStyle name="Input [yellow] 4 4" xfId="11071"/>
    <cellStyle name="Input [yellow] 4 5" xfId="11072"/>
    <cellStyle name="Input [yellow] 5" xfId="6735"/>
    <cellStyle name="Input [yellow] 5 2" xfId="6736"/>
    <cellStyle name="Input [yellow] 5 2 2" xfId="11073"/>
    <cellStyle name="Input [yellow] 5 2 3" xfId="11074"/>
    <cellStyle name="Input [yellow] 5 2 4" xfId="11075"/>
    <cellStyle name="Input [yellow] 5 2 5" xfId="11076"/>
    <cellStyle name="Input [yellow] 6" xfId="6737"/>
    <cellStyle name="Input [yellow] 6 2" xfId="11077"/>
    <cellStyle name="Input [yellow] 6 3" xfId="11078"/>
    <cellStyle name="Input [yellow] 6 4" xfId="11079"/>
    <cellStyle name="Input [yellow] 6 5" xfId="11080"/>
    <cellStyle name="Input [yellow] 7" xfId="11081"/>
    <cellStyle name="Input [yellow] 8" xfId="11082"/>
    <cellStyle name="Input [yellow] 9" xfId="11083"/>
    <cellStyle name="Input [yellow]_(C) WHE Proforma with ITC cash grant 10 Yr Amort_for deferral_102809" xfId="6738"/>
    <cellStyle name="Input 10" xfId="6739"/>
    <cellStyle name="Input 10 2" xfId="11084"/>
    <cellStyle name="Input 10 3" xfId="11085"/>
    <cellStyle name="Input 10 4" xfId="11086"/>
    <cellStyle name="Input 10 5" xfId="11087"/>
    <cellStyle name="Input 11" xfId="6740"/>
    <cellStyle name="Input 12" xfId="6741"/>
    <cellStyle name="Input 13" xfId="6742"/>
    <cellStyle name="Input 13 2" xfId="11088"/>
    <cellStyle name="Input 13 3" xfId="11089"/>
    <cellStyle name="Input 13 4" xfId="11090"/>
    <cellStyle name="Input 13 5" xfId="11091"/>
    <cellStyle name="Input 14" xfId="6743"/>
    <cellStyle name="Input 14 2" xfId="11092"/>
    <cellStyle name="Input 14 3" xfId="11093"/>
    <cellStyle name="Input 14 4" xfId="11094"/>
    <cellStyle name="Input 14 5" xfId="11095"/>
    <cellStyle name="Input 15" xfId="6744"/>
    <cellStyle name="Input 16" xfId="6745"/>
    <cellStyle name="Input 17" xfId="6746"/>
    <cellStyle name="Input 18" xfId="11096"/>
    <cellStyle name="Input 19" xfId="11097"/>
    <cellStyle name="Input 2" xfId="6747"/>
    <cellStyle name="Input 2 2" xfId="6748"/>
    <cellStyle name="Input 2 2 2" xfId="6749"/>
    <cellStyle name="Input 2 2 2 2" xfId="11098"/>
    <cellStyle name="Input 2 2 2 3" xfId="11099"/>
    <cellStyle name="Input 2 2 2 4" xfId="11100"/>
    <cellStyle name="Input 2 2 2 5" xfId="11101"/>
    <cellStyle name="Input 2 2 3" xfId="11102"/>
    <cellStyle name="Input 2 3" xfId="6750"/>
    <cellStyle name="Input 2 4" xfId="11103"/>
    <cellStyle name="Input 2 5" xfId="11104"/>
    <cellStyle name="Input 2 6" xfId="11105"/>
    <cellStyle name="Input 2 7" xfId="11106"/>
    <cellStyle name="Input 20" xfId="11107"/>
    <cellStyle name="Input 21" xfId="11108"/>
    <cellStyle name="Input 22" xfId="11109"/>
    <cellStyle name="Input 23" xfId="11110"/>
    <cellStyle name="Input 24" xfId="11111"/>
    <cellStyle name="Input 25" xfId="11112"/>
    <cellStyle name="Input 26" xfId="11113"/>
    <cellStyle name="Input 27" xfId="11114"/>
    <cellStyle name="Input 28" xfId="11115"/>
    <cellStyle name="Input 29" xfId="11116"/>
    <cellStyle name="Input 3" xfId="6751"/>
    <cellStyle name="Input 3 2" xfId="6752"/>
    <cellStyle name="Input 3 2 2" xfId="11117"/>
    <cellStyle name="Input 3 3" xfId="6753"/>
    <cellStyle name="Input 3 4" xfId="6754"/>
    <cellStyle name="Input 3 5" xfId="11118"/>
    <cellStyle name="Input 3 6" xfId="11119"/>
    <cellStyle name="Input 3 7" xfId="11120"/>
    <cellStyle name="Input 3 8" xfId="11121"/>
    <cellStyle name="Input 4" xfId="6755"/>
    <cellStyle name="Input 4 2" xfId="6756"/>
    <cellStyle name="Input 4 2 2" xfId="11122"/>
    <cellStyle name="Input 4 3" xfId="6757"/>
    <cellStyle name="Input 4 4" xfId="11123"/>
    <cellStyle name="Input 4 5" xfId="11124"/>
    <cellStyle name="Input 5" xfId="6758"/>
    <cellStyle name="Input 5 2" xfId="11125"/>
    <cellStyle name="Input 6" xfId="6759"/>
    <cellStyle name="Input 6 2" xfId="11126"/>
    <cellStyle name="Input 6 3" xfId="11127"/>
    <cellStyle name="Input 7" xfId="6760"/>
    <cellStyle name="Input 7 2" xfId="11128"/>
    <cellStyle name="Input 7 3" xfId="11129"/>
    <cellStyle name="Input 8" xfId="6761"/>
    <cellStyle name="Input 8 2" xfId="11130"/>
    <cellStyle name="Input 8 3" xfId="11131"/>
    <cellStyle name="Input 9" xfId="6762"/>
    <cellStyle name="Input 9 2" xfId="11132"/>
    <cellStyle name="Input Cells" xfId="155"/>
    <cellStyle name="Input Cells 2" xfId="6763"/>
    <cellStyle name="Input Cells 3" xfId="11133"/>
    <cellStyle name="Input Cells Percent" xfId="156"/>
    <cellStyle name="Input Cells Percent 2" xfId="6764"/>
    <cellStyle name="Input Cells Percent 3" xfId="11134"/>
    <cellStyle name="Input Cells Percent_AURORA Total New" xfId="6765"/>
    <cellStyle name="Input Cells_4.34E Mint Farm Deferral" xfId="6766"/>
    <cellStyle name="line b - Style6" xfId="11135"/>
    <cellStyle name="Lines" xfId="157"/>
    <cellStyle name="Lines 2" xfId="6767"/>
    <cellStyle name="Lines 3" xfId="6768"/>
    <cellStyle name="Lines 3 2" xfId="11136"/>
    <cellStyle name="Lines 4" xfId="11137"/>
    <cellStyle name="Lines_Electric Rev Req Model (2009 GRC) Rebuttal" xfId="6769"/>
    <cellStyle name="LINKED" xfId="158"/>
    <cellStyle name="LINKED 2" xfId="6770"/>
    <cellStyle name="LINKED 2 2" xfId="6771"/>
    <cellStyle name="LINKED 3" xfId="11138"/>
    <cellStyle name="LINKED 4" xfId="11139"/>
    <cellStyle name="Linked Cell 2" xfId="6772"/>
    <cellStyle name="Linked Cell 2 2" xfId="6773"/>
    <cellStyle name="Linked Cell 2 2 2" xfId="11140"/>
    <cellStyle name="Linked Cell 2 3" xfId="6774"/>
    <cellStyle name="Linked Cell 2 4" xfId="11141"/>
    <cellStyle name="Linked Cell 3" xfId="6775"/>
    <cellStyle name="Linked Cell 3 2" xfId="6776"/>
    <cellStyle name="Linked Cell 3 2 2" xfId="11142"/>
    <cellStyle name="Linked Cell 3 3" xfId="6777"/>
    <cellStyle name="Linked Cell 3 4" xfId="6778"/>
    <cellStyle name="Linked Cell 3 5" xfId="11143"/>
    <cellStyle name="Linked Cell 4" xfId="11144"/>
    <cellStyle name="Linked Cell 5" xfId="11145"/>
    <cellStyle name="Linked Cell 6" xfId="11146"/>
    <cellStyle name="Linked Cell 7" xfId="11147"/>
    <cellStyle name="Millares [0]_2AV_M_M " xfId="11148"/>
    <cellStyle name="Millares_2AV_M_M " xfId="11149"/>
    <cellStyle name="modified border" xfId="159"/>
    <cellStyle name="modified border 2" xfId="6779"/>
    <cellStyle name="modified border 2 2" xfId="11150"/>
    <cellStyle name="modified border 2 3" xfId="11151"/>
    <cellStyle name="modified border 3" xfId="6780"/>
    <cellStyle name="modified border 3 2" xfId="11152"/>
    <cellStyle name="modified border 3 3" xfId="11153"/>
    <cellStyle name="modified border 4" xfId="6781"/>
    <cellStyle name="modified border 4 2" xfId="11154"/>
    <cellStyle name="modified border 4 3" xfId="11155"/>
    <cellStyle name="modified border 5" xfId="6782"/>
    <cellStyle name="modified border 5 2" xfId="6783"/>
    <cellStyle name="modified border 6" xfId="11156"/>
    <cellStyle name="modified border 7" xfId="11157"/>
    <cellStyle name="modified border 8" xfId="11158"/>
    <cellStyle name="modified border_4.34E Mint Farm Deferral" xfId="6784"/>
    <cellStyle name="modified border1" xfId="160"/>
    <cellStyle name="modified border1 2" xfId="6785"/>
    <cellStyle name="modified border1 2 2" xfId="11159"/>
    <cellStyle name="modified border1 2 3" xfId="11160"/>
    <cellStyle name="modified border1 3" xfId="6786"/>
    <cellStyle name="modified border1 3 2" xfId="11161"/>
    <cellStyle name="modified border1 3 3" xfId="11162"/>
    <cellStyle name="modified border1 4" xfId="6787"/>
    <cellStyle name="modified border1 4 2" xfId="11163"/>
    <cellStyle name="modified border1 4 3" xfId="11164"/>
    <cellStyle name="modified border1 5" xfId="6788"/>
    <cellStyle name="modified border1 5 2" xfId="6789"/>
    <cellStyle name="modified border1 6" xfId="11165"/>
    <cellStyle name="modified border1 7" xfId="11166"/>
    <cellStyle name="modified border1 8" xfId="11167"/>
    <cellStyle name="modified border1_4.34E Mint Farm Deferral" xfId="6790"/>
    <cellStyle name="Moneda [0]_2AV_M_M " xfId="11168"/>
    <cellStyle name="Moneda_2AV_M_M " xfId="11169"/>
    <cellStyle name="Neutral 2" xfId="6791"/>
    <cellStyle name="Neutral 2 2" xfId="6792"/>
    <cellStyle name="Neutral 2 2 2" xfId="11170"/>
    <cellStyle name="Neutral 2 3" xfId="6793"/>
    <cellStyle name="Neutral 2 4" xfId="11171"/>
    <cellStyle name="Neutral 3" xfId="6794"/>
    <cellStyle name="Neutral 3 2" xfId="6795"/>
    <cellStyle name="Neutral 3 2 2" xfId="11172"/>
    <cellStyle name="Neutral 3 3" xfId="6796"/>
    <cellStyle name="Neutral 3 4" xfId="6797"/>
    <cellStyle name="Neutral 3 5" xfId="11173"/>
    <cellStyle name="Neutral 4" xfId="11174"/>
    <cellStyle name="Neutral 5" xfId="11175"/>
    <cellStyle name="Neutral 6" xfId="11176"/>
    <cellStyle name="Neutral 7" xfId="11177"/>
    <cellStyle name="no dec" xfId="161"/>
    <cellStyle name="no dec 2" xfId="6798"/>
    <cellStyle name="no dec 2 2" xfId="6799"/>
    <cellStyle name="no dec 3" xfId="6800"/>
    <cellStyle name="no dec 4" xfId="11178"/>
    <cellStyle name="Normal" xfId="0" builtinId="0"/>
    <cellStyle name="Normal - Style1" xfId="162"/>
    <cellStyle name="Normal - Style1 2" xfId="6801"/>
    <cellStyle name="Normal - Style1 2 2" xfId="6802"/>
    <cellStyle name="Normal - Style1 2 2 2" xfId="6803"/>
    <cellStyle name="Normal - Style1 2 2 2 2" xfId="8100"/>
    <cellStyle name="Normal - Style1 2 2 3" xfId="11179"/>
    <cellStyle name="Normal - Style1 2 3" xfId="6804"/>
    <cellStyle name="Normal - Style1 2 4" xfId="11180"/>
    <cellStyle name="Normal - Style1 3" xfId="6805"/>
    <cellStyle name="Normal - Style1 3 2" xfId="6806"/>
    <cellStyle name="Normal - Style1 3 2 2" xfId="6807"/>
    <cellStyle name="Normal - Style1 3 3" xfId="6808"/>
    <cellStyle name="Normal - Style1 3 4" xfId="11181"/>
    <cellStyle name="Normal - Style1 4" xfId="6809"/>
    <cellStyle name="Normal - Style1 4 2" xfId="6810"/>
    <cellStyle name="Normal - Style1 4 2 2" xfId="6811"/>
    <cellStyle name="Normal - Style1 4 3" xfId="6812"/>
    <cellStyle name="Normal - Style1 4 4" xfId="11182"/>
    <cellStyle name="Normal - Style1 5" xfId="6813"/>
    <cellStyle name="Normal - Style1 5 2" xfId="6814"/>
    <cellStyle name="Normal - Style1 5 2 2" xfId="11183"/>
    <cellStyle name="Normal - Style1 5 2 3" xfId="11184"/>
    <cellStyle name="Normal - Style1 5 2 4" xfId="11185"/>
    <cellStyle name="Normal - Style1 5 3" xfId="6815"/>
    <cellStyle name="Normal - Style1 5 3 2" xfId="11186"/>
    <cellStyle name="Normal - Style1 5 4" xfId="11187"/>
    <cellStyle name="Normal - Style1 5 5" xfId="11188"/>
    <cellStyle name="Normal - Style1 6" xfId="6816"/>
    <cellStyle name="Normal - Style1 6 2" xfId="6817"/>
    <cellStyle name="Normal - Style1 6 2 2" xfId="6818"/>
    <cellStyle name="Normal - Style1 6 3" xfId="6819"/>
    <cellStyle name="Normal - Style1 6 4" xfId="6820"/>
    <cellStyle name="Normal - Style1 6 5" xfId="11189"/>
    <cellStyle name="Normal - Style1 7" xfId="11190"/>
    <cellStyle name="Normal - Style1 7 2" xfId="11191"/>
    <cellStyle name="Normal - Style1 7 2 2" xfId="11192"/>
    <cellStyle name="Normal - Style1 7 3" xfId="11193"/>
    <cellStyle name="Normal - Style1 8" xfId="11194"/>
    <cellStyle name="Normal - Style1 9" xfId="11195"/>
    <cellStyle name="Normal - Style1_(C) WHE Proforma with ITC cash grant 10 Yr Amort_for deferral_102809" xfId="6821"/>
    <cellStyle name="Normal 1" xfId="6822"/>
    <cellStyle name="Normal 1 2" xfId="11196"/>
    <cellStyle name="Normal 1 2 2" xfId="11197"/>
    <cellStyle name="Normal 1 3" xfId="11198"/>
    <cellStyle name="Normal 1 3 2" xfId="11199"/>
    <cellStyle name="Normal 1 4" xfId="11200"/>
    <cellStyle name="Normal 10" xfId="163"/>
    <cellStyle name="Normal 10 2" xfId="164"/>
    <cellStyle name="Normal 10 2 2" xfId="6823"/>
    <cellStyle name="Normal 10 2 2 2" xfId="6824"/>
    <cellStyle name="Normal 10 2 2 3" xfId="11201"/>
    <cellStyle name="Normal 10 2 3" xfId="6825"/>
    <cellStyle name="Normal 10 2 4" xfId="11202"/>
    <cellStyle name="Normal 10 3" xfId="6826"/>
    <cellStyle name="Normal 10 3 2" xfId="6827"/>
    <cellStyle name="Normal 10 3 2 2" xfId="6828"/>
    <cellStyle name="Normal 10 3 3" xfId="6829"/>
    <cellStyle name="Normal 10 3 4" xfId="11203"/>
    <cellStyle name="Normal 10 4" xfId="6830"/>
    <cellStyle name="Normal 10 4 2" xfId="6831"/>
    <cellStyle name="Normal 10 4 2 2" xfId="6832"/>
    <cellStyle name="Normal 10 4 3" xfId="6833"/>
    <cellStyle name="Normal 10 4 4" xfId="11204"/>
    <cellStyle name="Normal 10 5" xfId="6834"/>
    <cellStyle name="Normal 10 5 2" xfId="6835"/>
    <cellStyle name="Normal 10 5 2 2" xfId="6836"/>
    <cellStyle name="Normal 10 5 3" xfId="6837"/>
    <cellStyle name="Normal 10 5 3 2" xfId="6838"/>
    <cellStyle name="Normal 10 5 4" xfId="11205"/>
    <cellStyle name="Normal 10 6" xfId="6839"/>
    <cellStyle name="Normal 10 6 2" xfId="6840"/>
    <cellStyle name="Normal 10 6 2 2" xfId="6841"/>
    <cellStyle name="Normal 10 6 3" xfId="6842"/>
    <cellStyle name="Normal 10 7" xfId="6843"/>
    <cellStyle name="Normal 10 7 2" xfId="6844"/>
    <cellStyle name="Normal 10 8" xfId="6845"/>
    <cellStyle name="Normal 10 8 2" xfId="6846"/>
    <cellStyle name="Normal 10 9" xfId="11206"/>
    <cellStyle name="Normal 10_ Price Inputs" xfId="11207"/>
    <cellStyle name="Normal 100" xfId="6847"/>
    <cellStyle name="Normal 101" xfId="6848"/>
    <cellStyle name="Normal 102" xfId="6849"/>
    <cellStyle name="Normal 103" xfId="6850"/>
    <cellStyle name="Normal 104" xfId="6851"/>
    <cellStyle name="Normal 105" xfId="6852"/>
    <cellStyle name="Normal 106" xfId="6853"/>
    <cellStyle name="Normal 107" xfId="6854"/>
    <cellStyle name="Normal 108" xfId="6855"/>
    <cellStyle name="Normal 109" xfId="6856"/>
    <cellStyle name="Normal 11" xfId="165"/>
    <cellStyle name="Normal 11 2" xfId="6857"/>
    <cellStyle name="Normal 11 2 2" xfId="6858"/>
    <cellStyle name="Normal 11 2 2 2" xfId="6859"/>
    <cellStyle name="Normal 11 2 3" xfId="6860"/>
    <cellStyle name="Normal 11 2 4" xfId="11208"/>
    <cellStyle name="Normal 11 3" xfId="6861"/>
    <cellStyle name="Normal 11 3 2" xfId="6862"/>
    <cellStyle name="Normal 11 3 2 2" xfId="6863"/>
    <cellStyle name="Normal 11 3 3" xfId="6864"/>
    <cellStyle name="Normal 11 3 3 2" xfId="6865"/>
    <cellStyle name="Normal 11 3 4" xfId="11209"/>
    <cellStyle name="Normal 11 4" xfId="6866"/>
    <cellStyle name="Normal 11 4 2" xfId="6867"/>
    <cellStyle name="Normal 11 4 2 2" xfId="6868"/>
    <cellStyle name="Normal 11 4 3" xfId="6869"/>
    <cellStyle name="Normal 11 5" xfId="6870"/>
    <cellStyle name="Normal 11 5 2" xfId="6871"/>
    <cellStyle name="Normal 11 6" xfId="6872"/>
    <cellStyle name="Normal 11 6 2" xfId="6873"/>
    <cellStyle name="Normal 11 7" xfId="11210"/>
    <cellStyle name="Normal 11_16.37E Wild Horse Expansion DeferralRevwrkingfile SF" xfId="6874"/>
    <cellStyle name="Normal 110" xfId="6875"/>
    <cellStyle name="Normal 111" xfId="11211"/>
    <cellStyle name="Normal 112" xfId="11212"/>
    <cellStyle name="Normal 112 2" xfId="11213"/>
    <cellStyle name="Normal 113" xfId="11214"/>
    <cellStyle name="Normal 114" xfId="11215"/>
    <cellStyle name="Normal 115" xfId="11216"/>
    <cellStyle name="Normal 116" xfId="11217"/>
    <cellStyle name="Normal 116 2" xfId="11218"/>
    <cellStyle name="Normal 117" xfId="11219"/>
    <cellStyle name="Normal 118" xfId="11220"/>
    <cellStyle name="Normal 119" xfId="11221"/>
    <cellStyle name="Normal 12" xfId="166"/>
    <cellStyle name="Normal 12 2" xfId="6876"/>
    <cellStyle name="Normal 12 2 2" xfId="6877"/>
    <cellStyle name="Normal 12 2 2 2" xfId="6878"/>
    <cellStyle name="Normal 12 2 3" xfId="6879"/>
    <cellStyle name="Normal 12 3" xfId="6880"/>
    <cellStyle name="Normal 12 3 2" xfId="6881"/>
    <cellStyle name="Normal 12 3 2 2" xfId="6882"/>
    <cellStyle name="Normal 12 3 3" xfId="6883"/>
    <cellStyle name="Normal 12 3 3 2" xfId="6884"/>
    <cellStyle name="Normal 12 3 4" xfId="11222"/>
    <cellStyle name="Normal 12 4" xfId="6885"/>
    <cellStyle name="Normal 12 4 2" xfId="6886"/>
    <cellStyle name="Normal 12 4 2 2" xfId="6887"/>
    <cellStyle name="Normal 12 4 3" xfId="6888"/>
    <cellStyle name="Normal 12 5" xfId="6889"/>
    <cellStyle name="Normal 12 5 2" xfId="6890"/>
    <cellStyle name="Normal 12 6" xfId="6891"/>
    <cellStyle name="Normal 12 6 2" xfId="6892"/>
    <cellStyle name="Normal 12 7" xfId="11223"/>
    <cellStyle name="Normal 12_2011 CBR Rev Calc by schedule" xfId="11224"/>
    <cellStyle name="Normal 120" xfId="11225"/>
    <cellStyle name="Normal 121" xfId="11226"/>
    <cellStyle name="Normal 122" xfId="11227"/>
    <cellStyle name="Normal 123" xfId="11228"/>
    <cellStyle name="Normal 124" xfId="11229"/>
    <cellStyle name="Normal 125" xfId="11230"/>
    <cellStyle name="Normal 126" xfId="11231"/>
    <cellStyle name="Normal 127" xfId="11232"/>
    <cellStyle name="Normal 128" xfId="11233"/>
    <cellStyle name="Normal 129" xfId="11234"/>
    <cellStyle name="Normal 13" xfId="167"/>
    <cellStyle name="Normal 13 2" xfId="6893"/>
    <cellStyle name="Normal 13 2 2" xfId="6894"/>
    <cellStyle name="Normal 13 2 2 2" xfId="6895"/>
    <cellStyle name="Normal 13 2 3" xfId="6896"/>
    <cellStyle name="Normal 13 2 4" xfId="11235"/>
    <cellStyle name="Normal 13 3" xfId="6897"/>
    <cellStyle name="Normal 13 3 2" xfId="6898"/>
    <cellStyle name="Normal 13 3 2 2" xfId="6899"/>
    <cellStyle name="Normal 13 3 3" xfId="6900"/>
    <cellStyle name="Normal 13 3 3 2" xfId="6901"/>
    <cellStyle name="Normal 13 3 4" xfId="6902"/>
    <cellStyle name="Normal 13 4" xfId="6903"/>
    <cellStyle name="Normal 13 4 2" xfId="6904"/>
    <cellStyle name="Normal 13 4 2 2" xfId="6905"/>
    <cellStyle name="Normal 13 4 3" xfId="6906"/>
    <cellStyle name="Normal 13 5" xfId="6907"/>
    <cellStyle name="Normal 13 5 2" xfId="6908"/>
    <cellStyle name="Normal 13 6" xfId="6909"/>
    <cellStyle name="Normal 13 6 2" xfId="6910"/>
    <cellStyle name="Normal 13 7" xfId="11236"/>
    <cellStyle name="Normal 13_2011 CBR Rev Calc by schedule" xfId="11237"/>
    <cellStyle name="Normal 130" xfId="11238"/>
    <cellStyle name="Normal 131" xfId="11239"/>
    <cellStyle name="Normal 132" xfId="11240"/>
    <cellStyle name="Normal 133" xfId="11241"/>
    <cellStyle name="Normal 134" xfId="11242"/>
    <cellStyle name="Normal 135" xfId="11243"/>
    <cellStyle name="Normal 136" xfId="11244"/>
    <cellStyle name="Normal 137" xfId="11245"/>
    <cellStyle name="Normal 138" xfId="11246"/>
    <cellStyle name="Normal 139" xfId="11247"/>
    <cellStyle name="Normal 14" xfId="6911"/>
    <cellStyle name="Normal 14 2" xfId="6912"/>
    <cellStyle name="Normal 14 2 2" xfId="6913"/>
    <cellStyle name="Normal 14 2 3" xfId="11248"/>
    <cellStyle name="Normal 14 3" xfId="6914"/>
    <cellStyle name="Normal 14 4" xfId="11249"/>
    <cellStyle name="Normal 14_2011 CBR Rev Calc by schedule" xfId="11250"/>
    <cellStyle name="Normal 140" xfId="11251"/>
    <cellStyle name="Normal 141" xfId="11252"/>
    <cellStyle name="Normal 142" xfId="11253"/>
    <cellStyle name="Normal 143" xfId="11254"/>
    <cellStyle name="Normal 144" xfId="11255"/>
    <cellStyle name="Normal 145" xfId="11256"/>
    <cellStyle name="Normal 146" xfId="11257"/>
    <cellStyle name="Normal 147" xfId="11258"/>
    <cellStyle name="Normal 148" xfId="11259"/>
    <cellStyle name="Normal 149" xfId="11260"/>
    <cellStyle name="Normal 15" xfId="6915"/>
    <cellStyle name="Normal 15 2" xfId="6916"/>
    <cellStyle name="Normal 15 2 2" xfId="6917"/>
    <cellStyle name="Normal 15 2 3" xfId="11261"/>
    <cellStyle name="Normal 15 3" xfId="6918"/>
    <cellStyle name="Normal 15 3 2" xfId="6919"/>
    <cellStyle name="Normal 15 3 2 2" xfId="6920"/>
    <cellStyle name="Normal 15 3 3" xfId="6921"/>
    <cellStyle name="Normal 15 3 3 2" xfId="6922"/>
    <cellStyle name="Normal 15 3 4" xfId="6923"/>
    <cellStyle name="Normal 15 4" xfId="6924"/>
    <cellStyle name="Normal 15 4 2" xfId="6925"/>
    <cellStyle name="Normal 15 4 2 2" xfId="6926"/>
    <cellStyle name="Normal 15 4 3" xfId="6927"/>
    <cellStyle name="Normal 15 5" xfId="6928"/>
    <cellStyle name="Normal 15 5 2" xfId="6929"/>
    <cellStyle name="Normal 15 6" xfId="6930"/>
    <cellStyle name="Normal 15 6 2" xfId="6931"/>
    <cellStyle name="Normal 15 7" xfId="6932"/>
    <cellStyle name="Normal 15 8" xfId="11262"/>
    <cellStyle name="Normal 15 9" xfId="11263"/>
    <cellStyle name="Normal 15_2011 CBR Rev Calc by schedule" xfId="11264"/>
    <cellStyle name="Normal 150" xfId="11265"/>
    <cellStyle name="Normal 150 2" xfId="11266"/>
    <cellStyle name="Normal 151" xfId="11267"/>
    <cellStyle name="Normal 152" xfId="11268"/>
    <cellStyle name="Normal 153" xfId="11269"/>
    <cellStyle name="Normal 154" xfId="11270"/>
    <cellStyle name="Normal 16" xfId="6933"/>
    <cellStyle name="Normal 16 2" xfId="6934"/>
    <cellStyle name="Normal 16 2 2" xfId="11271"/>
    <cellStyle name="Normal 16 2 3" xfId="11272"/>
    <cellStyle name="Normal 16 3" xfId="6935"/>
    <cellStyle name="Normal 16 3 2" xfId="6936"/>
    <cellStyle name="Normal 16 3 2 2" xfId="6937"/>
    <cellStyle name="Normal 16 3 3" xfId="6938"/>
    <cellStyle name="Normal 16 3 3 2" xfId="6939"/>
    <cellStyle name="Normal 16 3 4" xfId="6940"/>
    <cellStyle name="Normal 16 4" xfId="6941"/>
    <cellStyle name="Normal 16 4 2" xfId="6942"/>
    <cellStyle name="Normal 16 4 2 2" xfId="6943"/>
    <cellStyle name="Normal 16 4 3" xfId="6944"/>
    <cellStyle name="Normal 16 5" xfId="6945"/>
    <cellStyle name="Normal 16 5 2" xfId="6946"/>
    <cellStyle name="Normal 16 6" xfId="6947"/>
    <cellStyle name="Normal 16 6 2" xfId="6948"/>
    <cellStyle name="Normal 16 7" xfId="11273"/>
    <cellStyle name="Normal 16_2011 CBR Rev Calc by schedule" xfId="11274"/>
    <cellStyle name="Normal 17" xfId="6949"/>
    <cellStyle name="Normal 17 2" xfId="6950"/>
    <cellStyle name="Normal 17 2 2" xfId="11275"/>
    <cellStyle name="Normal 17 2 3" xfId="11276"/>
    <cellStyle name="Normal 17 3" xfId="6951"/>
    <cellStyle name="Normal 17 3 2" xfId="6952"/>
    <cellStyle name="Normal 17 4" xfId="6953"/>
    <cellStyle name="Normal 17 5" xfId="11277"/>
    <cellStyle name="Normal 18" xfId="6954"/>
    <cellStyle name="Normal 18 2" xfId="6955"/>
    <cellStyle name="Normal 18 2 2" xfId="11278"/>
    <cellStyle name="Normal 18 2 3" xfId="11279"/>
    <cellStyle name="Normal 18 3" xfId="6956"/>
    <cellStyle name="Normal 18 3 2" xfId="6957"/>
    <cellStyle name="Normal 18 4" xfId="6958"/>
    <cellStyle name="Normal 18 5" xfId="11280"/>
    <cellStyle name="Normal 19" xfId="6959"/>
    <cellStyle name="Normal 19 2" xfId="6960"/>
    <cellStyle name="Normal 19 2 2" xfId="11281"/>
    <cellStyle name="Normal 19 2 3" xfId="11282"/>
    <cellStyle name="Normal 19 3" xfId="6961"/>
    <cellStyle name="Normal 19 3 2" xfId="6962"/>
    <cellStyle name="Normal 19 4" xfId="11283"/>
    <cellStyle name="Normal 2" xfId="4"/>
    <cellStyle name="Normal 2 10" xfId="6963"/>
    <cellStyle name="Normal 2 10 2" xfId="11284"/>
    <cellStyle name="Normal 2 10 2 2" xfId="8104"/>
    <cellStyle name="Normal 2 10 3" xfId="11285"/>
    <cellStyle name="Normal 2 11" xfId="6964"/>
    <cellStyle name="Normal 2 11 2" xfId="11286"/>
    <cellStyle name="Normal 2 12" xfId="11287"/>
    <cellStyle name="Normal 2 12 2" xfId="11288"/>
    <cellStyle name="Normal 2 13" xfId="11289"/>
    <cellStyle name="Normal 2 13 2" xfId="11290"/>
    <cellStyle name="Normal 2 14" xfId="11291"/>
    <cellStyle name="Normal 2 15" xfId="11292"/>
    <cellStyle name="Normal 2 16" xfId="11293"/>
    <cellStyle name="Normal 2 2" xfId="168"/>
    <cellStyle name="Normal 2 2 10" xfId="11294"/>
    <cellStyle name="Normal 2 2 11" xfId="11295"/>
    <cellStyle name="Normal 2 2 2" xfId="169"/>
    <cellStyle name="Normal 2 2 2 2" xfId="6965"/>
    <cellStyle name="Normal 2 2 2 2 2" xfId="11296"/>
    <cellStyle name="Normal 2 2 2 2 2 2" xfId="11297"/>
    <cellStyle name="Normal 2 2 2 2 3" xfId="11298"/>
    <cellStyle name="Normal 2 2 2 2 3 2" xfId="11299"/>
    <cellStyle name="Normal 2 2 2 2 4" xfId="11300"/>
    <cellStyle name="Normal 2 2 2 2 5" xfId="11301"/>
    <cellStyle name="Normal 2 2 2 3" xfId="6966"/>
    <cellStyle name="Normal 2 2 2 3 2" xfId="11302"/>
    <cellStyle name="Normal 2 2 2 3 2 2" xfId="11303"/>
    <cellStyle name="Normal 2 2 2 3 3" xfId="11304"/>
    <cellStyle name="Normal 2 2 2 3 3 2" xfId="11305"/>
    <cellStyle name="Normal 2 2 2 3 4" xfId="11306"/>
    <cellStyle name="Normal 2 2 2 4" xfId="11307"/>
    <cellStyle name="Normal 2 2 2 4 2" xfId="11308"/>
    <cellStyle name="Normal 2 2 2 5" xfId="11309"/>
    <cellStyle name="Normal 2 2 2 5 2" xfId="11310"/>
    <cellStyle name="Normal 2 2 2 6" xfId="11311"/>
    <cellStyle name="Normal 2 2 2 7" xfId="11312"/>
    <cellStyle name="Normal 2 2 2_Chelan PUD Power Costs (8-10)" xfId="11313"/>
    <cellStyle name="Normal 2 2 3" xfId="170"/>
    <cellStyle name="Normal 2 2 3 2" xfId="6967"/>
    <cellStyle name="Normal 2 2 3 2 2" xfId="11314"/>
    <cellStyle name="Normal 2 2 3 3" xfId="6968"/>
    <cellStyle name="Normal 2 2 3 3 2" xfId="11315"/>
    <cellStyle name="Normal 2 2 3 4" xfId="11316"/>
    <cellStyle name="Normal 2 2 4" xfId="6969"/>
    <cellStyle name="Normal 2 2 4 2" xfId="6970"/>
    <cellStyle name="Normal 2 2 5" xfId="6971"/>
    <cellStyle name="Normal 2 2 6" xfId="11317"/>
    <cellStyle name="Normal 2 2 7" xfId="11318"/>
    <cellStyle name="Normal 2 2 8" xfId="11319"/>
    <cellStyle name="Normal 2 2 9" xfId="11320"/>
    <cellStyle name="Normal 2 2_ Price Inputs" xfId="11321"/>
    <cellStyle name="Normal 2 3" xfId="171"/>
    <cellStyle name="Normal 2 3 2" xfId="6972"/>
    <cellStyle name="Normal 2 3 2 2" xfId="11322"/>
    <cellStyle name="Normal 2 3 2 3" xfId="11323"/>
    <cellStyle name="Normal 2 3 3" xfId="6973"/>
    <cellStyle name="Normal 2 3 3 2" xfId="11324"/>
    <cellStyle name="Normal 2 3 4" xfId="6974"/>
    <cellStyle name="Normal 2 4" xfId="172"/>
    <cellStyle name="Normal 2 4 2" xfId="6975"/>
    <cellStyle name="Normal 2 4 2 2" xfId="11325"/>
    <cellStyle name="Normal 2 4 2 3" xfId="11326"/>
    <cellStyle name="Normal 2 4 3" xfId="6976"/>
    <cellStyle name="Normal 2 4 3 2" xfId="11327"/>
    <cellStyle name="Normal 2 4 4" xfId="11328"/>
    <cellStyle name="Normal 2 5" xfId="173"/>
    <cellStyle name="Normal 2 5 2" xfId="6977"/>
    <cellStyle name="Normal 2 5 2 2" xfId="11329"/>
    <cellStyle name="Normal 2 5 2 3" xfId="11330"/>
    <cellStyle name="Normal 2 5 3" xfId="6978"/>
    <cellStyle name="Normal 2 5 3 2" xfId="11331"/>
    <cellStyle name="Normal 2 5 4" xfId="11332"/>
    <cellStyle name="Normal 2 6" xfId="174"/>
    <cellStyle name="Normal 2 6 2" xfId="6979"/>
    <cellStyle name="Normal 2 6 2 2" xfId="6980"/>
    <cellStyle name="Normal 2 6 3" xfId="6981"/>
    <cellStyle name="Normal 2 6 4" xfId="11333"/>
    <cellStyle name="Normal 2 6 5" xfId="11334"/>
    <cellStyle name="Normal 2 6 6" xfId="11335"/>
    <cellStyle name="Normal 2 7" xfId="175"/>
    <cellStyle name="Normal 2 7 2" xfId="6982"/>
    <cellStyle name="Normal 2 7 2 2" xfId="6983"/>
    <cellStyle name="Normal 2 7 3" xfId="6984"/>
    <cellStyle name="Normal 2 7 4" xfId="11336"/>
    <cellStyle name="Normal 2 8" xfId="6985"/>
    <cellStyle name="Normal 2 8 2" xfId="6986"/>
    <cellStyle name="Normal 2 8 2 2" xfId="6987"/>
    <cellStyle name="Normal 2 8 2 2 2" xfId="6988"/>
    <cellStyle name="Normal 2 8 2 3" xfId="6989"/>
    <cellStyle name="Normal 2 8 2 4" xfId="11337"/>
    <cellStyle name="Normal 2 8 3" xfId="6990"/>
    <cellStyle name="Normal 2 8 3 2" xfId="6991"/>
    <cellStyle name="Normal 2 8 4" xfId="6992"/>
    <cellStyle name="Normal 2 8 5" xfId="11338"/>
    <cellStyle name="Normal 2 8 6" xfId="11339"/>
    <cellStyle name="Normal 2 9" xfId="6993"/>
    <cellStyle name="Normal 2 9 2" xfId="6994"/>
    <cellStyle name="Normal 2 9 2 2" xfId="6995"/>
    <cellStyle name="Normal 2 9 3" xfId="6996"/>
    <cellStyle name="Normal 2 9 4" xfId="11340"/>
    <cellStyle name="Normal 2_16.37E Wild Horse Expansion DeferralRevwrkingfile SF" xfId="6997"/>
    <cellStyle name="Normal 20" xfId="6998"/>
    <cellStyle name="Normal 20 2" xfId="6999"/>
    <cellStyle name="Normal 20 2 2" xfId="7000"/>
    <cellStyle name="Normal 20 3" xfId="7001"/>
    <cellStyle name="Normal 20 3 2" xfId="7002"/>
    <cellStyle name="Normal 20 3 3" xfId="7003"/>
    <cellStyle name="Normal 20 4" xfId="7004"/>
    <cellStyle name="Normal 20 4 2" xfId="7005"/>
    <cellStyle name="Normal 20 5" xfId="7006"/>
    <cellStyle name="Normal 20 6" xfId="11341"/>
    <cellStyle name="Normal 21" xfId="7007"/>
    <cellStyle name="Normal 21 2" xfId="7008"/>
    <cellStyle name="Normal 21 2 2" xfId="7009"/>
    <cellStyle name="Normal 21 2 2 2" xfId="7010"/>
    <cellStyle name="Normal 21 2 3" xfId="7011"/>
    <cellStyle name="Normal 21 2 3 2" xfId="7012"/>
    <cellStyle name="Normal 21 2 4" xfId="7013"/>
    <cellStyle name="Normal 21 3" xfId="7014"/>
    <cellStyle name="Normal 21 3 2" xfId="7015"/>
    <cellStyle name="Normal 21 3 2 2" xfId="7016"/>
    <cellStyle name="Normal 21 3 3" xfId="7017"/>
    <cellStyle name="Normal 21 4" xfId="7018"/>
    <cellStyle name="Normal 21 4 2" xfId="7019"/>
    <cellStyle name="Normal 21 5" xfId="7020"/>
    <cellStyle name="Normal 21 5 2" xfId="7021"/>
    <cellStyle name="Normal 21 6" xfId="7022"/>
    <cellStyle name="Normal 21_4 31E Reg Asset  Liab and EXH D" xfId="11342"/>
    <cellStyle name="Normal 22" xfId="7023"/>
    <cellStyle name="Normal 22 2" xfId="7024"/>
    <cellStyle name="Normal 22 2 2" xfId="7025"/>
    <cellStyle name="Normal 22 2 2 2" xfId="7026"/>
    <cellStyle name="Normal 22 2 3" xfId="7027"/>
    <cellStyle name="Normal 22 2 3 2" xfId="7028"/>
    <cellStyle name="Normal 22 2 4" xfId="7029"/>
    <cellStyle name="Normal 22 3" xfId="7030"/>
    <cellStyle name="Normal 22 3 2" xfId="7031"/>
    <cellStyle name="Normal 22 3 2 2" xfId="7032"/>
    <cellStyle name="Normal 22 3 3" xfId="7033"/>
    <cellStyle name="Normal 22 4" xfId="7034"/>
    <cellStyle name="Normal 22 4 2" xfId="7035"/>
    <cellStyle name="Normal 22 5" xfId="7036"/>
    <cellStyle name="Normal 22 5 2" xfId="7037"/>
    <cellStyle name="Normal 22 6" xfId="7038"/>
    <cellStyle name="Normal 23" xfId="7039"/>
    <cellStyle name="Normal 23 2" xfId="7040"/>
    <cellStyle name="Normal 23 2 2" xfId="7041"/>
    <cellStyle name="Normal 23 2 2 2" xfId="7042"/>
    <cellStyle name="Normal 23 2 3" xfId="7043"/>
    <cellStyle name="Normal 23 2 3 2" xfId="7044"/>
    <cellStyle name="Normal 23 2 4" xfId="7045"/>
    <cellStyle name="Normal 23 3" xfId="7046"/>
    <cellStyle name="Normal 23 3 2" xfId="7047"/>
    <cellStyle name="Normal 23 3 2 2" xfId="7048"/>
    <cellStyle name="Normal 23 3 3" xfId="7049"/>
    <cellStyle name="Normal 23 4" xfId="7050"/>
    <cellStyle name="Normal 23 4 2" xfId="7051"/>
    <cellStyle name="Normal 23 5" xfId="7052"/>
    <cellStyle name="Normal 23 5 2" xfId="7053"/>
    <cellStyle name="Normal 23 6" xfId="7054"/>
    <cellStyle name="Normal 24" xfId="7055"/>
    <cellStyle name="Normal 24 2" xfId="7056"/>
    <cellStyle name="Normal 24 2 2" xfId="7057"/>
    <cellStyle name="Normal 24 2 2 2" xfId="7058"/>
    <cellStyle name="Normal 24 2 3" xfId="7059"/>
    <cellStyle name="Normal 24 2 3 2" xfId="7060"/>
    <cellStyle name="Normal 24 3" xfId="7061"/>
    <cellStyle name="Normal 24 3 2" xfId="7062"/>
    <cellStyle name="Normal 24 3 2 2" xfId="7063"/>
    <cellStyle name="Normal 24 3 3" xfId="7064"/>
    <cellStyle name="Normal 24 4" xfId="7065"/>
    <cellStyle name="Normal 24 4 2" xfId="7066"/>
    <cellStyle name="Normal 24 5" xfId="7067"/>
    <cellStyle name="Normal 24 5 2" xfId="7068"/>
    <cellStyle name="Normal 24 6" xfId="7069"/>
    <cellStyle name="Normal 25" xfId="7070"/>
    <cellStyle name="Normal 25 2" xfId="7071"/>
    <cellStyle name="Normal 25 2 2" xfId="7072"/>
    <cellStyle name="Normal 25 2 2 2" xfId="7073"/>
    <cellStyle name="Normal 25 2 3" xfId="7074"/>
    <cellStyle name="Normal 25 2 3 2" xfId="7075"/>
    <cellStyle name="Normal 25 2 4" xfId="7076"/>
    <cellStyle name="Normal 25 3" xfId="7077"/>
    <cellStyle name="Normal 25 3 2" xfId="7078"/>
    <cellStyle name="Normal 25 3 2 2" xfId="7079"/>
    <cellStyle name="Normal 25 3 3" xfId="7080"/>
    <cellStyle name="Normal 25 4" xfId="7081"/>
    <cellStyle name="Normal 25 4 2" xfId="7082"/>
    <cellStyle name="Normal 25 5" xfId="7083"/>
    <cellStyle name="Normal 25 5 2" xfId="7084"/>
    <cellStyle name="Normal 25 6" xfId="7085"/>
    <cellStyle name="Normal 26" xfId="7086"/>
    <cellStyle name="Normal 26 2" xfId="7087"/>
    <cellStyle name="Normal 26 2 2" xfId="7088"/>
    <cellStyle name="Normal 26 2 2 2" xfId="7089"/>
    <cellStyle name="Normal 26 2 3" xfId="7090"/>
    <cellStyle name="Normal 26 2 3 2" xfId="7091"/>
    <cellStyle name="Normal 26 2 4" xfId="7092"/>
    <cellStyle name="Normal 26 3" xfId="7093"/>
    <cellStyle name="Normal 26 3 2" xfId="7094"/>
    <cellStyle name="Normal 26 3 2 2" xfId="7095"/>
    <cellStyle name="Normal 26 3 3" xfId="7096"/>
    <cellStyle name="Normal 26 4" xfId="7097"/>
    <cellStyle name="Normal 26 4 2" xfId="7098"/>
    <cellStyle name="Normal 26 5" xfId="7099"/>
    <cellStyle name="Normal 26 5 2" xfId="7100"/>
    <cellStyle name="Normal 26 6" xfId="7101"/>
    <cellStyle name="Normal 26 7" xfId="11343"/>
    <cellStyle name="Normal 27" xfId="7102"/>
    <cellStyle name="Normal 27 2" xfId="7103"/>
    <cellStyle name="Normal 27 2 2" xfId="7104"/>
    <cellStyle name="Normal 27 2 2 2" xfId="7105"/>
    <cellStyle name="Normal 27 2 3" xfId="7106"/>
    <cellStyle name="Normal 27 2 3 2" xfId="7107"/>
    <cellStyle name="Normal 27 2 4" xfId="7108"/>
    <cellStyle name="Normal 27 3" xfId="7109"/>
    <cellStyle name="Normal 27 3 2" xfId="7110"/>
    <cellStyle name="Normal 27 3 2 2" xfId="7111"/>
    <cellStyle name="Normal 27 3 3" xfId="7112"/>
    <cellStyle name="Normal 27 4" xfId="7113"/>
    <cellStyle name="Normal 27 4 2" xfId="7114"/>
    <cellStyle name="Normal 27 5" xfId="7115"/>
    <cellStyle name="Normal 27 5 2" xfId="7116"/>
    <cellStyle name="Normal 27 6" xfId="7117"/>
    <cellStyle name="Normal 28" xfId="7118"/>
    <cellStyle name="Normal 28 2" xfId="7119"/>
    <cellStyle name="Normal 28 2 2" xfId="7120"/>
    <cellStyle name="Normal 28 2 2 2" xfId="7121"/>
    <cellStyle name="Normal 28 2 3" xfId="7122"/>
    <cellStyle name="Normal 28 2 3 2" xfId="7123"/>
    <cellStyle name="Normal 28 2 4" xfId="7124"/>
    <cellStyle name="Normal 28 3" xfId="7125"/>
    <cellStyle name="Normal 28 3 2" xfId="7126"/>
    <cellStyle name="Normal 28 3 2 2" xfId="7127"/>
    <cellStyle name="Normal 28 3 3" xfId="7128"/>
    <cellStyle name="Normal 28 4" xfId="7129"/>
    <cellStyle name="Normal 28 4 2" xfId="7130"/>
    <cellStyle name="Normal 28 5" xfId="7131"/>
    <cellStyle name="Normal 28 5 2" xfId="7132"/>
    <cellStyle name="Normal 28 6" xfId="7133"/>
    <cellStyle name="Normal 29" xfId="7134"/>
    <cellStyle name="Normal 29 2" xfId="7135"/>
    <cellStyle name="Normal 29 2 2" xfId="7136"/>
    <cellStyle name="Normal 29 2 2 2" xfId="7137"/>
    <cellStyle name="Normal 29 2 3" xfId="7138"/>
    <cellStyle name="Normal 29 2 3 2" xfId="7139"/>
    <cellStyle name="Normal 29 2 4" xfId="7140"/>
    <cellStyle name="Normal 29 3" xfId="7141"/>
    <cellStyle name="Normal 29 3 2" xfId="7142"/>
    <cellStyle name="Normal 29 3 2 2" xfId="7143"/>
    <cellStyle name="Normal 29 3 3" xfId="7144"/>
    <cellStyle name="Normal 29 4" xfId="7145"/>
    <cellStyle name="Normal 29 4 2" xfId="7146"/>
    <cellStyle name="Normal 29 5" xfId="7147"/>
    <cellStyle name="Normal 29 5 2" xfId="7148"/>
    <cellStyle name="Normal 29 6" xfId="7149"/>
    <cellStyle name="Normal 3" xfId="176"/>
    <cellStyle name="Normal 3 10" xfId="11344"/>
    <cellStyle name="Normal 3 10 2" xfId="11345"/>
    <cellStyle name="Normal 3 11" xfId="11346"/>
    <cellStyle name="Normal 3 11 2" xfId="11347"/>
    <cellStyle name="Normal 3 12" xfId="11348"/>
    <cellStyle name="Normal 3 13" xfId="11349"/>
    <cellStyle name="Normal 3 2" xfId="177"/>
    <cellStyle name="Normal 3 2 2" xfId="7150"/>
    <cellStyle name="Normal 3 2 2 2" xfId="7151"/>
    <cellStyle name="Normal 3 2 3" xfId="7152"/>
    <cellStyle name="Normal 3 2 3 2" xfId="11350"/>
    <cellStyle name="Normal 3 2 4" xfId="11351"/>
    <cellStyle name="Normal 3 2 5" xfId="11352"/>
    <cellStyle name="Normal 3 2 6" xfId="11353"/>
    <cellStyle name="Normal 3 2_Chelan PUD Power Costs (8-10)" xfId="11354"/>
    <cellStyle name="Normal 3 3" xfId="178"/>
    <cellStyle name="Normal 3 3 2" xfId="7153"/>
    <cellStyle name="Normal 3 3 2 2" xfId="7154"/>
    <cellStyle name="Normal 3 3 2 3" xfId="11355"/>
    <cellStyle name="Normal 3 3 3" xfId="7155"/>
    <cellStyle name="Normal 3 3 4" xfId="11356"/>
    <cellStyle name="Normal 3 3 5" xfId="11357"/>
    <cellStyle name="Normal 3 3 6" xfId="11358"/>
    <cellStyle name="Normal 3 4" xfId="179"/>
    <cellStyle name="Normal 3 4 2" xfId="7156"/>
    <cellStyle name="Normal 3 4 2 2" xfId="7157"/>
    <cellStyle name="Normal 3 4 2 3" xfId="11359"/>
    <cellStyle name="Normal 3 4 3" xfId="7158"/>
    <cellStyle name="Normal 3 4 3 2" xfId="7159"/>
    <cellStyle name="Normal 3 4 4" xfId="7160"/>
    <cellStyle name="Normal 3 4 4 2" xfId="7161"/>
    <cellStyle name="Normal 3 4 5" xfId="11360"/>
    <cellStyle name="Normal 3 5" xfId="180"/>
    <cellStyle name="Normal 3 5 2" xfId="7162"/>
    <cellStyle name="Normal 3 5 2 2" xfId="7163"/>
    <cellStyle name="Normal 3 5 3" xfId="11361"/>
    <cellStyle name="Normal 3 6" xfId="181"/>
    <cellStyle name="Normal 3 6 2" xfId="7164"/>
    <cellStyle name="Normal 3 6 2 2" xfId="11362"/>
    <cellStyle name="Normal 3 7" xfId="11363"/>
    <cellStyle name="Normal 3 7 2" xfId="11364"/>
    <cellStyle name="Normal 3 8" xfId="11365"/>
    <cellStyle name="Normal 3 8 2" xfId="11366"/>
    <cellStyle name="Normal 3 9" xfId="11367"/>
    <cellStyle name="Normal 3 9 2" xfId="11368"/>
    <cellStyle name="Normal 3_ Price Inputs" xfId="11369"/>
    <cellStyle name="Normal 30" xfId="7165"/>
    <cellStyle name="Normal 30 2" xfId="7166"/>
    <cellStyle name="Normal 30 2 2" xfId="7167"/>
    <cellStyle name="Normal 30 2 2 2" xfId="7168"/>
    <cellStyle name="Normal 30 2 3" xfId="7169"/>
    <cellStyle name="Normal 30 2 3 2" xfId="7170"/>
    <cellStyle name="Normal 30 2 4" xfId="7171"/>
    <cellStyle name="Normal 30 3" xfId="7172"/>
    <cellStyle name="Normal 30 3 2" xfId="7173"/>
    <cellStyle name="Normal 30 3 2 2" xfId="7174"/>
    <cellStyle name="Normal 30 3 3" xfId="7175"/>
    <cellStyle name="Normal 30 4" xfId="7176"/>
    <cellStyle name="Normal 30 4 2" xfId="7177"/>
    <cellStyle name="Normal 30 5" xfId="7178"/>
    <cellStyle name="Normal 30 5 2" xfId="7179"/>
    <cellStyle name="Normal 30 6" xfId="7180"/>
    <cellStyle name="Normal 31" xfId="7181"/>
    <cellStyle name="Normal 31 2" xfId="7182"/>
    <cellStyle name="Normal 31 2 2" xfId="7183"/>
    <cellStyle name="Normal 31 2 2 2" xfId="7184"/>
    <cellStyle name="Normal 31 2 3" xfId="7185"/>
    <cellStyle name="Normal 31 2 3 2" xfId="7186"/>
    <cellStyle name="Normal 31 2 4" xfId="7187"/>
    <cellStyle name="Normal 31 3" xfId="7188"/>
    <cellStyle name="Normal 31 3 2" xfId="7189"/>
    <cellStyle name="Normal 31 3 2 2" xfId="7190"/>
    <cellStyle name="Normal 31 3 3" xfId="7191"/>
    <cellStyle name="Normal 31 4" xfId="7192"/>
    <cellStyle name="Normal 31 4 2" xfId="7193"/>
    <cellStyle name="Normal 31 5" xfId="7194"/>
    <cellStyle name="Normal 31 5 2" xfId="7195"/>
    <cellStyle name="Normal 31 6" xfId="7196"/>
    <cellStyle name="Normal 32" xfId="7197"/>
    <cellStyle name="Normal 32 2" xfId="7198"/>
    <cellStyle name="Normal 32 2 2" xfId="7199"/>
    <cellStyle name="Normal 32 2 2 2" xfId="7200"/>
    <cellStyle name="Normal 32 2 3" xfId="7201"/>
    <cellStyle name="Normal 32 2 3 2" xfId="7202"/>
    <cellStyle name="Normal 32 2 4" xfId="7203"/>
    <cellStyle name="Normal 32 3" xfId="7204"/>
    <cellStyle name="Normal 32 3 2" xfId="7205"/>
    <cellStyle name="Normal 32 3 2 2" xfId="7206"/>
    <cellStyle name="Normal 32 3 3" xfId="7207"/>
    <cellStyle name="Normal 32 4" xfId="7208"/>
    <cellStyle name="Normal 32 4 2" xfId="7209"/>
    <cellStyle name="Normal 32 5" xfId="7210"/>
    <cellStyle name="Normal 32 5 2" xfId="7211"/>
    <cellStyle name="Normal 32 6" xfId="7212"/>
    <cellStyle name="Normal 33" xfId="7213"/>
    <cellStyle name="Normal 33 2" xfId="7214"/>
    <cellStyle name="Normal 33 2 2" xfId="7215"/>
    <cellStyle name="Normal 33 2 2 2" xfId="7216"/>
    <cellStyle name="Normal 33 2 3" xfId="7217"/>
    <cellStyle name="Normal 33 2 3 2" xfId="7218"/>
    <cellStyle name="Normal 33 2 4" xfId="7219"/>
    <cellStyle name="Normal 33 3" xfId="7220"/>
    <cellStyle name="Normal 33 3 2" xfId="7221"/>
    <cellStyle name="Normal 33 3 2 2" xfId="7222"/>
    <cellStyle name="Normal 33 3 3" xfId="7223"/>
    <cellStyle name="Normal 33 4" xfId="7224"/>
    <cellStyle name="Normal 33 4 2" xfId="7225"/>
    <cellStyle name="Normal 33 5" xfId="7226"/>
    <cellStyle name="Normal 33 5 2" xfId="7227"/>
    <cellStyle name="Normal 33 6" xfId="7228"/>
    <cellStyle name="Normal 34" xfId="7229"/>
    <cellStyle name="Normal 34 2" xfId="7230"/>
    <cellStyle name="Normal 34 2 2" xfId="7231"/>
    <cellStyle name="Normal 34 2 2 2" xfId="7232"/>
    <cellStyle name="Normal 34 2 3" xfId="7233"/>
    <cellStyle name="Normal 34 2 3 2" xfId="7234"/>
    <cellStyle name="Normal 34 2 4" xfId="7235"/>
    <cellStyle name="Normal 34 3" xfId="7236"/>
    <cellStyle name="Normal 34 3 2" xfId="7237"/>
    <cellStyle name="Normal 34 3 2 2" xfId="7238"/>
    <cellStyle name="Normal 34 3 3" xfId="7239"/>
    <cellStyle name="Normal 34 4" xfId="7240"/>
    <cellStyle name="Normal 34 4 2" xfId="7241"/>
    <cellStyle name="Normal 34 5" xfId="7242"/>
    <cellStyle name="Normal 34 5 2" xfId="7243"/>
    <cellStyle name="Normal 34 6" xfId="7244"/>
    <cellStyle name="Normal 35" xfId="7245"/>
    <cellStyle name="Normal 35 2" xfId="7246"/>
    <cellStyle name="Normal 35 2 2" xfId="7247"/>
    <cellStyle name="Normal 35 2 2 2" xfId="7248"/>
    <cellStyle name="Normal 35 2 3" xfId="7249"/>
    <cellStyle name="Normal 35 2 3 2" xfId="7250"/>
    <cellStyle name="Normal 35 2 4" xfId="7251"/>
    <cellStyle name="Normal 35 3" xfId="7252"/>
    <cellStyle name="Normal 35 3 2" xfId="7253"/>
    <cellStyle name="Normal 35 3 2 2" xfId="7254"/>
    <cellStyle name="Normal 35 3 3" xfId="7255"/>
    <cellStyle name="Normal 35 4" xfId="7256"/>
    <cellStyle name="Normal 35 4 2" xfId="7257"/>
    <cellStyle name="Normal 35 5" xfId="7258"/>
    <cellStyle name="Normal 35 5 2" xfId="7259"/>
    <cellStyle name="Normal 35 6" xfId="7260"/>
    <cellStyle name="Normal 36" xfId="7261"/>
    <cellStyle name="Normal 36 2" xfId="7262"/>
    <cellStyle name="Normal 36 2 2" xfId="7263"/>
    <cellStyle name="Normal 36 2 2 2" xfId="7264"/>
    <cellStyle name="Normal 36 2 3" xfId="7265"/>
    <cellStyle name="Normal 36 2 3 2" xfId="7266"/>
    <cellStyle name="Normal 36 2 4" xfId="7267"/>
    <cellStyle name="Normal 36 3" xfId="7268"/>
    <cellStyle name="Normal 36 3 2" xfId="7269"/>
    <cellStyle name="Normal 36 3 2 2" xfId="7270"/>
    <cellStyle name="Normal 36 3 3" xfId="7271"/>
    <cellStyle name="Normal 36 4" xfId="7272"/>
    <cellStyle name="Normal 36 4 2" xfId="7273"/>
    <cellStyle name="Normal 36 5" xfId="7274"/>
    <cellStyle name="Normal 36 5 2" xfId="7275"/>
    <cellStyle name="Normal 36 6" xfId="7276"/>
    <cellStyle name="Normal 37" xfId="7277"/>
    <cellStyle name="Normal 37 2" xfId="7278"/>
    <cellStyle name="Normal 37 2 2" xfId="7279"/>
    <cellStyle name="Normal 37 2 2 2" xfId="7280"/>
    <cellStyle name="Normal 37 2 3" xfId="7281"/>
    <cellStyle name="Normal 37 2 3 2" xfId="7282"/>
    <cellStyle name="Normal 37 2 4" xfId="7283"/>
    <cellStyle name="Normal 37 3" xfId="7284"/>
    <cellStyle name="Normal 37 3 2" xfId="7285"/>
    <cellStyle name="Normal 37 3 2 2" xfId="7286"/>
    <cellStyle name="Normal 37 3 3" xfId="7287"/>
    <cellStyle name="Normal 37 4" xfId="7288"/>
    <cellStyle name="Normal 37 4 2" xfId="7289"/>
    <cellStyle name="Normal 37 5" xfId="7290"/>
    <cellStyle name="Normal 37 5 2" xfId="7291"/>
    <cellStyle name="Normal 37 6" xfId="7292"/>
    <cellStyle name="Normal 38" xfId="7293"/>
    <cellStyle name="Normal 38 2" xfId="7294"/>
    <cellStyle name="Normal 38 2 2" xfId="7295"/>
    <cellStyle name="Normal 38 2 2 2" xfId="7296"/>
    <cellStyle name="Normal 38 2 3" xfId="7297"/>
    <cellStyle name="Normal 38 2 3 2" xfId="7298"/>
    <cellStyle name="Normal 38 2 4" xfId="7299"/>
    <cellStyle name="Normal 38 3" xfId="7300"/>
    <cellStyle name="Normal 38 3 2" xfId="7301"/>
    <cellStyle name="Normal 38 3 2 2" xfId="7302"/>
    <cellStyle name="Normal 38 3 3" xfId="7303"/>
    <cellStyle name="Normal 38 4" xfId="7304"/>
    <cellStyle name="Normal 38 4 2" xfId="7305"/>
    <cellStyle name="Normal 38 5" xfId="7306"/>
    <cellStyle name="Normal 38 5 2" xfId="7307"/>
    <cellStyle name="Normal 38 6" xfId="7308"/>
    <cellStyle name="Normal 39" xfId="7309"/>
    <cellStyle name="Normal 39 2" xfId="7310"/>
    <cellStyle name="Normal 39 2 2" xfId="7311"/>
    <cellStyle name="Normal 39 2 2 2" xfId="7312"/>
    <cellStyle name="Normal 39 2 3" xfId="7313"/>
    <cellStyle name="Normal 39 2 3 2" xfId="7314"/>
    <cellStyle name="Normal 39 2 4" xfId="7315"/>
    <cellStyle name="Normal 39 3" xfId="7316"/>
    <cellStyle name="Normal 39 3 2" xfId="7317"/>
    <cellStyle name="Normal 39 3 2 2" xfId="7318"/>
    <cellStyle name="Normal 39 3 3" xfId="7319"/>
    <cellStyle name="Normal 39 4" xfId="7320"/>
    <cellStyle name="Normal 39 4 2" xfId="7321"/>
    <cellStyle name="Normal 39 5" xfId="7322"/>
    <cellStyle name="Normal 39 5 2" xfId="7323"/>
    <cellStyle name="Normal 39 6" xfId="7324"/>
    <cellStyle name="Normal 4" xfId="182"/>
    <cellStyle name="Normal 4 2" xfId="183"/>
    <cellStyle name="Normal 4 2 2" xfId="7325"/>
    <cellStyle name="Normal 4 2 2 2" xfId="7326"/>
    <cellStyle name="Normal 4 2 2 2 2" xfId="7327"/>
    <cellStyle name="Normal 4 2 2 3" xfId="7328"/>
    <cellStyle name="Normal 4 2 2 3 2" xfId="7329"/>
    <cellStyle name="Normal 4 2 2 4" xfId="7330"/>
    <cellStyle name="Normal 4 2 2 5" xfId="11370"/>
    <cellStyle name="Normal 4 2 3" xfId="7331"/>
    <cellStyle name="Normal 4 2 3 2" xfId="7332"/>
    <cellStyle name="Normal 4 2 3 2 2" xfId="7333"/>
    <cellStyle name="Normal 4 2 3 3" xfId="7334"/>
    <cellStyle name="Normal 4 2 4" xfId="7335"/>
    <cellStyle name="Normal 4 2 4 2" xfId="7336"/>
    <cellStyle name="Normal 4 2 4 3" xfId="11371"/>
    <cellStyle name="Normal 4 2 5" xfId="7337"/>
    <cellStyle name="Normal 4 2 5 2" xfId="7338"/>
    <cellStyle name="Normal 4 2 6" xfId="11372"/>
    <cellStyle name="Normal 4 3" xfId="7339"/>
    <cellStyle name="Normal 4 3 2" xfId="7340"/>
    <cellStyle name="Normal 4 3 3" xfId="11373"/>
    <cellStyle name="Normal 4 4" xfId="7341"/>
    <cellStyle name="Normal 4 4 2" xfId="11374"/>
    <cellStyle name="Normal 4 5" xfId="11375"/>
    <cellStyle name="Normal 4 5 2" xfId="11376"/>
    <cellStyle name="Normal 4 6" xfId="11377"/>
    <cellStyle name="Normal 4 7" xfId="11378"/>
    <cellStyle name="Normal 4_ Price Inputs" xfId="11379"/>
    <cellStyle name="Normal 40" xfId="7342"/>
    <cellStyle name="Normal 40 2" xfId="11380"/>
    <cellStyle name="Normal 40 3" xfId="11381"/>
    <cellStyle name="Normal 41" xfId="7343"/>
    <cellStyle name="Normal 41 2" xfId="7344"/>
    <cellStyle name="Normal 41 2 2" xfId="7345"/>
    <cellStyle name="Normal 41 3" xfId="7346"/>
    <cellStyle name="Normal 41 3 2" xfId="7347"/>
    <cellStyle name="Normal 41 4" xfId="7348"/>
    <cellStyle name="Normal 41 4 2" xfId="7349"/>
    <cellStyle name="Normal 41 5" xfId="11382"/>
    <cellStyle name="Normal 42" xfId="7350"/>
    <cellStyle name="Normal 42 2" xfId="7351"/>
    <cellStyle name="Normal 42 2 2" xfId="7352"/>
    <cellStyle name="Normal 42 2 2 2" xfId="7353"/>
    <cellStyle name="Normal 42 2 3" xfId="7354"/>
    <cellStyle name="Normal 42 3" xfId="7355"/>
    <cellStyle name="Normal 42 3 2" xfId="7356"/>
    <cellStyle name="Normal 42 4" xfId="7357"/>
    <cellStyle name="Normal 42 4 2" xfId="7358"/>
    <cellStyle name="Normal 42 5" xfId="7359"/>
    <cellStyle name="Normal 42 5 2" xfId="7360"/>
    <cellStyle name="Normal 43" xfId="7361"/>
    <cellStyle name="Normal 43 2" xfId="7362"/>
    <cellStyle name="Normal 43 2 2" xfId="11383"/>
    <cellStyle name="Normal 43 3" xfId="7363"/>
    <cellStyle name="Normal 43 3 2" xfId="7364"/>
    <cellStyle name="Normal 43 4" xfId="11384"/>
    <cellStyle name="Normal 44" xfId="7365"/>
    <cellStyle name="Normal 44 2" xfId="7366"/>
    <cellStyle name="Normal 44 2 2" xfId="7367"/>
    <cellStyle name="Normal 44 2 2 2" xfId="7368"/>
    <cellStyle name="Normal 44 2 3" xfId="7369"/>
    <cellStyle name="Normal 44 2 4" xfId="7370"/>
    <cellStyle name="Normal 44 3" xfId="7371"/>
    <cellStyle name="Normal 44 3 2" xfId="7372"/>
    <cellStyle name="Normal 44 3 3" xfId="7373"/>
    <cellStyle name="Normal 44 4" xfId="7374"/>
    <cellStyle name="Normal 44 4 2" xfId="7375"/>
    <cellStyle name="Normal 44 5" xfId="7376"/>
    <cellStyle name="Normal 44 5 2" xfId="7377"/>
    <cellStyle name="Normal 44 6" xfId="11385"/>
    <cellStyle name="Normal 44 7" xfId="11386"/>
    <cellStyle name="Normal 45" xfId="7378"/>
    <cellStyle name="Normal 45 2" xfId="7379"/>
    <cellStyle name="Normal 45 2 2" xfId="7380"/>
    <cellStyle name="Normal 45 2 2 2" xfId="11387"/>
    <cellStyle name="Normal 45 2 3" xfId="11388"/>
    <cellStyle name="Normal 45 3" xfId="7381"/>
    <cellStyle name="Normal 45 3 2" xfId="11389"/>
    <cellStyle name="Normal 45 4" xfId="7382"/>
    <cellStyle name="Normal 45 4 2" xfId="11390"/>
    <cellStyle name="Normal 45 5" xfId="7383"/>
    <cellStyle name="Normal 45 6" xfId="11391"/>
    <cellStyle name="Normal 45 7" xfId="11392"/>
    <cellStyle name="Normal 46" xfId="7384"/>
    <cellStyle name="Normal 46 2" xfId="7385"/>
    <cellStyle name="Normal 46 2 2" xfId="7386"/>
    <cellStyle name="Normal 46 2 2 2" xfId="7387"/>
    <cellStyle name="Normal 46 2 3" xfId="7388"/>
    <cellStyle name="Normal 46 2 3 2" xfId="7389"/>
    <cellStyle name="Normal 46 2 4" xfId="7390"/>
    <cellStyle name="Normal 46 3" xfId="7391"/>
    <cellStyle name="Normal 46 3 2" xfId="7392"/>
    <cellStyle name="Normal 46 4" xfId="7393"/>
    <cellStyle name="Normal 46 4 2" xfId="7394"/>
    <cellStyle name="Normal 46 5" xfId="7395"/>
    <cellStyle name="Normal 46 6" xfId="11393"/>
    <cellStyle name="Normal 47" xfId="7396"/>
    <cellStyle name="Normal 47 2" xfId="7397"/>
    <cellStyle name="Normal 47 2 2" xfId="7398"/>
    <cellStyle name="Normal 47 3" xfId="7399"/>
    <cellStyle name="Normal 47 3 2" xfId="7400"/>
    <cellStyle name="Normal 47 4" xfId="7401"/>
    <cellStyle name="Normal 47 4 2" xfId="7402"/>
    <cellStyle name="Normal 47 5" xfId="11394"/>
    <cellStyle name="Normal 48" xfId="7403"/>
    <cellStyle name="Normal 48 2" xfId="7404"/>
    <cellStyle name="Normal 48 2 2" xfId="7405"/>
    <cellStyle name="Normal 48 3" xfId="7406"/>
    <cellStyle name="Normal 48 3 2" xfId="7407"/>
    <cellStyle name="Normal 48 4" xfId="7408"/>
    <cellStyle name="Normal 48 4 2" xfId="7409"/>
    <cellStyle name="Normal 49" xfId="7410"/>
    <cellStyle name="Normal 49 2" xfId="7411"/>
    <cellStyle name="Normal 49 2 2" xfId="7412"/>
    <cellStyle name="Normal 49 3" xfId="7413"/>
    <cellStyle name="Normal 49 3 2" xfId="7414"/>
    <cellStyle name="Normal 49 4" xfId="7415"/>
    <cellStyle name="Normal 49 4 2" xfId="7416"/>
    <cellStyle name="Normal 5" xfId="184"/>
    <cellStyle name="Normal 5 2" xfId="7417"/>
    <cellStyle name="Normal 5 2 2" xfId="7418"/>
    <cellStyle name="Normal 5 2 3" xfId="11395"/>
    <cellStyle name="Normal 5 3" xfId="7419"/>
    <cellStyle name="Normal 5 3 2" xfId="11396"/>
    <cellStyle name="Normal 5 4" xfId="11397"/>
    <cellStyle name="Normal 5 4 2" xfId="11398"/>
    <cellStyle name="Normal 5 5" xfId="11399"/>
    <cellStyle name="Normal 5 5 2" xfId="11400"/>
    <cellStyle name="Normal 5 6" xfId="11401"/>
    <cellStyle name="Normal 5_2011 CBR Rev Calc by schedule" xfId="11402"/>
    <cellStyle name="Normal 50" xfId="7420"/>
    <cellStyle name="Normal 50 2" xfId="7421"/>
    <cellStyle name="Normal 50 2 2" xfId="7422"/>
    <cellStyle name="Normal 50 3" xfId="7423"/>
    <cellStyle name="Normal 50 3 2" xfId="7424"/>
    <cellStyle name="Normal 50 4" xfId="7425"/>
    <cellStyle name="Normal 50 4 2" xfId="7426"/>
    <cellStyle name="Normal 51" xfId="7427"/>
    <cellStyle name="Normal 51 2" xfId="7428"/>
    <cellStyle name="Normal 51 2 2" xfId="7429"/>
    <cellStyle name="Normal 51 2 2 2" xfId="7430"/>
    <cellStyle name="Normal 51 2 3" xfId="7431"/>
    <cellStyle name="Normal 51 2 3 2" xfId="7432"/>
    <cellStyle name="Normal 51 2 4" xfId="7433"/>
    <cellStyle name="Normal 51 3" xfId="7434"/>
    <cellStyle name="Normal 51 3 2" xfId="7435"/>
    <cellStyle name="Normal 51 4" xfId="7436"/>
    <cellStyle name="Normal 51 4 2" xfId="7437"/>
    <cellStyle name="Normal 51 5" xfId="7438"/>
    <cellStyle name="Normal 51 6" xfId="11403"/>
    <cellStyle name="Normal 52" xfId="7439"/>
    <cellStyle name="Normal 53" xfId="7440"/>
    <cellStyle name="Normal 53 2" xfId="7441"/>
    <cellStyle name="Normal 53 2 2" xfId="11404"/>
    <cellStyle name="Normal 53 3" xfId="7442"/>
    <cellStyle name="Normal 53 3 2" xfId="7443"/>
    <cellStyle name="Normal 53 4" xfId="7444"/>
    <cellStyle name="Normal 53 4 2" xfId="11405"/>
    <cellStyle name="Normal 54" xfId="7445"/>
    <cellStyle name="Normal 54 2" xfId="7446"/>
    <cellStyle name="Normal 54 2 2" xfId="11406"/>
    <cellStyle name="Normal 54 3" xfId="7447"/>
    <cellStyle name="Normal 54 3 2" xfId="7448"/>
    <cellStyle name="Normal 54 4" xfId="7449"/>
    <cellStyle name="Normal 54 4 2" xfId="11407"/>
    <cellStyle name="Normal 54 5" xfId="11408"/>
    <cellStyle name="Normal 55" xfId="7450"/>
    <cellStyle name="Normal 55 2" xfId="7451"/>
    <cellStyle name="Normal 55 2 2" xfId="7452"/>
    <cellStyle name="Normal 55 3" xfId="7453"/>
    <cellStyle name="Normal 56" xfId="7454"/>
    <cellStyle name="Normal 56 2" xfId="7455"/>
    <cellStyle name="Normal 56 2 2" xfId="7456"/>
    <cellStyle name="Normal 56 3" xfId="7457"/>
    <cellStyle name="Normal 57" xfId="7458"/>
    <cellStyle name="Normal 57 2" xfId="7459"/>
    <cellStyle name="Normal 58" xfId="7460"/>
    <cellStyle name="Normal 58 2" xfId="7461"/>
    <cellStyle name="Normal 59" xfId="7462"/>
    <cellStyle name="Normal 59 2" xfId="7463"/>
    <cellStyle name="Normal 6" xfId="185"/>
    <cellStyle name="Normal 6 2" xfId="186"/>
    <cellStyle name="Normal 6 2 2" xfId="7464"/>
    <cellStyle name="Normal 6 2 2 2" xfId="7465"/>
    <cellStyle name="Normal 6 2 2 3" xfId="11409"/>
    <cellStyle name="Normal 6 2 3" xfId="7466"/>
    <cellStyle name="Normal 6 2 4" xfId="11410"/>
    <cellStyle name="Normal 6 3" xfId="11411"/>
    <cellStyle name="Normal 6 3 2" xfId="11412"/>
    <cellStyle name="Normal 6 4" xfId="11413"/>
    <cellStyle name="Normal 6 5" xfId="11414"/>
    <cellStyle name="Normal 6 5 2" xfId="11415"/>
    <cellStyle name="Normal 6 6" xfId="11416"/>
    <cellStyle name="Normal 6_Scenario 1 REC vs PTC Offset" xfId="11417"/>
    <cellStyle name="Normal 60" xfId="7467"/>
    <cellStyle name="Normal 60 2" xfId="7468"/>
    <cellStyle name="Normal 61" xfId="7469"/>
    <cellStyle name="Normal 61 2" xfId="7470"/>
    <cellStyle name="Normal 62" xfId="7471"/>
    <cellStyle name="Normal 62 2" xfId="7472"/>
    <cellStyle name="Normal 63" xfId="7473"/>
    <cellStyle name="Normal 63 2" xfId="7474"/>
    <cellStyle name="Normal 64" xfId="7475"/>
    <cellStyle name="Normal 64 2" xfId="7476"/>
    <cellStyle name="Normal 65" xfId="7477"/>
    <cellStyle name="Normal 65 2" xfId="7478"/>
    <cellStyle name="Normal 66" xfId="7479"/>
    <cellStyle name="Normal 66 2" xfId="7480"/>
    <cellStyle name="Normal 67" xfId="7481"/>
    <cellStyle name="Normal 67 2" xfId="7482"/>
    <cellStyle name="Normal 68" xfId="7483"/>
    <cellStyle name="Normal 68 2" xfId="7484"/>
    <cellStyle name="Normal 69" xfId="7485"/>
    <cellStyle name="Normal 69 2" xfId="7486"/>
    <cellStyle name="Normal 7" xfId="187"/>
    <cellStyle name="Normal 7 2" xfId="188"/>
    <cellStyle name="Normal 7 2 2" xfId="7487"/>
    <cellStyle name="Normal 7 2 2 2" xfId="7488"/>
    <cellStyle name="Normal 7 2 2 3" xfId="11418"/>
    <cellStyle name="Normal 7 2 3" xfId="7489"/>
    <cellStyle name="Normal 7 3" xfId="7490"/>
    <cellStyle name="Normal 7 4" xfId="11419"/>
    <cellStyle name="Normal 7 4 2" xfId="11420"/>
    <cellStyle name="Normal 7 5" xfId="11421"/>
    <cellStyle name="Normal 7 6" xfId="11422"/>
    <cellStyle name="Normal 70" xfId="7491"/>
    <cellStyle name="Normal 70 2" xfId="7492"/>
    <cellStyle name="Normal 71" xfId="7493"/>
    <cellStyle name="Normal 71 2" xfId="7494"/>
    <cellStyle name="Normal 72" xfId="7495"/>
    <cellStyle name="Normal 72 2" xfId="7496"/>
    <cellStyle name="Normal 73" xfId="7497"/>
    <cellStyle name="Normal 73 2" xfId="7498"/>
    <cellStyle name="Normal 74" xfId="7499"/>
    <cellStyle name="Normal 74 2" xfId="11423"/>
    <cellStyle name="Normal 75" xfId="7500"/>
    <cellStyle name="Normal 75 2" xfId="11424"/>
    <cellStyle name="Normal 76" xfId="7501"/>
    <cellStyle name="Normal 76 2" xfId="11425"/>
    <cellStyle name="Normal 77" xfId="7502"/>
    <cellStyle name="Normal 77 2" xfId="11426"/>
    <cellStyle name="Normal 78" xfId="7503"/>
    <cellStyle name="Normal 78 2" xfId="11427"/>
    <cellStyle name="Normal 79" xfId="7504"/>
    <cellStyle name="Normal 79 2" xfId="11428"/>
    <cellStyle name="Normal 8" xfId="189"/>
    <cellStyle name="Normal 8 2" xfId="7505"/>
    <cellStyle name="Normal 8 2 2" xfId="7506"/>
    <cellStyle name="Normal 8 2 2 2" xfId="7507"/>
    <cellStyle name="Normal 8 2 3" xfId="7508"/>
    <cellStyle name="Normal 8 2 4" xfId="11429"/>
    <cellStyle name="Normal 8 3" xfId="7509"/>
    <cellStyle name="Normal 8 4" xfId="11430"/>
    <cellStyle name="Normal 8 4 2" xfId="11431"/>
    <cellStyle name="Normal 8 5" xfId="11432"/>
    <cellStyle name="Normal 8 6" xfId="11433"/>
    <cellStyle name="Normal 80" xfId="7510"/>
    <cellStyle name="Normal 80 2" xfId="11434"/>
    <cellStyle name="Normal 81" xfId="7511"/>
    <cellStyle name="Normal 81 2" xfId="11435"/>
    <cellStyle name="Normal 82" xfId="7512"/>
    <cellStyle name="Normal 82 2" xfId="11436"/>
    <cellStyle name="Normal 83" xfId="7513"/>
    <cellStyle name="Normal 83 2" xfId="11437"/>
    <cellStyle name="Normal 84" xfId="7514"/>
    <cellStyle name="Normal 84 2" xfId="11438"/>
    <cellStyle name="Normal 85" xfId="7515"/>
    <cellStyle name="Normal 85 2" xfId="11439"/>
    <cellStyle name="Normal 86" xfId="7516"/>
    <cellStyle name="Normal 86 2" xfId="11440"/>
    <cellStyle name="Normal 87" xfId="7517"/>
    <cellStyle name="Normal 87 2" xfId="11441"/>
    <cellStyle name="Normal 88" xfId="7518"/>
    <cellStyle name="Normal 88 2" xfId="11442"/>
    <cellStyle name="Normal 89" xfId="7519"/>
    <cellStyle name="Normal 89 2" xfId="11443"/>
    <cellStyle name="Normal 9" xfId="190"/>
    <cellStyle name="Normal 9 2" xfId="7520"/>
    <cellStyle name="Normal 9 2 2" xfId="7521"/>
    <cellStyle name="Normal 9 2 2 2" xfId="7522"/>
    <cellStyle name="Normal 9 2 3" xfId="7523"/>
    <cellStyle name="Normal 9 3" xfId="11444"/>
    <cellStyle name="Normal 9 3 2" xfId="11445"/>
    <cellStyle name="Normal 9 4" xfId="11446"/>
    <cellStyle name="Normal 9 5" xfId="11447"/>
    <cellStyle name="Normal 90" xfId="7524"/>
    <cellStyle name="Normal 90 2" xfId="11448"/>
    <cellStyle name="Normal 91" xfId="7525"/>
    <cellStyle name="Normal 91 2" xfId="11449"/>
    <cellStyle name="Normal 92" xfId="7526"/>
    <cellStyle name="Normal 92 2" xfId="11450"/>
    <cellStyle name="Normal 93" xfId="7527"/>
    <cellStyle name="Normal 93 2" xfId="11451"/>
    <cellStyle name="Normal 94" xfId="7528"/>
    <cellStyle name="Normal 94 2" xfId="11452"/>
    <cellStyle name="Normal 95" xfId="7529"/>
    <cellStyle name="Normal 95 2" xfId="11453"/>
    <cellStyle name="Normal 96" xfId="7530"/>
    <cellStyle name="Normal 96 2" xfId="11454"/>
    <cellStyle name="Normal 96 3" xfId="11455"/>
    <cellStyle name="Normal 97" xfId="7531"/>
    <cellStyle name="Normal 98" xfId="7532"/>
    <cellStyle name="Normal 99" xfId="7533"/>
    <cellStyle name="Normal_2.03E Power Costs 2004CBR" xfId="6"/>
    <cellStyle name="Normal_Book2" xfId="12601"/>
    <cellStyle name="Normal_Elect Cust Count Report 12-2010" xfId="8098"/>
    <cellStyle name="Normal_Hopkins Ridge" xfId="11"/>
    <cellStyle name="Normal_model" xfId="14"/>
    <cellStyle name="Normal_Power Costs 12ME December 2004" xfId="5"/>
    <cellStyle name="Normal_Wild Horse 2006 GRC" xfId="12"/>
    <cellStyle name="Note 10" xfId="191"/>
    <cellStyle name="Note 10 2" xfId="7534"/>
    <cellStyle name="Note 10 2 2" xfId="11456"/>
    <cellStyle name="Note 10 3" xfId="11457"/>
    <cellStyle name="Note 10 3 2" xfId="11458"/>
    <cellStyle name="Note 10 4" xfId="11459"/>
    <cellStyle name="Note 11" xfId="192"/>
    <cellStyle name="Note 11 2" xfId="7535"/>
    <cellStyle name="Note 11 2 2" xfId="11460"/>
    <cellStyle name="Note 11 3" xfId="11461"/>
    <cellStyle name="Note 12" xfId="193"/>
    <cellStyle name="Note 12 2" xfId="7536"/>
    <cellStyle name="Note 12 2 2" xfId="11462"/>
    <cellStyle name="Note 12 3" xfId="7537"/>
    <cellStyle name="Note 12 3 2" xfId="7538"/>
    <cellStyle name="Note 12 3 2 2" xfId="11463"/>
    <cellStyle name="Note 12 3 2 3" xfId="11464"/>
    <cellStyle name="Note 12 3 2 4" xfId="11465"/>
    <cellStyle name="Note 12 3 2 5" xfId="11466"/>
    <cellStyle name="Note 12 3 3" xfId="11467"/>
    <cellStyle name="Note 12 3 4" xfId="11468"/>
    <cellStyle name="Note 12 3 5" xfId="11469"/>
    <cellStyle name="Note 12 3 6" xfId="11470"/>
    <cellStyle name="Note 12 4" xfId="7539"/>
    <cellStyle name="Note 12 4 2" xfId="11471"/>
    <cellStyle name="Note 12 4 3" xfId="11472"/>
    <cellStyle name="Note 12 4 4" xfId="11473"/>
    <cellStyle name="Note 12 4 5" xfId="11474"/>
    <cellStyle name="Note 13" xfId="11475"/>
    <cellStyle name="Note 13 2" xfId="11476"/>
    <cellStyle name="Note 13 3" xfId="11477"/>
    <cellStyle name="Note 14" xfId="11478"/>
    <cellStyle name="Note 15" xfId="11479"/>
    <cellStyle name="Note 16" xfId="11480"/>
    <cellStyle name="Note 2" xfId="194"/>
    <cellStyle name="Note 2 2" xfId="7540"/>
    <cellStyle name="Note 2 2 2" xfId="7541"/>
    <cellStyle name="Note 2 2 2 2" xfId="11481"/>
    <cellStyle name="Note 2 2 2 3" xfId="11482"/>
    <cellStyle name="Note 2 2 2 4" xfId="11483"/>
    <cellStyle name="Note 2 2 2 5" xfId="11484"/>
    <cellStyle name="Note 2 2 3" xfId="7542"/>
    <cellStyle name="Note 2 2 3 2" xfId="11485"/>
    <cellStyle name="Note 2 2 3 3" xfId="11486"/>
    <cellStyle name="Note 2 2 3 4" xfId="11487"/>
    <cellStyle name="Note 2 2 3 5" xfId="11488"/>
    <cellStyle name="Note 2 2 4" xfId="11489"/>
    <cellStyle name="Note 2 2 5" xfId="11490"/>
    <cellStyle name="Note 2 3" xfId="7543"/>
    <cellStyle name="Note 2 3 2" xfId="11491"/>
    <cellStyle name="Note 2 3 2 2" xfId="11492"/>
    <cellStyle name="Note 2 3 3" xfId="11493"/>
    <cellStyle name="Note 2 3 3 2" xfId="11494"/>
    <cellStyle name="Note 2 3 4" xfId="11495"/>
    <cellStyle name="Note 2 3 5" xfId="11496"/>
    <cellStyle name="Note 2 4" xfId="7544"/>
    <cellStyle name="Note 2 4 2" xfId="11497"/>
    <cellStyle name="Note 2 4 3" xfId="11498"/>
    <cellStyle name="Note 2 4 4" xfId="11499"/>
    <cellStyle name="Note 2 4 5" xfId="11500"/>
    <cellStyle name="Note 2 5" xfId="11501"/>
    <cellStyle name="Note 2 5 2" xfId="11502"/>
    <cellStyle name="Note 2 6" xfId="11503"/>
    <cellStyle name="Note 2 7" xfId="11504"/>
    <cellStyle name="Note 2_AURORA Total New" xfId="7545"/>
    <cellStyle name="Note 3" xfId="195"/>
    <cellStyle name="Note 3 2" xfId="7546"/>
    <cellStyle name="Note 3 2 2" xfId="11505"/>
    <cellStyle name="Note 3 2 3" xfId="11506"/>
    <cellStyle name="Note 3 2 4" xfId="11507"/>
    <cellStyle name="Note 3 2 5" xfId="11508"/>
    <cellStyle name="Note 3 3" xfId="7547"/>
    <cellStyle name="Note 3 3 2" xfId="11509"/>
    <cellStyle name="Note 3 3 3" xfId="11510"/>
    <cellStyle name="Note 3 3 4" xfId="11511"/>
    <cellStyle name="Note 3 3 5" xfId="11512"/>
    <cellStyle name="Note 3 4" xfId="11513"/>
    <cellStyle name="Note 3 5" xfId="11514"/>
    <cellStyle name="Note 4" xfId="196"/>
    <cellStyle name="Note 4 2" xfId="7548"/>
    <cellStyle name="Note 4 2 2" xfId="11515"/>
    <cellStyle name="Note 4 2 3" xfId="11516"/>
    <cellStyle name="Note 4 2 4" xfId="11517"/>
    <cellStyle name="Note 4 2 5" xfId="11518"/>
    <cellStyle name="Note 4 3" xfId="7549"/>
    <cellStyle name="Note 4 3 2" xfId="11519"/>
    <cellStyle name="Note 4 3 3" xfId="11520"/>
    <cellStyle name="Note 4 3 4" xfId="11521"/>
    <cellStyle name="Note 4 3 5" xfId="11522"/>
    <cellStyle name="Note 4 4" xfId="11523"/>
    <cellStyle name="Note 5" xfId="197"/>
    <cellStyle name="Note 5 2" xfId="7550"/>
    <cellStyle name="Note 5 2 2" xfId="11524"/>
    <cellStyle name="Note 5 2 3" xfId="11525"/>
    <cellStyle name="Note 5 2 4" xfId="11526"/>
    <cellStyle name="Note 5 2 5" xfId="11527"/>
    <cellStyle name="Note 5 3" xfId="7551"/>
    <cellStyle name="Note 5 3 2" xfId="11528"/>
    <cellStyle name="Note 5 3 3" xfId="11529"/>
    <cellStyle name="Note 5 3 4" xfId="11530"/>
    <cellStyle name="Note 5 3 5" xfId="11531"/>
    <cellStyle name="Note 5 4" xfId="11532"/>
    <cellStyle name="Note 6" xfId="198"/>
    <cellStyle name="Note 6 2" xfId="7552"/>
    <cellStyle name="Note 6 2 2" xfId="11533"/>
    <cellStyle name="Note 6 2 3" xfId="11534"/>
    <cellStyle name="Note 6 2 4" xfId="11535"/>
    <cellStyle name="Note 6 2 5" xfId="11536"/>
    <cellStyle name="Note 6 3" xfId="7553"/>
    <cellStyle name="Note 6 3 2" xfId="11537"/>
    <cellStyle name="Note 6 3 3" xfId="11538"/>
    <cellStyle name="Note 6 3 4" xfId="11539"/>
    <cellStyle name="Note 6 3 5" xfId="11540"/>
    <cellStyle name="Note 6 4" xfId="11541"/>
    <cellStyle name="Note 7" xfId="199"/>
    <cellStyle name="Note 7 2" xfId="7554"/>
    <cellStyle name="Note 7 2 2" xfId="11542"/>
    <cellStyle name="Note 7 2 3" xfId="11543"/>
    <cellStyle name="Note 7 2 4" xfId="11544"/>
    <cellStyle name="Note 7 2 5" xfId="11545"/>
    <cellStyle name="Note 7 3" xfId="7555"/>
    <cellStyle name="Note 7 3 2" xfId="11546"/>
    <cellStyle name="Note 7 3 3" xfId="11547"/>
    <cellStyle name="Note 7 3 4" xfId="11548"/>
    <cellStyle name="Note 7 3 5" xfId="11549"/>
    <cellStyle name="Note 7 4" xfId="11550"/>
    <cellStyle name="Note 8" xfId="200"/>
    <cellStyle name="Note 8 2" xfId="7556"/>
    <cellStyle name="Note 8 2 2" xfId="11551"/>
    <cellStyle name="Note 8 2 3" xfId="11552"/>
    <cellStyle name="Note 8 2 4" xfId="11553"/>
    <cellStyle name="Note 8 2 5" xfId="11554"/>
    <cellStyle name="Note 8 3" xfId="7557"/>
    <cellStyle name="Note 8 3 2" xfId="11555"/>
    <cellStyle name="Note 8 3 3" xfId="11556"/>
    <cellStyle name="Note 8 3 4" xfId="11557"/>
    <cellStyle name="Note 8 3 5" xfId="11558"/>
    <cellStyle name="Note 8 4" xfId="11559"/>
    <cellStyle name="Note 9" xfId="201"/>
    <cellStyle name="Note 9 2" xfId="7558"/>
    <cellStyle name="Note 9 2 2" xfId="11560"/>
    <cellStyle name="Note 9 2 3" xfId="11561"/>
    <cellStyle name="Note 9 2 4" xfId="11562"/>
    <cellStyle name="Note 9 2 5" xfId="11563"/>
    <cellStyle name="Note 9 3" xfId="7559"/>
    <cellStyle name="Note 9 3 2" xfId="11564"/>
    <cellStyle name="Note 9 3 3" xfId="11565"/>
    <cellStyle name="Note 9 3 4" xfId="11566"/>
    <cellStyle name="Note 9 3 5" xfId="11567"/>
    <cellStyle name="Note 9 4" xfId="11568"/>
    <cellStyle name="Output 2" xfId="7560"/>
    <cellStyle name="Output 2 2" xfId="7561"/>
    <cellStyle name="Output 2 2 2" xfId="7562"/>
    <cellStyle name="Output 2 2 2 2" xfId="11569"/>
    <cellStyle name="Output 2 2 2 3" xfId="11570"/>
    <cellStyle name="Output 2 2 2 4" xfId="11571"/>
    <cellStyle name="Output 2 2 2 5" xfId="11572"/>
    <cellStyle name="Output 2 2 3" xfId="11573"/>
    <cellStyle name="Output 2 2 3 2" xfId="11574"/>
    <cellStyle name="Output 2 3" xfId="7563"/>
    <cellStyle name="Output 2 4" xfId="11575"/>
    <cellStyle name="Output 2 4 2" xfId="11576"/>
    <cellStyle name="Output 2 5" xfId="11577"/>
    <cellStyle name="Output 2 6" xfId="11578"/>
    <cellStyle name="Output 2 7" xfId="11579"/>
    <cellStyle name="Output 3" xfId="7564"/>
    <cellStyle name="Output 3 2" xfId="7565"/>
    <cellStyle name="Output 3 2 2" xfId="11580"/>
    <cellStyle name="Output 3 3" xfId="7566"/>
    <cellStyle name="Output 3 3 2" xfId="11581"/>
    <cellStyle name="Output 3 4" xfId="7567"/>
    <cellStyle name="Output 3 5" xfId="11582"/>
    <cellStyle name="Output 3 6" xfId="11583"/>
    <cellStyle name="Output 3 7" xfId="11584"/>
    <cellStyle name="Output 3 8" xfId="11585"/>
    <cellStyle name="Output 3 9" xfId="11586"/>
    <cellStyle name="Output 4" xfId="11587"/>
    <cellStyle name="Output 4 2" xfId="11588"/>
    <cellStyle name="Output 5" xfId="11589"/>
    <cellStyle name="Output 6" xfId="11590"/>
    <cellStyle name="Output 6 2" xfId="11591"/>
    <cellStyle name="Output 7" xfId="11592"/>
    <cellStyle name="Output 8" xfId="11593"/>
    <cellStyle name="Percen - Style1" xfId="202"/>
    <cellStyle name="Percen - Style1 2" xfId="11594"/>
    <cellStyle name="Percen - Style1 2 2" xfId="11595"/>
    <cellStyle name="Percen - Style1 3" xfId="11596"/>
    <cellStyle name="Percen - Style2" xfId="203"/>
    <cellStyle name="Percen - Style2 2" xfId="11597"/>
    <cellStyle name="Percen - Style2 2 2" xfId="11598"/>
    <cellStyle name="Percen - Style2 3" xfId="11599"/>
    <cellStyle name="Percen - Style3" xfId="204"/>
    <cellStyle name="Percen - Style3 2" xfId="7568"/>
    <cellStyle name="Percen - Style3 2 2" xfId="11600"/>
    <cellStyle name="Percen - Style3 3" xfId="11601"/>
    <cellStyle name="Percen - Style3 4" xfId="11602"/>
    <cellStyle name="Percen - Style3_ACCOUNTS" xfId="11603"/>
    <cellStyle name="Percent" xfId="3" builtinId="5"/>
    <cellStyle name="Percent (0)" xfId="205"/>
    <cellStyle name="Percent [2]" xfId="206"/>
    <cellStyle name="Percent [2] 2" xfId="7569"/>
    <cellStyle name="Percent [2] 2 2" xfId="7570"/>
    <cellStyle name="Percent [2] 2 2 2" xfId="7571"/>
    <cellStyle name="Percent [2] 2 3" xfId="7572"/>
    <cellStyle name="Percent [2] 3" xfId="7573"/>
    <cellStyle name="Percent [2] 3 2" xfId="7574"/>
    <cellStyle name="Percent [2] 3 2 2" xfId="7575"/>
    <cellStyle name="Percent [2] 3 3" xfId="7576"/>
    <cellStyle name="Percent [2] 3 3 2" xfId="7577"/>
    <cellStyle name="Percent [2] 3 4" xfId="7578"/>
    <cellStyle name="Percent [2] 3 4 2" xfId="7579"/>
    <cellStyle name="Percent [2] 4" xfId="7580"/>
    <cellStyle name="Percent [2] 4 2" xfId="7581"/>
    <cellStyle name="Percent [2] 5" xfId="7582"/>
    <cellStyle name="Percent [2] 6" xfId="11604"/>
    <cellStyle name="Percent [2] 6 2" xfId="11605"/>
    <cellStyle name="Percent [2] 7" xfId="11606"/>
    <cellStyle name="Percent [2] 7 2" xfId="11607"/>
    <cellStyle name="Percent [2] 8" xfId="11608"/>
    <cellStyle name="Percent 10" xfId="207"/>
    <cellStyle name="Percent 10 2" xfId="7583"/>
    <cellStyle name="Percent 10 2 2" xfId="11609"/>
    <cellStyle name="Percent 10 3" xfId="7584"/>
    <cellStyle name="Percent 10 3 2" xfId="7585"/>
    <cellStyle name="Percent 10 4" xfId="11610"/>
    <cellStyle name="Percent 100" xfId="11611"/>
    <cellStyle name="Percent 101" xfId="11612"/>
    <cellStyle name="Percent 102" xfId="11613"/>
    <cellStyle name="Percent 103" xfId="11614"/>
    <cellStyle name="Percent 104" xfId="11615"/>
    <cellStyle name="Percent 105" xfId="11616"/>
    <cellStyle name="Percent 106" xfId="11617"/>
    <cellStyle name="Percent 107" xfId="11618"/>
    <cellStyle name="Percent 108" xfId="11619"/>
    <cellStyle name="Percent 109" xfId="11620"/>
    <cellStyle name="Percent 11" xfId="208"/>
    <cellStyle name="Percent 11 2" xfId="7586"/>
    <cellStyle name="Percent 11 2 2" xfId="7587"/>
    <cellStyle name="Percent 11 3" xfId="7588"/>
    <cellStyle name="Percent 11 3 2" xfId="7589"/>
    <cellStyle name="Percent 11 4" xfId="7590"/>
    <cellStyle name="Percent 11 4 2" xfId="7591"/>
    <cellStyle name="Percent 11 5" xfId="11621"/>
    <cellStyle name="Percent 110" xfId="11622"/>
    <cellStyle name="Percent 111" xfId="11623"/>
    <cellStyle name="Percent 112" xfId="11624"/>
    <cellStyle name="Percent 113" xfId="11625"/>
    <cellStyle name="Percent 114" xfId="11626"/>
    <cellStyle name="Percent 115" xfId="11627"/>
    <cellStyle name="Percent 116" xfId="11628"/>
    <cellStyle name="Percent 117" xfId="11629"/>
    <cellStyle name="Percent 118" xfId="11630"/>
    <cellStyle name="Percent 119" xfId="11631"/>
    <cellStyle name="Percent 12" xfId="209"/>
    <cellStyle name="Percent 12 2" xfId="7592"/>
    <cellStyle name="Percent 12 2 2" xfId="7593"/>
    <cellStyle name="Percent 12 2 2 2" xfId="7594"/>
    <cellStyle name="Percent 12 2 3" xfId="7595"/>
    <cellStyle name="Percent 12 3" xfId="7596"/>
    <cellStyle name="Percent 12 3 2" xfId="7597"/>
    <cellStyle name="Percent 12 4" xfId="7598"/>
    <cellStyle name="Percent 12 4 2" xfId="7599"/>
    <cellStyle name="Percent 12 5" xfId="7600"/>
    <cellStyle name="Percent 12 5 2" xfId="7601"/>
    <cellStyle name="Percent 120" xfId="11632"/>
    <cellStyle name="Percent 121" xfId="11633"/>
    <cellStyle name="Percent 121 2" xfId="11634"/>
    <cellStyle name="Percent 122" xfId="11635"/>
    <cellStyle name="Percent 123" xfId="11636"/>
    <cellStyle name="Percent 124" xfId="11637"/>
    <cellStyle name="Percent 13" xfId="210"/>
    <cellStyle name="Percent 13 2" xfId="7602"/>
    <cellStyle name="Percent 13 2 2" xfId="7603"/>
    <cellStyle name="Percent 13 2 2 2" xfId="11638"/>
    <cellStyle name="Percent 13 2 3" xfId="7604"/>
    <cellStyle name="Percent 13 2 4" xfId="11639"/>
    <cellStyle name="Percent 13 3" xfId="7605"/>
    <cellStyle name="Percent 13 3 2" xfId="7606"/>
    <cellStyle name="Percent 13 4" xfId="7607"/>
    <cellStyle name="Percent 13 4 2" xfId="11640"/>
    <cellStyle name="Percent 13 5" xfId="7608"/>
    <cellStyle name="Percent 13 6" xfId="11641"/>
    <cellStyle name="Percent 14" xfId="7609"/>
    <cellStyle name="Percent 14 2" xfId="7610"/>
    <cellStyle name="Percent 14 2 2" xfId="7611"/>
    <cellStyle name="Percent 14 2 2 2" xfId="11642"/>
    <cellStyle name="Percent 14 2 3" xfId="11643"/>
    <cellStyle name="Percent 14 3" xfId="7612"/>
    <cellStyle name="Percent 14 3 2" xfId="11644"/>
    <cellStyle name="Percent 14 4" xfId="7613"/>
    <cellStyle name="Percent 14 4 2" xfId="7614"/>
    <cellStyle name="Percent 14 5" xfId="7615"/>
    <cellStyle name="Percent 14 5 2" xfId="11645"/>
    <cellStyle name="Percent 14 6" xfId="11646"/>
    <cellStyle name="Percent 15" xfId="7616"/>
    <cellStyle name="Percent 15 2" xfId="7617"/>
    <cellStyle name="Percent 15 2 2" xfId="7618"/>
    <cellStyle name="Percent 15 2 2 2" xfId="11647"/>
    <cellStyle name="Percent 15 2 3" xfId="7619"/>
    <cellStyle name="Percent 15 2 4" xfId="7620"/>
    <cellStyle name="Percent 15 3" xfId="7621"/>
    <cellStyle name="Percent 15 3 2" xfId="7622"/>
    <cellStyle name="Percent 15 4" xfId="7623"/>
    <cellStyle name="Percent 15 4 2" xfId="7624"/>
    <cellStyle name="Percent 15 5" xfId="7625"/>
    <cellStyle name="Percent 15 5 2" xfId="11648"/>
    <cellStyle name="Percent 15 6" xfId="7626"/>
    <cellStyle name="Percent 16" xfId="7627"/>
    <cellStyle name="Percent 16 2" xfId="7628"/>
    <cellStyle name="Percent 16 2 2" xfId="7629"/>
    <cellStyle name="Percent 16 3" xfId="7630"/>
    <cellStyle name="Percent 16 3 2" xfId="7631"/>
    <cellStyle name="Percent 16 4" xfId="7632"/>
    <cellStyle name="Percent 16 4 2" xfId="7633"/>
    <cellStyle name="Percent 16 5" xfId="11649"/>
    <cellStyle name="Percent 17" xfId="7634"/>
    <cellStyle name="Percent 17 2" xfId="7635"/>
    <cellStyle name="Percent 17 2 2" xfId="7636"/>
    <cellStyle name="Percent 17 2 3" xfId="8102"/>
    <cellStyle name="Percent 17 3" xfId="7637"/>
    <cellStyle name="Percent 17 3 2" xfId="7638"/>
    <cellStyle name="Percent 17 4" xfId="7639"/>
    <cellStyle name="Percent 17 4 2" xfId="7640"/>
    <cellStyle name="Percent 17 5" xfId="11650"/>
    <cellStyle name="Percent 18" xfId="7641"/>
    <cellStyle name="Percent 18 2" xfId="7642"/>
    <cellStyle name="Percent 18 2 2" xfId="7643"/>
    <cellStyle name="Percent 18 3" xfId="7644"/>
    <cellStyle name="Percent 18 3 2" xfId="7645"/>
    <cellStyle name="Percent 18 4" xfId="7646"/>
    <cellStyle name="Percent 18 4 2" xfId="7647"/>
    <cellStyle name="Percent 18 5" xfId="11651"/>
    <cellStyle name="Percent 19" xfId="7648"/>
    <cellStyle name="Percent 19 2" xfId="7649"/>
    <cellStyle name="Percent 19 2 2" xfId="7650"/>
    <cellStyle name="Percent 19 3" xfId="7651"/>
    <cellStyle name="Percent 19 3 2" xfId="7652"/>
    <cellStyle name="Percent 19 4" xfId="7653"/>
    <cellStyle name="Percent 19 4 2" xfId="7654"/>
    <cellStyle name="Percent 2" xfId="211"/>
    <cellStyle name="Percent 2 2" xfId="7655"/>
    <cellStyle name="Percent 2 2 2" xfId="7656"/>
    <cellStyle name="Percent 2 2 2 2" xfId="7657"/>
    <cellStyle name="Percent 2 2 2 2 2" xfId="11652"/>
    <cellStyle name="Percent 2 2 3" xfId="7658"/>
    <cellStyle name="Percent 2 2 3 2" xfId="11653"/>
    <cellStyle name="Percent 2 2 3 2 2" xfId="11654"/>
    <cellStyle name="Percent 2 2 4" xfId="11655"/>
    <cellStyle name="Percent 2 2 4 2" xfId="11656"/>
    <cellStyle name="Percent 2 3" xfId="7659"/>
    <cellStyle name="Percent 2 3 2" xfId="7660"/>
    <cellStyle name="Percent 2 3 2 2" xfId="11657"/>
    <cellStyle name="Percent 2 3 3" xfId="11658"/>
    <cellStyle name="Percent 2 3 4" xfId="11659"/>
    <cellStyle name="Percent 2 4" xfId="7661"/>
    <cellStyle name="Percent 2 4 2" xfId="7662"/>
    <cellStyle name="Percent 2 5" xfId="7663"/>
    <cellStyle name="Percent 2 6" xfId="11660"/>
    <cellStyle name="Percent 20" xfId="7664"/>
    <cellStyle name="Percent 20 2" xfId="7665"/>
    <cellStyle name="Percent 20 2 2" xfId="7666"/>
    <cellStyle name="Percent 20 2 2 2" xfId="11661"/>
    <cellStyle name="Percent 20 2 3" xfId="7667"/>
    <cellStyle name="Percent 20 2 4" xfId="7668"/>
    <cellStyle name="Percent 20 3" xfId="7669"/>
    <cellStyle name="Percent 20 3 2" xfId="11662"/>
    <cellStyle name="Percent 20 4" xfId="7670"/>
    <cellStyle name="Percent 20 5" xfId="7671"/>
    <cellStyle name="Percent 21" xfId="7672"/>
    <cellStyle name="Percent 21 2" xfId="7673"/>
    <cellStyle name="Percent 21 3" xfId="7674"/>
    <cellStyle name="Percent 22" xfId="7675"/>
    <cellStyle name="Percent 22 2" xfId="7676"/>
    <cellStyle name="Percent 22 2 2" xfId="11663"/>
    <cellStyle name="Percent 22 3" xfId="7677"/>
    <cellStyle name="Percent 22 3 2" xfId="7678"/>
    <cellStyle name="Percent 22 4" xfId="7679"/>
    <cellStyle name="Percent 22 4 2" xfId="11664"/>
    <cellStyle name="Percent 23" xfId="7680"/>
    <cellStyle name="Percent 23 2" xfId="7681"/>
    <cellStyle name="Percent 23 2 2" xfId="11665"/>
    <cellStyle name="Percent 23 3" xfId="7682"/>
    <cellStyle name="Percent 23 3 2" xfId="7683"/>
    <cellStyle name="Percent 23 4" xfId="7684"/>
    <cellStyle name="Percent 23 4 2" xfId="11666"/>
    <cellStyle name="Percent 24" xfId="7685"/>
    <cellStyle name="Percent 24 2" xfId="7686"/>
    <cellStyle name="Percent 24 2 2" xfId="7687"/>
    <cellStyle name="Percent 24 3" xfId="7688"/>
    <cellStyle name="Percent 24 3 2" xfId="7689"/>
    <cellStyle name="Percent 24 4" xfId="7690"/>
    <cellStyle name="Percent 24 4 2" xfId="7691"/>
    <cellStyle name="Percent 24 5" xfId="7692"/>
    <cellStyle name="Percent 25" xfId="7693"/>
    <cellStyle name="Percent 25 2" xfId="7694"/>
    <cellStyle name="Percent 25 2 2" xfId="7695"/>
    <cellStyle name="Percent 25 3" xfId="7696"/>
    <cellStyle name="Percent 26" xfId="7697"/>
    <cellStyle name="Percent 26 2" xfId="7698"/>
    <cellStyle name="Percent 27" xfId="7699"/>
    <cellStyle name="Percent 27 2" xfId="7700"/>
    <cellStyle name="Percent 28" xfId="7701"/>
    <cellStyle name="Percent 28 2" xfId="7702"/>
    <cellStyle name="Percent 29" xfId="7703"/>
    <cellStyle name="Percent 29 2" xfId="7704"/>
    <cellStyle name="Percent 3" xfId="212"/>
    <cellStyle name="Percent 3 2" xfId="213"/>
    <cellStyle name="Percent 3 2 2" xfId="7705"/>
    <cellStyle name="Percent 3 2 2 2" xfId="7706"/>
    <cellStyle name="Percent 3 2 2 3" xfId="11667"/>
    <cellStyle name="Percent 3 2 3" xfId="7707"/>
    <cellStyle name="Percent 3 3" xfId="7708"/>
    <cellStyle name="Percent 3 3 2" xfId="7709"/>
    <cellStyle name="Percent 3 3 2 2" xfId="11668"/>
    <cellStyle name="Percent 3 4" xfId="7710"/>
    <cellStyle name="Percent 3 5" xfId="11669"/>
    <cellStyle name="Percent 3 5 2" xfId="11670"/>
    <cellStyle name="Percent 3 5 3" xfId="11671"/>
    <cellStyle name="Percent 3 6" xfId="11672"/>
    <cellStyle name="Percent 3 6 2" xfId="11673"/>
    <cellStyle name="Percent 3 7" xfId="11674"/>
    <cellStyle name="Percent 30" xfId="7711"/>
    <cellStyle name="Percent 30 2" xfId="7712"/>
    <cellStyle name="Percent 31" xfId="7713"/>
    <cellStyle name="Percent 31 2" xfId="7714"/>
    <cellStyle name="Percent 32" xfId="7715"/>
    <cellStyle name="Percent 32 2" xfId="7716"/>
    <cellStyle name="Percent 33" xfId="7717"/>
    <cellStyle name="Percent 33 2" xfId="7718"/>
    <cellStyle name="Percent 34" xfId="7719"/>
    <cellStyle name="Percent 34 2" xfId="7720"/>
    <cellStyle name="Percent 35" xfId="7721"/>
    <cellStyle name="Percent 35 2" xfId="7722"/>
    <cellStyle name="Percent 36" xfId="7723"/>
    <cellStyle name="Percent 36 2" xfId="7724"/>
    <cellStyle name="Percent 37" xfId="7725"/>
    <cellStyle name="Percent 37 2" xfId="7726"/>
    <cellStyle name="Percent 38" xfId="7727"/>
    <cellStyle name="Percent 38 2" xfId="7728"/>
    <cellStyle name="Percent 39" xfId="7729"/>
    <cellStyle name="Percent 39 2" xfId="7730"/>
    <cellStyle name="Percent 4" xfId="214"/>
    <cellStyle name="Percent 4 2" xfId="7731"/>
    <cellStyle name="Percent 4 2 2" xfId="7732"/>
    <cellStyle name="Percent 4 2 3" xfId="7733"/>
    <cellStyle name="Percent 4 2 3 2" xfId="7734"/>
    <cellStyle name="Percent 4 2 4" xfId="7735"/>
    <cellStyle name="Percent 4 2 5" xfId="11675"/>
    <cellStyle name="Percent 4 3" xfId="7736"/>
    <cellStyle name="Percent 4 3 2" xfId="7737"/>
    <cellStyle name="Percent 4 4" xfId="7738"/>
    <cellStyle name="Percent 4 4 2" xfId="11676"/>
    <cellStyle name="Percent 4 5" xfId="11677"/>
    <cellStyle name="Percent 40" xfId="7739"/>
    <cellStyle name="Percent 40 2" xfId="7740"/>
    <cellStyle name="Percent 41" xfId="7741"/>
    <cellStyle name="Percent 41 2" xfId="7742"/>
    <cellStyle name="Percent 42" xfId="7743"/>
    <cellStyle name="Percent 42 2" xfId="7744"/>
    <cellStyle name="Percent 43" xfId="7745"/>
    <cellStyle name="Percent 43 2" xfId="7746"/>
    <cellStyle name="Percent 44" xfId="7747"/>
    <cellStyle name="Percent 44 2" xfId="7748"/>
    <cellStyle name="Percent 45" xfId="7749"/>
    <cellStyle name="Percent 45 2" xfId="7750"/>
    <cellStyle name="Percent 46" xfId="7751"/>
    <cellStyle name="Percent 46 2" xfId="11678"/>
    <cellStyle name="Percent 47" xfId="7752"/>
    <cellStyle name="Percent 47 2" xfId="11679"/>
    <cellStyle name="Percent 48" xfId="7753"/>
    <cellStyle name="Percent 48 2" xfId="11680"/>
    <cellStyle name="Percent 49" xfId="7754"/>
    <cellStyle name="Percent 49 2" xfId="11681"/>
    <cellStyle name="Percent 5" xfId="215"/>
    <cellStyle name="Percent 5 2" xfId="7755"/>
    <cellStyle name="Percent 5 2 2" xfId="7756"/>
    <cellStyle name="Percent 5 3" xfId="7757"/>
    <cellStyle name="Percent 5 3 2" xfId="11682"/>
    <cellStyle name="Percent 5 4" xfId="11683"/>
    <cellStyle name="Percent 50" xfId="7758"/>
    <cellStyle name="Percent 50 2" xfId="11684"/>
    <cellStyle name="Percent 51" xfId="7759"/>
    <cellStyle name="Percent 51 2" xfId="11685"/>
    <cellStyle name="Percent 52" xfId="7760"/>
    <cellStyle name="Percent 52 2" xfId="11686"/>
    <cellStyle name="Percent 53" xfId="7761"/>
    <cellStyle name="Percent 53 2" xfId="11687"/>
    <cellStyle name="Percent 54" xfId="7762"/>
    <cellStyle name="Percent 54 2" xfId="11688"/>
    <cellStyle name="Percent 55" xfId="7763"/>
    <cellStyle name="Percent 55 2" xfId="11689"/>
    <cellStyle name="Percent 56" xfId="7764"/>
    <cellStyle name="Percent 56 2" xfId="11690"/>
    <cellStyle name="Percent 57" xfId="7765"/>
    <cellStyle name="Percent 57 2" xfId="11691"/>
    <cellStyle name="Percent 58" xfId="7766"/>
    <cellStyle name="Percent 58 2" xfId="11692"/>
    <cellStyle name="Percent 59" xfId="7767"/>
    <cellStyle name="Percent 59 2" xfId="11693"/>
    <cellStyle name="Percent 6" xfId="216"/>
    <cellStyle name="Percent 6 2" xfId="7768"/>
    <cellStyle name="Percent 6 2 2" xfId="7769"/>
    <cellStyle name="Percent 6 2 2 2" xfId="7770"/>
    <cellStyle name="Percent 6 2 3" xfId="7771"/>
    <cellStyle name="Percent 6 3" xfId="7772"/>
    <cellStyle name="Percent 6 3 2" xfId="7773"/>
    <cellStyle name="Percent 6 4" xfId="7774"/>
    <cellStyle name="Percent 6 5" xfId="11694"/>
    <cellStyle name="Percent 60" xfId="7775"/>
    <cellStyle name="Percent 60 2" xfId="11695"/>
    <cellStyle name="Percent 61" xfId="7776"/>
    <cellStyle name="Percent 61 2" xfId="11696"/>
    <cellStyle name="Percent 62" xfId="7777"/>
    <cellStyle name="Percent 62 2" xfId="11697"/>
    <cellStyle name="Percent 63" xfId="7778"/>
    <cellStyle name="Percent 63 2" xfId="11698"/>
    <cellStyle name="Percent 64" xfId="7779"/>
    <cellStyle name="Percent 64 2" xfId="11699"/>
    <cellStyle name="Percent 65" xfId="7780"/>
    <cellStyle name="Percent 65 2" xfId="11700"/>
    <cellStyle name="Percent 66" xfId="7781"/>
    <cellStyle name="Percent 66 2" xfId="11701"/>
    <cellStyle name="Percent 67" xfId="7782"/>
    <cellStyle name="Percent 67 2" xfId="11702"/>
    <cellStyle name="Percent 68" xfId="7783"/>
    <cellStyle name="Percent 69" xfId="7784"/>
    <cellStyle name="Percent 7" xfId="217"/>
    <cellStyle name="Percent 7 2" xfId="7785"/>
    <cellStyle name="Percent 7 2 2" xfId="11703"/>
    <cellStyle name="Percent 7 2 3" xfId="11704"/>
    <cellStyle name="Percent 7 3" xfId="7786"/>
    <cellStyle name="Percent 7 3 2" xfId="7787"/>
    <cellStyle name="Percent 7 3 2 2" xfId="11705"/>
    <cellStyle name="Percent 7 3 3" xfId="7788"/>
    <cellStyle name="Percent 7 3 4" xfId="7789"/>
    <cellStyle name="Percent 7 4" xfId="7790"/>
    <cellStyle name="Percent 7 4 2" xfId="7791"/>
    <cellStyle name="Percent 7 5" xfId="7792"/>
    <cellStyle name="Percent 7 5 2" xfId="7793"/>
    <cellStyle name="Percent 7 6" xfId="7794"/>
    <cellStyle name="Percent 7 6 2" xfId="11706"/>
    <cellStyle name="Percent 7 7" xfId="7795"/>
    <cellStyle name="Percent 7 8" xfId="7796"/>
    <cellStyle name="Percent 7 9" xfId="11707"/>
    <cellStyle name="Percent 70" xfId="7797"/>
    <cellStyle name="Percent 71" xfId="7798"/>
    <cellStyle name="Percent 72" xfId="7799"/>
    <cellStyle name="Percent 73" xfId="7800"/>
    <cellStyle name="Percent 74" xfId="7801"/>
    <cellStyle name="Percent 75" xfId="7802"/>
    <cellStyle name="Percent 76" xfId="7803"/>
    <cellStyle name="Percent 77" xfId="7804"/>
    <cellStyle name="Percent 78" xfId="7805"/>
    <cellStyle name="Percent 79" xfId="7806"/>
    <cellStyle name="Percent 8" xfId="218"/>
    <cellStyle name="Percent 8 2" xfId="7807"/>
    <cellStyle name="Percent 8 2 2" xfId="11708"/>
    <cellStyle name="Percent 8 3" xfId="7808"/>
    <cellStyle name="Percent 8 3 2" xfId="11709"/>
    <cellStyle name="Percent 8 4" xfId="11710"/>
    <cellStyle name="Percent 80" xfId="7809"/>
    <cellStyle name="Percent 81" xfId="7810"/>
    <cellStyle name="Percent 82" xfId="7811"/>
    <cellStyle name="Percent 83" xfId="11711"/>
    <cellStyle name="Percent 84" xfId="11712"/>
    <cellStyle name="Percent 85" xfId="11713"/>
    <cellStyle name="Percent 86" xfId="11714"/>
    <cellStyle name="Percent 87" xfId="11715"/>
    <cellStyle name="Percent 88" xfId="11716"/>
    <cellStyle name="Percent 89" xfId="11717"/>
    <cellStyle name="Percent 9" xfId="219"/>
    <cellStyle name="Percent 9 2" xfId="7812"/>
    <cellStyle name="Percent 9 2 2" xfId="7813"/>
    <cellStyle name="Percent 9 2 3" xfId="11718"/>
    <cellStyle name="Percent 9 3" xfId="7814"/>
    <cellStyle name="Percent 9 4" xfId="11719"/>
    <cellStyle name="Percent 90" xfId="11720"/>
    <cellStyle name="Percent 91" xfId="11721"/>
    <cellStyle name="Percent 92" xfId="11722"/>
    <cellStyle name="Percent 93" xfId="11723"/>
    <cellStyle name="Percent 94" xfId="11724"/>
    <cellStyle name="Percent 95" xfId="11725"/>
    <cellStyle name="Percent 96" xfId="11726"/>
    <cellStyle name="Percent 97" xfId="11727"/>
    <cellStyle name="Percent 98" xfId="11728"/>
    <cellStyle name="Percent 99" xfId="11729"/>
    <cellStyle name="Processing" xfId="220"/>
    <cellStyle name="Processing 2" xfId="7815"/>
    <cellStyle name="Processing 2 2" xfId="7816"/>
    <cellStyle name="Processing 2 3" xfId="11730"/>
    <cellStyle name="Processing 3" xfId="7817"/>
    <cellStyle name="Processing 4" xfId="11731"/>
    <cellStyle name="Processing 4 2" xfId="11732"/>
    <cellStyle name="Processing 5" xfId="11733"/>
    <cellStyle name="Processing_AURORA Total New" xfId="7818"/>
    <cellStyle name="PSChar" xfId="221"/>
    <cellStyle name="PSChar 2" xfId="7819"/>
    <cellStyle name="PSChar 2 2" xfId="7820"/>
    <cellStyle name="PSChar 3" xfId="7821"/>
    <cellStyle name="PSChar 4" xfId="11734"/>
    <cellStyle name="PSDate" xfId="222"/>
    <cellStyle name="PSDate 2" xfId="7822"/>
    <cellStyle name="PSDate 2 2" xfId="7823"/>
    <cellStyle name="PSDate 3" xfId="7824"/>
    <cellStyle name="PSDate 4" xfId="11735"/>
    <cellStyle name="PSDec" xfId="223"/>
    <cellStyle name="PSDec 2" xfId="7825"/>
    <cellStyle name="PSDec 2 2" xfId="7826"/>
    <cellStyle name="PSDec 3" xfId="7827"/>
    <cellStyle name="PSDec 4" xfId="11736"/>
    <cellStyle name="PSHeading" xfId="224"/>
    <cellStyle name="PSHeading 2" xfId="7828"/>
    <cellStyle name="PSHeading 2 2" xfId="7829"/>
    <cellStyle name="PSHeading 3" xfId="7830"/>
    <cellStyle name="PSHeading 4" xfId="11737"/>
    <cellStyle name="PSInt" xfId="225"/>
    <cellStyle name="PSInt 2" xfId="7831"/>
    <cellStyle name="PSInt 2 2" xfId="7832"/>
    <cellStyle name="PSInt 3" xfId="7833"/>
    <cellStyle name="PSInt 4" xfId="11738"/>
    <cellStyle name="PSSpacer" xfId="226"/>
    <cellStyle name="PSSpacer 2" xfId="7834"/>
    <cellStyle name="PSSpacer 2 2" xfId="7835"/>
    <cellStyle name="PSSpacer 3" xfId="7836"/>
    <cellStyle name="PSSpacer 4" xfId="11739"/>
    <cellStyle name="purple - Style8" xfId="227"/>
    <cellStyle name="purple - Style8 2" xfId="7837"/>
    <cellStyle name="purple - Style8 2 2" xfId="11740"/>
    <cellStyle name="purple - Style8 3" xfId="11741"/>
    <cellStyle name="purple - Style8_ACCOUNTS" xfId="11742"/>
    <cellStyle name="RED" xfId="228"/>
    <cellStyle name="Red - Style7" xfId="229"/>
    <cellStyle name="Red - Style7 2" xfId="7838"/>
    <cellStyle name="Red - Style7 2 2" xfId="11743"/>
    <cellStyle name="Red - Style7 3" xfId="11744"/>
    <cellStyle name="Red - Style7_ACCOUNTS" xfId="11745"/>
    <cellStyle name="RED 10" xfId="11746"/>
    <cellStyle name="RED 11" xfId="11747"/>
    <cellStyle name="RED 12" xfId="11748"/>
    <cellStyle name="RED 13" xfId="11749"/>
    <cellStyle name="RED 14" xfId="11750"/>
    <cellStyle name="RED 15" xfId="11751"/>
    <cellStyle name="RED 16" xfId="11752"/>
    <cellStyle name="RED 17" xfId="11753"/>
    <cellStyle name="RED 18" xfId="11754"/>
    <cellStyle name="RED 19" xfId="11755"/>
    <cellStyle name="RED 2" xfId="7839"/>
    <cellStyle name="RED 2 2" xfId="7840"/>
    <cellStyle name="RED 20" xfId="11756"/>
    <cellStyle name="RED 21" xfId="11757"/>
    <cellStyle name="RED 22" xfId="11758"/>
    <cellStyle name="RED 23" xfId="11759"/>
    <cellStyle name="RED 24" xfId="11760"/>
    <cellStyle name="RED 3" xfId="11761"/>
    <cellStyle name="RED 3 2" xfId="11762"/>
    <cellStyle name="RED 4" xfId="11763"/>
    <cellStyle name="RED 4 2" xfId="11764"/>
    <cellStyle name="RED 5" xfId="11765"/>
    <cellStyle name="RED 5 2" xfId="11766"/>
    <cellStyle name="RED 6" xfId="11767"/>
    <cellStyle name="RED 6 2" xfId="11768"/>
    <cellStyle name="RED 7" xfId="11769"/>
    <cellStyle name="RED 8" xfId="11770"/>
    <cellStyle name="RED 9" xfId="11771"/>
    <cellStyle name="RED_04 07E Wild Horse Wind Expansion (C) (2)" xfId="7841"/>
    <cellStyle name="Report" xfId="230"/>
    <cellStyle name="Report - Style5" xfId="7842"/>
    <cellStyle name="Report - Style5 2" xfId="11772"/>
    <cellStyle name="Report - Style6" xfId="7843"/>
    <cellStyle name="Report - Style6 2" xfId="11773"/>
    <cellStyle name="Report - Style7" xfId="7844"/>
    <cellStyle name="Report - Style7 2" xfId="11774"/>
    <cellStyle name="Report - Style7 3" xfId="11775"/>
    <cellStyle name="Report - Style7 4" xfId="11776"/>
    <cellStyle name="Report - Style7 5" xfId="11777"/>
    <cellStyle name="Report - Style7 6" xfId="11778"/>
    <cellStyle name="Report - Style8" xfId="7845"/>
    <cellStyle name="Report - Style8 2" xfId="11779"/>
    <cellStyle name="Report - Style8 3" xfId="11780"/>
    <cellStyle name="Report - Style8 4" xfId="11781"/>
    <cellStyle name="Report - Style8 5" xfId="11782"/>
    <cellStyle name="Report - Style8 6" xfId="11783"/>
    <cellStyle name="Report 2" xfId="7846"/>
    <cellStyle name="Report 2 2" xfId="7847"/>
    <cellStyle name="Report 2 3" xfId="11784"/>
    <cellStyle name="Report 3" xfId="7848"/>
    <cellStyle name="Report 4" xfId="7849"/>
    <cellStyle name="Report 4 2" xfId="11785"/>
    <cellStyle name="Report 5" xfId="11786"/>
    <cellStyle name="Report 6" xfId="11787"/>
    <cellStyle name="Report Bar" xfId="231"/>
    <cellStyle name="Report Bar 2" xfId="7850"/>
    <cellStyle name="Report Bar 2 2" xfId="7851"/>
    <cellStyle name="Report Bar 2 2 2" xfId="11788"/>
    <cellStyle name="Report Bar 2 2 3" xfId="11789"/>
    <cellStyle name="Report Bar 2 2 4" xfId="11790"/>
    <cellStyle name="Report Bar 2 3" xfId="11791"/>
    <cellStyle name="Report Bar 2 4" xfId="11792"/>
    <cellStyle name="Report Bar 2 5" xfId="11793"/>
    <cellStyle name="Report Bar 3" xfId="7852"/>
    <cellStyle name="Report Bar 3 2" xfId="11794"/>
    <cellStyle name="Report Bar 3 3" xfId="11795"/>
    <cellStyle name="Report Bar 3 4" xfId="11796"/>
    <cellStyle name="Report Bar 4" xfId="7853"/>
    <cellStyle name="Report Bar 4 2" xfId="11797"/>
    <cellStyle name="Report Bar 4 3" xfId="11798"/>
    <cellStyle name="Report Bar 4 4" xfId="11799"/>
    <cellStyle name="Report Bar 4 5" xfId="11800"/>
    <cellStyle name="Report Bar 5" xfId="11801"/>
    <cellStyle name="Report Bar_AURORA Total New" xfId="7854"/>
    <cellStyle name="Report Heading" xfId="232"/>
    <cellStyle name="Report Heading 2" xfId="7855"/>
    <cellStyle name="Report Heading 2 2" xfId="11802"/>
    <cellStyle name="Report Heading 3" xfId="11803"/>
    <cellStyle name="Report Heading_Electric Rev Req Model (2009 GRC) Rebuttal" xfId="7856"/>
    <cellStyle name="Report Percent" xfId="233"/>
    <cellStyle name="Report Percent 2" xfId="7857"/>
    <cellStyle name="Report Percent 2 2" xfId="7858"/>
    <cellStyle name="Report Percent 2 2 2" xfId="7859"/>
    <cellStyle name="Report Percent 2 3" xfId="7860"/>
    <cellStyle name="Report Percent 3" xfId="7861"/>
    <cellStyle name="Report Percent 3 2" xfId="7862"/>
    <cellStyle name="Report Percent 3 2 2" xfId="7863"/>
    <cellStyle name="Report Percent 3 3" xfId="7864"/>
    <cellStyle name="Report Percent 3 3 2" xfId="7865"/>
    <cellStyle name="Report Percent 3 4" xfId="7866"/>
    <cellStyle name="Report Percent 3 4 2" xfId="7867"/>
    <cellStyle name="Report Percent 4" xfId="7868"/>
    <cellStyle name="Report Percent 4 2" xfId="7869"/>
    <cellStyle name="Report Percent 5" xfId="7870"/>
    <cellStyle name="Report Percent 6" xfId="11804"/>
    <cellStyle name="Report Percent 6 2" xfId="11805"/>
    <cellStyle name="Report Percent 7" xfId="11806"/>
    <cellStyle name="Report Percent 7 2" xfId="11807"/>
    <cellStyle name="Report Percent 8" xfId="11808"/>
    <cellStyle name="Report Percent_ACCOUNTS" xfId="11809"/>
    <cellStyle name="Report Unit Cost" xfId="234"/>
    <cellStyle name="Report Unit Cost 2" xfId="7871"/>
    <cellStyle name="Report Unit Cost 2 2" xfId="7872"/>
    <cellStyle name="Report Unit Cost 2 2 2" xfId="7873"/>
    <cellStyle name="Report Unit Cost 2 3" xfId="7874"/>
    <cellStyle name="Report Unit Cost 3" xfId="7875"/>
    <cellStyle name="Report Unit Cost 3 2" xfId="7876"/>
    <cellStyle name="Report Unit Cost 3 2 2" xfId="7877"/>
    <cellStyle name="Report Unit Cost 3 3" xfId="7878"/>
    <cellStyle name="Report Unit Cost 3 3 2" xfId="7879"/>
    <cellStyle name="Report Unit Cost 3 4" xfId="7880"/>
    <cellStyle name="Report Unit Cost 3 4 2" xfId="7881"/>
    <cellStyle name="Report Unit Cost 4" xfId="7882"/>
    <cellStyle name="Report Unit Cost 4 2" xfId="7883"/>
    <cellStyle name="Report Unit Cost 5" xfId="7884"/>
    <cellStyle name="Report Unit Cost 5 2" xfId="11810"/>
    <cellStyle name="Report Unit Cost 6" xfId="11811"/>
    <cellStyle name="Report Unit Cost 7" xfId="11812"/>
    <cellStyle name="Report Unit Cost 7 2" xfId="11813"/>
    <cellStyle name="Report Unit Cost 8" xfId="11814"/>
    <cellStyle name="Report Unit Cost 8 2" xfId="11815"/>
    <cellStyle name="Report Unit Cost 9" xfId="11816"/>
    <cellStyle name="Report Unit Cost_ACCOUNTS" xfId="11817"/>
    <cellStyle name="Report_Adj Bench DR 3 for Initial Briefs (Electric)" xfId="7885"/>
    <cellStyle name="Reports" xfId="235"/>
    <cellStyle name="Reports 2" xfId="7886"/>
    <cellStyle name="Reports 2 2" xfId="11818"/>
    <cellStyle name="Reports 3" xfId="11819"/>
    <cellStyle name="Reports Total" xfId="236"/>
    <cellStyle name="Reports Total 2" xfId="7887"/>
    <cellStyle name="Reports Total 2 2" xfId="7888"/>
    <cellStyle name="Reports Total 2 2 2" xfId="11820"/>
    <cellStyle name="Reports Total 2 2 3" xfId="11821"/>
    <cellStyle name="Reports Total 2 2 4" xfId="11822"/>
    <cellStyle name="Reports Total 2 2 5" xfId="11823"/>
    <cellStyle name="Reports Total 2 3" xfId="11824"/>
    <cellStyle name="Reports Total 2 4" xfId="11825"/>
    <cellStyle name="Reports Total 2 5" xfId="11826"/>
    <cellStyle name="Reports Total 2 6" xfId="11827"/>
    <cellStyle name="Reports Total 3" xfId="7889"/>
    <cellStyle name="Reports Total 3 2" xfId="11828"/>
    <cellStyle name="Reports Total 3 3" xfId="11829"/>
    <cellStyle name="Reports Total 3 4" xfId="11830"/>
    <cellStyle name="Reports Total 3 5" xfId="11831"/>
    <cellStyle name="Reports Total 4" xfId="7890"/>
    <cellStyle name="Reports Total 4 2" xfId="11832"/>
    <cellStyle name="Reports Total 4 3" xfId="11833"/>
    <cellStyle name="Reports Total 4 4" xfId="11834"/>
    <cellStyle name="Reports Total 4 5" xfId="11835"/>
    <cellStyle name="Reports Total 5" xfId="11836"/>
    <cellStyle name="Reports Total_AURORA Total New" xfId="7891"/>
    <cellStyle name="Reports Unit Cost Total" xfId="237"/>
    <cellStyle name="Reports Unit Cost Total 2" xfId="7892"/>
    <cellStyle name="Reports Unit Cost Total 2 2" xfId="11837"/>
    <cellStyle name="Reports Unit Cost Total 2 3" xfId="11838"/>
    <cellStyle name="Reports Unit Cost Total 2 4" xfId="11839"/>
    <cellStyle name="Reports Unit Cost Total 2 5" xfId="11840"/>
    <cellStyle name="Reports Unit Cost Total 3" xfId="11841"/>
    <cellStyle name="Reports Unit Cost Total 3 2" xfId="11842"/>
    <cellStyle name="Reports Unit Cost Total 4" xfId="11843"/>
    <cellStyle name="Reports_14.21G &amp; 16.28E Incentive Pay" xfId="11844"/>
    <cellStyle name="RevList" xfId="238"/>
    <cellStyle name="RevList 2" xfId="11845"/>
    <cellStyle name="RevList 2 2" xfId="11846"/>
    <cellStyle name="RevList 3" xfId="11847"/>
    <cellStyle name="round100" xfId="239"/>
    <cellStyle name="round100 2" xfId="7893"/>
    <cellStyle name="round100 2 2" xfId="7894"/>
    <cellStyle name="round100 2 2 2" xfId="7895"/>
    <cellStyle name="round100 2 3" xfId="7896"/>
    <cellStyle name="round100 3" xfId="7897"/>
    <cellStyle name="round100 3 2" xfId="7898"/>
    <cellStyle name="round100 3 2 2" xfId="7899"/>
    <cellStyle name="round100 3 3" xfId="7900"/>
    <cellStyle name="round100 3 3 2" xfId="7901"/>
    <cellStyle name="round100 3 4" xfId="7902"/>
    <cellStyle name="round100 3 4 2" xfId="7903"/>
    <cellStyle name="round100 4" xfId="7904"/>
    <cellStyle name="round100 4 2" xfId="7905"/>
    <cellStyle name="round100 5" xfId="7906"/>
    <cellStyle name="round100 6" xfId="11848"/>
    <cellStyle name="round100 6 2" xfId="11849"/>
    <cellStyle name="round100 7" xfId="11850"/>
    <cellStyle name="round100 7 2" xfId="11851"/>
    <cellStyle name="round100 8" xfId="11852"/>
    <cellStyle name="SAPBEXaggData" xfId="240"/>
    <cellStyle name="SAPBEXaggData 2" xfId="7907"/>
    <cellStyle name="SAPBEXaggData 2 2" xfId="11853"/>
    <cellStyle name="SAPBEXaggData 2 3" xfId="11854"/>
    <cellStyle name="SAPBEXaggData 2 4" xfId="11855"/>
    <cellStyle name="SAPBEXaggData 2 5" xfId="11856"/>
    <cellStyle name="SAPBEXaggData 3" xfId="11857"/>
    <cellStyle name="SAPBEXaggDataEmph" xfId="241"/>
    <cellStyle name="SAPBEXaggDataEmph 2" xfId="7908"/>
    <cellStyle name="SAPBEXaggDataEmph 2 2" xfId="11858"/>
    <cellStyle name="SAPBEXaggDataEmph 2 3" xfId="11859"/>
    <cellStyle name="SAPBEXaggDataEmph 2 4" xfId="11860"/>
    <cellStyle name="SAPBEXaggDataEmph 2 5" xfId="11861"/>
    <cellStyle name="SAPBEXaggDataEmph 3" xfId="11862"/>
    <cellStyle name="SAPBEXaggItem" xfId="242"/>
    <cellStyle name="SAPBEXaggItem 2" xfId="7909"/>
    <cellStyle name="SAPBEXaggItem 2 2" xfId="11863"/>
    <cellStyle name="SAPBEXaggItem 2 3" xfId="11864"/>
    <cellStyle name="SAPBEXaggItem 2 4" xfId="11865"/>
    <cellStyle name="SAPBEXaggItem 2 5" xfId="11866"/>
    <cellStyle name="SAPBEXaggItem 3" xfId="11867"/>
    <cellStyle name="SAPBEXaggItemX" xfId="243"/>
    <cellStyle name="SAPBEXaggItemX 2" xfId="7910"/>
    <cellStyle name="SAPBEXaggItemX 2 2" xfId="11868"/>
    <cellStyle name="SAPBEXaggItemX 2 3" xfId="11869"/>
    <cellStyle name="SAPBEXaggItemX 2 4" xfId="11870"/>
    <cellStyle name="SAPBEXaggItemX 2 5" xfId="11871"/>
    <cellStyle name="SAPBEXaggItemX 3" xfId="11872"/>
    <cellStyle name="SAPBEXchaText" xfId="244"/>
    <cellStyle name="SAPBEXchaText 2" xfId="245"/>
    <cellStyle name="SAPBEXchaText 2 2" xfId="7911"/>
    <cellStyle name="SAPBEXchaText 2 2 2" xfId="7912"/>
    <cellStyle name="SAPBEXchaText 2 2 2 2" xfId="11873"/>
    <cellStyle name="SAPBEXchaText 2 2 2 3" xfId="11874"/>
    <cellStyle name="SAPBEXchaText 2 2 2 4" xfId="11875"/>
    <cellStyle name="SAPBEXchaText 2 2 2 5" xfId="11876"/>
    <cellStyle name="SAPBEXchaText 2 2 3" xfId="11877"/>
    <cellStyle name="SAPBEXchaText 2 2 4" xfId="11878"/>
    <cellStyle name="SAPBEXchaText 2 2 5" xfId="11879"/>
    <cellStyle name="SAPBEXchaText 2 2 6" xfId="11880"/>
    <cellStyle name="SAPBEXchaText 2 3" xfId="7913"/>
    <cellStyle name="SAPBEXchaText 2 3 2" xfId="11881"/>
    <cellStyle name="SAPBEXchaText 2 3 3" xfId="11882"/>
    <cellStyle name="SAPBEXchaText 2 3 4" xfId="11883"/>
    <cellStyle name="SAPBEXchaText 2 3 5" xfId="11884"/>
    <cellStyle name="SAPBEXchaText 2 4" xfId="11885"/>
    <cellStyle name="SAPBEXchaText 2 5" xfId="11886"/>
    <cellStyle name="SAPBEXchaText 2 6" xfId="11887"/>
    <cellStyle name="SAPBEXchaText 2 7" xfId="11888"/>
    <cellStyle name="SAPBEXchaText 3" xfId="7914"/>
    <cellStyle name="SAPBEXchaText 3 2" xfId="7915"/>
    <cellStyle name="SAPBEXchaText 3 2 2" xfId="7916"/>
    <cellStyle name="SAPBEXchaText 3 2 2 2" xfId="11889"/>
    <cellStyle name="SAPBEXchaText 3 2 2 3" xfId="11890"/>
    <cellStyle name="SAPBEXchaText 3 2 2 4" xfId="11891"/>
    <cellStyle name="SAPBEXchaText 3 2 2 5" xfId="11892"/>
    <cellStyle name="SAPBEXchaText 3 2 3" xfId="11893"/>
    <cellStyle name="SAPBEXchaText 3 2 4" xfId="11894"/>
    <cellStyle name="SAPBEXchaText 3 2 5" xfId="11895"/>
    <cellStyle name="SAPBEXchaText 3 2 6" xfId="11896"/>
    <cellStyle name="SAPBEXchaText 3 3" xfId="7917"/>
    <cellStyle name="SAPBEXchaText 3 3 2" xfId="7918"/>
    <cellStyle name="SAPBEXchaText 3 3 2 2" xfId="11897"/>
    <cellStyle name="SAPBEXchaText 3 3 2 3" xfId="11898"/>
    <cellStyle name="SAPBEXchaText 3 3 2 4" xfId="11899"/>
    <cellStyle name="SAPBEXchaText 3 3 2 5" xfId="11900"/>
    <cellStyle name="SAPBEXchaText 3 3 3" xfId="11901"/>
    <cellStyle name="SAPBEXchaText 3 3 4" xfId="11902"/>
    <cellStyle name="SAPBEXchaText 3 3 5" xfId="11903"/>
    <cellStyle name="SAPBEXchaText 3 3 6" xfId="11904"/>
    <cellStyle name="SAPBEXchaText 3 4" xfId="7919"/>
    <cellStyle name="SAPBEXchaText 3 4 2" xfId="7920"/>
    <cellStyle name="SAPBEXchaText 3 4 2 2" xfId="11905"/>
    <cellStyle name="SAPBEXchaText 3 4 2 3" xfId="11906"/>
    <cellStyle name="SAPBEXchaText 3 4 2 4" xfId="11907"/>
    <cellStyle name="SAPBEXchaText 3 4 2 5" xfId="11908"/>
    <cellStyle name="SAPBEXchaText 3 4 3" xfId="11909"/>
    <cellStyle name="SAPBEXchaText 3 4 4" xfId="11910"/>
    <cellStyle name="SAPBEXchaText 3 4 5" xfId="11911"/>
    <cellStyle name="SAPBEXchaText 3 4 6" xfId="11912"/>
    <cellStyle name="SAPBEXchaText 3 5" xfId="11913"/>
    <cellStyle name="SAPBEXchaText 3 6" xfId="11914"/>
    <cellStyle name="SAPBEXchaText 3 7" xfId="11915"/>
    <cellStyle name="SAPBEXchaText 3 8" xfId="11916"/>
    <cellStyle name="SAPBEXchaText 4" xfId="7921"/>
    <cellStyle name="SAPBEXchaText 4 2" xfId="7922"/>
    <cellStyle name="SAPBEXchaText 4 2 2" xfId="11917"/>
    <cellStyle name="SAPBEXchaText 4 2 3" xfId="11918"/>
    <cellStyle name="SAPBEXchaText 4 2 4" xfId="11919"/>
    <cellStyle name="SAPBEXchaText 4 2 5" xfId="11920"/>
    <cellStyle name="SAPBEXchaText 4 3" xfId="11921"/>
    <cellStyle name="SAPBEXchaText 4 4" xfId="11922"/>
    <cellStyle name="SAPBEXchaText 4 5" xfId="11923"/>
    <cellStyle name="SAPBEXchaText 4 6" xfId="11924"/>
    <cellStyle name="SAPBEXchaText 5" xfId="7923"/>
    <cellStyle name="SAPBEXchaText 5 2" xfId="11925"/>
    <cellStyle name="SAPBEXchaText 5 3" xfId="11926"/>
    <cellStyle name="SAPBEXchaText 5 4" xfId="11927"/>
    <cellStyle name="SAPBEXchaText 5 5" xfId="11928"/>
    <cellStyle name="SAPBEXchaText 6" xfId="11929"/>
    <cellStyle name="SAPBEXchaText 7" xfId="11930"/>
    <cellStyle name="SAPBEXchaText 8" xfId="11931"/>
    <cellStyle name="SAPBEXchaText 9" xfId="11932"/>
    <cellStyle name="SAPBEXexcBad7" xfId="246"/>
    <cellStyle name="SAPBEXexcBad7 2" xfId="7924"/>
    <cellStyle name="SAPBEXexcBad7 2 2" xfId="11933"/>
    <cellStyle name="SAPBEXexcBad7 2 3" xfId="11934"/>
    <cellStyle name="SAPBEXexcBad7 2 4" xfId="11935"/>
    <cellStyle name="SAPBEXexcBad7 2 5" xfId="11936"/>
    <cellStyle name="SAPBEXexcBad7 3" xfId="11937"/>
    <cellStyle name="SAPBEXexcBad8" xfId="247"/>
    <cellStyle name="SAPBEXexcBad8 2" xfId="7925"/>
    <cellStyle name="SAPBEXexcBad8 2 2" xfId="11938"/>
    <cellStyle name="SAPBEXexcBad8 2 3" xfId="11939"/>
    <cellStyle name="SAPBEXexcBad8 2 4" xfId="11940"/>
    <cellStyle name="SAPBEXexcBad8 2 5" xfId="11941"/>
    <cellStyle name="SAPBEXexcBad8 3" xfId="11942"/>
    <cellStyle name="SAPBEXexcBad9" xfId="248"/>
    <cellStyle name="SAPBEXexcBad9 2" xfId="7926"/>
    <cellStyle name="SAPBEXexcBad9 2 2" xfId="11943"/>
    <cellStyle name="SAPBEXexcBad9 2 3" xfId="11944"/>
    <cellStyle name="SAPBEXexcBad9 2 4" xfId="11945"/>
    <cellStyle name="SAPBEXexcBad9 2 5" xfId="11946"/>
    <cellStyle name="SAPBEXexcBad9 3" xfId="11947"/>
    <cellStyle name="SAPBEXexcCritical4" xfId="249"/>
    <cellStyle name="SAPBEXexcCritical4 2" xfId="7927"/>
    <cellStyle name="SAPBEXexcCritical4 2 2" xfId="11948"/>
    <cellStyle name="SAPBEXexcCritical4 2 3" xfId="11949"/>
    <cellStyle name="SAPBEXexcCritical4 2 4" xfId="11950"/>
    <cellStyle name="SAPBEXexcCritical4 2 5" xfId="11951"/>
    <cellStyle name="SAPBEXexcCritical4 3" xfId="11952"/>
    <cellStyle name="SAPBEXexcCritical5" xfId="250"/>
    <cellStyle name="SAPBEXexcCritical5 2" xfId="7928"/>
    <cellStyle name="SAPBEXexcCritical5 2 2" xfId="11953"/>
    <cellStyle name="SAPBEXexcCritical5 2 3" xfId="11954"/>
    <cellStyle name="SAPBEXexcCritical5 2 4" xfId="11955"/>
    <cellStyle name="SAPBEXexcCritical5 2 5" xfId="11956"/>
    <cellStyle name="SAPBEXexcCritical5 3" xfId="11957"/>
    <cellStyle name="SAPBEXexcCritical6" xfId="251"/>
    <cellStyle name="SAPBEXexcCritical6 2" xfId="7929"/>
    <cellStyle name="SAPBEXexcCritical6 2 2" xfId="11958"/>
    <cellStyle name="SAPBEXexcCritical6 2 3" xfId="11959"/>
    <cellStyle name="SAPBEXexcCritical6 2 4" xfId="11960"/>
    <cellStyle name="SAPBEXexcCritical6 2 5" xfId="11961"/>
    <cellStyle name="SAPBEXexcCritical6 3" xfId="11962"/>
    <cellStyle name="SAPBEXexcGood1" xfId="252"/>
    <cellStyle name="SAPBEXexcGood1 2" xfId="7930"/>
    <cellStyle name="SAPBEXexcGood1 2 2" xfId="11963"/>
    <cellStyle name="SAPBEXexcGood1 2 3" xfId="11964"/>
    <cellStyle name="SAPBEXexcGood1 2 4" xfId="11965"/>
    <cellStyle name="SAPBEXexcGood1 2 5" xfId="11966"/>
    <cellStyle name="SAPBEXexcGood1 3" xfId="11967"/>
    <cellStyle name="SAPBEXexcGood2" xfId="253"/>
    <cellStyle name="SAPBEXexcGood2 2" xfId="7931"/>
    <cellStyle name="SAPBEXexcGood2 2 2" xfId="11968"/>
    <cellStyle name="SAPBEXexcGood2 2 3" xfId="11969"/>
    <cellStyle name="SAPBEXexcGood2 2 4" xfId="11970"/>
    <cellStyle name="SAPBEXexcGood2 2 5" xfId="11971"/>
    <cellStyle name="SAPBEXexcGood2 3" xfId="11972"/>
    <cellStyle name="SAPBEXexcGood3" xfId="254"/>
    <cellStyle name="SAPBEXexcGood3 2" xfId="7932"/>
    <cellStyle name="SAPBEXexcGood3 2 2" xfId="11973"/>
    <cellStyle name="SAPBEXexcGood3 2 3" xfId="11974"/>
    <cellStyle name="SAPBEXexcGood3 2 4" xfId="11975"/>
    <cellStyle name="SAPBEXexcGood3 2 5" xfId="11976"/>
    <cellStyle name="SAPBEXexcGood3 3" xfId="11977"/>
    <cellStyle name="SAPBEXfilterDrill" xfId="255"/>
    <cellStyle name="SAPBEXfilterDrill 2" xfId="7933"/>
    <cellStyle name="SAPBEXfilterDrill 2 2" xfId="11978"/>
    <cellStyle name="SAPBEXfilterDrill 2 3" xfId="11979"/>
    <cellStyle name="SAPBEXfilterDrill 2 4" xfId="11980"/>
    <cellStyle name="SAPBEXfilterDrill 2 5" xfId="11981"/>
    <cellStyle name="SAPBEXfilterDrill 3" xfId="11982"/>
    <cellStyle name="SAPBEXfilterDrill 4" xfId="11983"/>
    <cellStyle name="SAPBEXfilterItem" xfId="256"/>
    <cellStyle name="SAPBEXfilterItem 2" xfId="7934"/>
    <cellStyle name="SAPBEXfilterItem 2 2" xfId="11984"/>
    <cellStyle name="SAPBEXfilterItem 2 3" xfId="11985"/>
    <cellStyle name="SAPBEXfilterItem 2 4" xfId="11986"/>
    <cellStyle name="SAPBEXfilterItem 2 5" xfId="11987"/>
    <cellStyle name="SAPBEXfilterItem 3" xfId="11988"/>
    <cellStyle name="SAPBEXfilterText" xfId="257"/>
    <cellStyle name="SAPBEXfilterText 2" xfId="11989"/>
    <cellStyle name="SAPBEXfilterText 2 2" xfId="11990"/>
    <cellStyle name="SAPBEXfilterText 3" xfId="11991"/>
    <cellStyle name="SAPBEXformats" xfId="258"/>
    <cellStyle name="SAPBEXformats 2" xfId="7935"/>
    <cellStyle name="SAPBEXformats 2 2" xfId="7936"/>
    <cellStyle name="SAPBEXformats 2 2 2" xfId="11992"/>
    <cellStyle name="SAPBEXformats 2 2 3" xfId="11993"/>
    <cellStyle name="SAPBEXformats 2 2 4" xfId="11994"/>
    <cellStyle name="SAPBEXformats 2 2 5" xfId="11995"/>
    <cellStyle name="SAPBEXformats 2 3" xfId="11996"/>
    <cellStyle name="SAPBEXformats 2 4" xfId="11997"/>
    <cellStyle name="SAPBEXformats 2 5" xfId="11998"/>
    <cellStyle name="SAPBEXformats 2 6" xfId="11999"/>
    <cellStyle name="SAPBEXformats 3" xfId="7937"/>
    <cellStyle name="SAPBEXformats 3 2" xfId="12000"/>
    <cellStyle name="SAPBEXformats 3 3" xfId="12001"/>
    <cellStyle name="SAPBEXformats 3 4" xfId="12002"/>
    <cellStyle name="SAPBEXformats 3 5" xfId="12003"/>
    <cellStyle name="SAPBEXformats 4" xfId="12004"/>
    <cellStyle name="SAPBEXheaderItem" xfId="259"/>
    <cellStyle name="SAPBEXheaderItem 2" xfId="7938"/>
    <cellStyle name="SAPBEXheaderItem 2 2" xfId="12005"/>
    <cellStyle name="SAPBEXheaderItem 2 3" xfId="12006"/>
    <cellStyle name="SAPBEXheaderItem 2 4" xfId="12007"/>
    <cellStyle name="SAPBEXheaderItem 2 5" xfId="12008"/>
    <cellStyle name="SAPBEXheaderItem 3" xfId="12009"/>
    <cellStyle name="SAPBEXheaderItem 4" xfId="12010"/>
    <cellStyle name="SAPBEXheaderText" xfId="260"/>
    <cellStyle name="SAPBEXheaderText 2" xfId="7939"/>
    <cellStyle name="SAPBEXheaderText 2 2" xfId="12011"/>
    <cellStyle name="SAPBEXheaderText 2 3" xfId="12012"/>
    <cellStyle name="SAPBEXheaderText 2 4" xfId="12013"/>
    <cellStyle name="SAPBEXheaderText 2 5" xfId="12014"/>
    <cellStyle name="SAPBEXheaderText 3" xfId="12015"/>
    <cellStyle name="SAPBEXheaderText 4" xfId="12016"/>
    <cellStyle name="SAPBEXHLevel0" xfId="261"/>
    <cellStyle name="SAPBEXHLevel0 2" xfId="7940"/>
    <cellStyle name="SAPBEXHLevel0 2 2" xfId="7941"/>
    <cellStyle name="SAPBEXHLevel0 2 2 2" xfId="12017"/>
    <cellStyle name="SAPBEXHLevel0 2 2 3" xfId="12018"/>
    <cellStyle name="SAPBEXHLevel0 2 2 4" xfId="12019"/>
    <cellStyle name="SAPBEXHLevel0 2 2 5" xfId="12020"/>
    <cellStyle name="SAPBEXHLevel0 2 3" xfId="12021"/>
    <cellStyle name="SAPBEXHLevel0 2 4" xfId="12022"/>
    <cellStyle name="SAPBEXHLevel0 2 5" xfId="12023"/>
    <cellStyle name="SAPBEXHLevel0 2 6" xfId="12024"/>
    <cellStyle name="SAPBEXHLevel0 3" xfId="7942"/>
    <cellStyle name="SAPBEXHLevel0 3 2" xfId="12025"/>
    <cellStyle name="SAPBEXHLevel0 3 3" xfId="12026"/>
    <cellStyle name="SAPBEXHLevel0 3 4" xfId="12027"/>
    <cellStyle name="SAPBEXHLevel0 3 5" xfId="12028"/>
    <cellStyle name="SAPBEXHLevel0 4" xfId="12029"/>
    <cellStyle name="SAPBEXHLevel0X" xfId="262"/>
    <cellStyle name="SAPBEXHLevel0X 2" xfId="7943"/>
    <cellStyle name="SAPBEXHLevel0X 2 2" xfId="7944"/>
    <cellStyle name="SAPBEXHLevel0X 2 2 2" xfId="7945"/>
    <cellStyle name="SAPBEXHLevel0X 2 2 2 2" xfId="12030"/>
    <cellStyle name="SAPBEXHLevel0X 2 2 2 3" xfId="12031"/>
    <cellStyle name="SAPBEXHLevel0X 2 2 2 4" xfId="12032"/>
    <cellStyle name="SAPBEXHLevel0X 2 2 2 5" xfId="12033"/>
    <cellStyle name="SAPBEXHLevel0X 2 2 3" xfId="12034"/>
    <cellStyle name="SAPBEXHLevel0X 2 2 4" xfId="12035"/>
    <cellStyle name="SAPBEXHLevel0X 2 2 5" xfId="12036"/>
    <cellStyle name="SAPBEXHLevel0X 2 2 6" xfId="12037"/>
    <cellStyle name="SAPBEXHLevel0X 2 3" xfId="7946"/>
    <cellStyle name="SAPBEXHLevel0X 2 3 2" xfId="12038"/>
    <cellStyle name="SAPBEXHLevel0X 2 3 3" xfId="12039"/>
    <cellStyle name="SAPBEXHLevel0X 2 3 4" xfId="12040"/>
    <cellStyle name="SAPBEXHLevel0X 2 3 5" xfId="12041"/>
    <cellStyle name="SAPBEXHLevel0X 2 4" xfId="12042"/>
    <cellStyle name="SAPBEXHLevel0X 2 5" xfId="12043"/>
    <cellStyle name="SAPBEXHLevel0X 2 6" xfId="12044"/>
    <cellStyle name="SAPBEXHLevel0X 2 7" xfId="12045"/>
    <cellStyle name="SAPBEXHLevel0X 3" xfId="7947"/>
    <cellStyle name="SAPBEXHLevel0X 3 2" xfId="7948"/>
    <cellStyle name="SAPBEXHLevel0X 3 2 2" xfId="7949"/>
    <cellStyle name="SAPBEXHLevel0X 3 2 2 2" xfId="12046"/>
    <cellStyle name="SAPBEXHLevel0X 3 2 2 3" xfId="12047"/>
    <cellStyle name="SAPBEXHLevel0X 3 2 2 4" xfId="12048"/>
    <cellStyle name="SAPBEXHLevel0X 3 2 2 5" xfId="12049"/>
    <cellStyle name="SAPBEXHLevel0X 3 2 3" xfId="12050"/>
    <cellStyle name="SAPBEXHLevel0X 3 2 4" xfId="12051"/>
    <cellStyle name="SAPBEXHLevel0X 3 2 5" xfId="12052"/>
    <cellStyle name="SAPBEXHLevel0X 3 2 6" xfId="12053"/>
    <cellStyle name="SAPBEXHLevel0X 3 3" xfId="7950"/>
    <cellStyle name="SAPBEXHLevel0X 3 3 2" xfId="7951"/>
    <cellStyle name="SAPBEXHLevel0X 3 3 2 2" xfId="12054"/>
    <cellStyle name="SAPBEXHLevel0X 3 3 2 3" xfId="12055"/>
    <cellStyle name="SAPBEXHLevel0X 3 3 2 4" xfId="12056"/>
    <cellStyle name="SAPBEXHLevel0X 3 3 2 5" xfId="12057"/>
    <cellStyle name="SAPBEXHLevel0X 3 3 3" xfId="12058"/>
    <cellStyle name="SAPBEXHLevel0X 3 3 4" xfId="12059"/>
    <cellStyle name="SAPBEXHLevel0X 3 3 5" xfId="12060"/>
    <cellStyle name="SAPBEXHLevel0X 3 3 6" xfId="12061"/>
    <cellStyle name="SAPBEXHLevel0X 3 4" xfId="7952"/>
    <cellStyle name="SAPBEXHLevel0X 3 4 2" xfId="7953"/>
    <cellStyle name="SAPBEXHLevel0X 3 4 2 2" xfId="12062"/>
    <cellStyle name="SAPBEXHLevel0X 3 4 2 3" xfId="12063"/>
    <cellStyle name="SAPBEXHLevel0X 3 4 2 4" xfId="12064"/>
    <cellStyle name="SAPBEXHLevel0X 3 4 2 5" xfId="12065"/>
    <cellStyle name="SAPBEXHLevel0X 3 4 3" xfId="12066"/>
    <cellStyle name="SAPBEXHLevel0X 3 4 4" xfId="12067"/>
    <cellStyle name="SAPBEXHLevel0X 3 4 5" xfId="12068"/>
    <cellStyle name="SAPBEXHLevel0X 3 4 6" xfId="12069"/>
    <cellStyle name="SAPBEXHLevel0X 3 5" xfId="12070"/>
    <cellStyle name="SAPBEXHLevel0X 3 6" xfId="12071"/>
    <cellStyle name="SAPBEXHLevel0X 3 7" xfId="12072"/>
    <cellStyle name="SAPBEXHLevel0X 3 8" xfId="12073"/>
    <cellStyle name="SAPBEXHLevel0X 4" xfId="7954"/>
    <cellStyle name="SAPBEXHLevel0X 4 2" xfId="7955"/>
    <cellStyle name="SAPBEXHLevel0X 4 2 2" xfId="12074"/>
    <cellStyle name="SAPBEXHLevel0X 4 2 3" xfId="12075"/>
    <cellStyle name="SAPBEXHLevel0X 4 2 4" xfId="12076"/>
    <cellStyle name="SAPBEXHLevel0X 4 2 5" xfId="12077"/>
    <cellStyle name="SAPBEXHLevel0X 4 3" xfId="12078"/>
    <cellStyle name="SAPBEXHLevel0X 4 4" xfId="12079"/>
    <cellStyle name="SAPBEXHLevel0X 4 5" xfId="12080"/>
    <cellStyle name="SAPBEXHLevel0X 4 6" xfId="12081"/>
    <cellStyle name="SAPBEXHLevel0X 5" xfId="7956"/>
    <cellStyle name="SAPBEXHLevel0X 5 2" xfId="12082"/>
    <cellStyle name="SAPBEXHLevel0X 5 3" xfId="12083"/>
    <cellStyle name="SAPBEXHLevel0X 5 4" xfId="12084"/>
    <cellStyle name="SAPBEXHLevel0X 5 5" xfId="12085"/>
    <cellStyle name="SAPBEXHLevel0X 6" xfId="12086"/>
    <cellStyle name="SAPBEXHLevel0X 7" xfId="12087"/>
    <cellStyle name="SAPBEXHLevel0X 8" xfId="12088"/>
    <cellStyle name="SAPBEXHLevel1" xfId="263"/>
    <cellStyle name="SAPBEXHLevel1 2" xfId="7957"/>
    <cellStyle name="SAPBEXHLevel1 2 2" xfId="7958"/>
    <cellStyle name="SAPBEXHLevel1 2 2 2" xfId="12089"/>
    <cellStyle name="SAPBEXHLevel1 2 2 3" xfId="12090"/>
    <cellStyle name="SAPBEXHLevel1 2 2 4" xfId="12091"/>
    <cellStyle name="SAPBEXHLevel1 2 2 5" xfId="12092"/>
    <cellStyle name="SAPBEXHLevel1 2 3" xfId="12093"/>
    <cellStyle name="SAPBEXHLevel1 2 4" xfId="12094"/>
    <cellStyle name="SAPBEXHLevel1 2 5" xfId="12095"/>
    <cellStyle name="SAPBEXHLevel1 2 6" xfId="12096"/>
    <cellStyle name="SAPBEXHLevel1 3" xfId="7959"/>
    <cellStyle name="SAPBEXHLevel1 3 2" xfId="12097"/>
    <cellStyle name="SAPBEXHLevel1 3 3" xfId="12098"/>
    <cellStyle name="SAPBEXHLevel1 3 4" xfId="12099"/>
    <cellStyle name="SAPBEXHLevel1 3 5" xfId="12100"/>
    <cellStyle name="SAPBEXHLevel1 4" xfId="12101"/>
    <cellStyle name="SAPBEXHLevel1X" xfId="264"/>
    <cellStyle name="SAPBEXHLevel1X 2" xfId="7960"/>
    <cellStyle name="SAPBEXHLevel1X 2 2" xfId="7961"/>
    <cellStyle name="SAPBEXHLevel1X 2 2 2" xfId="12102"/>
    <cellStyle name="SAPBEXHLevel1X 2 2 3" xfId="12103"/>
    <cellStyle name="SAPBEXHLevel1X 2 2 4" xfId="12104"/>
    <cellStyle name="SAPBEXHLevel1X 2 2 5" xfId="12105"/>
    <cellStyle name="SAPBEXHLevel1X 2 3" xfId="12106"/>
    <cellStyle name="SAPBEXHLevel1X 2 4" xfId="12107"/>
    <cellStyle name="SAPBEXHLevel1X 2 5" xfId="12108"/>
    <cellStyle name="SAPBEXHLevel1X 2 6" xfId="12109"/>
    <cellStyle name="SAPBEXHLevel1X 3" xfId="7962"/>
    <cellStyle name="SAPBEXHLevel1X 3 2" xfId="12110"/>
    <cellStyle name="SAPBEXHLevel1X 3 3" xfId="12111"/>
    <cellStyle name="SAPBEXHLevel1X 3 4" xfId="12112"/>
    <cellStyle name="SAPBEXHLevel1X 3 5" xfId="12113"/>
    <cellStyle name="SAPBEXHLevel1X 4" xfId="12114"/>
    <cellStyle name="SAPBEXHLevel2" xfId="265"/>
    <cellStyle name="SAPBEXHLevel2 2" xfId="7963"/>
    <cellStyle name="SAPBEXHLevel2 2 2" xfId="7964"/>
    <cellStyle name="SAPBEXHLevel2 2 2 2" xfId="12115"/>
    <cellStyle name="SAPBEXHLevel2 2 2 3" xfId="12116"/>
    <cellStyle name="SAPBEXHLevel2 2 2 4" xfId="12117"/>
    <cellStyle name="SAPBEXHLevel2 2 2 5" xfId="12118"/>
    <cellStyle name="SAPBEXHLevel2 2 3" xfId="12119"/>
    <cellStyle name="SAPBEXHLevel2 2 4" xfId="12120"/>
    <cellStyle name="SAPBEXHLevel2 2 5" xfId="12121"/>
    <cellStyle name="SAPBEXHLevel2 2 6" xfId="12122"/>
    <cellStyle name="SAPBEXHLevel2 3" xfId="7965"/>
    <cellStyle name="SAPBEXHLevel2 3 2" xfId="12123"/>
    <cellStyle name="SAPBEXHLevel2 3 3" xfId="12124"/>
    <cellStyle name="SAPBEXHLevel2 3 4" xfId="12125"/>
    <cellStyle name="SAPBEXHLevel2 3 5" xfId="12126"/>
    <cellStyle name="SAPBEXHLevel2 4" xfId="12127"/>
    <cellStyle name="SAPBEXHLevel2X" xfId="266"/>
    <cellStyle name="SAPBEXHLevel2X 2" xfId="7966"/>
    <cellStyle name="SAPBEXHLevel2X 2 2" xfId="7967"/>
    <cellStyle name="SAPBEXHLevel2X 2 2 2" xfId="12128"/>
    <cellStyle name="SAPBEXHLevel2X 2 2 3" xfId="12129"/>
    <cellStyle name="SAPBEXHLevel2X 2 2 4" xfId="12130"/>
    <cellStyle name="SAPBEXHLevel2X 2 2 5" xfId="12131"/>
    <cellStyle name="SAPBEXHLevel2X 2 3" xfId="12132"/>
    <cellStyle name="SAPBEXHLevel2X 2 4" xfId="12133"/>
    <cellStyle name="SAPBEXHLevel2X 2 5" xfId="12134"/>
    <cellStyle name="SAPBEXHLevel2X 2 6" xfId="12135"/>
    <cellStyle name="SAPBEXHLevel2X 3" xfId="7968"/>
    <cellStyle name="SAPBEXHLevel2X 3 2" xfId="12136"/>
    <cellStyle name="SAPBEXHLevel2X 3 3" xfId="12137"/>
    <cellStyle name="SAPBEXHLevel2X 3 4" xfId="12138"/>
    <cellStyle name="SAPBEXHLevel2X 3 5" xfId="12139"/>
    <cellStyle name="SAPBEXHLevel2X 4" xfId="12140"/>
    <cellStyle name="SAPBEXHLevel3" xfId="267"/>
    <cellStyle name="SAPBEXHLevel3 2" xfId="7969"/>
    <cellStyle name="SAPBEXHLevel3 2 2" xfId="7970"/>
    <cellStyle name="SAPBEXHLevel3 2 2 2" xfId="12141"/>
    <cellStyle name="SAPBEXHLevel3 2 2 3" xfId="12142"/>
    <cellStyle name="SAPBEXHLevel3 2 2 4" xfId="12143"/>
    <cellStyle name="SAPBEXHLevel3 2 2 5" xfId="12144"/>
    <cellStyle name="SAPBEXHLevel3 2 3" xfId="12145"/>
    <cellStyle name="SAPBEXHLevel3 2 4" xfId="12146"/>
    <cellStyle name="SAPBEXHLevel3 2 5" xfId="12147"/>
    <cellStyle name="SAPBEXHLevel3 2 6" xfId="12148"/>
    <cellStyle name="SAPBEXHLevel3 3" xfId="7971"/>
    <cellStyle name="SAPBEXHLevel3 3 2" xfId="12149"/>
    <cellStyle name="SAPBEXHLevel3 3 3" xfId="12150"/>
    <cellStyle name="SAPBEXHLevel3 3 4" xfId="12151"/>
    <cellStyle name="SAPBEXHLevel3 3 5" xfId="12152"/>
    <cellStyle name="SAPBEXHLevel3 4" xfId="12153"/>
    <cellStyle name="SAPBEXHLevel3X" xfId="268"/>
    <cellStyle name="SAPBEXHLevel3X 2" xfId="7972"/>
    <cellStyle name="SAPBEXHLevel3X 2 2" xfId="7973"/>
    <cellStyle name="SAPBEXHLevel3X 2 2 2" xfId="12154"/>
    <cellStyle name="SAPBEXHLevel3X 2 2 3" xfId="12155"/>
    <cellStyle name="SAPBEXHLevel3X 2 2 4" xfId="12156"/>
    <cellStyle name="SAPBEXHLevel3X 2 2 5" xfId="12157"/>
    <cellStyle name="SAPBEXHLevel3X 2 3" xfId="12158"/>
    <cellStyle name="SAPBEXHLevel3X 2 4" xfId="12159"/>
    <cellStyle name="SAPBEXHLevel3X 2 5" xfId="12160"/>
    <cellStyle name="SAPBEXHLevel3X 2 6" xfId="12161"/>
    <cellStyle name="SAPBEXHLevel3X 3" xfId="7974"/>
    <cellStyle name="SAPBEXHLevel3X 3 2" xfId="12162"/>
    <cellStyle name="SAPBEXHLevel3X 3 3" xfId="12163"/>
    <cellStyle name="SAPBEXHLevel3X 3 4" xfId="12164"/>
    <cellStyle name="SAPBEXHLevel3X 3 5" xfId="12165"/>
    <cellStyle name="SAPBEXHLevel3X 4" xfId="12166"/>
    <cellStyle name="SAPBEXinputData" xfId="269"/>
    <cellStyle name="SAPBEXinputData 2" xfId="7975"/>
    <cellStyle name="SAPBEXinputData 2 2" xfId="7976"/>
    <cellStyle name="SAPBEXinputData 2 2 2" xfId="12167"/>
    <cellStyle name="SAPBEXinputData 2 2 3" xfId="12168"/>
    <cellStyle name="SAPBEXinputData 2 2 4" xfId="12169"/>
    <cellStyle name="SAPBEXinputData 2 2 5" xfId="12170"/>
    <cellStyle name="SAPBEXinputData 2 3" xfId="12171"/>
    <cellStyle name="SAPBEXinputData 2 4" xfId="12172"/>
    <cellStyle name="SAPBEXinputData 2 5" xfId="12173"/>
    <cellStyle name="SAPBEXinputData 2 6" xfId="12174"/>
    <cellStyle name="SAPBEXinputData 3" xfId="7977"/>
    <cellStyle name="SAPBEXinputData 3 2" xfId="12175"/>
    <cellStyle name="SAPBEXinputData 3 3" xfId="12176"/>
    <cellStyle name="SAPBEXinputData 3 4" xfId="12177"/>
    <cellStyle name="SAPBEXinputData 3 5" xfId="12178"/>
    <cellStyle name="SAPBEXItemHeader" xfId="7978"/>
    <cellStyle name="SAPBEXresData" xfId="270"/>
    <cellStyle name="SAPBEXresData 2" xfId="7979"/>
    <cellStyle name="SAPBEXresData 2 2" xfId="12179"/>
    <cellStyle name="SAPBEXresData 2 3" xfId="12180"/>
    <cellStyle name="SAPBEXresData 2 4" xfId="12181"/>
    <cellStyle name="SAPBEXresData 2 5" xfId="12182"/>
    <cellStyle name="SAPBEXresData 3" xfId="12183"/>
    <cellStyle name="SAPBEXresDataEmph" xfId="271"/>
    <cellStyle name="SAPBEXresDataEmph 2" xfId="7980"/>
    <cellStyle name="SAPBEXresDataEmph 2 2" xfId="12184"/>
    <cellStyle name="SAPBEXresDataEmph 2 3" xfId="12185"/>
    <cellStyle name="SAPBEXresDataEmph 2 4" xfId="12186"/>
    <cellStyle name="SAPBEXresDataEmph 2 5" xfId="12187"/>
    <cellStyle name="SAPBEXresDataEmph 3" xfId="12188"/>
    <cellStyle name="SAPBEXresItem" xfId="272"/>
    <cellStyle name="SAPBEXresItem 2" xfId="7981"/>
    <cellStyle name="SAPBEXresItem 2 2" xfId="12189"/>
    <cellStyle name="SAPBEXresItem 2 3" xfId="12190"/>
    <cellStyle name="SAPBEXresItem 2 4" xfId="12191"/>
    <cellStyle name="SAPBEXresItem 2 5" xfId="12192"/>
    <cellStyle name="SAPBEXresItem 3" xfId="12193"/>
    <cellStyle name="SAPBEXresItemX" xfId="273"/>
    <cellStyle name="SAPBEXresItemX 2" xfId="7982"/>
    <cellStyle name="SAPBEXresItemX 2 2" xfId="12194"/>
    <cellStyle name="SAPBEXresItemX 2 3" xfId="12195"/>
    <cellStyle name="SAPBEXresItemX 2 4" xfId="12196"/>
    <cellStyle name="SAPBEXresItemX 2 5" xfId="12197"/>
    <cellStyle name="SAPBEXresItemX 3" xfId="12198"/>
    <cellStyle name="SAPBEXstdData" xfId="274"/>
    <cellStyle name="SAPBEXstdData 2" xfId="7983"/>
    <cellStyle name="SAPBEXstdData 2 2" xfId="12199"/>
    <cellStyle name="SAPBEXstdData 2 3" xfId="12200"/>
    <cellStyle name="SAPBEXstdData 2 4" xfId="12201"/>
    <cellStyle name="SAPBEXstdData 2 5" xfId="12202"/>
    <cellStyle name="SAPBEXstdData 3" xfId="7984"/>
    <cellStyle name="SAPBEXstdData 3 2" xfId="12203"/>
    <cellStyle name="SAPBEXstdData 3 3" xfId="12204"/>
    <cellStyle name="SAPBEXstdData 3 4" xfId="12205"/>
    <cellStyle name="SAPBEXstdData 3 5" xfId="12206"/>
    <cellStyle name="SAPBEXstdData 4" xfId="12207"/>
    <cellStyle name="SAPBEXstdDataEmph" xfId="275"/>
    <cellStyle name="SAPBEXstdDataEmph 2" xfId="7985"/>
    <cellStyle name="SAPBEXstdDataEmph 2 2" xfId="12208"/>
    <cellStyle name="SAPBEXstdDataEmph 2 3" xfId="12209"/>
    <cellStyle name="SAPBEXstdDataEmph 2 4" xfId="12210"/>
    <cellStyle name="SAPBEXstdDataEmph 2 5" xfId="12211"/>
    <cellStyle name="SAPBEXstdDataEmph 3" xfId="12212"/>
    <cellStyle name="SAPBEXstdItem" xfId="276"/>
    <cellStyle name="SAPBEXstdItem 2" xfId="7986"/>
    <cellStyle name="SAPBEXstdItem 2 2" xfId="7987"/>
    <cellStyle name="SAPBEXstdItem 2 2 2" xfId="7988"/>
    <cellStyle name="SAPBEXstdItem 2 2 2 2" xfId="12213"/>
    <cellStyle name="SAPBEXstdItem 2 2 2 3" xfId="12214"/>
    <cellStyle name="SAPBEXstdItem 2 2 2 4" xfId="12215"/>
    <cellStyle name="SAPBEXstdItem 2 2 2 5" xfId="12216"/>
    <cellStyle name="SAPBEXstdItem 2 2 3" xfId="12217"/>
    <cellStyle name="SAPBEXstdItem 2 2 4" xfId="12218"/>
    <cellStyle name="SAPBEXstdItem 2 2 5" xfId="12219"/>
    <cellStyle name="SAPBEXstdItem 2 2 6" xfId="12220"/>
    <cellStyle name="SAPBEXstdItem 2 3" xfId="7989"/>
    <cellStyle name="SAPBEXstdItem 2 3 2" xfId="12221"/>
    <cellStyle name="SAPBEXstdItem 2 3 3" xfId="12222"/>
    <cellStyle name="SAPBEXstdItem 2 3 4" xfId="12223"/>
    <cellStyle name="SAPBEXstdItem 2 3 5" xfId="12224"/>
    <cellStyle name="SAPBEXstdItem 2 4" xfId="12225"/>
    <cellStyle name="SAPBEXstdItem 2 5" xfId="12226"/>
    <cellStyle name="SAPBEXstdItem 2 6" xfId="12227"/>
    <cellStyle name="SAPBEXstdItem 2 7" xfId="12228"/>
    <cellStyle name="SAPBEXstdItem 3" xfId="7990"/>
    <cellStyle name="SAPBEXstdItem 3 2" xfId="7991"/>
    <cellStyle name="SAPBEXstdItem 3 2 2" xfId="7992"/>
    <cellStyle name="SAPBEXstdItem 3 2 2 2" xfId="12229"/>
    <cellStyle name="SAPBEXstdItem 3 2 2 3" xfId="12230"/>
    <cellStyle name="SAPBEXstdItem 3 2 2 4" xfId="12231"/>
    <cellStyle name="SAPBEXstdItem 3 2 2 5" xfId="12232"/>
    <cellStyle name="SAPBEXstdItem 3 2 3" xfId="12233"/>
    <cellStyle name="SAPBEXstdItem 3 2 4" xfId="12234"/>
    <cellStyle name="SAPBEXstdItem 3 2 5" xfId="12235"/>
    <cellStyle name="SAPBEXstdItem 3 2 6" xfId="12236"/>
    <cellStyle name="SAPBEXstdItem 3 3" xfId="7993"/>
    <cellStyle name="SAPBEXstdItem 3 3 2" xfId="7994"/>
    <cellStyle name="SAPBEXstdItem 3 3 2 2" xfId="12237"/>
    <cellStyle name="SAPBEXstdItem 3 3 2 3" xfId="12238"/>
    <cellStyle name="SAPBEXstdItem 3 3 2 4" xfId="12239"/>
    <cellStyle name="SAPBEXstdItem 3 3 2 5" xfId="12240"/>
    <cellStyle name="SAPBEXstdItem 3 3 3" xfId="12241"/>
    <cellStyle name="SAPBEXstdItem 3 3 4" xfId="12242"/>
    <cellStyle name="SAPBEXstdItem 3 3 5" xfId="12243"/>
    <cellStyle name="SAPBEXstdItem 3 3 6" xfId="12244"/>
    <cellStyle name="SAPBEXstdItem 3 4" xfId="7995"/>
    <cellStyle name="SAPBEXstdItem 3 4 2" xfId="7996"/>
    <cellStyle name="SAPBEXstdItem 3 4 2 2" xfId="12245"/>
    <cellStyle name="SAPBEXstdItem 3 4 2 3" xfId="12246"/>
    <cellStyle name="SAPBEXstdItem 3 4 2 4" xfId="12247"/>
    <cellStyle name="SAPBEXstdItem 3 4 2 5" xfId="12248"/>
    <cellStyle name="SAPBEXstdItem 3 4 3" xfId="12249"/>
    <cellStyle name="SAPBEXstdItem 3 4 4" xfId="12250"/>
    <cellStyle name="SAPBEXstdItem 3 4 5" xfId="12251"/>
    <cellStyle name="SAPBEXstdItem 3 4 6" xfId="12252"/>
    <cellStyle name="SAPBEXstdItem 3 5" xfId="12253"/>
    <cellStyle name="SAPBEXstdItem 3 6" xfId="12254"/>
    <cellStyle name="SAPBEXstdItem 3 7" xfId="12255"/>
    <cellStyle name="SAPBEXstdItem 3 8" xfId="12256"/>
    <cellStyle name="SAPBEXstdItem 4" xfId="7997"/>
    <cellStyle name="SAPBEXstdItem 4 2" xfId="7998"/>
    <cellStyle name="SAPBEXstdItem 4 2 2" xfId="12257"/>
    <cellStyle name="SAPBEXstdItem 4 2 3" xfId="12258"/>
    <cellStyle name="SAPBEXstdItem 4 2 4" xfId="12259"/>
    <cellStyle name="SAPBEXstdItem 4 2 5" xfId="12260"/>
    <cellStyle name="SAPBEXstdItem 4 3" xfId="12261"/>
    <cellStyle name="SAPBEXstdItem 4 4" xfId="12262"/>
    <cellStyle name="SAPBEXstdItem 4 5" xfId="12263"/>
    <cellStyle name="SAPBEXstdItem 4 6" xfId="12264"/>
    <cellStyle name="SAPBEXstdItem 5" xfId="7999"/>
    <cellStyle name="SAPBEXstdItem 5 2" xfId="12265"/>
    <cellStyle name="SAPBEXstdItem 5 3" xfId="12266"/>
    <cellStyle name="SAPBEXstdItem 5 4" xfId="12267"/>
    <cellStyle name="SAPBEXstdItem 5 5" xfId="12268"/>
    <cellStyle name="SAPBEXstdItem 6" xfId="12269"/>
    <cellStyle name="SAPBEXstdItem 7" xfId="12270"/>
    <cellStyle name="SAPBEXstdItem 8" xfId="12271"/>
    <cellStyle name="SAPBEXstdItemX" xfId="277"/>
    <cellStyle name="SAPBEXstdItemX 2" xfId="8000"/>
    <cellStyle name="SAPBEXstdItemX 2 2" xfId="8001"/>
    <cellStyle name="SAPBEXstdItemX 2 2 2" xfId="8002"/>
    <cellStyle name="SAPBEXstdItemX 2 2 2 2" xfId="12272"/>
    <cellStyle name="SAPBEXstdItemX 2 2 2 3" xfId="12273"/>
    <cellStyle name="SAPBEXstdItemX 2 2 2 4" xfId="12274"/>
    <cellStyle name="SAPBEXstdItemX 2 2 2 5" xfId="12275"/>
    <cellStyle name="SAPBEXstdItemX 2 2 3" xfId="12276"/>
    <cellStyle name="SAPBEXstdItemX 2 2 4" xfId="12277"/>
    <cellStyle name="SAPBEXstdItemX 2 2 5" xfId="12278"/>
    <cellStyle name="SAPBEXstdItemX 2 2 6" xfId="12279"/>
    <cellStyle name="SAPBEXstdItemX 2 3" xfId="8003"/>
    <cellStyle name="SAPBEXstdItemX 2 3 2" xfId="12280"/>
    <cellStyle name="SAPBEXstdItemX 2 3 3" xfId="12281"/>
    <cellStyle name="SAPBEXstdItemX 2 3 4" xfId="12282"/>
    <cellStyle name="SAPBEXstdItemX 2 3 5" xfId="12283"/>
    <cellStyle name="SAPBEXstdItemX 2 4" xfId="12284"/>
    <cellStyle name="SAPBEXstdItemX 2 5" xfId="12285"/>
    <cellStyle name="SAPBEXstdItemX 2 6" xfId="12286"/>
    <cellStyle name="SAPBEXstdItemX 2 7" xfId="12287"/>
    <cellStyle name="SAPBEXstdItemX 3" xfId="8004"/>
    <cellStyle name="SAPBEXstdItemX 3 2" xfId="8005"/>
    <cellStyle name="SAPBEXstdItemX 3 2 2" xfId="8006"/>
    <cellStyle name="SAPBEXstdItemX 3 2 2 2" xfId="12288"/>
    <cellStyle name="SAPBEXstdItemX 3 2 2 3" xfId="12289"/>
    <cellStyle name="SAPBEXstdItemX 3 2 2 4" xfId="12290"/>
    <cellStyle name="SAPBEXstdItemX 3 2 2 5" xfId="12291"/>
    <cellStyle name="SAPBEXstdItemX 3 2 3" xfId="12292"/>
    <cellStyle name="SAPBEXstdItemX 3 2 4" xfId="12293"/>
    <cellStyle name="SAPBEXstdItemX 3 2 5" xfId="12294"/>
    <cellStyle name="SAPBEXstdItemX 3 2 6" xfId="12295"/>
    <cellStyle name="SAPBEXstdItemX 3 3" xfId="8007"/>
    <cellStyle name="SAPBEXstdItemX 3 3 2" xfId="8008"/>
    <cellStyle name="SAPBEXstdItemX 3 3 2 2" xfId="12296"/>
    <cellStyle name="SAPBEXstdItemX 3 3 2 3" xfId="12297"/>
    <cellStyle name="SAPBEXstdItemX 3 3 2 4" xfId="12298"/>
    <cellStyle name="SAPBEXstdItemX 3 3 2 5" xfId="12299"/>
    <cellStyle name="SAPBEXstdItemX 3 3 3" xfId="12300"/>
    <cellStyle name="SAPBEXstdItemX 3 3 4" xfId="12301"/>
    <cellStyle name="SAPBEXstdItemX 3 3 5" xfId="12302"/>
    <cellStyle name="SAPBEXstdItemX 3 3 6" xfId="12303"/>
    <cellStyle name="SAPBEXstdItemX 3 4" xfId="8009"/>
    <cellStyle name="SAPBEXstdItemX 3 4 2" xfId="8010"/>
    <cellStyle name="SAPBEXstdItemX 3 4 2 2" xfId="12304"/>
    <cellStyle name="SAPBEXstdItemX 3 4 2 3" xfId="12305"/>
    <cellStyle name="SAPBEXstdItemX 3 4 2 4" xfId="12306"/>
    <cellStyle name="SAPBEXstdItemX 3 4 2 5" xfId="12307"/>
    <cellStyle name="SAPBEXstdItemX 3 4 3" xfId="12308"/>
    <cellStyle name="SAPBEXstdItemX 3 4 4" xfId="12309"/>
    <cellStyle name="SAPBEXstdItemX 3 4 5" xfId="12310"/>
    <cellStyle name="SAPBEXstdItemX 3 4 6" xfId="12311"/>
    <cellStyle name="SAPBEXstdItemX 3 5" xfId="12312"/>
    <cellStyle name="SAPBEXstdItemX 3 6" xfId="12313"/>
    <cellStyle name="SAPBEXstdItemX 3 7" xfId="12314"/>
    <cellStyle name="SAPBEXstdItemX 3 8" xfId="12315"/>
    <cellStyle name="SAPBEXstdItemX 4" xfId="8011"/>
    <cellStyle name="SAPBEXstdItemX 4 2" xfId="8012"/>
    <cellStyle name="SAPBEXstdItemX 4 2 2" xfId="12316"/>
    <cellStyle name="SAPBEXstdItemX 4 2 3" xfId="12317"/>
    <cellStyle name="SAPBEXstdItemX 4 2 4" xfId="12318"/>
    <cellStyle name="SAPBEXstdItemX 4 2 5" xfId="12319"/>
    <cellStyle name="SAPBEXstdItemX 4 3" xfId="12320"/>
    <cellStyle name="SAPBEXstdItemX 4 4" xfId="12321"/>
    <cellStyle name="SAPBEXstdItemX 4 5" xfId="12322"/>
    <cellStyle name="SAPBEXstdItemX 4 6" xfId="12323"/>
    <cellStyle name="SAPBEXstdItemX 5" xfId="8013"/>
    <cellStyle name="SAPBEXstdItemX 5 2" xfId="12324"/>
    <cellStyle name="SAPBEXstdItemX 5 3" xfId="12325"/>
    <cellStyle name="SAPBEXstdItemX 5 4" xfId="12326"/>
    <cellStyle name="SAPBEXstdItemX 5 5" xfId="12327"/>
    <cellStyle name="SAPBEXstdItemX 6" xfId="12328"/>
    <cellStyle name="SAPBEXstdItemX 7" xfId="12329"/>
    <cellStyle name="SAPBEXstdItemX 8" xfId="12330"/>
    <cellStyle name="SAPBEXtitle" xfId="278"/>
    <cellStyle name="SAPBEXtitle 2" xfId="12331"/>
    <cellStyle name="SAPBEXtitle 2 2" xfId="12332"/>
    <cellStyle name="SAPBEXtitle 3" xfId="12333"/>
    <cellStyle name="SAPBEXunassignedItem" xfId="8014"/>
    <cellStyle name="SAPBEXundefined" xfId="279"/>
    <cellStyle name="SAPBEXundefined 2" xfId="8015"/>
    <cellStyle name="SAPBEXundefined 2 2" xfId="12334"/>
    <cellStyle name="SAPBEXundefined 2 3" xfId="12335"/>
    <cellStyle name="SAPBEXundefined 2 4" xfId="12336"/>
    <cellStyle name="SAPBEXundefined 2 5" xfId="12337"/>
    <cellStyle name="SAPBEXundefined 3" xfId="12338"/>
    <cellStyle name="shade" xfId="280"/>
    <cellStyle name="shade 2" xfId="8016"/>
    <cellStyle name="shade 2 2" xfId="8017"/>
    <cellStyle name="shade 2 2 2" xfId="8018"/>
    <cellStyle name="shade 2 3" xfId="8019"/>
    <cellStyle name="shade 3" xfId="8020"/>
    <cellStyle name="shade 3 2" xfId="8021"/>
    <cellStyle name="shade 3 2 2" xfId="8022"/>
    <cellStyle name="shade 3 3" xfId="8023"/>
    <cellStyle name="shade 3 3 2" xfId="8024"/>
    <cellStyle name="shade 3 4" xfId="8025"/>
    <cellStyle name="shade 3 4 2" xfId="8026"/>
    <cellStyle name="shade 4" xfId="8027"/>
    <cellStyle name="shade 4 2" xfId="8028"/>
    <cellStyle name="shade 5" xfId="8029"/>
    <cellStyle name="shade 6" xfId="12339"/>
    <cellStyle name="shade 6 2" xfId="12340"/>
    <cellStyle name="shade 7" xfId="12341"/>
    <cellStyle name="shade 7 2" xfId="12342"/>
    <cellStyle name="shade 8" xfId="12343"/>
    <cellStyle name="shade_ACCOUNTS" xfId="12344"/>
    <cellStyle name="Sheet Title" xfId="281"/>
    <cellStyle name="StmtTtl1" xfId="282"/>
    <cellStyle name="StmtTtl1 2" xfId="8030"/>
    <cellStyle name="StmtTtl1 2 2" xfId="8031"/>
    <cellStyle name="StmtTtl1 2 2 2" xfId="12345"/>
    <cellStyle name="StmtTtl1 2 3" xfId="8032"/>
    <cellStyle name="StmtTtl1 2 3 2" xfId="12346"/>
    <cellStyle name="StmtTtl1 2 4" xfId="12347"/>
    <cellStyle name="StmtTtl1 3" xfId="8033"/>
    <cellStyle name="StmtTtl1 3 2" xfId="8034"/>
    <cellStyle name="StmtTtl1 3 2 2" xfId="12348"/>
    <cellStyle name="StmtTtl1 3 3" xfId="8035"/>
    <cellStyle name="StmtTtl1 3 3 2" xfId="12349"/>
    <cellStyle name="StmtTtl1 3 4" xfId="12350"/>
    <cellStyle name="StmtTtl1 4" xfId="8036"/>
    <cellStyle name="StmtTtl1 4 2" xfId="8037"/>
    <cellStyle name="StmtTtl1 4 2 2" xfId="12351"/>
    <cellStyle name="StmtTtl1 4 3" xfId="8038"/>
    <cellStyle name="StmtTtl1 4 3 2" xfId="12352"/>
    <cellStyle name="StmtTtl1 4 4" xfId="12353"/>
    <cellStyle name="StmtTtl1 5" xfId="8039"/>
    <cellStyle name="StmtTtl1 5 2" xfId="8040"/>
    <cellStyle name="StmtTtl1 6" xfId="12354"/>
    <cellStyle name="StmtTtl1 6 2" xfId="12355"/>
    <cellStyle name="StmtTtl1 7" xfId="12356"/>
    <cellStyle name="StmtTtl1 8" xfId="12357"/>
    <cellStyle name="StmtTtl1_(C) WHE Proforma with ITC cash grant 10 Yr Amort_for deferral_102809" xfId="8041"/>
    <cellStyle name="StmtTtl2" xfId="283"/>
    <cellStyle name="StmtTtl2 2" xfId="8042"/>
    <cellStyle name="StmtTtl2 2 2" xfId="12358"/>
    <cellStyle name="StmtTtl2 2 3" xfId="12359"/>
    <cellStyle name="StmtTtl2 2 4" xfId="12360"/>
    <cellStyle name="StmtTtl2 2 5" xfId="12361"/>
    <cellStyle name="StmtTtl2 3" xfId="8043"/>
    <cellStyle name="StmtTtl2 3 2" xfId="8044"/>
    <cellStyle name="StmtTtl2 3 2 2" xfId="12362"/>
    <cellStyle name="StmtTtl2 3 2 3" xfId="12363"/>
    <cellStyle name="StmtTtl2 3 2 4" xfId="12364"/>
    <cellStyle name="StmtTtl2 3 2 5" xfId="12365"/>
    <cellStyle name="StmtTtl2 4" xfId="8045"/>
    <cellStyle name="StmtTtl2 4 2" xfId="12366"/>
    <cellStyle name="StmtTtl2 4 3" xfId="12367"/>
    <cellStyle name="StmtTtl2 4 4" xfId="12368"/>
    <cellStyle name="StmtTtl2 4 5" xfId="12369"/>
    <cellStyle name="StmtTtl2 5" xfId="12370"/>
    <cellStyle name="StmtTtl2 6" xfId="12371"/>
    <cellStyle name="StmtTtl2 7" xfId="12372"/>
    <cellStyle name="StmtTtl2 8" xfId="12373"/>
    <cellStyle name="StmtTtl2 9" xfId="12374"/>
    <cellStyle name="StmtTtl2_4.32E Depreciation Study Robs file" xfId="12375"/>
    <cellStyle name="STYL1 - Style1" xfId="284"/>
    <cellStyle name="STYL1 - Style1 2" xfId="12376"/>
    <cellStyle name="STYL1 - Style1 2 2" xfId="12377"/>
    <cellStyle name="STYL1 - Style1 3" xfId="12378"/>
    <cellStyle name="Style 1" xfId="8"/>
    <cellStyle name="Style 1 10" xfId="12379"/>
    <cellStyle name="Style 1 10 2" xfId="12380"/>
    <cellStyle name="Style 1 11" xfId="12381"/>
    <cellStyle name="Style 1 12" xfId="12382"/>
    <cellStyle name="Style 1 12 2" xfId="12383"/>
    <cellStyle name="Style 1 13" xfId="12384"/>
    <cellStyle name="Style 1 14" xfId="12385"/>
    <cellStyle name="Style 1 15" xfId="12386"/>
    <cellStyle name="Style 1 2" xfId="285"/>
    <cellStyle name="Style 1 2 2" xfId="8046"/>
    <cellStyle name="Style 1 2 2 2" xfId="294"/>
    <cellStyle name="Style 1 2 2 2 2" xfId="12387"/>
    <cellStyle name="Style 1 2 2 3" xfId="12388"/>
    <cellStyle name="Style 1 2 2 4" xfId="12389"/>
    <cellStyle name="Style 1 2 3" xfId="8047"/>
    <cellStyle name="Style 1 2 3 2" xfId="12390"/>
    <cellStyle name="Style 1 2 4" xfId="12391"/>
    <cellStyle name="Style 1 2 4 2" xfId="12392"/>
    <cellStyle name="Style 1 2 4 3" xfId="12393"/>
    <cellStyle name="Style 1 2 5" xfId="12394"/>
    <cellStyle name="Style 1 2 5 2" xfId="12395"/>
    <cellStyle name="Style 1 2 6" xfId="12396"/>
    <cellStyle name="Style 1 2 7" xfId="12397"/>
    <cellStyle name="Style 1 2_4 31E Reg Asset  Liab and EXH D" xfId="12398"/>
    <cellStyle name="Style 1 3" xfId="8048"/>
    <cellStyle name="Style 1 3 2" xfId="8049"/>
    <cellStyle name="Style 1 3 2 2" xfId="8050"/>
    <cellStyle name="Style 1 3 2 2 2" xfId="12399"/>
    <cellStyle name="Style 1 3 2 3" xfId="12400"/>
    <cellStyle name="Style 1 3 2 4" xfId="12401"/>
    <cellStyle name="Style 1 3 3" xfId="8051"/>
    <cellStyle name="Style 1 3 3 2" xfId="12402"/>
    <cellStyle name="Style 1 3 3 2 2" xfId="12403"/>
    <cellStyle name="Style 1 3 4" xfId="12404"/>
    <cellStyle name="Style 1 3 4 2" xfId="12405"/>
    <cellStyle name="Style 1 3 5" xfId="12406"/>
    <cellStyle name="Style 1 4" xfId="8052"/>
    <cellStyle name="Style 1 4 2" xfId="8053"/>
    <cellStyle name="Style 1 4 2 2" xfId="8054"/>
    <cellStyle name="Style 1 4 3" xfId="8055"/>
    <cellStyle name="Style 1 4 3 2" xfId="12407"/>
    <cellStyle name="Style 1 4 4" xfId="12408"/>
    <cellStyle name="Style 1 5" xfId="8056"/>
    <cellStyle name="Style 1 5 2" xfId="8057"/>
    <cellStyle name="Style 1 5 2 2" xfId="8058"/>
    <cellStyle name="Style 1 5 3" xfId="8059"/>
    <cellStyle name="Style 1 5 3 2" xfId="12409"/>
    <cellStyle name="Style 1 5 4" xfId="12410"/>
    <cellStyle name="Style 1 5 4 2" xfId="12411"/>
    <cellStyle name="Style 1 6" xfId="8060"/>
    <cellStyle name="Style 1 6 2" xfId="8061"/>
    <cellStyle name="Style 1 6 2 2" xfId="8062"/>
    <cellStyle name="Style 1 6 2 2 2" xfId="12412"/>
    <cellStyle name="Style 1 6 2 3" xfId="12413"/>
    <cellStyle name="Style 1 6 3" xfId="8063"/>
    <cellStyle name="Style 1 6 3 2" xfId="12414"/>
    <cellStyle name="Style 1 6 3 2 2" xfId="12415"/>
    <cellStyle name="Style 1 6 4" xfId="8064"/>
    <cellStyle name="Style 1 6 4 2" xfId="12416"/>
    <cellStyle name="Style 1 6 4 2 2" xfId="12417"/>
    <cellStyle name="Style 1 6 5" xfId="8065"/>
    <cellStyle name="Style 1 6 5 2" xfId="12418"/>
    <cellStyle name="Style 1 6 5 2 2" xfId="12419"/>
    <cellStyle name="Style 1 6 6" xfId="12420"/>
    <cellStyle name="Style 1 6 6 2" xfId="12421"/>
    <cellStyle name="Style 1 6 7" xfId="12422"/>
    <cellStyle name="Style 1 7" xfId="8066"/>
    <cellStyle name="Style 1 7 2" xfId="12423"/>
    <cellStyle name="Style 1 7 3" xfId="12424"/>
    <cellStyle name="Style 1 8" xfId="12425"/>
    <cellStyle name="Style 1 8 2" xfId="12426"/>
    <cellStyle name="Style 1 9" xfId="12427"/>
    <cellStyle name="Style 1 9 2" xfId="12428"/>
    <cellStyle name="Style 1_ Price Inputs" xfId="12429"/>
    <cellStyle name="Style 21" xfId="12430"/>
    <cellStyle name="Style 22" xfId="12431"/>
    <cellStyle name="Style 23" xfId="12432"/>
    <cellStyle name="Style 24" xfId="12433"/>
    <cellStyle name="Style 25" xfId="12434"/>
    <cellStyle name="Style 26" xfId="12435"/>
    <cellStyle name="Style 27" xfId="12436"/>
    <cellStyle name="Style 28" xfId="12437"/>
    <cellStyle name="Style 29" xfId="12438"/>
    <cellStyle name="Style 29 2" xfId="12439"/>
    <cellStyle name="Style 30" xfId="12440"/>
    <cellStyle name="Style 30 2" xfId="12441"/>
    <cellStyle name="Style 31" xfId="12442"/>
    <cellStyle name="Style 32" xfId="12443"/>
    <cellStyle name="Style 33" xfId="12444"/>
    <cellStyle name="Style 33 2" xfId="12445"/>
    <cellStyle name="Style 34" xfId="12446"/>
    <cellStyle name="Style 34 2" xfId="12447"/>
    <cellStyle name="Style 35" xfId="12448"/>
    <cellStyle name="Style 35 2" xfId="12449"/>
    <cellStyle name="Style 36" xfId="12450"/>
    <cellStyle name="Style 36 2" xfId="12451"/>
    <cellStyle name="Style 39" xfId="12452"/>
    <cellStyle name="Style 39 2" xfId="12453"/>
    <cellStyle name="STYLE1" xfId="12454"/>
    <cellStyle name="STYLE2" xfId="12455"/>
    <cellStyle name="STYLE3" xfId="12456"/>
    <cellStyle name="sub-tl - Style3" xfId="12457"/>
    <cellStyle name="subtot - Style5" xfId="12458"/>
    <cellStyle name="Subtotal" xfId="286"/>
    <cellStyle name="Sub-total" xfId="287"/>
    <cellStyle name="Subtotal 2" xfId="12459"/>
    <cellStyle name="Sub-total 2" xfId="12460"/>
    <cellStyle name="Subtotal 2 2" xfId="12461"/>
    <cellStyle name="Sub-total 2 2" xfId="12462"/>
    <cellStyle name="Subtotal 2 3" xfId="12463"/>
    <cellStyle name="Sub-total 2 3" xfId="12464"/>
    <cellStyle name="Subtotal 3" xfId="12465"/>
    <cellStyle name="Sub-total 3" xfId="12466"/>
    <cellStyle name="Subtotal 3 2" xfId="12467"/>
    <cellStyle name="Sub-total 3 2" xfId="12468"/>
    <cellStyle name="Subtotal 3 3" xfId="12469"/>
    <cellStyle name="Sub-total 3 3" xfId="12470"/>
    <cellStyle name="Subtotal 4" xfId="12471"/>
    <cellStyle name="Sub-total 4" xfId="12472"/>
    <cellStyle name="Subtotal 4 2" xfId="12473"/>
    <cellStyle name="Sub-total 4 2" xfId="12474"/>
    <cellStyle name="Subtotal 4 3" xfId="12475"/>
    <cellStyle name="Sub-total 4 3" xfId="12476"/>
    <cellStyle name="Subtotal 5" xfId="12477"/>
    <cellStyle name="Sub-total 5" xfId="12478"/>
    <cellStyle name="Subtotal 5 2" xfId="12479"/>
    <cellStyle name="Sub-total 5 2" xfId="12480"/>
    <cellStyle name="Subtotal 5 3" xfId="12481"/>
    <cellStyle name="Sub-total 5 3" xfId="12482"/>
    <cellStyle name="Subtotal 6" xfId="12483"/>
    <cellStyle name="Sub-total 6" xfId="12484"/>
    <cellStyle name="Subtotal 6 2" xfId="12485"/>
    <cellStyle name="Sub-total 6 2" xfId="12486"/>
    <cellStyle name="Subtotal 6 3" xfId="12487"/>
    <cellStyle name="Sub-total 6 3" xfId="12488"/>
    <cellStyle name="Subtotal 7" xfId="12489"/>
    <cellStyle name="Sub-total 7" xfId="12490"/>
    <cellStyle name="taples Plaza" xfId="288"/>
    <cellStyle name="Test" xfId="8067"/>
    <cellStyle name="Test 2" xfId="12491"/>
    <cellStyle name="Tickmark" xfId="289"/>
    <cellStyle name="Title 2" xfId="8068"/>
    <cellStyle name="Title 2 2" xfId="8069"/>
    <cellStyle name="Title 2 2 2" xfId="12492"/>
    <cellStyle name="Title 2 2 3" xfId="12493"/>
    <cellStyle name="Title 2 2 3 2" xfId="12494"/>
    <cellStyle name="Title 2 3" xfId="8070"/>
    <cellStyle name="Title 2 4" xfId="12495"/>
    <cellStyle name="Title 2 4 2" xfId="12496"/>
    <cellStyle name="Title 2 5" xfId="12497"/>
    <cellStyle name="Title 3" xfId="8071"/>
    <cellStyle name="Title 3 2" xfId="8072"/>
    <cellStyle name="Title 3 2 2" xfId="12498"/>
    <cellStyle name="Title 3 3" xfId="8073"/>
    <cellStyle name="Title 3 3 2" xfId="12499"/>
    <cellStyle name="Title 3 4" xfId="8074"/>
    <cellStyle name="Title 3 5" xfId="12500"/>
    <cellStyle name="Title 4" xfId="12501"/>
    <cellStyle name="Title 4 2" xfId="12502"/>
    <cellStyle name="Title 5" xfId="12503"/>
    <cellStyle name="Title 6" xfId="12504"/>
    <cellStyle name="Title 6 2" xfId="12505"/>
    <cellStyle name="Title 7" xfId="12506"/>
    <cellStyle name="Title 8" xfId="12507"/>
    <cellStyle name="Title: - Style3" xfId="8075"/>
    <cellStyle name="Title: - Style3 2" xfId="12508"/>
    <cellStyle name="Title: - Style4" xfId="8076"/>
    <cellStyle name="Title: - Style4 2" xfId="12509"/>
    <cellStyle name="Title: Major" xfId="290"/>
    <cellStyle name="Title: Major 2" xfId="12510"/>
    <cellStyle name="Title: Major 3" xfId="12511"/>
    <cellStyle name="Title: Major 3 2" xfId="12512"/>
    <cellStyle name="Title: Major 4" xfId="12513"/>
    <cellStyle name="Title: Minor" xfId="291"/>
    <cellStyle name="Title: Minor 2" xfId="8077"/>
    <cellStyle name="Title: Minor 2 2" xfId="12514"/>
    <cellStyle name="Title: Minor 3" xfId="12515"/>
    <cellStyle name="Title: Minor_Electric Rev Req Model (2009 GRC) Rebuttal" xfId="8078"/>
    <cellStyle name="Title: Worksheet" xfId="292"/>
    <cellStyle name="Title: Worksheet 2" xfId="12516"/>
    <cellStyle name="Title: Worksheet 2 2" xfId="12517"/>
    <cellStyle name="Title: Worksheet 3" xfId="12518"/>
    <cellStyle name="Total 2" xfId="8079"/>
    <cellStyle name="Total 2 2" xfId="8080"/>
    <cellStyle name="Total 2 2 2" xfId="8081"/>
    <cellStyle name="Total 2 2 2 2" xfId="12519"/>
    <cellStyle name="Total 2 2 2 3" xfId="12520"/>
    <cellStyle name="Total 2 2 2 4" xfId="12521"/>
    <cellStyle name="Total 2 2 2 5" xfId="12522"/>
    <cellStyle name="Total 2 2 3" xfId="12523"/>
    <cellStyle name="Total 2 2 3 2" xfId="12524"/>
    <cellStyle name="Total 2 3" xfId="8082"/>
    <cellStyle name="Total 2 3 2" xfId="8083"/>
    <cellStyle name="Total 2 3 2 2" xfId="12525"/>
    <cellStyle name="Total 2 3 2 3" xfId="12526"/>
    <cellStyle name="Total 2 3 2 4" xfId="12527"/>
    <cellStyle name="Total 2 3 2 5" xfId="12528"/>
    <cellStyle name="Total 2 3 2 6" xfId="12529"/>
    <cellStyle name="Total 2 3 3" xfId="8084"/>
    <cellStyle name="Total 2 3 3 2" xfId="12530"/>
    <cellStyle name="Total 2 3 3 3" xfId="12531"/>
    <cellStyle name="Total 2 3 3 4" xfId="12532"/>
    <cellStyle name="Total 2 3 3 5" xfId="12533"/>
    <cellStyle name="Total 2 3 4" xfId="8085"/>
    <cellStyle name="Total 2 3 4 2" xfId="12534"/>
    <cellStyle name="Total 2 3 4 3" xfId="12535"/>
    <cellStyle name="Total 2 3 4 4" xfId="12536"/>
    <cellStyle name="Total 2 3 4 5" xfId="12537"/>
    <cellStyle name="Total 2 3 5" xfId="12538"/>
    <cellStyle name="Total 2 3 6" xfId="12539"/>
    <cellStyle name="Total 2 3 7" xfId="12540"/>
    <cellStyle name="Total 2 3 8" xfId="12541"/>
    <cellStyle name="Total 2 3 9" xfId="12542"/>
    <cellStyle name="Total 2 4" xfId="12543"/>
    <cellStyle name="Total 2 4 2" xfId="12544"/>
    <cellStyle name="Total 2 5" xfId="12545"/>
    <cellStyle name="Total 3" xfId="8086"/>
    <cellStyle name="Total 3 2" xfId="8087"/>
    <cellStyle name="Total 3 2 2" xfId="12546"/>
    <cellStyle name="Total 3 2 3" xfId="12547"/>
    <cellStyle name="Total 3 2 4" xfId="12548"/>
    <cellStyle name="Total 3 2 5" xfId="12549"/>
    <cellStyle name="Total 3 2 6" xfId="12550"/>
    <cellStyle name="Total 3 3" xfId="8088"/>
    <cellStyle name="Total 3 3 2" xfId="12551"/>
    <cellStyle name="Total 3 3 3" xfId="12552"/>
    <cellStyle name="Total 3 3 4" xfId="12553"/>
    <cellStyle name="Total 3 3 5" xfId="12554"/>
    <cellStyle name="Total 3 4" xfId="8089"/>
    <cellStyle name="Total 3 4 2" xfId="12555"/>
    <cellStyle name="Total 3 4 3" xfId="12556"/>
    <cellStyle name="Total 3 4 4" xfId="12557"/>
    <cellStyle name="Total 3 4 5" xfId="12558"/>
    <cellStyle name="Total 4" xfId="8090"/>
    <cellStyle name="Total 4 2" xfId="8091"/>
    <cellStyle name="Total 4 2 2" xfId="12559"/>
    <cellStyle name="Total 4 2 3" xfId="12560"/>
    <cellStyle name="Total 4 2 4" xfId="12561"/>
    <cellStyle name="Total 4 2 5" xfId="12562"/>
    <cellStyle name="Total 4 2 6" xfId="12563"/>
    <cellStyle name="Total 4 2 7" xfId="12564"/>
    <cellStyle name="Total 4 3" xfId="12565"/>
    <cellStyle name="Total 5" xfId="8092"/>
    <cellStyle name="Total 5 2" xfId="12566"/>
    <cellStyle name="Total 5 3" xfId="12567"/>
    <cellStyle name="Total 5 4" xfId="12568"/>
    <cellStyle name="Total 5 5" xfId="12569"/>
    <cellStyle name="Total 5 6" xfId="12570"/>
    <cellStyle name="Total 5 7" xfId="12571"/>
    <cellStyle name="Total 6" xfId="12572"/>
    <cellStyle name="Total 7" xfId="12573"/>
    <cellStyle name="Total 9" xfId="12574"/>
    <cellStyle name="Total 9 2" xfId="12575"/>
    <cellStyle name="Total4 - Style4" xfId="293"/>
    <cellStyle name="Total4 - Style4 2" xfId="8093"/>
    <cellStyle name="Total4 - Style4 2 2" xfId="12576"/>
    <cellStyle name="Total4 - Style4 2 3" xfId="12577"/>
    <cellStyle name="Total4 - Style4 2 4" xfId="12578"/>
    <cellStyle name="Total4 - Style4 2 5" xfId="12579"/>
    <cellStyle name="Total4 - Style4 2 6" xfId="12580"/>
    <cellStyle name="Total4 - Style4 2 7" xfId="12581"/>
    <cellStyle name="Total4 - Style4 3" xfId="12582"/>
    <cellStyle name="Total4 - Style4_ACCOUNTS" xfId="12583"/>
    <cellStyle name="Warning Text 2" xfId="8094"/>
    <cellStyle name="Warning Text 2 2" xfId="8095"/>
    <cellStyle name="Warning Text 2 2 2" xfId="12584"/>
    <cellStyle name="Warning Text 2 2 3" xfId="12585"/>
    <cellStyle name="Warning Text 2 2 3 2" xfId="12586"/>
    <cellStyle name="Warning Text 2 3" xfId="8096"/>
    <cellStyle name="Warning Text 2 4" xfId="12587"/>
    <cellStyle name="Warning Text 2 4 2" xfId="12588"/>
    <cellStyle name="Warning Text 2 5" xfId="12589"/>
    <cellStyle name="Warning Text 3" xfId="8097"/>
    <cellStyle name="Warning Text 3 2" xfId="12590"/>
    <cellStyle name="Warning Text 3 3" xfId="12591"/>
    <cellStyle name="Warning Text 3 3 2" xfId="12592"/>
    <cellStyle name="Warning Text 3 4" xfId="12593"/>
    <cellStyle name="Warning Text 3 5" xfId="12594"/>
    <cellStyle name="Warning Text 4" xfId="12595"/>
    <cellStyle name="Warning Text 4 2" xfId="12596"/>
    <cellStyle name="Warning Text 5" xfId="12597"/>
    <cellStyle name="Warning Text 6" xfId="12598"/>
    <cellStyle name="Warning Text 6 2" xfId="12599"/>
    <cellStyle name="Warning Text 7" xfId="12600"/>
  </cellStyles>
  <dxfs count="6"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10%20GTIF\Original2010GTIF-Oct\Models%20&amp;%20Adjustments%20Oct-10%20filing\3.03%203.04%20RB%20&amp;%20WC-RC%20June%2010%20Working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ower%20Costs\Outlook\2011%20Outlook\Actuals\12%202011\Copy%20of%20Margin_2011_12_final_20120111_1200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GrpRevnu/PUBLIC/# Commission Basis Report/Dec_31_12/Workpapers/2.05 Allocation Method 2012 December For Distributio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GrpRevnu/PUBLIC/# Commission Basis Report/Jun_30_13/Workpapers Dirty Working File June 2013 CBR/2.05 Allocation Method 2013 June CBR WF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GrpRevnu/PUBLIC/# Commission Basis Report/Dec_31_13/Workpapers Dirty Working File December 2013 CBR/2.05 Allocation Method 2013 Dec CBR WF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GrpRevnu/PUBLIC/# Commission Basis Report/Dec_31_14/December 2014 CBR To File/2.05 Allocation Method 2014 December CBR W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view Checklist"/>
      <sheetName val="GRB EOP"/>
      <sheetName val="ERB EOP"/>
      <sheetName val="CWC EOP"/>
      <sheetName val="Gas RB Recon to WC"/>
      <sheetName val="El RB Recon to WC"/>
      <sheetName val="ERB"/>
      <sheetName val="GRB"/>
      <sheetName val="CWC"/>
      <sheetName val="BS"/>
      <sheetName val="Invested Capital"/>
      <sheetName val="Detailed Electric RB"/>
      <sheetName val="Detailed Gas RB"/>
      <sheetName val="Working Capital"/>
      <sheetName val="Summary Flux sheet"/>
      <sheetName val="El Flux Analysis"/>
      <sheetName val="Gas Flux Analysis"/>
      <sheetName val="Attachment A Page 1"/>
      <sheetName val="Attachment A Page 2"/>
      <sheetName val="PPXLSaveData0"/>
      <sheetName val="Chg Code"/>
      <sheetName val="PPXLFunctions"/>
      <sheetName val="PPXLOpen"/>
      <sheetName val="E Input"/>
      <sheetName val="E Recon PWR Plt"/>
      <sheetName val="G Recon PWR Plt"/>
      <sheetName val="G Input"/>
      <sheetName val="Power Plant Info"/>
      <sheetName val="GasMerchInv"/>
      <sheetName val="May10"/>
      <sheetName val="Jun10"/>
      <sheetName val="Sheet2"/>
      <sheetName val="Allocation Factor"/>
      <sheetName val="Dec09"/>
      <sheetName val="Jan10"/>
      <sheetName val="Feb10"/>
      <sheetName val="Mar10"/>
      <sheetName val="Apr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7">
          <cell r="Q7">
            <v>0</v>
          </cell>
          <cell r="S7">
            <v>0</v>
          </cell>
          <cell r="U7">
            <v>0</v>
          </cell>
          <cell r="V7">
            <v>0</v>
          </cell>
          <cell r="W7">
            <v>0</v>
          </cell>
          <cell r="Y7">
            <v>0</v>
          </cell>
          <cell r="AA7">
            <v>0</v>
          </cell>
        </row>
        <row r="8">
          <cell r="Q8">
            <v>0</v>
          </cell>
          <cell r="S8">
            <v>0</v>
          </cell>
          <cell r="U8">
            <v>0</v>
          </cell>
          <cell r="V8">
            <v>0</v>
          </cell>
          <cell r="W8">
            <v>0</v>
          </cell>
          <cell r="Y8">
            <v>0</v>
          </cell>
          <cell r="AA8">
            <v>0</v>
          </cell>
        </row>
        <row r="9">
          <cell r="Q9">
            <v>0</v>
          </cell>
          <cell r="S9">
            <v>0</v>
          </cell>
          <cell r="U9">
            <v>0</v>
          </cell>
          <cell r="V9">
            <v>0</v>
          </cell>
          <cell r="W9">
            <v>0</v>
          </cell>
          <cell r="Y9">
            <v>0</v>
          </cell>
          <cell r="AA9">
            <v>0</v>
          </cell>
        </row>
        <row r="10">
          <cell r="Q10">
            <v>0</v>
          </cell>
          <cell r="S10">
            <v>0</v>
          </cell>
          <cell r="U10">
            <v>0</v>
          </cell>
          <cell r="V10">
            <v>0</v>
          </cell>
          <cell r="W10">
            <v>0</v>
          </cell>
          <cell r="Y10">
            <v>0</v>
          </cell>
          <cell r="AA10">
            <v>0</v>
          </cell>
        </row>
        <row r="11">
          <cell r="Q11">
            <v>0</v>
          </cell>
          <cell r="S11">
            <v>0</v>
          </cell>
          <cell r="U11">
            <v>0</v>
          </cell>
          <cell r="V11">
            <v>0</v>
          </cell>
          <cell r="W11">
            <v>0</v>
          </cell>
          <cell r="Y11">
            <v>0</v>
          </cell>
          <cell r="AA11">
            <v>0</v>
          </cell>
        </row>
        <row r="12">
          <cell r="Q12">
            <v>0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Y12">
            <v>0</v>
          </cell>
          <cell r="AA12">
            <v>0</v>
          </cell>
        </row>
        <row r="13">
          <cell r="Q13">
            <v>0</v>
          </cell>
          <cell r="S13">
            <v>0</v>
          </cell>
          <cell r="U13">
            <v>0</v>
          </cell>
          <cell r="V13">
            <v>0</v>
          </cell>
          <cell r="W13">
            <v>0</v>
          </cell>
          <cell r="Y13">
            <v>0</v>
          </cell>
          <cell r="AA13">
            <v>0</v>
          </cell>
        </row>
        <row r="14">
          <cell r="Q14">
            <v>6048482342.6300001</v>
          </cell>
          <cell r="S14">
            <v>6112284992.5100002</v>
          </cell>
          <cell r="U14">
            <v>6152862298.7600002</v>
          </cell>
          <cell r="V14">
            <v>6174410669.9099998</v>
          </cell>
          <cell r="W14">
            <v>6198743579.6000004</v>
          </cell>
          <cell r="Y14">
            <v>6236096297.6099997</v>
          </cell>
          <cell r="AA14">
            <v>6237478128.4200001</v>
          </cell>
        </row>
        <row r="15">
          <cell r="Q15">
            <v>2381048218.02</v>
          </cell>
          <cell r="S15">
            <v>2435784787.5900002</v>
          </cell>
          <cell r="U15">
            <v>2474902337.4299998</v>
          </cell>
          <cell r="V15">
            <v>2484963662.0999999</v>
          </cell>
          <cell r="W15">
            <v>2493181952.1500001</v>
          </cell>
          <cell r="Y15">
            <v>2514524005.77</v>
          </cell>
          <cell r="AA15">
            <v>2514547820.5999999</v>
          </cell>
        </row>
        <row r="16">
          <cell r="Q16">
            <v>513616773.94</v>
          </cell>
          <cell r="S16">
            <v>518036205.13</v>
          </cell>
          <cell r="U16">
            <v>525922628.55000001</v>
          </cell>
          <cell r="V16">
            <v>529582609.93000001</v>
          </cell>
          <cell r="W16">
            <v>537617929.95000005</v>
          </cell>
          <cell r="Y16">
            <v>542664666.13999999</v>
          </cell>
          <cell r="AA16">
            <v>514834540.25</v>
          </cell>
        </row>
        <row r="17">
          <cell r="Q17">
            <v>22664862.559999999</v>
          </cell>
          <cell r="S17">
            <v>0</v>
          </cell>
          <cell r="U17">
            <v>0</v>
          </cell>
          <cell r="V17">
            <v>0</v>
          </cell>
          <cell r="W17">
            <v>0</v>
          </cell>
          <cell r="Y17">
            <v>0</v>
          </cell>
          <cell r="AA17">
            <v>0</v>
          </cell>
        </row>
        <row r="18">
          <cell r="U18">
            <v>15249131.16</v>
          </cell>
          <cell r="V18">
            <v>14900726.140000001</v>
          </cell>
          <cell r="W18">
            <v>14552321.119999999</v>
          </cell>
          <cell r="Y18">
            <v>13855511.08</v>
          </cell>
          <cell r="AA18">
            <v>13198518.76</v>
          </cell>
        </row>
        <row r="19">
          <cell r="Q19">
            <v>45843563.659999996</v>
          </cell>
          <cell r="S19">
            <v>45251084.619999997</v>
          </cell>
          <cell r="U19">
            <v>44021559.100000001</v>
          </cell>
          <cell r="V19">
            <v>43703710.549999997</v>
          </cell>
          <cell r="W19">
            <v>44066126.560000002</v>
          </cell>
          <cell r="Y19">
            <v>43473647.520000003</v>
          </cell>
          <cell r="AA19">
            <v>43002485.619999997</v>
          </cell>
        </row>
        <row r="20">
          <cell r="Q20">
            <v>1403431.75</v>
          </cell>
          <cell r="S20">
            <v>1315717.25</v>
          </cell>
          <cell r="U20">
            <v>1228002.75</v>
          </cell>
          <cell r="V20">
            <v>1179534.43</v>
          </cell>
          <cell r="W20">
            <v>1062128.33</v>
          </cell>
          <cell r="Y20">
            <v>974413.83</v>
          </cell>
          <cell r="AA20">
            <v>870291.25</v>
          </cell>
        </row>
        <row r="21">
          <cell r="Q21">
            <v>0</v>
          </cell>
          <cell r="S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AA21">
            <v>0</v>
          </cell>
        </row>
        <row r="22">
          <cell r="Q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Y22">
            <v>0</v>
          </cell>
          <cell r="AA22">
            <v>0</v>
          </cell>
        </row>
        <row r="23">
          <cell r="Q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Y23">
            <v>0</v>
          </cell>
          <cell r="AA23">
            <v>0</v>
          </cell>
        </row>
        <row r="24">
          <cell r="Q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Y24">
            <v>0</v>
          </cell>
          <cell r="AA24">
            <v>0</v>
          </cell>
        </row>
        <row r="25">
          <cell r="Q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Y25">
            <v>0</v>
          </cell>
          <cell r="AA25">
            <v>0</v>
          </cell>
        </row>
        <row r="26">
          <cell r="Q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Y26">
            <v>0</v>
          </cell>
          <cell r="AA26">
            <v>0</v>
          </cell>
        </row>
        <row r="27">
          <cell r="Q27">
            <v>16765057.869999999</v>
          </cell>
          <cell r="S27">
            <v>17256636.489999998</v>
          </cell>
          <cell r="U27">
            <v>19495555.449999999</v>
          </cell>
          <cell r="V27">
            <v>19620988.960000001</v>
          </cell>
          <cell r="W27">
            <v>20429519.73</v>
          </cell>
          <cell r="Y27">
            <v>17492510</v>
          </cell>
          <cell r="AA27">
            <v>17262721.379999999</v>
          </cell>
        </row>
        <row r="28">
          <cell r="Q28">
            <v>64439.34</v>
          </cell>
          <cell r="S28">
            <v>64439.34</v>
          </cell>
          <cell r="U28">
            <v>12508209.27</v>
          </cell>
          <cell r="V28">
            <v>12515268.880000001</v>
          </cell>
          <cell r="W28">
            <v>12524418.74</v>
          </cell>
          <cell r="Y28">
            <v>12549068.02</v>
          </cell>
          <cell r="AA28">
            <v>12553236.539999999</v>
          </cell>
        </row>
        <row r="29">
          <cell r="Q29">
            <v>0</v>
          </cell>
          <cell r="S29">
            <v>0</v>
          </cell>
          <cell r="U29">
            <v>0</v>
          </cell>
          <cell r="V29">
            <v>0</v>
          </cell>
          <cell r="W29">
            <v>0</v>
          </cell>
          <cell r="Y29">
            <v>0</v>
          </cell>
          <cell r="AA29">
            <v>0</v>
          </cell>
        </row>
        <row r="30">
          <cell r="Q30">
            <v>58874298.369999997</v>
          </cell>
          <cell r="S30">
            <v>54969123.93</v>
          </cell>
          <cell r="U30">
            <v>50453340.710000001</v>
          </cell>
          <cell r="V30">
            <v>51975617.579999998</v>
          </cell>
          <cell r="W30">
            <v>50997799.93</v>
          </cell>
          <cell r="Y30">
            <v>51186234.409999996</v>
          </cell>
          <cell r="AA30">
            <v>53556066.380000003</v>
          </cell>
        </row>
        <row r="31">
          <cell r="Q31">
            <v>65726595.93</v>
          </cell>
          <cell r="S31">
            <v>29559072.73</v>
          </cell>
          <cell r="U31">
            <v>21543318.690000001</v>
          </cell>
          <cell r="V31">
            <v>22303893.370000001</v>
          </cell>
          <cell r="W31">
            <v>26885033.300000001</v>
          </cell>
          <cell r="Y31">
            <v>27258841.600000001</v>
          </cell>
          <cell r="AA31">
            <v>46190107.420000002</v>
          </cell>
        </row>
        <row r="32">
          <cell r="Q32">
            <v>1451001.06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Y32">
            <v>0</v>
          </cell>
          <cell r="AA32">
            <v>0</v>
          </cell>
        </row>
        <row r="33">
          <cell r="Q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Y33">
            <v>0</v>
          </cell>
          <cell r="AA33">
            <v>0</v>
          </cell>
        </row>
        <row r="34">
          <cell r="Q34">
            <v>0</v>
          </cell>
          <cell r="S34">
            <v>0</v>
          </cell>
          <cell r="U34">
            <v>0</v>
          </cell>
          <cell r="V34">
            <v>0</v>
          </cell>
          <cell r="W34">
            <v>0</v>
          </cell>
          <cell r="Y34">
            <v>0</v>
          </cell>
          <cell r="AA34">
            <v>0</v>
          </cell>
        </row>
        <row r="35">
          <cell r="Q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Y35">
            <v>0</v>
          </cell>
          <cell r="AA35">
            <v>0</v>
          </cell>
        </row>
        <row r="36">
          <cell r="Q36">
            <v>-3618727.54</v>
          </cell>
          <cell r="S36">
            <v>3686056.39</v>
          </cell>
          <cell r="U36">
            <v>4851014.84</v>
          </cell>
          <cell r="V36">
            <v>6528300.4500000002</v>
          </cell>
          <cell r="W36">
            <v>5097670.09</v>
          </cell>
          <cell r="Y36">
            <v>1938599.12</v>
          </cell>
          <cell r="AA36">
            <v>1409909.17</v>
          </cell>
        </row>
        <row r="37">
          <cell r="Q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Y37">
            <v>0</v>
          </cell>
          <cell r="AA37">
            <v>52114.37</v>
          </cell>
        </row>
        <row r="38">
          <cell r="Q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Y38">
            <v>0</v>
          </cell>
          <cell r="AA38">
            <v>0</v>
          </cell>
        </row>
        <row r="39">
          <cell r="Q39">
            <v>0</v>
          </cell>
          <cell r="S39">
            <v>4843442.62</v>
          </cell>
          <cell r="U39">
            <v>5485108.0899999999</v>
          </cell>
          <cell r="V39">
            <v>7464692.5999999996</v>
          </cell>
          <cell r="W39">
            <v>5044592.8600000003</v>
          </cell>
          <cell r="Y39">
            <v>5717721.2800000003</v>
          </cell>
          <cell r="AA39">
            <v>9940459.7799999993</v>
          </cell>
        </row>
        <row r="40">
          <cell r="Q40">
            <v>2632179.79</v>
          </cell>
          <cell r="S40">
            <v>24201487.949999999</v>
          </cell>
          <cell r="U40">
            <v>20293182.440000001</v>
          </cell>
          <cell r="V40">
            <v>20614318.940000001</v>
          </cell>
          <cell r="W40">
            <v>17216151.350000001</v>
          </cell>
          <cell r="Y40">
            <v>16758634.74</v>
          </cell>
          <cell r="AA40">
            <v>20309879.789999999</v>
          </cell>
        </row>
        <row r="41">
          <cell r="Q41">
            <v>173554074.58000001</v>
          </cell>
          <cell r="S41">
            <v>181847461.86000001</v>
          </cell>
          <cell r="U41">
            <v>191951143.94</v>
          </cell>
          <cell r="V41">
            <v>188677194.83000001</v>
          </cell>
          <cell r="W41">
            <v>241258447.31999999</v>
          </cell>
          <cell r="Y41">
            <v>313907707.43000001</v>
          </cell>
          <cell r="AA41">
            <v>356713708.88999999</v>
          </cell>
        </row>
        <row r="42">
          <cell r="Q42">
            <v>43727339.829999998</v>
          </cell>
          <cell r="S42">
            <v>31803811.09</v>
          </cell>
          <cell r="U42">
            <v>20644362.140000001</v>
          </cell>
          <cell r="V42">
            <v>20508757.190000001</v>
          </cell>
          <cell r="W42">
            <v>22504845.75</v>
          </cell>
          <cell r="Y42">
            <v>31328763.010000002</v>
          </cell>
          <cell r="AA42">
            <v>18702871.699999999</v>
          </cell>
        </row>
        <row r="43">
          <cell r="Q43">
            <v>38918779.079999998</v>
          </cell>
          <cell r="S43">
            <v>44712278.210000001</v>
          </cell>
          <cell r="U43">
            <v>46400890.990000002</v>
          </cell>
          <cell r="V43">
            <v>48912862.100000001</v>
          </cell>
          <cell r="W43">
            <v>44497880.82</v>
          </cell>
          <cell r="Y43">
            <v>49901234.520000003</v>
          </cell>
          <cell r="AA43">
            <v>55785412.829999998</v>
          </cell>
        </row>
        <row r="44">
          <cell r="Q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Y44">
            <v>0</v>
          </cell>
          <cell r="AA44">
            <v>0</v>
          </cell>
        </row>
        <row r="45">
          <cell r="Q45">
            <v>0</v>
          </cell>
          <cell r="S45">
            <v>0</v>
          </cell>
          <cell r="U45">
            <v>0</v>
          </cell>
          <cell r="V45">
            <v>0</v>
          </cell>
          <cell r="W45">
            <v>0</v>
          </cell>
          <cell r="Y45">
            <v>0</v>
          </cell>
          <cell r="AA45">
            <v>0</v>
          </cell>
        </row>
        <row r="46">
          <cell r="Q46">
            <v>0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  <cell r="Y46">
            <v>0</v>
          </cell>
          <cell r="AA46">
            <v>0</v>
          </cell>
        </row>
        <row r="47">
          <cell r="Q47">
            <v>0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Y47">
            <v>0</v>
          </cell>
          <cell r="AA47">
            <v>0</v>
          </cell>
        </row>
        <row r="48">
          <cell r="Q48">
            <v>0</v>
          </cell>
          <cell r="S48">
            <v>0</v>
          </cell>
          <cell r="U48">
            <v>0</v>
          </cell>
          <cell r="V48">
            <v>0</v>
          </cell>
          <cell r="W48">
            <v>0</v>
          </cell>
          <cell r="Y48">
            <v>0</v>
          </cell>
          <cell r="AA48">
            <v>0</v>
          </cell>
        </row>
        <row r="49">
          <cell r="Q49">
            <v>0</v>
          </cell>
          <cell r="S49">
            <v>0</v>
          </cell>
          <cell r="U49">
            <v>0</v>
          </cell>
          <cell r="V49">
            <v>0</v>
          </cell>
          <cell r="W49">
            <v>0</v>
          </cell>
          <cell r="Y49">
            <v>0</v>
          </cell>
          <cell r="AA49">
            <v>0</v>
          </cell>
        </row>
        <row r="50">
          <cell r="Q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Y50">
            <v>0</v>
          </cell>
          <cell r="AA50">
            <v>0</v>
          </cell>
        </row>
        <row r="51">
          <cell r="Q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  <cell r="Y51">
            <v>0</v>
          </cell>
          <cell r="AA51">
            <v>0</v>
          </cell>
        </row>
        <row r="52">
          <cell r="Q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Y52">
            <v>0</v>
          </cell>
          <cell r="AA52">
            <v>0</v>
          </cell>
        </row>
        <row r="53">
          <cell r="Q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Y53">
            <v>0</v>
          </cell>
          <cell r="AA53">
            <v>0</v>
          </cell>
        </row>
        <row r="54">
          <cell r="Q54">
            <v>-42834236</v>
          </cell>
          <cell r="S54">
            <v>-42834236</v>
          </cell>
          <cell r="U54">
            <v>-42151986</v>
          </cell>
          <cell r="V54">
            <v>-42151986</v>
          </cell>
          <cell r="W54">
            <v>-43721207</v>
          </cell>
          <cell r="Y54">
            <v>-43721207</v>
          </cell>
          <cell r="AA54">
            <v>-44262577</v>
          </cell>
        </row>
        <row r="55">
          <cell r="Q55">
            <v>-113835552</v>
          </cell>
          <cell r="S55">
            <v>-113835552</v>
          </cell>
          <cell r="U55">
            <v>-119243460</v>
          </cell>
          <cell r="V55">
            <v>-119243460</v>
          </cell>
          <cell r="W55">
            <v>-121613173</v>
          </cell>
          <cell r="Y55">
            <v>-121613173</v>
          </cell>
          <cell r="AA55">
            <v>-125407887</v>
          </cell>
        </row>
        <row r="56">
          <cell r="Q56">
            <v>42834236</v>
          </cell>
          <cell r="S56">
            <v>42834236</v>
          </cell>
          <cell r="U56">
            <v>42151986</v>
          </cell>
          <cell r="V56">
            <v>42151986</v>
          </cell>
          <cell r="W56">
            <v>43721207</v>
          </cell>
          <cell r="Y56">
            <v>43721207</v>
          </cell>
          <cell r="AA56">
            <v>44262577</v>
          </cell>
        </row>
        <row r="57">
          <cell r="Q57">
            <v>113835552</v>
          </cell>
          <cell r="S57">
            <v>113835552</v>
          </cell>
          <cell r="U57">
            <v>119243460</v>
          </cell>
          <cell r="V57">
            <v>119243460</v>
          </cell>
          <cell r="W57">
            <v>121613173</v>
          </cell>
          <cell r="Y57">
            <v>121613173</v>
          </cell>
          <cell r="AA57">
            <v>125407887</v>
          </cell>
        </row>
        <row r="58">
          <cell r="Q58">
            <v>0</v>
          </cell>
          <cell r="S58">
            <v>0</v>
          </cell>
          <cell r="U58">
            <v>0</v>
          </cell>
          <cell r="V58">
            <v>0</v>
          </cell>
          <cell r="W58">
            <v>0</v>
          </cell>
          <cell r="Y58">
            <v>0</v>
          </cell>
          <cell r="AA58">
            <v>0</v>
          </cell>
        </row>
        <row r="59">
          <cell r="Q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Y59">
            <v>0</v>
          </cell>
          <cell r="AA59">
            <v>0</v>
          </cell>
        </row>
        <row r="60">
          <cell r="Q60">
            <v>0</v>
          </cell>
          <cell r="S60">
            <v>0</v>
          </cell>
          <cell r="U60">
            <v>0</v>
          </cell>
          <cell r="V60">
            <v>0</v>
          </cell>
          <cell r="W60">
            <v>0</v>
          </cell>
          <cell r="Y60">
            <v>0</v>
          </cell>
          <cell r="AA60">
            <v>0</v>
          </cell>
        </row>
        <row r="61">
          <cell r="Q61">
            <v>-2399292910.7399998</v>
          </cell>
          <cell r="S61">
            <v>-2443387078.1500001</v>
          </cell>
          <cell r="U61">
            <v>-2460937497.7600002</v>
          </cell>
          <cell r="V61">
            <v>-2472919628.8200002</v>
          </cell>
          <cell r="W61">
            <v>-2484160269.9699998</v>
          </cell>
          <cell r="Y61">
            <v>-2492691837.29</v>
          </cell>
          <cell r="AA61">
            <v>-2483933421.3200002</v>
          </cell>
        </row>
        <row r="62">
          <cell r="Q62">
            <v>-765122592.55999994</v>
          </cell>
          <cell r="S62">
            <v>-774544795.52999997</v>
          </cell>
          <cell r="U62">
            <v>-789808505.13</v>
          </cell>
          <cell r="V62">
            <v>-796519695.50999999</v>
          </cell>
          <cell r="W62">
            <v>-803072108.48000002</v>
          </cell>
          <cell r="Y62">
            <v>-813967053.75</v>
          </cell>
          <cell r="AA62">
            <v>-800349616.55999994</v>
          </cell>
        </row>
        <row r="63">
          <cell r="Q63">
            <v>-38660758.909999996</v>
          </cell>
          <cell r="S63">
            <v>-41038835.219999999</v>
          </cell>
          <cell r="U63">
            <v>-43428517.009999998</v>
          </cell>
          <cell r="V63">
            <v>-44866667.149999999</v>
          </cell>
          <cell r="W63">
            <v>-45971763.850000001</v>
          </cell>
          <cell r="Y63">
            <v>-48306515.119999997</v>
          </cell>
          <cell r="AA63">
            <v>-21110117.27</v>
          </cell>
        </row>
        <row r="64">
          <cell r="Q64">
            <v>8207425.3200000003</v>
          </cell>
          <cell r="S64">
            <v>6906797.1200000001</v>
          </cell>
          <cell r="U64">
            <v>4501065.28</v>
          </cell>
          <cell r="V64">
            <v>5184694.1399999997</v>
          </cell>
          <cell r="W64">
            <v>4925868.76</v>
          </cell>
          <cell r="Y64">
            <v>1222825.0900000001</v>
          </cell>
          <cell r="AA64">
            <v>-640403.19999999995</v>
          </cell>
        </row>
        <row r="65">
          <cell r="Q65">
            <v>21478.19</v>
          </cell>
          <cell r="S65">
            <v>21876.85</v>
          </cell>
          <cell r="U65">
            <v>35873.72</v>
          </cell>
          <cell r="V65">
            <v>34754.29</v>
          </cell>
          <cell r="W65">
            <v>32280.97</v>
          </cell>
          <cell r="Y65">
            <v>34177.589999999997</v>
          </cell>
          <cell r="AA65">
            <v>30390.34</v>
          </cell>
        </row>
        <row r="66">
          <cell r="Q66">
            <v>1658139.1</v>
          </cell>
          <cell r="S66">
            <v>1434648.84</v>
          </cell>
          <cell r="U66">
            <v>1323754.18</v>
          </cell>
          <cell r="V66">
            <v>1285193.06</v>
          </cell>
          <cell r="W66">
            <v>1597358.61</v>
          </cell>
          <cell r="Y66">
            <v>1282146.75</v>
          </cell>
          <cell r="AA66">
            <v>1133602.08</v>
          </cell>
        </row>
        <row r="67">
          <cell r="Q67">
            <v>0</v>
          </cell>
          <cell r="S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AA67">
            <v>0</v>
          </cell>
        </row>
        <row r="68">
          <cell r="Q68">
            <v>0</v>
          </cell>
          <cell r="S68">
            <v>0</v>
          </cell>
          <cell r="U68">
            <v>0</v>
          </cell>
          <cell r="V68">
            <v>0</v>
          </cell>
          <cell r="W68">
            <v>0</v>
          </cell>
          <cell r="Y68">
            <v>0</v>
          </cell>
          <cell r="AA68">
            <v>0</v>
          </cell>
        </row>
        <row r="69">
          <cell r="Q69">
            <v>0</v>
          </cell>
          <cell r="S69">
            <v>0</v>
          </cell>
          <cell r="U69">
            <v>0</v>
          </cell>
          <cell r="V69">
            <v>0</v>
          </cell>
          <cell r="W69">
            <v>0</v>
          </cell>
          <cell r="Y69">
            <v>0</v>
          </cell>
          <cell r="AA69">
            <v>0</v>
          </cell>
        </row>
        <row r="70">
          <cell r="Q70">
            <v>0</v>
          </cell>
          <cell r="S70">
            <v>0</v>
          </cell>
          <cell r="U70">
            <v>0</v>
          </cell>
          <cell r="V70">
            <v>0</v>
          </cell>
          <cell r="W70">
            <v>0</v>
          </cell>
          <cell r="Y70">
            <v>0</v>
          </cell>
          <cell r="AA70">
            <v>0</v>
          </cell>
        </row>
        <row r="71">
          <cell r="Q71">
            <v>0</v>
          </cell>
          <cell r="S71">
            <v>0</v>
          </cell>
          <cell r="U71">
            <v>0</v>
          </cell>
          <cell r="V71">
            <v>0</v>
          </cell>
          <cell r="W71">
            <v>0</v>
          </cell>
          <cell r="Y71">
            <v>0</v>
          </cell>
          <cell r="AA71">
            <v>0</v>
          </cell>
        </row>
        <row r="72">
          <cell r="Q72">
            <v>0</v>
          </cell>
          <cell r="S72">
            <v>0</v>
          </cell>
          <cell r="U72">
            <v>0</v>
          </cell>
          <cell r="V72">
            <v>0</v>
          </cell>
          <cell r="W72">
            <v>0</v>
          </cell>
          <cell r="Y72">
            <v>0</v>
          </cell>
          <cell r="AA72">
            <v>0</v>
          </cell>
        </row>
        <row r="73">
          <cell r="Q73">
            <v>-11122157.73</v>
          </cell>
          <cell r="S73">
            <v>-11671485.689999999</v>
          </cell>
          <cell r="U73">
            <v>-12231487.66</v>
          </cell>
          <cell r="V73">
            <v>-12509185.359999999</v>
          </cell>
          <cell r="W73">
            <v>-12786869</v>
          </cell>
          <cell r="Y73">
            <v>-13396355.720000001</v>
          </cell>
          <cell r="AA73">
            <v>-13763391.439999999</v>
          </cell>
        </row>
        <row r="74">
          <cell r="Q74">
            <v>-11058142.369999999</v>
          </cell>
          <cell r="S74">
            <v>-11449324.710000001</v>
          </cell>
          <cell r="U74">
            <v>-11642727.699999999</v>
          </cell>
          <cell r="V74">
            <v>-11739651.77</v>
          </cell>
          <cell r="W74">
            <v>-11836615.32</v>
          </cell>
          <cell r="Y74">
            <v>-12030480.029999999</v>
          </cell>
          <cell r="AA74">
            <v>-12224431.59</v>
          </cell>
        </row>
        <row r="75">
          <cell r="Q75">
            <v>-258857944.91</v>
          </cell>
          <cell r="S75">
            <v>-265592332.41</v>
          </cell>
          <cell r="U75">
            <v>-272399119.79000002</v>
          </cell>
          <cell r="V75">
            <v>-275881590.41000003</v>
          </cell>
          <cell r="W75">
            <v>-279455032</v>
          </cell>
          <cell r="Y75">
            <v>-286718469.36000001</v>
          </cell>
          <cell r="AA75">
            <v>-293987278.88999999</v>
          </cell>
        </row>
        <row r="76">
          <cell r="Q76">
            <v>946172.25</v>
          </cell>
          <cell r="S76">
            <v>946172.25</v>
          </cell>
          <cell r="U76">
            <v>946172.25</v>
          </cell>
          <cell r="V76">
            <v>946172.25</v>
          </cell>
          <cell r="W76">
            <v>946172.25</v>
          </cell>
          <cell r="Y76">
            <v>946172.25</v>
          </cell>
          <cell r="AA76">
            <v>946172.25</v>
          </cell>
        </row>
        <row r="77">
          <cell r="Q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AA77">
            <v>0</v>
          </cell>
        </row>
        <row r="78">
          <cell r="Q78">
            <v>302358.01</v>
          </cell>
          <cell r="S78">
            <v>302358.01</v>
          </cell>
          <cell r="U78">
            <v>302358.01</v>
          </cell>
          <cell r="V78">
            <v>302358.01</v>
          </cell>
          <cell r="W78">
            <v>302358.01</v>
          </cell>
          <cell r="Y78">
            <v>302358.01</v>
          </cell>
          <cell r="AA78">
            <v>302358.01</v>
          </cell>
        </row>
        <row r="79">
          <cell r="Q79">
            <v>76622596.840000004</v>
          </cell>
          <cell r="S79">
            <v>76622596.840000004</v>
          </cell>
          <cell r="U79">
            <v>76622596.840000004</v>
          </cell>
          <cell r="V79">
            <v>76622596.840000004</v>
          </cell>
          <cell r="W79">
            <v>76622596.840000004</v>
          </cell>
          <cell r="Y79">
            <v>76622596.840000004</v>
          </cell>
          <cell r="AA79">
            <v>76622596.840000004</v>
          </cell>
        </row>
        <row r="80">
          <cell r="Q80">
            <v>0</v>
          </cell>
          <cell r="S80">
            <v>0</v>
          </cell>
          <cell r="U80">
            <v>0</v>
          </cell>
          <cell r="V80">
            <v>0</v>
          </cell>
          <cell r="W80">
            <v>0</v>
          </cell>
          <cell r="Y80">
            <v>0</v>
          </cell>
          <cell r="AA80">
            <v>0</v>
          </cell>
        </row>
        <row r="81">
          <cell r="Q81">
            <v>150900617.56</v>
          </cell>
          <cell r="S81">
            <v>154416733.77000001</v>
          </cell>
          <cell r="U81">
            <v>155115857.46000001</v>
          </cell>
          <cell r="V81">
            <v>154633591.38999999</v>
          </cell>
          <cell r="W81">
            <v>154925691.68000001</v>
          </cell>
          <cell r="Y81">
            <v>155175892.68000001</v>
          </cell>
          <cell r="AA81">
            <v>155148727.80000001</v>
          </cell>
        </row>
        <row r="82">
          <cell r="S82">
            <v>16935620.390000001</v>
          </cell>
          <cell r="U82">
            <v>16950272.940000001</v>
          </cell>
          <cell r="V82">
            <v>16950332.440000001</v>
          </cell>
          <cell r="W82">
            <v>16950332.899999999</v>
          </cell>
          <cell r="Y82">
            <v>16950332.899999999</v>
          </cell>
          <cell r="AA82">
            <v>16950332.899999999</v>
          </cell>
        </row>
        <row r="84">
          <cell r="Q84">
            <v>-693189</v>
          </cell>
          <cell r="S84">
            <v>-697489</v>
          </cell>
          <cell r="U84">
            <v>-701789</v>
          </cell>
          <cell r="V84">
            <v>-703939</v>
          </cell>
          <cell r="W84">
            <v>-706089</v>
          </cell>
          <cell r="Y84">
            <v>-710389</v>
          </cell>
          <cell r="AA84">
            <v>-714689</v>
          </cell>
        </row>
        <row r="85">
          <cell r="Q85">
            <v>0</v>
          </cell>
          <cell r="S85">
            <v>0</v>
          </cell>
          <cell r="U85">
            <v>0</v>
          </cell>
          <cell r="V85">
            <v>0</v>
          </cell>
          <cell r="W85">
            <v>0</v>
          </cell>
          <cell r="Y85">
            <v>0</v>
          </cell>
          <cell r="AA85">
            <v>0</v>
          </cell>
        </row>
        <row r="86">
          <cell r="Q86">
            <v>-271599.03999999998</v>
          </cell>
          <cell r="S86">
            <v>-273465.7</v>
          </cell>
          <cell r="U86">
            <v>-275332.36</v>
          </cell>
          <cell r="V86">
            <v>-276265.69</v>
          </cell>
          <cell r="W86">
            <v>-277199.02</v>
          </cell>
          <cell r="Y86">
            <v>-279065.68</v>
          </cell>
          <cell r="AA86">
            <v>-280932.34000000003</v>
          </cell>
        </row>
        <row r="87">
          <cell r="Q87">
            <v>-39924138.659999996</v>
          </cell>
          <cell r="S87">
            <v>-40366288.659999996</v>
          </cell>
          <cell r="U87">
            <v>-40808438.659999996</v>
          </cell>
          <cell r="V87">
            <v>-41029513.659999996</v>
          </cell>
          <cell r="W87">
            <v>-41250588.659999996</v>
          </cell>
          <cell r="Y87">
            <v>-41692738.659999996</v>
          </cell>
          <cell r="AA87">
            <v>-42134888.659999996</v>
          </cell>
        </row>
        <row r="88">
          <cell r="Q88">
            <v>-369830.2</v>
          </cell>
          <cell r="S88">
            <v>-1063937.04</v>
          </cell>
          <cell r="U88">
            <v>-1823795.66</v>
          </cell>
          <cell r="V88">
            <v>-2202800.02</v>
          </cell>
          <cell r="W88">
            <v>-2582520.31</v>
          </cell>
          <cell r="Y88">
            <v>-3343065.87</v>
          </cell>
          <cell r="AA88">
            <v>-4103533.69</v>
          </cell>
        </row>
        <row r="89">
          <cell r="S89">
            <v>-168873.65</v>
          </cell>
          <cell r="U89">
            <v>-550565.36</v>
          </cell>
          <cell r="V89">
            <v>-744625.77</v>
          </cell>
          <cell r="W89">
            <v>-932426.17</v>
          </cell>
          <cell r="Y89">
            <v>-1320546.99</v>
          </cell>
          <cell r="AA89">
            <v>-1702407.8</v>
          </cell>
        </row>
        <row r="90">
          <cell r="Q90">
            <v>0</v>
          </cell>
          <cell r="S90">
            <v>0</v>
          </cell>
          <cell r="U90">
            <v>0</v>
          </cell>
          <cell r="V90">
            <v>0</v>
          </cell>
          <cell r="W90">
            <v>0</v>
          </cell>
          <cell r="Y90">
            <v>0</v>
          </cell>
          <cell r="AA90">
            <v>0</v>
          </cell>
        </row>
        <row r="91">
          <cell r="Q91">
            <v>7036930.9000000004</v>
          </cell>
          <cell r="S91">
            <v>7125542.04</v>
          </cell>
          <cell r="U91">
            <v>7172985.8499999996</v>
          </cell>
          <cell r="V91">
            <v>7200270.2999999998</v>
          </cell>
          <cell r="W91">
            <v>7238534.71</v>
          </cell>
          <cell r="Y91">
            <v>7309932.3300000001</v>
          </cell>
          <cell r="AA91">
            <v>7389392.6299999999</v>
          </cell>
        </row>
        <row r="92">
          <cell r="Q92">
            <v>0</v>
          </cell>
          <cell r="S92">
            <v>0</v>
          </cell>
          <cell r="U92">
            <v>0</v>
          </cell>
          <cell r="V92">
            <v>0</v>
          </cell>
          <cell r="W92">
            <v>0</v>
          </cell>
          <cell r="Y92">
            <v>0</v>
          </cell>
          <cell r="AA92">
            <v>0</v>
          </cell>
        </row>
        <row r="93">
          <cell r="Q93">
            <v>0</v>
          </cell>
          <cell r="S93">
            <v>0</v>
          </cell>
          <cell r="U93">
            <v>0</v>
          </cell>
          <cell r="V93">
            <v>0</v>
          </cell>
          <cell r="W93">
            <v>0</v>
          </cell>
          <cell r="Y93">
            <v>0</v>
          </cell>
          <cell r="AA93">
            <v>0</v>
          </cell>
        </row>
        <row r="94">
          <cell r="Q94">
            <v>-1112033.1499999999</v>
          </cell>
          <cell r="S94">
            <v>-1084531.1200000001</v>
          </cell>
          <cell r="U94">
            <v>-883395.11</v>
          </cell>
          <cell r="V94">
            <v>-434125.04</v>
          </cell>
          <cell r="W94">
            <v>-434425.04</v>
          </cell>
          <cell r="Y94">
            <v>-96513.65</v>
          </cell>
          <cell r="AA94">
            <v>-98522.54</v>
          </cell>
        </row>
        <row r="95">
          <cell r="Q95">
            <v>2855572.49</v>
          </cell>
          <cell r="S95">
            <v>2837811.66</v>
          </cell>
          <cell r="U95">
            <v>2837811.66</v>
          </cell>
          <cell r="V95">
            <v>2837811.66</v>
          </cell>
          <cell r="W95">
            <v>2840031.21</v>
          </cell>
          <cell r="Y95">
            <v>2843623.56</v>
          </cell>
          <cell r="AA95">
            <v>2843623.56</v>
          </cell>
        </row>
        <row r="96">
          <cell r="Q96">
            <v>0</v>
          </cell>
          <cell r="S96">
            <v>0</v>
          </cell>
          <cell r="U96">
            <v>0</v>
          </cell>
          <cell r="V96">
            <v>0</v>
          </cell>
          <cell r="W96">
            <v>0</v>
          </cell>
          <cell r="Y96">
            <v>0</v>
          </cell>
          <cell r="AA96">
            <v>0</v>
          </cell>
        </row>
        <row r="97">
          <cell r="Q97">
            <v>-446720.92</v>
          </cell>
          <cell r="S97">
            <v>-446720.92</v>
          </cell>
          <cell r="U97">
            <v>-446720.92</v>
          </cell>
          <cell r="V97">
            <v>-446720.92</v>
          </cell>
          <cell r="W97">
            <v>-446720.92</v>
          </cell>
          <cell r="Y97">
            <v>-446720.92</v>
          </cell>
          <cell r="AA97">
            <v>-446720.92</v>
          </cell>
        </row>
        <row r="98">
          <cell r="Q98">
            <v>443838568.27999997</v>
          </cell>
          <cell r="S98">
            <v>58011193.450000003</v>
          </cell>
          <cell r="U98">
            <v>58093445.390000001</v>
          </cell>
          <cell r="V98">
            <v>58093445.390000001</v>
          </cell>
          <cell r="W98">
            <v>56218650.359999999</v>
          </cell>
          <cell r="Y98">
            <v>56218650.359999999</v>
          </cell>
          <cell r="AA98">
            <v>55982106.93</v>
          </cell>
        </row>
        <row r="99">
          <cell r="Q99">
            <v>0</v>
          </cell>
          <cell r="S99">
            <v>0</v>
          </cell>
          <cell r="U99">
            <v>0</v>
          </cell>
          <cell r="V99">
            <v>0</v>
          </cell>
          <cell r="W99">
            <v>0</v>
          </cell>
          <cell r="Y99">
            <v>0</v>
          </cell>
          <cell r="AA99">
            <v>0</v>
          </cell>
        </row>
        <row r="100">
          <cell r="Q100">
            <v>100000</v>
          </cell>
          <cell r="S100">
            <v>100000</v>
          </cell>
          <cell r="U100">
            <v>100000</v>
          </cell>
          <cell r="V100">
            <v>100000</v>
          </cell>
          <cell r="W100">
            <v>100000</v>
          </cell>
          <cell r="Y100">
            <v>100000</v>
          </cell>
          <cell r="AA100">
            <v>100000</v>
          </cell>
        </row>
        <row r="101">
          <cell r="Q101">
            <v>61983052.93</v>
          </cell>
          <cell r="S101">
            <v>61983052.93</v>
          </cell>
          <cell r="U101">
            <v>61735413.329999998</v>
          </cell>
          <cell r="V101">
            <v>61735413.329999998</v>
          </cell>
          <cell r="W101">
            <v>63312723.689999998</v>
          </cell>
          <cell r="Y101">
            <v>63313188.240000002</v>
          </cell>
          <cell r="AA101">
            <v>64350130.060000002</v>
          </cell>
        </row>
        <row r="102">
          <cell r="Q102">
            <v>-100000</v>
          </cell>
          <cell r="S102">
            <v>-100000</v>
          </cell>
          <cell r="U102">
            <v>-100000</v>
          </cell>
          <cell r="V102">
            <v>-100000</v>
          </cell>
          <cell r="W102">
            <v>-100000</v>
          </cell>
          <cell r="Y102">
            <v>-100000</v>
          </cell>
          <cell r="AA102">
            <v>-100000</v>
          </cell>
        </row>
        <row r="103">
          <cell r="Q103">
            <v>-5515.47</v>
          </cell>
          <cell r="S103">
            <v>-5515.47</v>
          </cell>
          <cell r="U103">
            <v>-5515.47</v>
          </cell>
          <cell r="V103">
            <v>-5515.47</v>
          </cell>
          <cell r="W103">
            <v>-5515.47</v>
          </cell>
          <cell r="Y103">
            <v>-5515.47</v>
          </cell>
          <cell r="AA103">
            <v>-2041.19</v>
          </cell>
        </row>
        <row r="104">
          <cell r="Q104">
            <v>0</v>
          </cell>
          <cell r="S104">
            <v>0</v>
          </cell>
          <cell r="U104">
            <v>0</v>
          </cell>
          <cell r="V104">
            <v>0</v>
          </cell>
          <cell r="W104">
            <v>0</v>
          </cell>
          <cell r="Y104">
            <v>0</v>
          </cell>
          <cell r="AA104">
            <v>0</v>
          </cell>
        </row>
        <row r="105">
          <cell r="Q105">
            <v>6324.69</v>
          </cell>
          <cell r="S105">
            <v>6324.69</v>
          </cell>
          <cell r="U105">
            <v>6848.69</v>
          </cell>
          <cell r="V105">
            <v>6848.69</v>
          </cell>
          <cell r="W105">
            <v>4796.6000000000004</v>
          </cell>
          <cell r="Y105">
            <v>4796.6000000000004</v>
          </cell>
          <cell r="AA105">
            <v>3668.33</v>
          </cell>
        </row>
        <row r="106">
          <cell r="Q106">
            <v>1072111.53</v>
          </cell>
          <cell r="S106">
            <v>1058021.77</v>
          </cell>
          <cell r="U106">
            <v>1047414.85</v>
          </cell>
          <cell r="V106">
            <v>995116.85</v>
          </cell>
          <cell r="W106">
            <v>989834.27</v>
          </cell>
          <cell r="Y106">
            <v>955202.46</v>
          </cell>
          <cell r="AA106">
            <v>972182.77</v>
          </cell>
        </row>
        <row r="107">
          <cell r="Q107">
            <v>0</v>
          </cell>
          <cell r="S107">
            <v>0</v>
          </cell>
          <cell r="U107">
            <v>0</v>
          </cell>
          <cell r="V107">
            <v>0</v>
          </cell>
          <cell r="W107">
            <v>0</v>
          </cell>
          <cell r="Y107">
            <v>0</v>
          </cell>
          <cell r="AA107">
            <v>0</v>
          </cell>
        </row>
        <row r="108">
          <cell r="Q108">
            <v>3524603.19</v>
          </cell>
          <cell r="S108">
            <v>3403625.25</v>
          </cell>
          <cell r="U108">
            <v>3368316.7</v>
          </cell>
          <cell r="V108">
            <v>3310738.5</v>
          </cell>
          <cell r="W108">
            <v>3328488.78</v>
          </cell>
          <cell r="Y108">
            <v>3213332.38</v>
          </cell>
          <cell r="AA108">
            <v>3626882.37</v>
          </cell>
        </row>
        <row r="109">
          <cell r="Q109">
            <v>0</v>
          </cell>
          <cell r="S109">
            <v>0</v>
          </cell>
          <cell r="U109">
            <v>0</v>
          </cell>
          <cell r="V109">
            <v>0</v>
          </cell>
          <cell r="W109">
            <v>0</v>
          </cell>
          <cell r="Y109">
            <v>0</v>
          </cell>
          <cell r="AA109">
            <v>0</v>
          </cell>
        </row>
        <row r="110">
          <cell r="Q110">
            <v>0</v>
          </cell>
          <cell r="S110">
            <v>0</v>
          </cell>
          <cell r="U110">
            <v>0</v>
          </cell>
          <cell r="V110">
            <v>0</v>
          </cell>
          <cell r="W110">
            <v>0</v>
          </cell>
          <cell r="Y110">
            <v>0</v>
          </cell>
          <cell r="AA110">
            <v>0</v>
          </cell>
        </row>
        <row r="111">
          <cell r="Q111">
            <v>0</v>
          </cell>
          <cell r="S111">
            <v>0</v>
          </cell>
          <cell r="U111">
            <v>0</v>
          </cell>
          <cell r="V111">
            <v>0</v>
          </cell>
          <cell r="W111">
            <v>0</v>
          </cell>
          <cell r="Y111">
            <v>0</v>
          </cell>
          <cell r="AA111">
            <v>0</v>
          </cell>
        </row>
        <row r="112">
          <cell r="Q112">
            <v>0</v>
          </cell>
          <cell r="S112">
            <v>0</v>
          </cell>
          <cell r="U112">
            <v>0</v>
          </cell>
          <cell r="V112">
            <v>0</v>
          </cell>
          <cell r="W112">
            <v>0</v>
          </cell>
          <cell r="Y112">
            <v>0</v>
          </cell>
          <cell r="AA112">
            <v>0</v>
          </cell>
        </row>
        <row r="113">
          <cell r="Q113">
            <v>7556.66</v>
          </cell>
          <cell r="S113">
            <v>7556.66</v>
          </cell>
          <cell r="U113">
            <v>7556.66</v>
          </cell>
          <cell r="V113">
            <v>7556.66</v>
          </cell>
          <cell r="W113">
            <v>7556.66</v>
          </cell>
          <cell r="Y113">
            <v>7556.66</v>
          </cell>
          <cell r="AA113">
            <v>2041.19</v>
          </cell>
        </row>
        <row r="114">
          <cell r="Q114">
            <v>0</v>
          </cell>
          <cell r="S114">
            <v>0</v>
          </cell>
          <cell r="U114">
            <v>0</v>
          </cell>
          <cell r="V114">
            <v>0</v>
          </cell>
          <cell r="W114">
            <v>0</v>
          </cell>
          <cell r="Y114">
            <v>0</v>
          </cell>
          <cell r="AA114">
            <v>0</v>
          </cell>
        </row>
        <row r="115">
          <cell r="Q115">
            <v>0</v>
          </cell>
          <cell r="S115">
            <v>0</v>
          </cell>
          <cell r="U115">
            <v>0</v>
          </cell>
          <cell r="V115">
            <v>0</v>
          </cell>
          <cell r="W115">
            <v>0</v>
          </cell>
          <cell r="Y115">
            <v>0</v>
          </cell>
          <cell r="AA115">
            <v>0</v>
          </cell>
        </row>
        <row r="116">
          <cell r="Q116">
            <v>0</v>
          </cell>
          <cell r="S116">
            <v>0</v>
          </cell>
          <cell r="U116">
            <v>0</v>
          </cell>
          <cell r="V116">
            <v>0</v>
          </cell>
          <cell r="W116">
            <v>0</v>
          </cell>
          <cell r="Y116">
            <v>0</v>
          </cell>
          <cell r="AA116">
            <v>0</v>
          </cell>
        </row>
        <row r="117">
          <cell r="Q117">
            <v>0</v>
          </cell>
          <cell r="S117">
            <v>0</v>
          </cell>
          <cell r="U117">
            <v>0</v>
          </cell>
          <cell r="V117">
            <v>0</v>
          </cell>
          <cell r="W117">
            <v>0</v>
          </cell>
          <cell r="Y117">
            <v>0</v>
          </cell>
          <cell r="AA117">
            <v>0</v>
          </cell>
        </row>
        <row r="118">
          <cell r="Q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0</v>
          </cell>
          <cell r="Y118">
            <v>0</v>
          </cell>
          <cell r="AA118">
            <v>0</v>
          </cell>
        </row>
        <row r="119">
          <cell r="Q119">
            <v>0</v>
          </cell>
          <cell r="S119">
            <v>0</v>
          </cell>
          <cell r="U119">
            <v>0</v>
          </cell>
          <cell r="V119">
            <v>0</v>
          </cell>
          <cell r="W119">
            <v>0</v>
          </cell>
          <cell r="Y119">
            <v>0</v>
          </cell>
          <cell r="AA119">
            <v>0</v>
          </cell>
        </row>
        <row r="120">
          <cell r="Q120">
            <v>0</v>
          </cell>
          <cell r="S120">
            <v>0</v>
          </cell>
          <cell r="U120">
            <v>0</v>
          </cell>
          <cell r="V120">
            <v>0</v>
          </cell>
          <cell r="W120">
            <v>0</v>
          </cell>
          <cell r="Y120">
            <v>0</v>
          </cell>
          <cell r="AA120">
            <v>0</v>
          </cell>
        </row>
        <row r="121">
          <cell r="Q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0</v>
          </cell>
          <cell r="Y121">
            <v>0</v>
          </cell>
          <cell r="AA121">
            <v>0</v>
          </cell>
        </row>
        <row r="122">
          <cell r="Q122">
            <v>0</v>
          </cell>
          <cell r="S122">
            <v>0</v>
          </cell>
          <cell r="U122">
            <v>0</v>
          </cell>
          <cell r="V122">
            <v>0</v>
          </cell>
          <cell r="W122">
            <v>0</v>
          </cell>
          <cell r="Y122">
            <v>0</v>
          </cell>
          <cell r="AA122">
            <v>0</v>
          </cell>
        </row>
        <row r="123">
          <cell r="Q123">
            <v>0</v>
          </cell>
          <cell r="S123">
            <v>0</v>
          </cell>
          <cell r="U123">
            <v>0</v>
          </cell>
          <cell r="V123">
            <v>0</v>
          </cell>
          <cell r="W123">
            <v>0</v>
          </cell>
          <cell r="Y123">
            <v>0</v>
          </cell>
          <cell r="AA123">
            <v>0</v>
          </cell>
        </row>
        <row r="124">
          <cell r="Q124">
            <v>0</v>
          </cell>
          <cell r="S124">
            <v>0</v>
          </cell>
          <cell r="U124">
            <v>0</v>
          </cell>
          <cell r="V124">
            <v>0</v>
          </cell>
          <cell r="W124">
            <v>0</v>
          </cell>
          <cell r="Y124">
            <v>0</v>
          </cell>
          <cell r="AA124">
            <v>0</v>
          </cell>
        </row>
        <row r="125">
          <cell r="Q125">
            <v>30664.54</v>
          </cell>
          <cell r="S125">
            <v>33333.03</v>
          </cell>
          <cell r="U125">
            <v>35951.64</v>
          </cell>
          <cell r="V125">
            <v>45047.76</v>
          </cell>
          <cell r="W125">
            <v>59036.480000000003</v>
          </cell>
          <cell r="Y125">
            <v>139839.60999999999</v>
          </cell>
          <cell r="AA125">
            <v>149606.25</v>
          </cell>
        </row>
        <row r="126">
          <cell r="Q126">
            <v>230200.63</v>
          </cell>
          <cell r="S126">
            <v>884028.37</v>
          </cell>
          <cell r="U126">
            <v>361987.33</v>
          </cell>
          <cell r="V126">
            <v>698611.46</v>
          </cell>
          <cell r="W126">
            <v>987145.77</v>
          </cell>
          <cell r="Y126">
            <v>1452299.59</v>
          </cell>
          <cell r="AA126">
            <v>679033.6</v>
          </cell>
        </row>
        <row r="127">
          <cell r="Q127">
            <v>20430.099999999999</v>
          </cell>
          <cell r="S127">
            <v>7240.61</v>
          </cell>
          <cell r="U127">
            <v>17264.88</v>
          </cell>
          <cell r="V127">
            <v>16515.400000000001</v>
          </cell>
          <cell r="W127">
            <v>16155.03</v>
          </cell>
          <cell r="Y127">
            <v>16517.59</v>
          </cell>
          <cell r="AA127">
            <v>17024.05</v>
          </cell>
        </row>
        <row r="128">
          <cell r="Q128">
            <v>0</v>
          </cell>
          <cell r="S128">
            <v>0</v>
          </cell>
          <cell r="U128">
            <v>0</v>
          </cell>
          <cell r="V128">
            <v>0</v>
          </cell>
          <cell r="W128">
            <v>0</v>
          </cell>
          <cell r="Y128">
            <v>0</v>
          </cell>
          <cell r="AA128">
            <v>0</v>
          </cell>
        </row>
        <row r="129">
          <cell r="Q129">
            <v>0</v>
          </cell>
          <cell r="S129">
            <v>0</v>
          </cell>
          <cell r="U129">
            <v>0</v>
          </cell>
          <cell r="V129">
            <v>0</v>
          </cell>
          <cell r="W129">
            <v>0</v>
          </cell>
          <cell r="Y129">
            <v>0</v>
          </cell>
          <cell r="AA129">
            <v>0</v>
          </cell>
        </row>
        <row r="130">
          <cell r="Q130">
            <v>0</v>
          </cell>
          <cell r="S130">
            <v>0</v>
          </cell>
          <cell r="U130">
            <v>0</v>
          </cell>
          <cell r="V130">
            <v>0</v>
          </cell>
          <cell r="W130">
            <v>0</v>
          </cell>
          <cell r="Y130">
            <v>0</v>
          </cell>
          <cell r="AA130">
            <v>0</v>
          </cell>
        </row>
        <row r="131">
          <cell r="Q131">
            <v>0</v>
          </cell>
          <cell r="S131">
            <v>0</v>
          </cell>
          <cell r="U131">
            <v>0</v>
          </cell>
          <cell r="V131">
            <v>0</v>
          </cell>
          <cell r="W131">
            <v>0</v>
          </cell>
          <cell r="Y131">
            <v>0</v>
          </cell>
          <cell r="AA131">
            <v>0</v>
          </cell>
        </row>
        <row r="132">
          <cell r="Q132">
            <v>8312521.1600000001</v>
          </cell>
          <cell r="S132">
            <v>12631775.25</v>
          </cell>
          <cell r="U132">
            <v>13076930.800000001</v>
          </cell>
          <cell r="V132">
            <v>9811604.6099999994</v>
          </cell>
          <cell r="W132">
            <v>9114943.5299999993</v>
          </cell>
          <cell r="Y132">
            <v>6039258.04</v>
          </cell>
          <cell r="AA132">
            <v>5624014.7000000002</v>
          </cell>
        </row>
        <row r="133">
          <cell r="Q133">
            <v>0</v>
          </cell>
          <cell r="S133">
            <v>-20867</v>
          </cell>
          <cell r="U133">
            <v>0</v>
          </cell>
          <cell r="V133">
            <v>0</v>
          </cell>
          <cell r="W133">
            <v>0</v>
          </cell>
          <cell r="Y133">
            <v>173094.36</v>
          </cell>
          <cell r="AA133">
            <v>-9722.91</v>
          </cell>
        </row>
        <row r="134">
          <cell r="Q134">
            <v>1928011.44</v>
          </cell>
          <cell r="S134">
            <v>1623415.99</v>
          </cell>
          <cell r="U134">
            <v>2357686.73</v>
          </cell>
          <cell r="V134">
            <v>1622508.29</v>
          </cell>
          <cell r="W134">
            <v>2329383.0299999998</v>
          </cell>
          <cell r="Y134">
            <v>1485702.44</v>
          </cell>
          <cell r="AA134">
            <v>1724883.34</v>
          </cell>
        </row>
        <row r="135">
          <cell r="Q135">
            <v>781337.92</v>
          </cell>
          <cell r="S135">
            <v>800320.63</v>
          </cell>
          <cell r="U135">
            <v>909674.57</v>
          </cell>
          <cell r="V135">
            <v>1225053.55</v>
          </cell>
          <cell r="W135">
            <v>-245933.44</v>
          </cell>
          <cell r="Y135">
            <v>595934.69999999995</v>
          </cell>
          <cell r="AA135">
            <v>379886.97</v>
          </cell>
        </row>
        <row r="136">
          <cell r="Q136">
            <v>0</v>
          </cell>
          <cell r="S136">
            <v>0</v>
          </cell>
          <cell r="U136">
            <v>0</v>
          </cell>
          <cell r="V136">
            <v>0</v>
          </cell>
          <cell r="W136">
            <v>0</v>
          </cell>
          <cell r="Y136">
            <v>0</v>
          </cell>
          <cell r="AA136">
            <v>0</v>
          </cell>
        </row>
        <row r="137">
          <cell r="Q137">
            <v>0</v>
          </cell>
          <cell r="S137">
            <v>0</v>
          </cell>
          <cell r="U137">
            <v>0</v>
          </cell>
          <cell r="V137">
            <v>0</v>
          </cell>
          <cell r="W137">
            <v>0</v>
          </cell>
          <cell r="Y137">
            <v>0</v>
          </cell>
          <cell r="AA137">
            <v>0</v>
          </cell>
        </row>
        <row r="138">
          <cell r="Q138">
            <v>54.1</v>
          </cell>
          <cell r="S138">
            <v>-40.96</v>
          </cell>
          <cell r="U138">
            <v>1588.57</v>
          </cell>
          <cell r="V138">
            <v>331.63</v>
          </cell>
          <cell r="W138">
            <v>4959.42</v>
          </cell>
          <cell r="Y138">
            <v>4320.7700000000004</v>
          </cell>
          <cell r="AA138">
            <v>0</v>
          </cell>
        </row>
        <row r="139">
          <cell r="Q139">
            <v>0</v>
          </cell>
          <cell r="S139">
            <v>0</v>
          </cell>
          <cell r="U139">
            <v>0</v>
          </cell>
          <cell r="V139">
            <v>0</v>
          </cell>
          <cell r="W139">
            <v>0</v>
          </cell>
          <cell r="Y139">
            <v>0</v>
          </cell>
          <cell r="AA139">
            <v>0</v>
          </cell>
        </row>
        <row r="140">
          <cell r="Q140">
            <v>12299.23</v>
          </cell>
          <cell r="S140">
            <v>399.5</v>
          </cell>
          <cell r="U140">
            <v>-3257.28</v>
          </cell>
          <cell r="V140">
            <v>7425.92</v>
          </cell>
          <cell r="W140">
            <v>-466.28</v>
          </cell>
          <cell r="Y140">
            <v>-194.56</v>
          </cell>
          <cell r="AA140">
            <v>3278.27</v>
          </cell>
        </row>
        <row r="141">
          <cell r="Q141">
            <v>3465.18</v>
          </cell>
          <cell r="S141">
            <v>-2234.25</v>
          </cell>
          <cell r="U141">
            <v>-4425.43</v>
          </cell>
          <cell r="V141">
            <v>-545.91999999999996</v>
          </cell>
          <cell r="W141">
            <v>-2817055.73</v>
          </cell>
          <cell r="Y141">
            <v>-4535.71</v>
          </cell>
          <cell r="AA141">
            <v>-294.02</v>
          </cell>
        </row>
        <row r="142">
          <cell r="Q142">
            <v>0</v>
          </cell>
          <cell r="S142">
            <v>0</v>
          </cell>
          <cell r="U142">
            <v>0</v>
          </cell>
          <cell r="V142">
            <v>0</v>
          </cell>
          <cell r="W142">
            <v>0</v>
          </cell>
          <cell r="Y142">
            <v>0</v>
          </cell>
          <cell r="AA142">
            <v>0</v>
          </cell>
        </row>
        <row r="143">
          <cell r="Q143">
            <v>-7287084.5199999996</v>
          </cell>
          <cell r="S143">
            <v>-6412744.8399999999</v>
          </cell>
          <cell r="U143">
            <v>-33832390.560000002</v>
          </cell>
          <cell r="V143">
            <v>-15136569.130000001</v>
          </cell>
          <cell r="W143">
            <v>-4760648.8899999997</v>
          </cell>
          <cell r="Y143">
            <v>-4604507.87</v>
          </cell>
          <cell r="AA143">
            <v>-29125867.59</v>
          </cell>
        </row>
        <row r="144">
          <cell r="Q144">
            <v>-850240.57</v>
          </cell>
          <cell r="S144">
            <v>-1055092.53</v>
          </cell>
          <cell r="U144">
            <v>-1080440.06</v>
          </cell>
          <cell r="V144">
            <v>-956440.7</v>
          </cell>
          <cell r="W144">
            <v>-1344553.14</v>
          </cell>
          <cell r="Y144">
            <v>-1153144.6200000001</v>
          </cell>
          <cell r="AA144">
            <v>-1064071.74</v>
          </cell>
        </row>
        <row r="145">
          <cell r="Q145">
            <v>0</v>
          </cell>
          <cell r="S145">
            <v>0</v>
          </cell>
          <cell r="U145">
            <v>0</v>
          </cell>
          <cell r="V145">
            <v>0</v>
          </cell>
          <cell r="W145">
            <v>0</v>
          </cell>
          <cell r="Y145">
            <v>0</v>
          </cell>
          <cell r="AA145">
            <v>0</v>
          </cell>
        </row>
        <row r="146">
          <cell r="Q146">
            <v>664113.85</v>
          </cell>
          <cell r="S146">
            <v>1056858.71</v>
          </cell>
          <cell r="U146">
            <v>3131366.29</v>
          </cell>
          <cell r="V146">
            <v>14115946.25</v>
          </cell>
          <cell r="W146">
            <v>324636.11</v>
          </cell>
          <cell r="Y146">
            <v>0</v>
          </cell>
          <cell r="AA146">
            <v>0</v>
          </cell>
        </row>
        <row r="147">
          <cell r="Q147">
            <v>178621.09</v>
          </cell>
          <cell r="S147">
            <v>323296.15999999997</v>
          </cell>
          <cell r="U147">
            <v>249000</v>
          </cell>
          <cell r="V147">
            <v>289805.52</v>
          </cell>
          <cell r="W147">
            <v>212891.99</v>
          </cell>
          <cell r="Y147">
            <v>491577.92</v>
          </cell>
          <cell r="AA147">
            <v>799.82</v>
          </cell>
        </row>
        <row r="148">
          <cell r="Q148">
            <v>32556.53</v>
          </cell>
          <cell r="S148">
            <v>-40252.53</v>
          </cell>
          <cell r="U148">
            <v>929.45</v>
          </cell>
          <cell r="V148">
            <v>15226.39</v>
          </cell>
          <cell r="W148">
            <v>21407.4</v>
          </cell>
          <cell r="Y148">
            <v>44237.9</v>
          </cell>
          <cell r="AA148">
            <v>30194.57</v>
          </cell>
        </row>
        <row r="149">
          <cell r="Y149">
            <v>0</v>
          </cell>
          <cell r="AA149">
            <v>595801.48</v>
          </cell>
        </row>
        <row r="150">
          <cell r="U150">
            <v>-2401720.16</v>
          </cell>
          <cell r="V150">
            <v>-13352828.77</v>
          </cell>
          <cell r="W150">
            <v>353882.56</v>
          </cell>
          <cell r="Y150">
            <v>317173.11</v>
          </cell>
          <cell r="AA150">
            <v>375188.24</v>
          </cell>
        </row>
        <row r="151">
          <cell r="U151">
            <v>0</v>
          </cell>
          <cell r="V151">
            <v>0</v>
          </cell>
          <cell r="W151">
            <v>0</v>
          </cell>
          <cell r="Y151">
            <v>0</v>
          </cell>
          <cell r="AA151">
            <v>0</v>
          </cell>
        </row>
        <row r="152">
          <cell r="Q152">
            <v>0</v>
          </cell>
          <cell r="S152">
            <v>0</v>
          </cell>
          <cell r="U152">
            <v>0</v>
          </cell>
          <cell r="V152">
            <v>0</v>
          </cell>
          <cell r="W152">
            <v>0</v>
          </cell>
          <cell r="Y152">
            <v>0</v>
          </cell>
          <cell r="AA152">
            <v>0</v>
          </cell>
        </row>
        <row r="153">
          <cell r="Q153">
            <v>0</v>
          </cell>
          <cell r="S153">
            <v>0</v>
          </cell>
          <cell r="U153">
            <v>0</v>
          </cell>
          <cell r="V153">
            <v>0</v>
          </cell>
          <cell r="W153">
            <v>0</v>
          </cell>
          <cell r="Y153">
            <v>0</v>
          </cell>
          <cell r="AA153">
            <v>0</v>
          </cell>
        </row>
        <row r="154">
          <cell r="Q154">
            <v>209156.53</v>
          </cell>
          <cell r="S154">
            <v>755998.95</v>
          </cell>
          <cell r="U154">
            <v>294420.3</v>
          </cell>
          <cell r="V154">
            <v>325503.94</v>
          </cell>
          <cell r="W154">
            <v>153188.81</v>
          </cell>
          <cell r="Y154">
            <v>213780.58</v>
          </cell>
          <cell r="AA154">
            <v>177914.57</v>
          </cell>
        </row>
        <row r="155">
          <cell r="Q155">
            <v>0</v>
          </cell>
          <cell r="S155">
            <v>0</v>
          </cell>
          <cell r="U155">
            <v>0</v>
          </cell>
          <cell r="V155">
            <v>0</v>
          </cell>
          <cell r="W155">
            <v>0</v>
          </cell>
          <cell r="Y155">
            <v>0</v>
          </cell>
          <cell r="AA155">
            <v>0</v>
          </cell>
        </row>
        <row r="156">
          <cell r="Q156">
            <v>0</v>
          </cell>
          <cell r="S156">
            <v>0</v>
          </cell>
          <cell r="U156">
            <v>0</v>
          </cell>
          <cell r="V156">
            <v>0</v>
          </cell>
          <cell r="W156">
            <v>0</v>
          </cell>
          <cell r="Y156">
            <v>0</v>
          </cell>
          <cell r="AA156">
            <v>0</v>
          </cell>
        </row>
        <row r="157">
          <cell r="Q157">
            <v>435367</v>
          </cell>
          <cell r="S157">
            <v>435367</v>
          </cell>
          <cell r="U157">
            <v>1551367</v>
          </cell>
          <cell r="V157">
            <v>1551367</v>
          </cell>
          <cell r="W157">
            <v>1551367</v>
          </cell>
          <cell r="Y157">
            <v>435367</v>
          </cell>
          <cell r="AA157">
            <v>435367</v>
          </cell>
        </row>
        <row r="158">
          <cell r="Q158">
            <v>-435367</v>
          </cell>
          <cell r="S158">
            <v>-435367</v>
          </cell>
          <cell r="U158">
            <v>-1551367</v>
          </cell>
          <cell r="V158">
            <v>-1551367</v>
          </cell>
          <cell r="W158">
            <v>-1551367</v>
          </cell>
          <cell r="Y158">
            <v>-435367</v>
          </cell>
          <cell r="AA158">
            <v>-435367</v>
          </cell>
        </row>
        <row r="159">
          <cell r="Q159">
            <v>0</v>
          </cell>
          <cell r="S159">
            <v>0</v>
          </cell>
          <cell r="U159">
            <v>0</v>
          </cell>
          <cell r="V159">
            <v>0</v>
          </cell>
          <cell r="W159">
            <v>0</v>
          </cell>
          <cell r="Y159">
            <v>0</v>
          </cell>
          <cell r="AA159">
            <v>0</v>
          </cell>
        </row>
        <row r="160">
          <cell r="Q160">
            <v>0</v>
          </cell>
          <cell r="S160">
            <v>0</v>
          </cell>
          <cell r="U160">
            <v>0</v>
          </cell>
          <cell r="V160">
            <v>0</v>
          </cell>
          <cell r="W160">
            <v>0</v>
          </cell>
          <cell r="Y160">
            <v>0</v>
          </cell>
          <cell r="AA160">
            <v>0</v>
          </cell>
        </row>
        <row r="161">
          <cell r="Q161">
            <v>8512</v>
          </cell>
          <cell r="S161">
            <v>8512</v>
          </cell>
          <cell r="U161">
            <v>0</v>
          </cell>
          <cell r="V161">
            <v>0</v>
          </cell>
          <cell r="W161">
            <v>0</v>
          </cell>
          <cell r="Y161">
            <v>0</v>
          </cell>
          <cell r="AA161">
            <v>0</v>
          </cell>
        </row>
        <row r="162">
          <cell r="Q162">
            <v>0</v>
          </cell>
          <cell r="S162">
            <v>0</v>
          </cell>
          <cell r="U162">
            <v>0</v>
          </cell>
          <cell r="V162">
            <v>0</v>
          </cell>
          <cell r="W162">
            <v>0</v>
          </cell>
          <cell r="Y162">
            <v>0</v>
          </cell>
          <cell r="AA162">
            <v>0</v>
          </cell>
        </row>
        <row r="163">
          <cell r="Q163">
            <v>0</v>
          </cell>
          <cell r="S163">
            <v>0</v>
          </cell>
          <cell r="U163">
            <v>0</v>
          </cell>
          <cell r="V163">
            <v>0</v>
          </cell>
          <cell r="W163">
            <v>0</v>
          </cell>
          <cell r="Y163">
            <v>0</v>
          </cell>
          <cell r="AA163">
            <v>0</v>
          </cell>
        </row>
        <row r="164">
          <cell r="Q164">
            <v>4188093</v>
          </cell>
          <cell r="S164">
            <v>4196422.41</v>
          </cell>
          <cell r="U164">
            <v>3377938.23</v>
          </cell>
          <cell r="V164">
            <v>3346485.29</v>
          </cell>
          <cell r="W164">
            <v>3449840.06</v>
          </cell>
          <cell r="Y164">
            <v>3382260.03</v>
          </cell>
          <cell r="AA164">
            <v>3313529.66</v>
          </cell>
        </row>
        <row r="165">
          <cell r="Q165">
            <v>0</v>
          </cell>
          <cell r="S165">
            <v>0</v>
          </cell>
          <cell r="U165">
            <v>0</v>
          </cell>
          <cell r="V165">
            <v>0</v>
          </cell>
          <cell r="W165">
            <v>0</v>
          </cell>
          <cell r="Y165">
            <v>0</v>
          </cell>
          <cell r="AA165">
            <v>0</v>
          </cell>
        </row>
        <row r="166">
          <cell r="Q166">
            <v>0</v>
          </cell>
          <cell r="S166">
            <v>0</v>
          </cell>
          <cell r="U166">
            <v>0</v>
          </cell>
          <cell r="V166">
            <v>0</v>
          </cell>
          <cell r="W166">
            <v>0</v>
          </cell>
          <cell r="Y166">
            <v>0</v>
          </cell>
          <cell r="AA166">
            <v>0</v>
          </cell>
        </row>
        <row r="167">
          <cell r="Q167">
            <v>0</v>
          </cell>
          <cell r="S167">
            <v>0</v>
          </cell>
          <cell r="U167">
            <v>0</v>
          </cell>
          <cell r="V167">
            <v>0</v>
          </cell>
          <cell r="W167">
            <v>0</v>
          </cell>
          <cell r="Y167">
            <v>0</v>
          </cell>
          <cell r="AA167">
            <v>0</v>
          </cell>
        </row>
        <row r="168">
          <cell r="Q168">
            <v>0</v>
          </cell>
          <cell r="S168">
            <v>0</v>
          </cell>
          <cell r="U168">
            <v>0</v>
          </cell>
          <cell r="V168">
            <v>0</v>
          </cell>
          <cell r="W168">
            <v>0</v>
          </cell>
          <cell r="Y168">
            <v>0</v>
          </cell>
          <cell r="AA168">
            <v>0</v>
          </cell>
        </row>
        <row r="169">
          <cell r="Q169">
            <v>298949</v>
          </cell>
          <cell r="S169">
            <v>298949</v>
          </cell>
          <cell r="U169">
            <v>263903</v>
          </cell>
          <cell r="V169">
            <v>263903</v>
          </cell>
          <cell r="W169">
            <v>263903</v>
          </cell>
          <cell r="Y169">
            <v>263903</v>
          </cell>
          <cell r="AA169">
            <v>263903</v>
          </cell>
        </row>
        <row r="170">
          <cell r="W170">
            <v>150447.59</v>
          </cell>
          <cell r="Y170">
            <v>120499.06</v>
          </cell>
          <cell r="AA170">
            <v>64245.63</v>
          </cell>
        </row>
        <row r="171">
          <cell r="Q171">
            <v>778800</v>
          </cell>
          <cell r="S171">
            <v>778800</v>
          </cell>
          <cell r="U171">
            <v>454300</v>
          </cell>
          <cell r="V171">
            <v>454300</v>
          </cell>
          <cell r="W171">
            <v>519200</v>
          </cell>
          <cell r="Y171">
            <v>778800</v>
          </cell>
          <cell r="AA171">
            <v>803800</v>
          </cell>
        </row>
        <row r="172">
          <cell r="Q172">
            <v>92000</v>
          </cell>
          <cell r="S172">
            <v>92000</v>
          </cell>
          <cell r="U172">
            <v>92000</v>
          </cell>
          <cell r="V172">
            <v>0</v>
          </cell>
          <cell r="W172">
            <v>0</v>
          </cell>
          <cell r="Y172">
            <v>0</v>
          </cell>
          <cell r="AA172">
            <v>0</v>
          </cell>
        </row>
        <row r="173">
          <cell r="Q173">
            <v>12243257.460000001</v>
          </cell>
          <cell r="S173">
            <v>12243257.460000001</v>
          </cell>
          <cell r="U173">
            <v>10447371.48</v>
          </cell>
          <cell r="V173">
            <v>10447371.48</v>
          </cell>
          <cell r="W173">
            <v>10447371.48</v>
          </cell>
          <cell r="Y173">
            <v>12671951.91</v>
          </cell>
          <cell r="AA173">
            <v>12671951.91</v>
          </cell>
        </row>
        <row r="174">
          <cell r="Q174">
            <v>389400</v>
          </cell>
          <cell r="S174">
            <v>389400</v>
          </cell>
          <cell r="U174">
            <v>389400</v>
          </cell>
          <cell r="V174">
            <v>389400</v>
          </cell>
          <cell r="W174">
            <v>0</v>
          </cell>
          <cell r="Y174">
            <v>0</v>
          </cell>
          <cell r="AA174">
            <v>0</v>
          </cell>
        </row>
        <row r="175">
          <cell r="Q175">
            <v>80000</v>
          </cell>
          <cell r="S175">
            <v>80000</v>
          </cell>
          <cell r="U175">
            <v>80000</v>
          </cell>
          <cell r="V175">
            <v>80000</v>
          </cell>
          <cell r="W175">
            <v>80000</v>
          </cell>
          <cell r="Y175">
            <v>80000</v>
          </cell>
          <cell r="AA175">
            <v>80000</v>
          </cell>
        </row>
        <row r="176">
          <cell r="S176">
            <v>10000</v>
          </cell>
          <cell r="U176">
            <v>25576</v>
          </cell>
          <cell r="V176">
            <v>25576</v>
          </cell>
          <cell r="W176">
            <v>25576</v>
          </cell>
          <cell r="Y176">
            <v>25576</v>
          </cell>
          <cell r="AA176">
            <v>25576</v>
          </cell>
        </row>
        <row r="177">
          <cell r="U177">
            <v>10000</v>
          </cell>
          <cell r="V177">
            <v>10000</v>
          </cell>
          <cell r="W177">
            <v>10000</v>
          </cell>
          <cell r="Y177">
            <v>10000</v>
          </cell>
          <cell r="AA177">
            <v>10000</v>
          </cell>
        </row>
        <row r="182">
          <cell r="Q182">
            <v>98033.49</v>
          </cell>
          <cell r="S182">
            <v>96188.07</v>
          </cell>
          <cell r="U182">
            <v>96233.49</v>
          </cell>
          <cell r="V182">
            <v>96233.49</v>
          </cell>
          <cell r="W182">
            <v>96149.97</v>
          </cell>
          <cell r="Y182">
            <v>96224.97</v>
          </cell>
          <cell r="AA182">
            <v>98224.97</v>
          </cell>
        </row>
        <row r="183">
          <cell r="Q183">
            <v>346489.93</v>
          </cell>
          <cell r="S183">
            <v>330101.58</v>
          </cell>
          <cell r="U183">
            <v>221663.86</v>
          </cell>
          <cell r="V183">
            <v>262270.98</v>
          </cell>
          <cell r="W183">
            <v>231254.16</v>
          </cell>
          <cell r="Y183">
            <v>722182.22</v>
          </cell>
          <cell r="AA183">
            <v>235696.12</v>
          </cell>
        </row>
        <row r="184">
          <cell r="Q184">
            <v>73353</v>
          </cell>
          <cell r="S184">
            <v>73353</v>
          </cell>
          <cell r="U184">
            <v>73353</v>
          </cell>
          <cell r="V184">
            <v>73353</v>
          </cell>
          <cell r="W184">
            <v>73353</v>
          </cell>
          <cell r="Y184">
            <v>73353</v>
          </cell>
          <cell r="AA184">
            <v>73353</v>
          </cell>
        </row>
        <row r="185">
          <cell r="Q185">
            <v>1484090</v>
          </cell>
          <cell r="S185">
            <v>1575687</v>
          </cell>
          <cell r="U185">
            <v>1575687</v>
          </cell>
          <cell r="V185">
            <v>1575687</v>
          </cell>
          <cell r="W185">
            <v>1575687</v>
          </cell>
          <cell r="Y185">
            <v>1575687</v>
          </cell>
          <cell r="AA185">
            <v>1575687</v>
          </cell>
        </row>
        <row r="186">
          <cell r="Q186">
            <v>784970</v>
          </cell>
          <cell r="S186">
            <v>1166064</v>
          </cell>
          <cell r="U186">
            <v>1166064</v>
          </cell>
          <cell r="V186">
            <v>1166064</v>
          </cell>
          <cell r="W186">
            <v>1166064</v>
          </cell>
          <cell r="Y186">
            <v>1166064</v>
          </cell>
          <cell r="AA186">
            <v>1166064</v>
          </cell>
        </row>
        <row r="187">
          <cell r="Q187">
            <v>0</v>
          </cell>
          <cell r="S187">
            <v>0</v>
          </cell>
          <cell r="U187">
            <v>0</v>
          </cell>
          <cell r="V187">
            <v>0</v>
          </cell>
          <cell r="W187">
            <v>0</v>
          </cell>
          <cell r="Y187">
            <v>0</v>
          </cell>
          <cell r="AA187">
            <v>0</v>
          </cell>
        </row>
        <row r="188">
          <cell r="Q188">
            <v>0</v>
          </cell>
          <cell r="S188">
            <v>0</v>
          </cell>
          <cell r="U188">
            <v>0</v>
          </cell>
          <cell r="V188">
            <v>0</v>
          </cell>
          <cell r="W188">
            <v>0</v>
          </cell>
          <cell r="Y188">
            <v>0</v>
          </cell>
          <cell r="AA188">
            <v>0</v>
          </cell>
        </row>
        <row r="189">
          <cell r="Q189">
            <v>0</v>
          </cell>
          <cell r="S189">
            <v>0</v>
          </cell>
          <cell r="U189">
            <v>0</v>
          </cell>
          <cell r="V189">
            <v>0</v>
          </cell>
          <cell r="W189">
            <v>0</v>
          </cell>
          <cell r="Y189">
            <v>0</v>
          </cell>
          <cell r="AA189">
            <v>0</v>
          </cell>
        </row>
        <row r="190">
          <cell r="Q190">
            <v>53028.05</v>
          </cell>
          <cell r="S190">
            <v>44239.08</v>
          </cell>
          <cell r="U190">
            <v>13002.93</v>
          </cell>
          <cell r="V190">
            <v>37075.040000000001</v>
          </cell>
          <cell r="W190">
            <v>8692.23</v>
          </cell>
          <cell r="Y190">
            <v>73807</v>
          </cell>
          <cell r="AA190">
            <v>36306.81</v>
          </cell>
        </row>
        <row r="191">
          <cell r="Q191">
            <v>0</v>
          </cell>
          <cell r="S191">
            <v>0</v>
          </cell>
          <cell r="U191">
            <v>0</v>
          </cell>
          <cell r="V191">
            <v>0</v>
          </cell>
          <cell r="W191">
            <v>0</v>
          </cell>
          <cell r="Y191">
            <v>0</v>
          </cell>
          <cell r="AA191">
            <v>0</v>
          </cell>
        </row>
        <row r="192">
          <cell r="Q192">
            <v>0</v>
          </cell>
          <cell r="S192">
            <v>0</v>
          </cell>
          <cell r="U192">
            <v>0</v>
          </cell>
          <cell r="V192">
            <v>0</v>
          </cell>
          <cell r="W192">
            <v>0</v>
          </cell>
          <cell r="Y192">
            <v>0</v>
          </cell>
          <cell r="AA192">
            <v>0</v>
          </cell>
        </row>
        <row r="193">
          <cell r="Q193">
            <v>1000</v>
          </cell>
          <cell r="S193">
            <v>1000</v>
          </cell>
          <cell r="U193">
            <v>1000</v>
          </cell>
          <cell r="V193">
            <v>1000</v>
          </cell>
          <cell r="W193">
            <v>1000</v>
          </cell>
          <cell r="Y193">
            <v>1000</v>
          </cell>
          <cell r="AA193">
            <v>1000</v>
          </cell>
        </row>
        <row r="194">
          <cell r="Q194">
            <v>0</v>
          </cell>
          <cell r="S194">
            <v>0</v>
          </cell>
          <cell r="U194">
            <v>0</v>
          </cell>
          <cell r="V194">
            <v>0</v>
          </cell>
          <cell r="W194">
            <v>0</v>
          </cell>
          <cell r="Y194">
            <v>0</v>
          </cell>
          <cell r="AA194">
            <v>0</v>
          </cell>
        </row>
        <row r="195">
          <cell r="Q195">
            <v>0</v>
          </cell>
          <cell r="S195">
            <v>0</v>
          </cell>
          <cell r="U195">
            <v>0</v>
          </cell>
          <cell r="V195">
            <v>0</v>
          </cell>
          <cell r="W195">
            <v>0</v>
          </cell>
          <cell r="Y195">
            <v>0</v>
          </cell>
          <cell r="AA195">
            <v>0</v>
          </cell>
        </row>
        <row r="196">
          <cell r="Q196">
            <v>13900000</v>
          </cell>
          <cell r="S196">
            <v>87002086.969999999</v>
          </cell>
          <cell r="U196">
            <v>26152086.969999999</v>
          </cell>
          <cell r="V196">
            <v>47450000</v>
          </cell>
          <cell r="W196">
            <v>9550000</v>
          </cell>
          <cell r="Y196">
            <v>50850000</v>
          </cell>
          <cell r="AA196">
            <v>31750000</v>
          </cell>
        </row>
        <row r="197">
          <cell r="Q197">
            <v>0</v>
          </cell>
          <cell r="S197">
            <v>0</v>
          </cell>
          <cell r="U197">
            <v>0</v>
          </cell>
          <cell r="V197">
            <v>0</v>
          </cell>
          <cell r="W197">
            <v>0</v>
          </cell>
          <cell r="Y197">
            <v>0</v>
          </cell>
          <cell r="AA197">
            <v>0</v>
          </cell>
        </row>
        <row r="198">
          <cell r="Q198">
            <v>6012976.7699999996</v>
          </cell>
          <cell r="S198">
            <v>7295748.79</v>
          </cell>
          <cell r="U198">
            <v>8443594.3900000006</v>
          </cell>
          <cell r="V198">
            <v>8448808.7799999993</v>
          </cell>
          <cell r="W198">
            <v>8452607.9700000007</v>
          </cell>
          <cell r="Y198">
            <v>8966862.4700000007</v>
          </cell>
          <cell r="AA198">
            <v>30318765.350000001</v>
          </cell>
        </row>
        <row r="199">
          <cell r="Q199">
            <v>0</v>
          </cell>
          <cell r="S199">
            <v>0</v>
          </cell>
          <cell r="U199">
            <v>0</v>
          </cell>
          <cell r="V199">
            <v>0</v>
          </cell>
          <cell r="W199">
            <v>0</v>
          </cell>
          <cell r="Y199">
            <v>0</v>
          </cell>
          <cell r="AA199">
            <v>0</v>
          </cell>
        </row>
        <row r="200">
          <cell r="U200">
            <v>658810.86</v>
          </cell>
          <cell r="V200">
            <v>659217.71</v>
          </cell>
          <cell r="W200">
            <v>685640.93</v>
          </cell>
          <cell r="Y200">
            <v>707523.76</v>
          </cell>
          <cell r="AA200">
            <v>718884.56</v>
          </cell>
        </row>
        <row r="201">
          <cell r="Q201">
            <v>5515.47</v>
          </cell>
          <cell r="S201">
            <v>5515.47</v>
          </cell>
          <cell r="U201">
            <v>5515.47</v>
          </cell>
          <cell r="V201">
            <v>5515.47</v>
          </cell>
          <cell r="W201">
            <v>5515.47</v>
          </cell>
          <cell r="Y201">
            <v>5515.47</v>
          </cell>
          <cell r="AA201">
            <v>2041.19</v>
          </cell>
        </row>
        <row r="202">
          <cell r="Q202">
            <v>4851095.6399999997</v>
          </cell>
          <cell r="S202">
            <v>4634754.1399999997</v>
          </cell>
          <cell r="U202">
            <v>4580016.54</v>
          </cell>
          <cell r="V202">
            <v>5277905.72</v>
          </cell>
          <cell r="W202">
            <v>6016147.0499999998</v>
          </cell>
          <cell r="Y202">
            <v>5917619.3700000001</v>
          </cell>
          <cell r="AA202">
            <v>4832959.9800000004</v>
          </cell>
        </row>
        <row r="203">
          <cell r="Y203">
            <v>0</v>
          </cell>
          <cell r="AA203">
            <v>89050.03</v>
          </cell>
        </row>
        <row r="204">
          <cell r="Q204">
            <v>-107377.05</v>
          </cell>
          <cell r="S204">
            <v>-304644.78000000003</v>
          </cell>
          <cell r="U204">
            <v>-7968.72</v>
          </cell>
          <cell r="V204">
            <v>-139470.79999999999</v>
          </cell>
          <cell r="W204">
            <v>-285702.51</v>
          </cell>
          <cell r="Y204">
            <v>-234369.52</v>
          </cell>
          <cell r="AA204">
            <v>-162163.57</v>
          </cell>
        </row>
        <row r="205">
          <cell r="Q205">
            <v>386226211.69</v>
          </cell>
          <cell r="S205">
            <v>0</v>
          </cell>
          <cell r="U205">
            <v>0</v>
          </cell>
          <cell r="V205">
            <v>0</v>
          </cell>
          <cell r="W205">
            <v>0</v>
          </cell>
          <cell r="Y205">
            <v>0</v>
          </cell>
          <cell r="AA205">
            <v>0</v>
          </cell>
        </row>
        <row r="206">
          <cell r="Q206">
            <v>166320274.00999999</v>
          </cell>
          <cell r="S206">
            <v>186569926.05000001</v>
          </cell>
          <cell r="U206">
            <v>157786641.61000001</v>
          </cell>
          <cell r="V206">
            <v>152507407.09999999</v>
          </cell>
          <cell r="W206">
            <v>137096880.41999999</v>
          </cell>
          <cell r="Y206">
            <v>127828448.23</v>
          </cell>
          <cell r="AA206">
            <v>125906062.7</v>
          </cell>
        </row>
        <row r="207">
          <cell r="Q207">
            <v>0</v>
          </cell>
          <cell r="S207">
            <v>0</v>
          </cell>
          <cell r="U207">
            <v>0</v>
          </cell>
          <cell r="V207">
            <v>0</v>
          </cell>
          <cell r="W207">
            <v>0</v>
          </cell>
          <cell r="Y207">
            <v>0</v>
          </cell>
          <cell r="AA207">
            <v>0</v>
          </cell>
        </row>
        <row r="208">
          <cell r="Q208">
            <v>158000000</v>
          </cell>
          <cell r="S208">
            <v>0</v>
          </cell>
          <cell r="U208">
            <v>0</v>
          </cell>
          <cell r="V208">
            <v>0</v>
          </cell>
          <cell r="W208">
            <v>0</v>
          </cell>
          <cell r="Y208">
            <v>0</v>
          </cell>
          <cell r="AA208">
            <v>0</v>
          </cell>
        </row>
        <row r="209">
          <cell r="Q209">
            <v>0</v>
          </cell>
          <cell r="S209">
            <v>0</v>
          </cell>
          <cell r="U209">
            <v>0</v>
          </cell>
          <cell r="V209">
            <v>0</v>
          </cell>
          <cell r="W209">
            <v>0</v>
          </cell>
          <cell r="Y209">
            <v>0</v>
          </cell>
          <cell r="AA209">
            <v>0</v>
          </cell>
        </row>
        <row r="210">
          <cell r="Q210">
            <v>0</v>
          </cell>
          <cell r="S210">
            <v>0</v>
          </cell>
          <cell r="U210">
            <v>0</v>
          </cell>
          <cell r="V210">
            <v>0</v>
          </cell>
          <cell r="W210">
            <v>0</v>
          </cell>
          <cell r="Y210">
            <v>0</v>
          </cell>
          <cell r="AA210">
            <v>0</v>
          </cell>
        </row>
        <row r="211">
          <cell r="Q211">
            <v>134267420.27000001</v>
          </cell>
          <cell r="S211">
            <v>165549425.03</v>
          </cell>
          <cell r="U211">
            <v>121683149.48999999</v>
          </cell>
          <cell r="V211">
            <v>98638657.170000002</v>
          </cell>
          <cell r="W211">
            <v>67191192.010000005</v>
          </cell>
          <cell r="Y211">
            <v>49224535.039999999</v>
          </cell>
          <cell r="AA211">
            <v>59026536.799999997</v>
          </cell>
        </row>
        <row r="212">
          <cell r="Q212">
            <v>-166320274.00999999</v>
          </cell>
          <cell r="S212">
            <v>0</v>
          </cell>
          <cell r="U212">
            <v>0</v>
          </cell>
          <cell r="V212">
            <v>0</v>
          </cell>
          <cell r="W212">
            <v>0</v>
          </cell>
          <cell r="Y212">
            <v>0</v>
          </cell>
          <cell r="AA212">
            <v>0</v>
          </cell>
        </row>
        <row r="213">
          <cell r="Q213">
            <v>-134267420.27000001</v>
          </cell>
          <cell r="S213">
            <v>0</v>
          </cell>
          <cell r="U213">
            <v>0</v>
          </cell>
          <cell r="V213">
            <v>0</v>
          </cell>
          <cell r="W213">
            <v>0</v>
          </cell>
          <cell r="Y213">
            <v>0</v>
          </cell>
          <cell r="AA213">
            <v>0</v>
          </cell>
        </row>
        <row r="214">
          <cell r="Q214">
            <v>0</v>
          </cell>
          <cell r="S214">
            <v>0</v>
          </cell>
          <cell r="U214">
            <v>0</v>
          </cell>
          <cell r="V214">
            <v>0</v>
          </cell>
          <cell r="W214">
            <v>0</v>
          </cell>
          <cell r="Y214">
            <v>0</v>
          </cell>
          <cell r="AA214">
            <v>0</v>
          </cell>
        </row>
        <row r="215">
          <cell r="Q215">
            <v>0</v>
          </cell>
          <cell r="S215">
            <v>0</v>
          </cell>
          <cell r="U215">
            <v>0</v>
          </cell>
          <cell r="V215">
            <v>0</v>
          </cell>
          <cell r="W215">
            <v>0</v>
          </cell>
          <cell r="Y215">
            <v>0</v>
          </cell>
          <cell r="AA215">
            <v>0</v>
          </cell>
        </row>
        <row r="216">
          <cell r="Q216">
            <v>49801.93</v>
          </cell>
          <cell r="S216">
            <v>0</v>
          </cell>
          <cell r="U216">
            <v>0</v>
          </cell>
          <cell r="V216">
            <v>0</v>
          </cell>
          <cell r="W216">
            <v>0</v>
          </cell>
          <cell r="Y216">
            <v>0</v>
          </cell>
          <cell r="AA216">
            <v>0</v>
          </cell>
        </row>
        <row r="217">
          <cell r="Q217">
            <v>41451.39</v>
          </cell>
          <cell r="S217">
            <v>0</v>
          </cell>
          <cell r="U217">
            <v>0</v>
          </cell>
          <cell r="V217">
            <v>0</v>
          </cell>
          <cell r="W217">
            <v>0</v>
          </cell>
          <cell r="Y217">
            <v>0</v>
          </cell>
          <cell r="AA217">
            <v>0</v>
          </cell>
        </row>
        <row r="218">
          <cell r="Q218">
            <v>-29676330.690000001</v>
          </cell>
          <cell r="S218">
            <v>-15467526.199999999</v>
          </cell>
          <cell r="U218">
            <v>-10860383.77</v>
          </cell>
          <cell r="V218">
            <v>-10884644.390000001</v>
          </cell>
          <cell r="W218">
            <v>-12508174.630000001</v>
          </cell>
          <cell r="Y218">
            <v>-22376729.449999999</v>
          </cell>
          <cell r="AA218">
            <v>-30743020.34</v>
          </cell>
        </row>
        <row r="219">
          <cell r="Q219">
            <v>4930.66</v>
          </cell>
          <cell r="S219">
            <v>4934.88</v>
          </cell>
          <cell r="U219">
            <v>6350.72</v>
          </cell>
          <cell r="V219">
            <v>5486.54</v>
          </cell>
          <cell r="W219">
            <v>5504.87</v>
          </cell>
          <cell r="Y219">
            <v>5543.81</v>
          </cell>
          <cell r="AA219">
            <v>7238.24</v>
          </cell>
        </row>
        <row r="220">
          <cell r="Q220">
            <v>0</v>
          </cell>
          <cell r="S220">
            <v>0</v>
          </cell>
          <cell r="U220">
            <v>0</v>
          </cell>
          <cell r="V220">
            <v>0</v>
          </cell>
          <cell r="W220">
            <v>0</v>
          </cell>
          <cell r="Y220">
            <v>0</v>
          </cell>
          <cell r="AA220">
            <v>0</v>
          </cell>
        </row>
        <row r="221">
          <cell r="Q221">
            <v>5322325.9400000004</v>
          </cell>
          <cell r="S221">
            <v>3445569.28</v>
          </cell>
          <cell r="U221">
            <v>10243276.140000001</v>
          </cell>
          <cell r="V221">
            <v>6056939.3300000001</v>
          </cell>
          <cell r="W221">
            <v>7831199.25</v>
          </cell>
          <cell r="Y221">
            <v>13908651.93</v>
          </cell>
          <cell r="AA221">
            <v>13452489.34</v>
          </cell>
        </row>
        <row r="222">
          <cell r="Q222">
            <v>7515.95</v>
          </cell>
          <cell r="S222">
            <v>6246.99</v>
          </cell>
          <cell r="U222">
            <v>5997.99</v>
          </cell>
          <cell r="V222">
            <v>5914.82</v>
          </cell>
          <cell r="W222">
            <v>5258.76</v>
          </cell>
          <cell r="Y222">
            <v>4780.16</v>
          </cell>
          <cell r="AA222">
            <v>4115.62</v>
          </cell>
        </row>
        <row r="223">
          <cell r="Q223">
            <v>269248.39</v>
          </cell>
          <cell r="S223">
            <v>168408.06</v>
          </cell>
          <cell r="U223">
            <v>188362.69</v>
          </cell>
          <cell r="V223">
            <v>-84927.88</v>
          </cell>
          <cell r="W223">
            <v>80690.38</v>
          </cell>
          <cell r="Y223">
            <v>257341.75</v>
          </cell>
          <cell r="AA223">
            <v>-170753.24</v>
          </cell>
        </row>
        <row r="224">
          <cell r="Q224">
            <v>253.24</v>
          </cell>
          <cell r="S224">
            <v>107.63</v>
          </cell>
          <cell r="U224">
            <v>12.93</v>
          </cell>
          <cell r="V224">
            <v>292.89</v>
          </cell>
          <cell r="W224">
            <v>192.36</v>
          </cell>
          <cell r="Y224">
            <v>34.86</v>
          </cell>
          <cell r="AA224">
            <v>143.76</v>
          </cell>
        </row>
        <row r="225">
          <cell r="Q225">
            <v>269248.24</v>
          </cell>
          <cell r="S225">
            <v>168408.01</v>
          </cell>
          <cell r="U225">
            <v>188362.55</v>
          </cell>
          <cell r="V225">
            <v>-84927.96</v>
          </cell>
          <cell r="W225">
            <v>0</v>
          </cell>
          <cell r="Y225">
            <v>141981.41</v>
          </cell>
          <cell r="AA225">
            <v>-170749.78</v>
          </cell>
        </row>
        <row r="226">
          <cell r="Q226">
            <v>6108.26</v>
          </cell>
          <cell r="S226">
            <v>2596.71</v>
          </cell>
          <cell r="U226">
            <v>682.41</v>
          </cell>
          <cell r="V226">
            <v>7064.42</v>
          </cell>
          <cell r="W226">
            <v>735.57</v>
          </cell>
          <cell r="Y226">
            <v>1058.74</v>
          </cell>
          <cell r="AA226">
            <v>3470.31</v>
          </cell>
        </row>
        <row r="227">
          <cell r="Q227">
            <v>11489.07</v>
          </cell>
          <cell r="S227">
            <v>8782.75</v>
          </cell>
          <cell r="U227">
            <v>6414.6</v>
          </cell>
          <cell r="V227">
            <v>6398.49</v>
          </cell>
          <cell r="W227">
            <v>5789.66</v>
          </cell>
          <cell r="Y227">
            <v>5221.3599999999997</v>
          </cell>
          <cell r="AA227">
            <v>4664.92</v>
          </cell>
        </row>
        <row r="228">
          <cell r="Q228">
            <v>13568589.970000001</v>
          </cell>
          <cell r="S228">
            <v>11190475.630000001</v>
          </cell>
          <cell r="U228">
            <v>4817333.8099999996</v>
          </cell>
          <cell r="V228">
            <v>4546711.99</v>
          </cell>
          <cell r="W228">
            <v>5612300.04</v>
          </cell>
          <cell r="Y228">
            <v>20206291.809999999</v>
          </cell>
          <cell r="AA228">
            <v>24274665.600000001</v>
          </cell>
        </row>
        <row r="229">
          <cell r="Q229">
            <v>425000</v>
          </cell>
          <cell r="S229">
            <v>325000</v>
          </cell>
          <cell r="U229">
            <v>225000</v>
          </cell>
          <cell r="V229">
            <v>175000</v>
          </cell>
          <cell r="W229">
            <v>125000</v>
          </cell>
          <cell r="Y229">
            <v>25000</v>
          </cell>
          <cell r="AA229">
            <v>0</v>
          </cell>
        </row>
        <row r="230">
          <cell r="Q230">
            <v>601846.14</v>
          </cell>
          <cell r="S230">
            <v>1710484.36</v>
          </cell>
          <cell r="U230">
            <v>1101954.08</v>
          </cell>
          <cell r="V230">
            <v>1263489.77</v>
          </cell>
          <cell r="W230">
            <v>509727.61</v>
          </cell>
          <cell r="Y230">
            <v>394763.07</v>
          </cell>
          <cell r="AA230">
            <v>602396.47</v>
          </cell>
        </row>
        <row r="231">
          <cell r="Q231">
            <v>18576725</v>
          </cell>
          <cell r="S231">
            <v>26792037</v>
          </cell>
          <cell r="U231">
            <v>21791523</v>
          </cell>
          <cell r="V231">
            <v>18612469.640000001</v>
          </cell>
          <cell r="W231">
            <v>5668702.6399999997</v>
          </cell>
          <cell r="Y231">
            <v>6023554</v>
          </cell>
          <cell r="AA231">
            <v>11243582</v>
          </cell>
        </row>
        <row r="232">
          <cell r="Q232">
            <v>0</v>
          </cell>
          <cell r="S232">
            <v>677814</v>
          </cell>
          <cell r="U232">
            <v>772765</v>
          </cell>
          <cell r="V232">
            <v>772765</v>
          </cell>
          <cell r="W232">
            <v>844366</v>
          </cell>
          <cell r="Y232">
            <v>844366</v>
          </cell>
          <cell r="AA232">
            <v>808211</v>
          </cell>
        </row>
        <row r="233">
          <cell r="Q233">
            <v>5713600</v>
          </cell>
          <cell r="S233">
            <v>2109037</v>
          </cell>
          <cell r="U233">
            <v>0</v>
          </cell>
          <cell r="V233">
            <v>0</v>
          </cell>
          <cell r="W233">
            <v>0</v>
          </cell>
          <cell r="Y233">
            <v>0</v>
          </cell>
          <cell r="AA233">
            <v>0</v>
          </cell>
        </row>
        <row r="234">
          <cell r="Q234">
            <v>7809.12</v>
          </cell>
          <cell r="S234">
            <v>0</v>
          </cell>
          <cell r="U234">
            <v>28994.62</v>
          </cell>
          <cell r="V234">
            <v>17795.37</v>
          </cell>
          <cell r="W234">
            <v>6731.91</v>
          </cell>
          <cell r="Y234">
            <v>24318.09</v>
          </cell>
          <cell r="AA234">
            <v>6083.33</v>
          </cell>
        </row>
        <row r="235">
          <cell r="Q235">
            <v>190546</v>
          </cell>
          <cell r="S235">
            <v>144492</v>
          </cell>
          <cell r="U235">
            <v>144492</v>
          </cell>
          <cell r="V235">
            <v>144492</v>
          </cell>
          <cell r="W235">
            <v>144492</v>
          </cell>
          <cell r="Y235">
            <v>144492</v>
          </cell>
          <cell r="AA235">
            <v>144492</v>
          </cell>
        </row>
        <row r="236">
          <cell r="Q236">
            <v>0</v>
          </cell>
          <cell r="S236">
            <v>0</v>
          </cell>
          <cell r="U236">
            <v>3391.6</v>
          </cell>
          <cell r="V236">
            <v>3391.6</v>
          </cell>
          <cell r="W236">
            <v>0</v>
          </cell>
          <cell r="Y236">
            <v>0</v>
          </cell>
          <cell r="AA236">
            <v>0</v>
          </cell>
        </row>
        <row r="237">
          <cell r="U237">
            <v>850698.03</v>
          </cell>
          <cell r="V237">
            <v>850698.03</v>
          </cell>
          <cell r="W237">
            <v>850698.03</v>
          </cell>
          <cell r="Y237">
            <v>850698.03</v>
          </cell>
          <cell r="AA237">
            <v>680316.76</v>
          </cell>
        </row>
        <row r="238">
          <cell r="U238">
            <v>2601177.58</v>
          </cell>
          <cell r="V238">
            <v>1298.0899999999999</v>
          </cell>
          <cell r="W238">
            <v>0</v>
          </cell>
          <cell r="Y238">
            <v>0</v>
          </cell>
          <cell r="AA238">
            <v>0</v>
          </cell>
        </row>
        <row r="239">
          <cell r="AA239">
            <v>430457</v>
          </cell>
        </row>
        <row r="240">
          <cell r="Q240">
            <v>0</v>
          </cell>
          <cell r="S240">
            <v>0</v>
          </cell>
          <cell r="U240">
            <v>0</v>
          </cell>
          <cell r="V240">
            <v>0</v>
          </cell>
          <cell r="W240">
            <v>0</v>
          </cell>
          <cell r="Y240">
            <v>0</v>
          </cell>
          <cell r="AA240">
            <v>0</v>
          </cell>
        </row>
        <row r="241">
          <cell r="Q241">
            <v>181639.72</v>
          </cell>
          <cell r="S241">
            <v>177332.42</v>
          </cell>
          <cell r="U241">
            <v>152844.70000000001</v>
          </cell>
          <cell r="V241">
            <v>147856.9</v>
          </cell>
          <cell r="W241">
            <v>145758.07999999999</v>
          </cell>
          <cell r="Y241">
            <v>139385.07999999999</v>
          </cell>
          <cell r="AA241">
            <v>133565.04</v>
          </cell>
        </row>
        <row r="242">
          <cell r="Q242">
            <v>5232078.96</v>
          </cell>
          <cell r="S242">
            <v>5303522.17</v>
          </cell>
          <cell r="U242">
            <v>5171938.03</v>
          </cell>
          <cell r="V242">
            <v>5265641.25</v>
          </cell>
          <cell r="W242">
            <v>4961353.8600000003</v>
          </cell>
          <cell r="Y242">
            <v>5085657.72</v>
          </cell>
          <cell r="AA242">
            <v>5340001.91</v>
          </cell>
        </row>
        <row r="243">
          <cell r="Q243">
            <v>25085.26</v>
          </cell>
          <cell r="S243">
            <v>16178.53</v>
          </cell>
          <cell r="U243">
            <v>18830.25</v>
          </cell>
          <cell r="V243">
            <v>15788.79</v>
          </cell>
          <cell r="W243">
            <v>14628.32</v>
          </cell>
          <cell r="Y243">
            <v>22230.07</v>
          </cell>
          <cell r="AA243">
            <v>24338.17</v>
          </cell>
        </row>
        <row r="244">
          <cell r="Q244">
            <v>0</v>
          </cell>
          <cell r="S244">
            <v>0</v>
          </cell>
          <cell r="U244">
            <v>0</v>
          </cell>
          <cell r="V244">
            <v>0</v>
          </cell>
          <cell r="W244">
            <v>0</v>
          </cell>
          <cell r="Y244">
            <v>0</v>
          </cell>
          <cell r="AA244">
            <v>0</v>
          </cell>
        </row>
        <row r="245">
          <cell r="Q245">
            <v>47778.19</v>
          </cell>
          <cell r="S245">
            <v>51354.7</v>
          </cell>
          <cell r="U245">
            <v>146589.79</v>
          </cell>
          <cell r="V245">
            <v>48121.87</v>
          </cell>
          <cell r="W245">
            <v>42525.64</v>
          </cell>
          <cell r="Y245">
            <v>32333.56</v>
          </cell>
          <cell r="AA245">
            <v>28557.599999999999</v>
          </cell>
        </row>
        <row r="246">
          <cell r="Q246">
            <v>14913615.74</v>
          </cell>
          <cell r="S246">
            <v>13472557.5</v>
          </cell>
          <cell r="U246">
            <v>10803004.4</v>
          </cell>
          <cell r="V246">
            <v>8740673.6099999994</v>
          </cell>
          <cell r="W246">
            <v>11315327.16</v>
          </cell>
          <cell r="Y246">
            <v>10232152.300000001</v>
          </cell>
          <cell r="AA246">
            <v>6965380.4199999999</v>
          </cell>
        </row>
        <row r="247">
          <cell r="Q247">
            <v>21062818.800000001</v>
          </cell>
          <cell r="S247">
            <v>21062818.800000001</v>
          </cell>
          <cell r="U247">
            <v>21062818.800000001</v>
          </cell>
          <cell r="V247">
            <v>21062818.800000001</v>
          </cell>
          <cell r="W247">
            <v>21062818.800000001</v>
          </cell>
          <cell r="Y247">
            <v>0</v>
          </cell>
          <cell r="AA247">
            <v>0</v>
          </cell>
        </row>
        <row r="248">
          <cell r="Q248">
            <v>0</v>
          </cell>
          <cell r="S248">
            <v>0</v>
          </cell>
          <cell r="U248">
            <v>0</v>
          </cell>
          <cell r="V248">
            <v>0</v>
          </cell>
          <cell r="W248">
            <v>0</v>
          </cell>
          <cell r="Y248">
            <v>0</v>
          </cell>
          <cell r="AA248">
            <v>0</v>
          </cell>
        </row>
        <row r="249">
          <cell r="Q249">
            <v>0</v>
          </cell>
          <cell r="S249">
            <v>0</v>
          </cell>
          <cell r="U249">
            <v>0</v>
          </cell>
          <cell r="V249">
            <v>0</v>
          </cell>
          <cell r="W249">
            <v>0</v>
          </cell>
          <cell r="Y249">
            <v>0</v>
          </cell>
          <cell r="AA249">
            <v>0</v>
          </cell>
        </row>
        <row r="250">
          <cell r="Q250">
            <v>0</v>
          </cell>
          <cell r="S250">
            <v>0</v>
          </cell>
          <cell r="U250">
            <v>0</v>
          </cell>
          <cell r="V250">
            <v>0</v>
          </cell>
          <cell r="W250">
            <v>0</v>
          </cell>
          <cell r="Y250">
            <v>0</v>
          </cell>
          <cell r="AA250">
            <v>0</v>
          </cell>
        </row>
        <row r="251">
          <cell r="Q251">
            <v>1500000</v>
          </cell>
          <cell r="S251">
            <v>1500000</v>
          </cell>
          <cell r="U251">
            <v>2233147</v>
          </cell>
          <cell r="V251">
            <v>2309866</v>
          </cell>
          <cell r="W251">
            <v>2309866</v>
          </cell>
          <cell r="Y251">
            <v>2085348.63</v>
          </cell>
          <cell r="AA251">
            <v>2085348.63</v>
          </cell>
        </row>
        <row r="252">
          <cell r="Q252">
            <v>0</v>
          </cell>
          <cell r="S252">
            <v>0</v>
          </cell>
          <cell r="U252">
            <v>0</v>
          </cell>
          <cell r="V252">
            <v>0</v>
          </cell>
          <cell r="W252">
            <v>0</v>
          </cell>
          <cell r="Y252">
            <v>0</v>
          </cell>
          <cell r="AA252">
            <v>0</v>
          </cell>
        </row>
        <row r="253">
          <cell r="Q253">
            <v>639223.5</v>
          </cell>
          <cell r="S253">
            <v>517085.9</v>
          </cell>
          <cell r="U253">
            <v>531793.19999999995</v>
          </cell>
          <cell r="V253">
            <v>489771.44</v>
          </cell>
          <cell r="W253">
            <v>519584.28</v>
          </cell>
          <cell r="Y253">
            <v>526071.04000000004</v>
          </cell>
          <cell r="AA253">
            <v>489948.17</v>
          </cell>
        </row>
        <row r="254">
          <cell r="Q254">
            <v>0</v>
          </cell>
          <cell r="S254">
            <v>0</v>
          </cell>
          <cell r="U254">
            <v>0</v>
          </cell>
          <cell r="V254">
            <v>0</v>
          </cell>
          <cell r="W254">
            <v>0</v>
          </cell>
          <cell r="Y254">
            <v>0</v>
          </cell>
          <cell r="AA254">
            <v>0</v>
          </cell>
        </row>
        <row r="255">
          <cell r="Q255">
            <v>0</v>
          </cell>
          <cell r="S255">
            <v>0</v>
          </cell>
          <cell r="U255">
            <v>0</v>
          </cell>
          <cell r="V255">
            <v>0</v>
          </cell>
          <cell r="W255">
            <v>0</v>
          </cell>
          <cell r="Y255">
            <v>0</v>
          </cell>
          <cell r="AA255">
            <v>0</v>
          </cell>
        </row>
        <row r="256">
          <cell r="Q256">
            <v>8327.23</v>
          </cell>
          <cell r="S256">
            <v>7249.76</v>
          </cell>
          <cell r="U256">
            <v>7049.76</v>
          </cell>
          <cell r="V256">
            <v>6949.76</v>
          </cell>
          <cell r="W256">
            <v>6849.76</v>
          </cell>
          <cell r="Y256">
            <v>6649.76</v>
          </cell>
          <cell r="AA256">
            <v>6449.76</v>
          </cell>
        </row>
        <row r="257">
          <cell r="Q257">
            <v>0</v>
          </cell>
          <cell r="S257">
            <v>0</v>
          </cell>
          <cell r="U257">
            <v>0</v>
          </cell>
          <cell r="V257">
            <v>0</v>
          </cell>
          <cell r="W257">
            <v>0</v>
          </cell>
          <cell r="Y257">
            <v>0</v>
          </cell>
          <cell r="AA257">
            <v>0</v>
          </cell>
        </row>
        <row r="258">
          <cell r="Q258">
            <v>308204.13</v>
          </cell>
          <cell r="S258">
            <v>181982.71</v>
          </cell>
          <cell r="U258">
            <v>82231.14</v>
          </cell>
          <cell r="V258">
            <v>82231.14</v>
          </cell>
          <cell r="W258">
            <v>82231.14</v>
          </cell>
          <cell r="Y258">
            <v>82231.14</v>
          </cell>
          <cell r="AA258">
            <v>82231.14</v>
          </cell>
        </row>
        <row r="259">
          <cell r="Q259">
            <v>532376</v>
          </cell>
          <cell r="S259">
            <v>532376</v>
          </cell>
          <cell r="U259">
            <v>532376</v>
          </cell>
          <cell r="V259">
            <v>532376</v>
          </cell>
          <cell r="W259">
            <v>532376</v>
          </cell>
          <cell r="Y259">
            <v>532376</v>
          </cell>
          <cell r="AA259">
            <v>532376</v>
          </cell>
        </row>
        <row r="260">
          <cell r="Q260">
            <v>99000</v>
          </cell>
          <cell r="S260">
            <v>99000</v>
          </cell>
          <cell r="U260">
            <v>99000</v>
          </cell>
          <cell r="V260">
            <v>99000</v>
          </cell>
          <cell r="W260">
            <v>137000</v>
          </cell>
          <cell r="Y260">
            <v>137000</v>
          </cell>
          <cell r="AA260">
            <v>137000</v>
          </cell>
        </row>
        <row r="261">
          <cell r="Q261">
            <v>0</v>
          </cell>
          <cell r="S261">
            <v>0</v>
          </cell>
          <cell r="U261">
            <v>0</v>
          </cell>
          <cell r="V261">
            <v>0</v>
          </cell>
          <cell r="W261">
            <v>0</v>
          </cell>
          <cell r="Y261">
            <v>0</v>
          </cell>
          <cell r="AA261">
            <v>0</v>
          </cell>
        </row>
        <row r="262">
          <cell r="Q262">
            <v>0</v>
          </cell>
          <cell r="S262">
            <v>0</v>
          </cell>
          <cell r="U262">
            <v>0</v>
          </cell>
          <cell r="V262">
            <v>0</v>
          </cell>
          <cell r="W262">
            <v>0</v>
          </cell>
          <cell r="Y262">
            <v>0</v>
          </cell>
          <cell r="AA262">
            <v>0</v>
          </cell>
        </row>
        <row r="263">
          <cell r="Q263">
            <v>7712913.7300000004</v>
          </cell>
          <cell r="S263">
            <v>9257769.7599999998</v>
          </cell>
          <cell r="U263">
            <v>7971969.96</v>
          </cell>
          <cell r="V263">
            <v>3204332.84</v>
          </cell>
          <cell r="W263">
            <v>2059862.23</v>
          </cell>
          <cell r="Y263">
            <v>3857155.22</v>
          </cell>
          <cell r="AA263">
            <v>4569474.8600000003</v>
          </cell>
        </row>
        <row r="264">
          <cell r="Q264">
            <v>-3199410.1</v>
          </cell>
          <cell r="S264">
            <v>-3341648.63</v>
          </cell>
          <cell r="U264">
            <v>-3448458.23</v>
          </cell>
          <cell r="V264">
            <v>-3511372.47</v>
          </cell>
          <cell r="W264">
            <v>-3583223.03</v>
          </cell>
          <cell r="Y264">
            <v>-3589433.51</v>
          </cell>
          <cell r="AA264">
            <v>-3610663.08</v>
          </cell>
        </row>
        <row r="265">
          <cell r="Q265">
            <v>-1719418.91</v>
          </cell>
          <cell r="S265">
            <v>-1815110.43</v>
          </cell>
          <cell r="U265">
            <v>-1696730.77</v>
          </cell>
          <cell r="V265">
            <v>-1627270.89</v>
          </cell>
          <cell r="W265">
            <v>-1512518.6</v>
          </cell>
          <cell r="Y265">
            <v>-1468993.08</v>
          </cell>
          <cell r="AA265">
            <v>-1556702.85</v>
          </cell>
        </row>
        <row r="266">
          <cell r="Q266">
            <v>0</v>
          </cell>
          <cell r="S266">
            <v>0</v>
          </cell>
          <cell r="U266">
            <v>0</v>
          </cell>
          <cell r="V266">
            <v>0</v>
          </cell>
          <cell r="W266">
            <v>0</v>
          </cell>
          <cell r="Y266">
            <v>0</v>
          </cell>
          <cell r="AA266">
            <v>0</v>
          </cell>
        </row>
        <row r="267">
          <cell r="Q267">
            <v>3199410.1</v>
          </cell>
          <cell r="S267">
            <v>0</v>
          </cell>
          <cell r="U267">
            <v>0</v>
          </cell>
          <cell r="V267">
            <v>0</v>
          </cell>
          <cell r="W267">
            <v>0</v>
          </cell>
          <cell r="Y267">
            <v>0</v>
          </cell>
          <cell r="AA267">
            <v>0</v>
          </cell>
        </row>
        <row r="268">
          <cell r="Q268">
            <v>1719418.91</v>
          </cell>
          <cell r="S268">
            <v>0</v>
          </cell>
          <cell r="U268">
            <v>0</v>
          </cell>
          <cell r="V268">
            <v>0</v>
          </cell>
          <cell r="W268">
            <v>0</v>
          </cell>
          <cell r="Y268">
            <v>0</v>
          </cell>
          <cell r="AA268">
            <v>0</v>
          </cell>
        </row>
        <row r="269">
          <cell r="Q269">
            <v>0</v>
          </cell>
          <cell r="S269">
            <v>0</v>
          </cell>
          <cell r="U269">
            <v>0</v>
          </cell>
          <cell r="V269">
            <v>0</v>
          </cell>
          <cell r="W269">
            <v>0</v>
          </cell>
          <cell r="Y269">
            <v>0</v>
          </cell>
          <cell r="AA269">
            <v>0</v>
          </cell>
        </row>
        <row r="270">
          <cell r="Q270">
            <v>0</v>
          </cell>
          <cell r="S270">
            <v>0</v>
          </cell>
          <cell r="U270">
            <v>0</v>
          </cell>
          <cell r="V270">
            <v>0</v>
          </cell>
          <cell r="W270">
            <v>0</v>
          </cell>
          <cell r="Y270">
            <v>0</v>
          </cell>
          <cell r="AA270">
            <v>0</v>
          </cell>
        </row>
        <row r="271">
          <cell r="Q271">
            <v>-842797.76</v>
          </cell>
          <cell r="S271">
            <v>-835819.99</v>
          </cell>
          <cell r="U271">
            <v>-793803.49</v>
          </cell>
          <cell r="V271">
            <v>-804982.79</v>
          </cell>
          <cell r="W271">
            <v>-782666.77</v>
          </cell>
          <cell r="Y271">
            <v>-836026.15</v>
          </cell>
          <cell r="AA271">
            <v>-885224.65</v>
          </cell>
        </row>
        <row r="272">
          <cell r="Q272">
            <v>-44.77</v>
          </cell>
          <cell r="S272">
            <v>356.17</v>
          </cell>
          <cell r="U272">
            <v>1011.1</v>
          </cell>
          <cell r="V272">
            <v>1266.52</v>
          </cell>
          <cell r="W272">
            <v>1525.51</v>
          </cell>
          <cell r="Y272">
            <v>3030.2</v>
          </cell>
          <cell r="AA272">
            <v>1616.54</v>
          </cell>
        </row>
        <row r="273">
          <cell r="Q273">
            <v>0</v>
          </cell>
          <cell r="S273">
            <v>0</v>
          </cell>
          <cell r="U273">
            <v>0</v>
          </cell>
          <cell r="V273">
            <v>0</v>
          </cell>
          <cell r="W273">
            <v>0</v>
          </cell>
          <cell r="Y273">
            <v>0</v>
          </cell>
          <cell r="AA273">
            <v>0</v>
          </cell>
        </row>
        <row r="274">
          <cell r="Q274">
            <v>8720.19</v>
          </cell>
          <cell r="S274">
            <v>67041.33</v>
          </cell>
          <cell r="U274">
            <v>15222.07</v>
          </cell>
          <cell r="V274">
            <v>52573.73</v>
          </cell>
          <cell r="W274">
            <v>61391.08</v>
          </cell>
          <cell r="Y274">
            <v>232835.19</v>
          </cell>
          <cell r="AA274">
            <v>36311.51</v>
          </cell>
        </row>
        <row r="275">
          <cell r="Q275">
            <v>0</v>
          </cell>
          <cell r="S275">
            <v>0</v>
          </cell>
          <cell r="U275">
            <v>0</v>
          </cell>
          <cell r="V275">
            <v>0</v>
          </cell>
          <cell r="W275">
            <v>0</v>
          </cell>
          <cell r="Y275">
            <v>0</v>
          </cell>
          <cell r="AA275">
            <v>0</v>
          </cell>
        </row>
        <row r="276">
          <cell r="Q276">
            <v>0</v>
          </cell>
          <cell r="S276">
            <v>0</v>
          </cell>
          <cell r="U276">
            <v>0</v>
          </cell>
          <cell r="V276">
            <v>0</v>
          </cell>
          <cell r="W276">
            <v>0</v>
          </cell>
          <cell r="Y276">
            <v>0</v>
          </cell>
          <cell r="AA276">
            <v>0</v>
          </cell>
        </row>
        <row r="277">
          <cell r="Q277">
            <v>0</v>
          </cell>
          <cell r="S277">
            <v>0</v>
          </cell>
          <cell r="U277">
            <v>0</v>
          </cell>
          <cell r="V277">
            <v>0</v>
          </cell>
          <cell r="W277">
            <v>0</v>
          </cell>
          <cell r="Y277">
            <v>0</v>
          </cell>
          <cell r="AA277">
            <v>0</v>
          </cell>
        </row>
        <row r="278">
          <cell r="Q278">
            <v>-639223.5</v>
          </cell>
          <cell r="S278">
            <v>-517085.9</v>
          </cell>
          <cell r="U278">
            <v>-531793.19999999995</v>
          </cell>
          <cell r="V278">
            <v>-489771.44</v>
          </cell>
          <cell r="W278">
            <v>-519584.28</v>
          </cell>
          <cell r="Y278">
            <v>-526071.04000000004</v>
          </cell>
          <cell r="AA278">
            <v>-489948.17</v>
          </cell>
        </row>
        <row r="279">
          <cell r="Q279">
            <v>6132808.3899999997</v>
          </cell>
          <cell r="S279">
            <v>9137238.7699999996</v>
          </cell>
          <cell r="U279">
            <v>2699641.88</v>
          </cell>
          <cell r="V279">
            <v>2804746.31</v>
          </cell>
          <cell r="W279">
            <v>112476.9</v>
          </cell>
          <cell r="Y279">
            <v>403928.49</v>
          </cell>
          <cell r="AA279">
            <v>497031.58</v>
          </cell>
        </row>
        <row r="280">
          <cell r="Q280">
            <v>2953683</v>
          </cell>
          <cell r="S280">
            <v>2953683</v>
          </cell>
          <cell r="U280">
            <v>2953683</v>
          </cell>
          <cell r="V280">
            <v>2953683</v>
          </cell>
          <cell r="W280">
            <v>0</v>
          </cell>
          <cell r="Y280">
            <v>0</v>
          </cell>
          <cell r="AA280">
            <v>0</v>
          </cell>
        </row>
        <row r="281">
          <cell r="Q281">
            <v>1661931.61</v>
          </cell>
          <cell r="S281">
            <v>1630305.04</v>
          </cell>
          <cell r="U281">
            <v>1276552.05</v>
          </cell>
          <cell r="V281">
            <v>864458.71</v>
          </cell>
          <cell r="W281">
            <v>862744.42</v>
          </cell>
          <cell r="Y281">
            <v>1414047.58</v>
          </cell>
          <cell r="AA281">
            <v>1548406.01</v>
          </cell>
        </row>
        <row r="282">
          <cell r="Q282">
            <v>1721577.28</v>
          </cell>
          <cell r="S282">
            <v>2014952.41</v>
          </cell>
          <cell r="U282">
            <v>1269350.5900000001</v>
          </cell>
          <cell r="V282">
            <v>1171084.6599999999</v>
          </cell>
          <cell r="W282">
            <v>1299715.27</v>
          </cell>
          <cell r="Y282">
            <v>1579658.91</v>
          </cell>
          <cell r="AA282">
            <v>1660763.86</v>
          </cell>
        </row>
        <row r="283">
          <cell r="Q283">
            <v>408564.99</v>
          </cell>
          <cell r="S283">
            <v>324416.99</v>
          </cell>
          <cell r="U283">
            <v>282216.99</v>
          </cell>
          <cell r="V283">
            <v>267095.99</v>
          </cell>
          <cell r="W283">
            <v>233406.99</v>
          </cell>
          <cell r="Y283">
            <v>229662.99</v>
          </cell>
          <cell r="AA283">
            <v>260818.99</v>
          </cell>
        </row>
        <row r="284">
          <cell r="Q284">
            <v>32895.58</v>
          </cell>
          <cell r="S284">
            <v>31495.66</v>
          </cell>
          <cell r="U284">
            <v>29432.36</v>
          </cell>
          <cell r="V284">
            <v>28884.46</v>
          </cell>
          <cell r="W284">
            <v>27464.67</v>
          </cell>
          <cell r="Y284">
            <v>26745</v>
          </cell>
          <cell r="AA284">
            <v>26383.52</v>
          </cell>
        </row>
        <row r="285">
          <cell r="Q285">
            <v>1204788.58</v>
          </cell>
          <cell r="S285">
            <v>1166691.6000000001</v>
          </cell>
          <cell r="U285">
            <v>1166691.6000000001</v>
          </cell>
          <cell r="V285">
            <v>1157033.3700000001</v>
          </cell>
          <cell r="W285">
            <v>1157033.3700000001</v>
          </cell>
          <cell r="Y285">
            <v>1150237.71</v>
          </cell>
          <cell r="AA285">
            <v>1131115.93</v>
          </cell>
        </row>
        <row r="286">
          <cell r="Q286">
            <v>2136077.9300000002</v>
          </cell>
          <cell r="S286">
            <v>2043050.77</v>
          </cell>
          <cell r="U286">
            <v>1905061.47</v>
          </cell>
          <cell r="V286">
            <v>1905061.47</v>
          </cell>
          <cell r="W286">
            <v>1905061.47</v>
          </cell>
          <cell r="Y286">
            <v>1897591.52</v>
          </cell>
          <cell r="AA286">
            <v>2336915.7400000002</v>
          </cell>
        </row>
        <row r="287">
          <cell r="Q287">
            <v>1541729.6</v>
          </cell>
          <cell r="S287">
            <v>1498714.81</v>
          </cell>
          <cell r="U287">
            <v>1453194.8</v>
          </cell>
          <cell r="V287">
            <v>1453194.8</v>
          </cell>
          <cell r="W287">
            <v>1436482.69</v>
          </cell>
          <cell r="Y287">
            <v>1381116.26</v>
          </cell>
          <cell r="AA287">
            <v>1380010.3</v>
          </cell>
        </row>
        <row r="288">
          <cell r="Q288">
            <v>0</v>
          </cell>
          <cell r="S288">
            <v>0</v>
          </cell>
          <cell r="U288">
            <v>0</v>
          </cell>
          <cell r="V288">
            <v>0</v>
          </cell>
          <cell r="W288">
            <v>0</v>
          </cell>
          <cell r="Y288">
            <v>0</v>
          </cell>
          <cell r="AA288">
            <v>0</v>
          </cell>
        </row>
        <row r="289">
          <cell r="Q289">
            <v>296599.96000000002</v>
          </cell>
          <cell r="S289">
            <v>296599.96000000002</v>
          </cell>
          <cell r="U289">
            <v>296599.96000000002</v>
          </cell>
          <cell r="V289">
            <v>296599.96000000002</v>
          </cell>
          <cell r="W289">
            <v>296599.96000000002</v>
          </cell>
          <cell r="Y289">
            <v>296599.96000000002</v>
          </cell>
          <cell r="AA289">
            <v>296599.96000000002</v>
          </cell>
        </row>
        <row r="290">
          <cell r="Q290">
            <v>0</v>
          </cell>
          <cell r="S290">
            <v>0</v>
          </cell>
          <cell r="U290">
            <v>0</v>
          </cell>
          <cell r="V290">
            <v>0</v>
          </cell>
          <cell r="W290">
            <v>0</v>
          </cell>
          <cell r="Y290">
            <v>0</v>
          </cell>
          <cell r="AA290">
            <v>0</v>
          </cell>
        </row>
        <row r="291">
          <cell r="Q291">
            <v>0</v>
          </cell>
          <cell r="S291">
            <v>0</v>
          </cell>
          <cell r="U291">
            <v>0</v>
          </cell>
          <cell r="V291">
            <v>0</v>
          </cell>
          <cell r="W291">
            <v>0</v>
          </cell>
          <cell r="Y291">
            <v>0</v>
          </cell>
          <cell r="AA291">
            <v>0</v>
          </cell>
        </row>
        <row r="292">
          <cell r="Q292">
            <v>0</v>
          </cell>
          <cell r="S292">
            <v>0</v>
          </cell>
          <cell r="U292">
            <v>0</v>
          </cell>
          <cell r="V292">
            <v>0</v>
          </cell>
          <cell r="W292">
            <v>0</v>
          </cell>
          <cell r="Y292">
            <v>0</v>
          </cell>
          <cell r="AA292">
            <v>0</v>
          </cell>
        </row>
        <row r="293">
          <cell r="Q293">
            <v>236019.11</v>
          </cell>
          <cell r="S293">
            <v>220254.11</v>
          </cell>
          <cell r="U293">
            <v>212357.11</v>
          </cell>
          <cell r="V293">
            <v>174894.11</v>
          </cell>
          <cell r="W293">
            <v>171486.11</v>
          </cell>
          <cell r="Y293">
            <v>132046.10999999999</v>
          </cell>
          <cell r="AA293">
            <v>136125.10999999999</v>
          </cell>
        </row>
        <row r="294">
          <cell r="Q294">
            <v>1269776.1000000001</v>
          </cell>
          <cell r="S294">
            <v>1269776.1000000001</v>
          </cell>
          <cell r="U294">
            <v>1269776.1000000001</v>
          </cell>
          <cell r="V294">
            <v>1269776.1000000001</v>
          </cell>
          <cell r="W294">
            <v>1269776.1000000001</v>
          </cell>
          <cell r="Y294">
            <v>1269776.1000000001</v>
          </cell>
          <cell r="AA294">
            <v>1269776.1000000001</v>
          </cell>
        </row>
        <row r="295">
          <cell r="Q295">
            <v>109007.85</v>
          </cell>
          <cell r="S295">
            <v>-107513.12</v>
          </cell>
          <cell r="U295">
            <v>-160827.37</v>
          </cell>
          <cell r="V295">
            <v>-6363.33</v>
          </cell>
          <cell r="W295">
            <v>-243357.72</v>
          </cell>
          <cell r="Y295">
            <v>-75911.67</v>
          </cell>
          <cell r="AA295">
            <v>-32569.119999999999</v>
          </cell>
        </row>
        <row r="296">
          <cell r="Q296">
            <v>2619710.08</v>
          </cell>
          <cell r="S296">
            <v>2634471.19</v>
          </cell>
          <cell r="U296">
            <v>2595921.54</v>
          </cell>
          <cell r="V296">
            <v>1643690.23</v>
          </cell>
          <cell r="W296">
            <v>647990.86</v>
          </cell>
          <cell r="Y296">
            <v>2432705.02</v>
          </cell>
          <cell r="AA296">
            <v>2870359.44</v>
          </cell>
        </row>
        <row r="297">
          <cell r="Q297">
            <v>-657287.94999999995</v>
          </cell>
          <cell r="S297">
            <v>-657287.94999999995</v>
          </cell>
          <cell r="U297">
            <v>-1164007.8700000001</v>
          </cell>
          <cell r="V297">
            <v>-1164007.8700000001</v>
          </cell>
          <cell r="W297">
            <v>-155336.56</v>
          </cell>
          <cell r="Y297">
            <v>-155336.56</v>
          </cell>
          <cell r="AA297">
            <v>-660027.71</v>
          </cell>
        </row>
        <row r="298">
          <cell r="Q298">
            <v>8715.92</v>
          </cell>
          <cell r="S298">
            <v>0</v>
          </cell>
          <cell r="U298">
            <v>0</v>
          </cell>
          <cell r="V298">
            <v>0</v>
          </cell>
          <cell r="W298">
            <v>0</v>
          </cell>
          <cell r="Y298">
            <v>0</v>
          </cell>
          <cell r="AA298">
            <v>0</v>
          </cell>
        </row>
        <row r="299">
          <cell r="Q299">
            <v>0</v>
          </cell>
          <cell r="S299">
            <v>0</v>
          </cell>
          <cell r="U299">
            <v>0</v>
          </cell>
          <cell r="V299">
            <v>0</v>
          </cell>
          <cell r="W299">
            <v>0</v>
          </cell>
          <cell r="Y299">
            <v>0</v>
          </cell>
          <cell r="AA299">
            <v>0</v>
          </cell>
        </row>
        <row r="300">
          <cell r="Q300">
            <v>0</v>
          </cell>
          <cell r="S300">
            <v>0</v>
          </cell>
          <cell r="U300">
            <v>0</v>
          </cell>
          <cell r="V300">
            <v>0</v>
          </cell>
          <cell r="W300">
            <v>0</v>
          </cell>
          <cell r="Y300">
            <v>0</v>
          </cell>
          <cell r="AA300">
            <v>0</v>
          </cell>
        </row>
        <row r="301">
          <cell r="Q301">
            <v>467455.69</v>
          </cell>
          <cell r="S301">
            <v>461988.35</v>
          </cell>
          <cell r="U301">
            <v>461988.35</v>
          </cell>
          <cell r="V301">
            <v>461988.35</v>
          </cell>
          <cell r="W301">
            <v>461988.35</v>
          </cell>
          <cell r="Y301">
            <v>455789.73</v>
          </cell>
          <cell r="AA301">
            <v>454038.99</v>
          </cell>
        </row>
        <row r="302">
          <cell r="Q302">
            <v>0</v>
          </cell>
          <cell r="S302">
            <v>0</v>
          </cell>
          <cell r="U302">
            <v>0</v>
          </cell>
          <cell r="V302">
            <v>0</v>
          </cell>
          <cell r="W302">
            <v>0</v>
          </cell>
          <cell r="Y302">
            <v>0</v>
          </cell>
          <cell r="AA302">
            <v>0</v>
          </cell>
        </row>
        <row r="303">
          <cell r="Q303">
            <v>10763113.720000001</v>
          </cell>
          <cell r="S303">
            <v>10927264.039999999</v>
          </cell>
          <cell r="U303">
            <v>11385830.41</v>
          </cell>
          <cell r="V303">
            <v>11593050.359999999</v>
          </cell>
          <cell r="W303">
            <v>11385559.310000001</v>
          </cell>
          <cell r="Y303">
            <v>10598837.619999999</v>
          </cell>
          <cell r="AA303">
            <v>10348376.98</v>
          </cell>
        </row>
        <row r="304">
          <cell r="Q304">
            <v>3662699.87</v>
          </cell>
          <cell r="S304">
            <v>3789392.87</v>
          </cell>
          <cell r="U304">
            <v>3881393.87</v>
          </cell>
          <cell r="V304">
            <v>3808184.87</v>
          </cell>
          <cell r="W304">
            <v>3793324.87</v>
          </cell>
          <cell r="Y304">
            <v>3771389.87</v>
          </cell>
          <cell r="AA304">
            <v>3807605.87</v>
          </cell>
        </row>
        <row r="305">
          <cell r="Q305">
            <v>-10763113.720000001</v>
          </cell>
          <cell r="S305">
            <v>-10927264.039999999</v>
          </cell>
          <cell r="U305">
            <v>-11373157.609999999</v>
          </cell>
          <cell r="V305">
            <v>-11586482.210000001</v>
          </cell>
          <cell r="W305">
            <v>-11385559.310000001</v>
          </cell>
          <cell r="Y305">
            <v>-10598837.619999999</v>
          </cell>
          <cell r="AA305">
            <v>-10324551</v>
          </cell>
        </row>
        <row r="306">
          <cell r="Q306">
            <v>2812058.79</v>
          </cell>
          <cell r="S306">
            <v>2907078.79</v>
          </cell>
          <cell r="U306">
            <v>2976080.79</v>
          </cell>
          <cell r="V306">
            <v>2921175.79</v>
          </cell>
          <cell r="W306">
            <v>2910033.79</v>
          </cell>
          <cell r="Y306">
            <v>2893587.79</v>
          </cell>
          <cell r="AA306">
            <v>2920751.79</v>
          </cell>
        </row>
        <row r="307">
          <cell r="Q307">
            <v>6924082.9900000002</v>
          </cell>
          <cell r="S307">
            <v>7019344.25</v>
          </cell>
          <cell r="U307">
            <v>8814246.3100000005</v>
          </cell>
          <cell r="V307">
            <v>10020978.029999999</v>
          </cell>
          <cell r="W307">
            <v>10041976.82</v>
          </cell>
          <cell r="Y307">
            <v>10186882.630000001</v>
          </cell>
          <cell r="AA307">
            <v>13438047.15</v>
          </cell>
        </row>
        <row r="308">
          <cell r="Q308">
            <v>2315.4899999999998</v>
          </cell>
          <cell r="S308">
            <v>2315.4899999999998</v>
          </cell>
          <cell r="U308">
            <v>2315.4899999999998</v>
          </cell>
          <cell r="V308">
            <v>1875.49</v>
          </cell>
          <cell r="W308">
            <v>1875.49</v>
          </cell>
          <cell r="Y308">
            <v>1875.49</v>
          </cell>
          <cell r="AA308">
            <v>605.33000000000004</v>
          </cell>
        </row>
        <row r="309">
          <cell r="Q309">
            <v>275.54000000000002</v>
          </cell>
          <cell r="S309">
            <v>275.54000000000002</v>
          </cell>
          <cell r="U309">
            <v>275.54000000000002</v>
          </cell>
          <cell r="V309">
            <v>0</v>
          </cell>
          <cell r="W309">
            <v>0</v>
          </cell>
          <cell r="Y309">
            <v>0</v>
          </cell>
          <cell r="AA309">
            <v>0</v>
          </cell>
        </row>
        <row r="310">
          <cell r="Q310">
            <v>29947096.379999999</v>
          </cell>
          <cell r="S310">
            <v>31865431.100000001</v>
          </cell>
          <cell r="U310">
            <v>34772037.689999998</v>
          </cell>
          <cell r="V310">
            <v>36220387.350000001</v>
          </cell>
          <cell r="W310">
            <v>37309929.359999999</v>
          </cell>
          <cell r="Y310">
            <v>33383952.77</v>
          </cell>
          <cell r="AA310">
            <v>29434504.68</v>
          </cell>
        </row>
        <row r="311">
          <cell r="Q311">
            <v>8943192.1799999997</v>
          </cell>
          <cell r="S311">
            <v>9001657.0899999999</v>
          </cell>
          <cell r="U311">
            <v>9104592.6899999995</v>
          </cell>
          <cell r="V311">
            <v>8963351.9199999999</v>
          </cell>
          <cell r="W311">
            <v>8473294.4299999997</v>
          </cell>
          <cell r="Y311">
            <v>8215760.4800000004</v>
          </cell>
          <cell r="AA311">
            <v>7416364.6100000003</v>
          </cell>
        </row>
        <row r="312">
          <cell r="Q312">
            <v>3592860.68</v>
          </cell>
          <cell r="S312">
            <v>3726699.2</v>
          </cell>
          <cell r="U312">
            <v>3709950.87</v>
          </cell>
          <cell r="V312">
            <v>3741965.06</v>
          </cell>
          <cell r="W312">
            <v>3880110</v>
          </cell>
          <cell r="Y312">
            <v>3756949.55</v>
          </cell>
          <cell r="AA312">
            <v>3737685.68</v>
          </cell>
        </row>
        <row r="313">
          <cell r="Q313">
            <v>190932.86</v>
          </cell>
          <cell r="S313">
            <v>190932.86</v>
          </cell>
          <cell r="U313">
            <v>190932.86</v>
          </cell>
          <cell r="V313">
            <v>0</v>
          </cell>
          <cell r="W313">
            <v>0</v>
          </cell>
          <cell r="Y313">
            <v>0</v>
          </cell>
          <cell r="AA313">
            <v>0</v>
          </cell>
        </row>
        <row r="314">
          <cell r="Q314">
            <v>826440.14</v>
          </cell>
          <cell r="S314">
            <v>826440.14</v>
          </cell>
          <cell r="U314">
            <v>8698.56</v>
          </cell>
          <cell r="V314">
            <v>8698.56</v>
          </cell>
          <cell r="W314">
            <v>8698.56</v>
          </cell>
          <cell r="Y314">
            <v>8698.56</v>
          </cell>
          <cell r="AA314">
            <v>8698.56</v>
          </cell>
        </row>
        <row r="315">
          <cell r="Q315">
            <v>521979.19</v>
          </cell>
          <cell r="S315">
            <v>521979.19</v>
          </cell>
          <cell r="U315">
            <v>0</v>
          </cell>
          <cell r="V315">
            <v>0</v>
          </cell>
          <cell r="W315">
            <v>29345.3</v>
          </cell>
          <cell r="Y315">
            <v>19671.32</v>
          </cell>
          <cell r="AA315">
            <v>0</v>
          </cell>
        </row>
        <row r="316">
          <cell r="Q316">
            <v>55.82</v>
          </cell>
          <cell r="S316">
            <v>55.82</v>
          </cell>
          <cell r="U316">
            <v>0</v>
          </cell>
          <cell r="V316">
            <v>0</v>
          </cell>
          <cell r="W316">
            <v>0</v>
          </cell>
          <cell r="Y316">
            <v>-3819.9</v>
          </cell>
          <cell r="AA316">
            <v>0</v>
          </cell>
        </row>
        <row r="317">
          <cell r="Q317">
            <v>13530.88</v>
          </cell>
          <cell r="S317">
            <v>13530.88</v>
          </cell>
          <cell r="U317">
            <v>0</v>
          </cell>
          <cell r="V317">
            <v>0</v>
          </cell>
          <cell r="W317">
            <v>0</v>
          </cell>
          <cell r="Y317">
            <v>0</v>
          </cell>
          <cell r="AA317">
            <v>0</v>
          </cell>
        </row>
        <row r="318">
          <cell r="Q318">
            <v>123787.93</v>
          </cell>
          <cell r="S318">
            <v>123787.93</v>
          </cell>
          <cell r="U318">
            <v>123787.93</v>
          </cell>
          <cell r="V318">
            <v>123787.93</v>
          </cell>
          <cell r="W318">
            <v>123787.93</v>
          </cell>
          <cell r="Y318">
            <v>123787.93</v>
          </cell>
          <cell r="AA318">
            <v>123787.93</v>
          </cell>
        </row>
        <row r="319">
          <cell r="AA319">
            <v>0</v>
          </cell>
        </row>
        <row r="320">
          <cell r="Q320">
            <v>0</v>
          </cell>
          <cell r="S320">
            <v>0</v>
          </cell>
          <cell r="U320">
            <v>0</v>
          </cell>
          <cell r="V320">
            <v>0</v>
          </cell>
          <cell r="W320">
            <v>0</v>
          </cell>
          <cell r="Y320">
            <v>0</v>
          </cell>
          <cell r="AA320">
            <v>0</v>
          </cell>
        </row>
        <row r="321">
          <cell r="Q321">
            <v>1009738.25</v>
          </cell>
          <cell r="S321">
            <v>1009738.25</v>
          </cell>
          <cell r="U321">
            <v>1009738.25</v>
          </cell>
          <cell r="V321">
            <v>0</v>
          </cell>
          <cell r="W321">
            <v>0</v>
          </cell>
          <cell r="Y321">
            <v>0</v>
          </cell>
          <cell r="AA321">
            <v>0</v>
          </cell>
        </row>
        <row r="322">
          <cell r="Q322">
            <v>0</v>
          </cell>
          <cell r="S322">
            <v>0</v>
          </cell>
          <cell r="U322">
            <v>0</v>
          </cell>
          <cell r="V322">
            <v>0</v>
          </cell>
          <cell r="W322">
            <v>0</v>
          </cell>
          <cell r="Y322">
            <v>0</v>
          </cell>
          <cell r="AA322">
            <v>0</v>
          </cell>
        </row>
        <row r="323">
          <cell r="Q323">
            <v>2465032.23</v>
          </cell>
          <cell r="S323">
            <v>2704538.63</v>
          </cell>
          <cell r="U323">
            <v>2906408.68</v>
          </cell>
          <cell r="V323">
            <v>3049913.52</v>
          </cell>
          <cell r="W323">
            <v>2963123.53</v>
          </cell>
          <cell r="Y323">
            <v>2849300.16</v>
          </cell>
          <cell r="AA323">
            <v>2781643.79</v>
          </cell>
        </row>
        <row r="324">
          <cell r="Q324">
            <v>873329.15</v>
          </cell>
          <cell r="S324">
            <v>857157.85</v>
          </cell>
          <cell r="U324">
            <v>871444.67</v>
          </cell>
          <cell r="V324">
            <v>806273.01</v>
          </cell>
          <cell r="W324">
            <v>804923.6</v>
          </cell>
          <cell r="Y324">
            <v>744882.97</v>
          </cell>
          <cell r="AA324">
            <v>593228.57999999996</v>
          </cell>
        </row>
        <row r="325">
          <cell r="Q325">
            <v>0</v>
          </cell>
          <cell r="S325">
            <v>0</v>
          </cell>
          <cell r="U325">
            <v>0</v>
          </cell>
          <cell r="V325">
            <v>0</v>
          </cell>
          <cell r="W325">
            <v>0</v>
          </cell>
          <cell r="Y325">
            <v>0</v>
          </cell>
          <cell r="AA325">
            <v>0</v>
          </cell>
        </row>
        <row r="326">
          <cell r="Q326">
            <v>0</v>
          </cell>
          <cell r="S326">
            <v>0</v>
          </cell>
          <cell r="U326">
            <v>0</v>
          </cell>
          <cell r="V326">
            <v>0</v>
          </cell>
          <cell r="W326">
            <v>0</v>
          </cell>
          <cell r="Y326">
            <v>0</v>
          </cell>
          <cell r="AA326">
            <v>0</v>
          </cell>
        </row>
        <row r="327">
          <cell r="Q327">
            <v>114772.51</v>
          </cell>
          <cell r="S327">
            <v>147133.41</v>
          </cell>
          <cell r="U327">
            <v>192808.37</v>
          </cell>
          <cell r="V327">
            <v>217879.67999999999</v>
          </cell>
          <cell r="W327">
            <v>238199.27</v>
          </cell>
          <cell r="Y327">
            <v>242001.82</v>
          </cell>
          <cell r="AA327">
            <v>308465.37</v>
          </cell>
        </row>
        <row r="328">
          <cell r="Q328">
            <v>38919608.960000001</v>
          </cell>
          <cell r="S328">
            <v>31624434.75</v>
          </cell>
          <cell r="U328">
            <v>26479524.129999999</v>
          </cell>
          <cell r="V328">
            <v>27779200.210000001</v>
          </cell>
          <cell r="W328">
            <v>33058033.059999999</v>
          </cell>
          <cell r="Y328">
            <v>35317042.43</v>
          </cell>
          <cell r="AA328">
            <v>34975907.219999999</v>
          </cell>
        </row>
        <row r="329">
          <cell r="Q329">
            <v>7056107.8899999997</v>
          </cell>
          <cell r="S329">
            <v>5530378.4100000001</v>
          </cell>
          <cell r="U329">
            <v>4196739.07</v>
          </cell>
          <cell r="V329">
            <v>8304363.8200000003</v>
          </cell>
          <cell r="W329">
            <v>7681886.54</v>
          </cell>
          <cell r="Y329">
            <v>7434885.5800000001</v>
          </cell>
          <cell r="AA329">
            <v>7184798.4900000002</v>
          </cell>
        </row>
        <row r="330">
          <cell r="Q330">
            <v>60567476.310000002</v>
          </cell>
          <cell r="S330">
            <v>47636665.810000002</v>
          </cell>
          <cell r="U330">
            <v>35048420.770000003</v>
          </cell>
          <cell r="V330">
            <v>41454188.509999998</v>
          </cell>
          <cell r="W330">
            <v>47383496.969999999</v>
          </cell>
          <cell r="Y330">
            <v>50166856.020000003</v>
          </cell>
          <cell r="AA330">
            <v>51078367.020000003</v>
          </cell>
        </row>
        <row r="331">
          <cell r="Q331">
            <v>0</v>
          </cell>
          <cell r="S331">
            <v>0</v>
          </cell>
          <cell r="U331">
            <v>0</v>
          </cell>
          <cell r="V331">
            <v>0</v>
          </cell>
          <cell r="W331">
            <v>0</v>
          </cell>
          <cell r="Y331">
            <v>0</v>
          </cell>
          <cell r="AA331">
            <v>0</v>
          </cell>
        </row>
        <row r="332">
          <cell r="Q332">
            <v>576201.30000000005</v>
          </cell>
          <cell r="S332">
            <v>576201.30000000005</v>
          </cell>
          <cell r="U332">
            <v>576201.30000000005</v>
          </cell>
          <cell r="V332">
            <v>576201.30000000005</v>
          </cell>
          <cell r="W332">
            <v>576201.30000000005</v>
          </cell>
          <cell r="Y332">
            <v>576201.30000000005</v>
          </cell>
          <cell r="AA332">
            <v>576201.30000000005</v>
          </cell>
        </row>
        <row r="333">
          <cell r="Q333">
            <v>27666.98</v>
          </cell>
          <cell r="S333">
            <v>83834.84</v>
          </cell>
          <cell r="U333">
            <v>144089.84</v>
          </cell>
          <cell r="V333">
            <v>144089.84</v>
          </cell>
          <cell r="W333">
            <v>144089.84</v>
          </cell>
          <cell r="Y333">
            <v>144089.84</v>
          </cell>
          <cell r="AA333">
            <v>43316.27</v>
          </cell>
        </row>
        <row r="334">
          <cell r="Q334">
            <v>2034.05</v>
          </cell>
          <cell r="S334">
            <v>678.05</v>
          </cell>
          <cell r="U334">
            <v>39421.25</v>
          </cell>
          <cell r="V334">
            <v>35837.5</v>
          </cell>
          <cell r="W334">
            <v>32253.75</v>
          </cell>
          <cell r="Y334">
            <v>25086.25</v>
          </cell>
          <cell r="AA334">
            <v>0</v>
          </cell>
        </row>
        <row r="335">
          <cell r="Q335">
            <v>0</v>
          </cell>
          <cell r="S335">
            <v>0</v>
          </cell>
          <cell r="U335">
            <v>0</v>
          </cell>
          <cell r="V335">
            <v>0</v>
          </cell>
          <cell r="W335">
            <v>0</v>
          </cell>
          <cell r="Y335">
            <v>0</v>
          </cell>
          <cell r="AA335">
            <v>0</v>
          </cell>
        </row>
        <row r="336">
          <cell r="Q336">
            <v>2600231.17</v>
          </cell>
          <cell r="S336">
            <v>2100830.0499999998</v>
          </cell>
          <cell r="U336">
            <v>1633978.93</v>
          </cell>
          <cell r="V336">
            <v>1400553.37</v>
          </cell>
          <cell r="W336">
            <v>1167127.81</v>
          </cell>
          <cell r="Y336">
            <v>700276.69</v>
          </cell>
          <cell r="AA336">
            <v>233425.57</v>
          </cell>
        </row>
        <row r="337">
          <cell r="Q337">
            <v>8697.24</v>
          </cell>
          <cell r="S337">
            <v>5218.3599999999997</v>
          </cell>
          <cell r="U337">
            <v>1739.48</v>
          </cell>
          <cell r="V337">
            <v>0</v>
          </cell>
          <cell r="W337">
            <v>23259.23</v>
          </cell>
          <cell r="Y337">
            <v>18045.27</v>
          </cell>
          <cell r="AA337">
            <v>14035.21</v>
          </cell>
        </row>
        <row r="338">
          <cell r="Q338">
            <v>0</v>
          </cell>
          <cell r="S338">
            <v>0</v>
          </cell>
          <cell r="U338">
            <v>0</v>
          </cell>
          <cell r="V338">
            <v>0</v>
          </cell>
          <cell r="W338">
            <v>0</v>
          </cell>
          <cell r="Y338">
            <v>0</v>
          </cell>
          <cell r="AA338">
            <v>0</v>
          </cell>
        </row>
        <row r="339">
          <cell r="Q339">
            <v>3162.15</v>
          </cell>
          <cell r="S339">
            <v>26575.79</v>
          </cell>
          <cell r="U339">
            <v>21885.95</v>
          </cell>
          <cell r="V339">
            <v>19541.03</v>
          </cell>
          <cell r="W339">
            <v>17196.11</v>
          </cell>
          <cell r="Y339">
            <v>12506.27</v>
          </cell>
          <cell r="AA339">
            <v>7816.43</v>
          </cell>
        </row>
        <row r="340">
          <cell r="Q340">
            <v>512596.01</v>
          </cell>
          <cell r="S340">
            <v>0</v>
          </cell>
          <cell r="U340">
            <v>0</v>
          </cell>
          <cell r="V340">
            <v>0</v>
          </cell>
          <cell r="W340">
            <v>0</v>
          </cell>
          <cell r="Y340">
            <v>0</v>
          </cell>
          <cell r="AA340">
            <v>0</v>
          </cell>
        </row>
        <row r="341">
          <cell r="Q341">
            <v>24649.96</v>
          </cell>
          <cell r="S341">
            <v>16433.28</v>
          </cell>
          <cell r="U341">
            <v>8216.6</v>
          </cell>
          <cell r="V341">
            <v>4108.26</v>
          </cell>
          <cell r="W341">
            <v>0</v>
          </cell>
          <cell r="Y341">
            <v>46495</v>
          </cell>
          <cell r="AA341">
            <v>37196</v>
          </cell>
        </row>
        <row r="342">
          <cell r="Q342">
            <v>168662.03</v>
          </cell>
          <cell r="S342">
            <v>137996.21</v>
          </cell>
          <cell r="U342">
            <v>107330.39</v>
          </cell>
          <cell r="V342">
            <v>91997.48</v>
          </cell>
          <cell r="W342">
            <v>76664.570000000007</v>
          </cell>
          <cell r="Y342">
            <v>45998.75</v>
          </cell>
          <cell r="AA342">
            <v>15332.93</v>
          </cell>
        </row>
        <row r="343">
          <cell r="Q343">
            <v>11837.53</v>
          </cell>
          <cell r="S343">
            <v>9321.11</v>
          </cell>
          <cell r="U343">
            <v>5025.03</v>
          </cell>
          <cell r="V343">
            <v>5876.99</v>
          </cell>
          <cell r="W343">
            <v>45518.95</v>
          </cell>
          <cell r="Y343">
            <v>37762.370000000003</v>
          </cell>
          <cell r="AA343">
            <v>30005.79</v>
          </cell>
        </row>
        <row r="344">
          <cell r="Q344">
            <v>664311.64</v>
          </cell>
          <cell r="S344">
            <v>221437.18</v>
          </cell>
          <cell r="U344">
            <v>2932474.49</v>
          </cell>
          <cell r="V344">
            <v>2665885.9</v>
          </cell>
          <cell r="W344">
            <v>2399297.31</v>
          </cell>
          <cell r="Y344">
            <v>1866120.13</v>
          </cell>
          <cell r="AA344">
            <v>1332328.3500000001</v>
          </cell>
        </row>
        <row r="345">
          <cell r="Q345">
            <v>16486.25</v>
          </cell>
          <cell r="S345">
            <v>13488.75</v>
          </cell>
          <cell r="U345">
            <v>10491.25</v>
          </cell>
          <cell r="V345">
            <v>8992.5</v>
          </cell>
          <cell r="W345">
            <v>7493.75</v>
          </cell>
          <cell r="Y345">
            <v>4496.25</v>
          </cell>
          <cell r="AA345">
            <v>1498.75</v>
          </cell>
        </row>
        <row r="346">
          <cell r="Q346">
            <v>0</v>
          </cell>
          <cell r="S346">
            <v>18333.330000000002</v>
          </cell>
          <cell r="U346">
            <v>36666.67</v>
          </cell>
          <cell r="V346">
            <v>18333.34</v>
          </cell>
          <cell r="W346">
            <v>55000</v>
          </cell>
          <cell r="Y346">
            <v>18333.330000000002</v>
          </cell>
          <cell r="AA346">
            <v>36666.67</v>
          </cell>
        </row>
        <row r="347">
          <cell r="Q347">
            <v>60697.5</v>
          </cell>
          <cell r="S347">
            <v>0</v>
          </cell>
          <cell r="U347">
            <v>303487.5</v>
          </cell>
          <cell r="V347">
            <v>273138.75</v>
          </cell>
          <cell r="W347">
            <v>242790</v>
          </cell>
          <cell r="Y347">
            <v>182092.5</v>
          </cell>
          <cell r="AA347">
            <v>121395</v>
          </cell>
        </row>
        <row r="348">
          <cell r="Q348">
            <v>0</v>
          </cell>
          <cell r="S348">
            <v>1052105.8999999999</v>
          </cell>
          <cell r="U348">
            <v>841684.72</v>
          </cell>
          <cell r="V348">
            <v>736474.13</v>
          </cell>
          <cell r="W348">
            <v>631263.54</v>
          </cell>
          <cell r="Y348">
            <v>420842.36</v>
          </cell>
          <cell r="AA348">
            <v>210421.18</v>
          </cell>
        </row>
        <row r="349">
          <cell r="U349">
            <v>800354</v>
          </cell>
          <cell r="V349">
            <v>713359</v>
          </cell>
          <cell r="W349">
            <v>626364</v>
          </cell>
          <cell r="Y349">
            <v>452374</v>
          </cell>
          <cell r="AA349">
            <v>278384</v>
          </cell>
        </row>
        <row r="350">
          <cell r="Q350">
            <v>0</v>
          </cell>
          <cell r="S350">
            <v>0</v>
          </cell>
          <cell r="U350">
            <v>0</v>
          </cell>
          <cell r="V350">
            <v>0</v>
          </cell>
          <cell r="W350">
            <v>0</v>
          </cell>
          <cell r="Y350">
            <v>0</v>
          </cell>
          <cell r="AA350">
            <v>0</v>
          </cell>
        </row>
        <row r="351">
          <cell r="Q351">
            <v>6173.42</v>
          </cell>
          <cell r="S351">
            <v>5336.72</v>
          </cell>
          <cell r="U351">
            <v>4120.1000000000004</v>
          </cell>
          <cell r="V351">
            <v>4678.3900000000003</v>
          </cell>
          <cell r="W351">
            <v>8611.68</v>
          </cell>
          <cell r="Y351">
            <v>6790.18</v>
          </cell>
          <cell r="AA351">
            <v>6254.5</v>
          </cell>
        </row>
        <row r="352">
          <cell r="Q352">
            <v>0</v>
          </cell>
          <cell r="S352">
            <v>0</v>
          </cell>
          <cell r="U352">
            <v>0</v>
          </cell>
          <cell r="V352">
            <v>0</v>
          </cell>
          <cell r="W352">
            <v>0</v>
          </cell>
          <cell r="Y352">
            <v>0</v>
          </cell>
          <cell r="AA352">
            <v>0</v>
          </cell>
        </row>
        <row r="353">
          <cell r="Q353">
            <v>0</v>
          </cell>
          <cell r="S353">
            <v>0</v>
          </cell>
          <cell r="U353">
            <v>0</v>
          </cell>
          <cell r="V353">
            <v>0</v>
          </cell>
          <cell r="W353">
            <v>0</v>
          </cell>
          <cell r="Y353">
            <v>0</v>
          </cell>
          <cell r="AA353">
            <v>0</v>
          </cell>
        </row>
        <row r="354">
          <cell r="Q354">
            <v>0</v>
          </cell>
          <cell r="S354">
            <v>1095353.95</v>
          </cell>
          <cell r="U354">
            <v>876283.17</v>
          </cell>
          <cell r="V354">
            <v>766747.78</v>
          </cell>
          <cell r="W354">
            <v>657212.39</v>
          </cell>
          <cell r="Y354">
            <v>438141.61</v>
          </cell>
          <cell r="AA354">
            <v>219070.83</v>
          </cell>
        </row>
        <row r="355">
          <cell r="Q355">
            <v>0</v>
          </cell>
          <cell r="S355">
            <v>0</v>
          </cell>
          <cell r="U355">
            <v>2604883.7799999998</v>
          </cell>
          <cell r="V355">
            <v>994833</v>
          </cell>
          <cell r="W355">
            <v>0</v>
          </cell>
          <cell r="Y355">
            <v>1175111.57</v>
          </cell>
          <cell r="AA355">
            <v>2993380.23</v>
          </cell>
        </row>
        <row r="356">
          <cell r="Q356">
            <v>2118.65</v>
          </cell>
          <cell r="S356">
            <v>1513.31</v>
          </cell>
          <cell r="U356">
            <v>907.97</v>
          </cell>
          <cell r="V356">
            <v>605.29999999999995</v>
          </cell>
          <cell r="W356">
            <v>302.63</v>
          </cell>
          <cell r="Y356">
            <v>3329.29</v>
          </cell>
          <cell r="AA356">
            <v>2723.95</v>
          </cell>
        </row>
        <row r="357">
          <cell r="Q357">
            <v>0</v>
          </cell>
          <cell r="S357">
            <v>0</v>
          </cell>
          <cell r="U357">
            <v>0</v>
          </cell>
          <cell r="V357">
            <v>0</v>
          </cell>
          <cell r="W357">
            <v>0</v>
          </cell>
          <cell r="Y357">
            <v>0</v>
          </cell>
          <cell r="AA357">
            <v>0</v>
          </cell>
        </row>
        <row r="358">
          <cell r="Q358">
            <v>24200</v>
          </cell>
          <cell r="S358">
            <v>21175</v>
          </cell>
          <cell r="U358">
            <v>18150</v>
          </cell>
          <cell r="V358">
            <v>16637.5</v>
          </cell>
          <cell r="W358">
            <v>15125</v>
          </cell>
          <cell r="Y358">
            <v>12100</v>
          </cell>
          <cell r="AA358">
            <v>9075</v>
          </cell>
        </row>
        <row r="359">
          <cell r="Q359">
            <v>0</v>
          </cell>
          <cell r="S359">
            <v>0</v>
          </cell>
          <cell r="U359">
            <v>0</v>
          </cell>
          <cell r="V359">
            <v>0</v>
          </cell>
          <cell r="W359">
            <v>0</v>
          </cell>
          <cell r="Y359">
            <v>0</v>
          </cell>
          <cell r="AA359">
            <v>0</v>
          </cell>
        </row>
        <row r="360">
          <cell r="Q360">
            <v>0</v>
          </cell>
          <cell r="S360">
            <v>0</v>
          </cell>
          <cell r="U360">
            <v>0</v>
          </cell>
          <cell r="V360">
            <v>0</v>
          </cell>
          <cell r="W360">
            <v>0</v>
          </cell>
          <cell r="Y360">
            <v>4430.55</v>
          </cell>
          <cell r="AA360">
            <v>0</v>
          </cell>
        </row>
        <row r="361">
          <cell r="Q361">
            <v>434858.41</v>
          </cell>
          <cell r="S361">
            <v>289905.61</v>
          </cell>
          <cell r="U361">
            <v>144952.81</v>
          </cell>
          <cell r="V361">
            <v>72476.41</v>
          </cell>
          <cell r="W361">
            <v>0</v>
          </cell>
          <cell r="Y361">
            <v>728088.6</v>
          </cell>
          <cell r="AA361">
            <v>582470.88</v>
          </cell>
        </row>
        <row r="362">
          <cell r="Q362">
            <v>0</v>
          </cell>
          <cell r="S362">
            <v>0</v>
          </cell>
          <cell r="U362">
            <v>0</v>
          </cell>
          <cell r="V362">
            <v>0</v>
          </cell>
          <cell r="W362">
            <v>0</v>
          </cell>
          <cell r="Y362">
            <v>0</v>
          </cell>
          <cell r="AA362">
            <v>0</v>
          </cell>
        </row>
        <row r="363">
          <cell r="Q363">
            <v>9635.49</v>
          </cell>
          <cell r="S363">
            <v>0</v>
          </cell>
          <cell r="U363">
            <v>-28906.58</v>
          </cell>
          <cell r="V363">
            <v>77084.210000000006</v>
          </cell>
          <cell r="W363">
            <v>67448.679999999993</v>
          </cell>
          <cell r="Y363">
            <v>48177.62</v>
          </cell>
          <cell r="AA363">
            <v>28906.560000000001</v>
          </cell>
        </row>
        <row r="364">
          <cell r="Q364">
            <v>63768.98</v>
          </cell>
          <cell r="S364">
            <v>54659.14</v>
          </cell>
          <cell r="U364">
            <v>45549.3</v>
          </cell>
          <cell r="V364">
            <v>40994.379999999997</v>
          </cell>
          <cell r="W364">
            <v>36439.46</v>
          </cell>
          <cell r="Y364">
            <v>27329.62</v>
          </cell>
          <cell r="AA364">
            <v>18219.78</v>
          </cell>
        </row>
        <row r="365">
          <cell r="Q365">
            <v>9635.59</v>
          </cell>
          <cell r="S365">
            <v>0</v>
          </cell>
          <cell r="U365">
            <v>-28906.57</v>
          </cell>
          <cell r="V365">
            <v>77084.22</v>
          </cell>
          <cell r="W365">
            <v>67448.7</v>
          </cell>
          <cell r="Y365">
            <v>48177.66</v>
          </cell>
          <cell r="AA365">
            <v>28906.62</v>
          </cell>
        </row>
        <row r="366">
          <cell r="U366">
            <v>160070.85</v>
          </cell>
          <cell r="V366">
            <v>140061.99</v>
          </cell>
          <cell r="W366">
            <v>120053.13</v>
          </cell>
          <cell r="Y366">
            <v>80035.41</v>
          </cell>
          <cell r="AA366">
            <v>40017.69</v>
          </cell>
        </row>
        <row r="367">
          <cell r="Q367">
            <v>0</v>
          </cell>
          <cell r="S367">
            <v>0</v>
          </cell>
          <cell r="U367">
            <v>0</v>
          </cell>
          <cell r="V367">
            <v>0</v>
          </cell>
          <cell r="W367">
            <v>0</v>
          </cell>
          <cell r="Y367">
            <v>0</v>
          </cell>
          <cell r="AA367">
            <v>0</v>
          </cell>
        </row>
        <row r="368">
          <cell r="Q368">
            <v>0</v>
          </cell>
          <cell r="S368">
            <v>0</v>
          </cell>
          <cell r="U368">
            <v>0</v>
          </cell>
          <cell r="V368">
            <v>0</v>
          </cell>
          <cell r="W368">
            <v>0</v>
          </cell>
          <cell r="Y368">
            <v>0</v>
          </cell>
          <cell r="AA368">
            <v>0</v>
          </cell>
        </row>
        <row r="370">
          <cell r="Q370">
            <v>0</v>
          </cell>
          <cell r="S370">
            <v>0</v>
          </cell>
          <cell r="U370">
            <v>0</v>
          </cell>
          <cell r="V370">
            <v>0</v>
          </cell>
          <cell r="W370">
            <v>0</v>
          </cell>
          <cell r="Y370">
            <v>0</v>
          </cell>
          <cell r="AA370">
            <v>0</v>
          </cell>
        </row>
        <row r="371">
          <cell r="Q371">
            <v>0</v>
          </cell>
          <cell r="S371">
            <v>0</v>
          </cell>
          <cell r="U371">
            <v>0</v>
          </cell>
          <cell r="V371">
            <v>0</v>
          </cell>
          <cell r="W371">
            <v>0</v>
          </cell>
          <cell r="Y371">
            <v>0</v>
          </cell>
          <cell r="AA371">
            <v>0</v>
          </cell>
        </row>
        <row r="372">
          <cell r="Q372">
            <v>116471.42</v>
          </cell>
          <cell r="S372">
            <v>915704.14</v>
          </cell>
          <cell r="U372">
            <v>-494530.81</v>
          </cell>
          <cell r="V372">
            <v>28577.25</v>
          </cell>
          <cell r="W372">
            <v>21960.18</v>
          </cell>
          <cell r="Y372">
            <v>256074.36</v>
          </cell>
          <cell r="AA372">
            <v>111408.01</v>
          </cell>
        </row>
        <row r="373">
          <cell r="Q373">
            <v>171460.75</v>
          </cell>
          <cell r="S373">
            <v>152363.79999999999</v>
          </cell>
          <cell r="U373">
            <v>122238.96</v>
          </cell>
          <cell r="V373">
            <v>105520.8</v>
          </cell>
          <cell r="W373">
            <v>90446.399999999994</v>
          </cell>
          <cell r="Y373">
            <v>60297.599999999999</v>
          </cell>
          <cell r="AA373">
            <v>30148.799999999999</v>
          </cell>
        </row>
        <row r="374">
          <cell r="Q374">
            <v>17049.98</v>
          </cell>
          <cell r="S374">
            <v>11366.64</v>
          </cell>
          <cell r="U374">
            <v>5683.3</v>
          </cell>
          <cell r="V374">
            <v>2841.63</v>
          </cell>
          <cell r="W374">
            <v>0</v>
          </cell>
          <cell r="Y374">
            <v>36695</v>
          </cell>
          <cell r="AA374">
            <v>29356</v>
          </cell>
        </row>
        <row r="375">
          <cell r="Q375">
            <v>31881.65</v>
          </cell>
          <cell r="S375">
            <v>21254.43</v>
          </cell>
          <cell r="U375">
            <v>10627.21</v>
          </cell>
          <cell r="V375">
            <v>5313.6</v>
          </cell>
          <cell r="W375">
            <v>42387.83</v>
          </cell>
          <cell r="Y375">
            <v>0</v>
          </cell>
          <cell r="AA375">
            <v>0</v>
          </cell>
        </row>
        <row r="376">
          <cell r="Q376">
            <v>29604.73</v>
          </cell>
          <cell r="S376">
            <v>19736.47</v>
          </cell>
          <cell r="U376">
            <v>9868.2099999999991</v>
          </cell>
          <cell r="V376">
            <v>4934.08</v>
          </cell>
          <cell r="W376">
            <v>0</v>
          </cell>
          <cell r="Y376">
            <v>52343.37</v>
          </cell>
          <cell r="AA376">
            <v>41874.69</v>
          </cell>
        </row>
        <row r="377">
          <cell r="Q377">
            <v>99854.720000000001</v>
          </cell>
          <cell r="S377">
            <v>81699.320000000007</v>
          </cell>
          <cell r="U377">
            <v>63543.92</v>
          </cell>
          <cell r="V377">
            <v>54466.22</v>
          </cell>
          <cell r="W377">
            <v>45388.52</v>
          </cell>
          <cell r="Y377">
            <v>27233.119999999999</v>
          </cell>
          <cell r="AA377">
            <v>9077.7199999999993</v>
          </cell>
        </row>
        <row r="378">
          <cell r="Q378">
            <v>188933.52</v>
          </cell>
          <cell r="S378">
            <v>195997.29</v>
          </cell>
          <cell r="U378">
            <v>195997.3</v>
          </cell>
          <cell r="V378">
            <v>195997.3</v>
          </cell>
          <cell r="W378">
            <v>240581.26</v>
          </cell>
          <cell r="Y378">
            <v>240581.26</v>
          </cell>
          <cell r="AA378">
            <v>309059.53999999998</v>
          </cell>
        </row>
        <row r="379">
          <cell r="Q379">
            <v>226710</v>
          </cell>
          <cell r="S379">
            <v>188925</v>
          </cell>
          <cell r="U379">
            <v>151140</v>
          </cell>
          <cell r="V379">
            <v>132247.5</v>
          </cell>
          <cell r="W379">
            <v>113355</v>
          </cell>
          <cell r="Y379">
            <v>75570</v>
          </cell>
          <cell r="AA379">
            <v>72700</v>
          </cell>
        </row>
        <row r="380">
          <cell r="Q380">
            <v>796665.13</v>
          </cell>
          <cell r="S380">
            <v>830218.07</v>
          </cell>
          <cell r="U380">
            <v>830218.07</v>
          </cell>
          <cell r="V380">
            <v>830218.07</v>
          </cell>
          <cell r="W380">
            <v>1017161.26</v>
          </cell>
          <cell r="Y380">
            <v>1017161.26</v>
          </cell>
          <cell r="AA380">
            <v>303549.93</v>
          </cell>
        </row>
        <row r="381">
          <cell r="Q381">
            <v>0</v>
          </cell>
          <cell r="S381">
            <v>442534.2</v>
          </cell>
          <cell r="U381">
            <v>354027.36</v>
          </cell>
          <cell r="V381">
            <v>309773.94</v>
          </cell>
          <cell r="W381">
            <v>265520.52</v>
          </cell>
          <cell r="Y381">
            <v>177013.68</v>
          </cell>
          <cell r="AA381">
            <v>88506.84</v>
          </cell>
        </row>
        <row r="382">
          <cell r="Q382">
            <v>0</v>
          </cell>
          <cell r="S382">
            <v>319515</v>
          </cell>
          <cell r="U382">
            <v>255612</v>
          </cell>
          <cell r="V382">
            <v>223660.5</v>
          </cell>
          <cell r="W382">
            <v>191709</v>
          </cell>
          <cell r="Y382">
            <v>127806</v>
          </cell>
          <cell r="AA382">
            <v>63903</v>
          </cell>
        </row>
        <row r="383">
          <cell r="S383">
            <v>6600000</v>
          </cell>
          <cell r="U383">
            <v>0</v>
          </cell>
          <cell r="V383">
            <v>0</v>
          </cell>
          <cell r="W383">
            <v>1750000</v>
          </cell>
          <cell r="Y383">
            <v>12250000</v>
          </cell>
          <cell r="AA383">
            <v>0</v>
          </cell>
        </row>
        <row r="384">
          <cell r="Q384">
            <v>0</v>
          </cell>
          <cell r="S384">
            <v>26436.66</v>
          </cell>
          <cell r="U384">
            <v>13218.32</v>
          </cell>
          <cell r="V384">
            <v>6609.15</v>
          </cell>
          <cell r="W384">
            <v>0</v>
          </cell>
          <cell r="Y384">
            <v>26436.74</v>
          </cell>
          <cell r="AA384">
            <v>13218.36</v>
          </cell>
        </row>
        <row r="385">
          <cell r="Q385">
            <v>5545.8</v>
          </cell>
          <cell r="S385">
            <v>0</v>
          </cell>
          <cell r="U385">
            <v>30500</v>
          </cell>
          <cell r="V385">
            <v>27450</v>
          </cell>
          <cell r="W385">
            <v>24400</v>
          </cell>
          <cell r="Y385">
            <v>18300</v>
          </cell>
          <cell r="AA385">
            <v>12200</v>
          </cell>
        </row>
        <row r="386">
          <cell r="Q386">
            <v>0</v>
          </cell>
          <cell r="S386">
            <v>332832.09999999998</v>
          </cell>
          <cell r="U386">
            <v>283972.64</v>
          </cell>
          <cell r="V386">
            <v>248476.06</v>
          </cell>
          <cell r="W386">
            <v>212979.48</v>
          </cell>
          <cell r="Y386">
            <v>141986.32</v>
          </cell>
          <cell r="AA386">
            <v>70993.16</v>
          </cell>
        </row>
        <row r="387">
          <cell r="Q387">
            <v>0</v>
          </cell>
          <cell r="S387">
            <v>0</v>
          </cell>
          <cell r="U387">
            <v>0</v>
          </cell>
          <cell r="V387">
            <v>0</v>
          </cell>
          <cell r="W387">
            <v>0</v>
          </cell>
          <cell r="Y387">
            <v>0</v>
          </cell>
          <cell r="AA387">
            <v>0</v>
          </cell>
        </row>
        <row r="388">
          <cell r="S388">
            <v>221443.22</v>
          </cell>
          <cell r="U388">
            <v>208417.14</v>
          </cell>
          <cell r="V388">
            <v>201904.1</v>
          </cell>
          <cell r="W388">
            <v>195391.06</v>
          </cell>
          <cell r="Y388">
            <v>182364.98</v>
          </cell>
          <cell r="AA388">
            <v>169338.9</v>
          </cell>
        </row>
        <row r="389">
          <cell r="Q389">
            <v>113293.62</v>
          </cell>
          <cell r="S389">
            <v>130582.71</v>
          </cell>
          <cell r="U389">
            <v>168832.31</v>
          </cell>
          <cell r="V389">
            <v>168848.53</v>
          </cell>
          <cell r="W389">
            <v>1313.82</v>
          </cell>
          <cell r="Y389">
            <v>30797.759999999998</v>
          </cell>
          <cell r="AA389">
            <v>108449.96</v>
          </cell>
        </row>
        <row r="390">
          <cell r="W390">
            <v>0</v>
          </cell>
          <cell r="Y390">
            <v>0</v>
          </cell>
          <cell r="AA390">
            <v>0</v>
          </cell>
        </row>
        <row r="391">
          <cell r="Q391">
            <v>245103.43</v>
          </cell>
          <cell r="S391">
            <v>282507.26</v>
          </cell>
          <cell r="U391">
            <v>365257.8</v>
          </cell>
          <cell r="V391">
            <v>365292.89</v>
          </cell>
          <cell r="W391">
            <v>2842.37</v>
          </cell>
          <cell r="Y391">
            <v>66628.95</v>
          </cell>
          <cell r="AA391">
            <v>234624.48</v>
          </cell>
        </row>
        <row r="393">
          <cell r="Q393">
            <v>5342466.25</v>
          </cell>
          <cell r="S393">
            <v>5359256.57</v>
          </cell>
          <cell r="U393">
            <v>5396402.71</v>
          </cell>
          <cell r="V393">
            <v>5396418.46</v>
          </cell>
          <cell r="W393">
            <v>1275.92</v>
          </cell>
          <cell r="Y393">
            <v>29909.27</v>
          </cell>
          <cell r="AA393">
            <v>105321.29</v>
          </cell>
        </row>
        <row r="395">
          <cell r="Q395">
            <v>43022.06</v>
          </cell>
          <cell r="S395">
            <v>44788</v>
          </cell>
          <cell r="U395">
            <v>44788.01</v>
          </cell>
          <cell r="V395">
            <v>44788.01</v>
          </cell>
          <cell r="W395">
            <v>54656.99</v>
          </cell>
          <cell r="Y395">
            <v>54656.99</v>
          </cell>
          <cell r="AA395">
            <v>71776.56</v>
          </cell>
        </row>
        <row r="397">
          <cell r="Q397">
            <v>40612.83</v>
          </cell>
          <cell r="S397">
            <v>44888.18</v>
          </cell>
          <cell r="U397">
            <v>0</v>
          </cell>
          <cell r="V397">
            <v>0</v>
          </cell>
          <cell r="W397">
            <v>0</v>
          </cell>
          <cell r="Y397">
            <v>0</v>
          </cell>
          <cell r="AA397">
            <v>29578.9</v>
          </cell>
        </row>
        <row r="398">
          <cell r="Q398">
            <v>356732.58</v>
          </cell>
          <cell r="S398">
            <v>375845.91</v>
          </cell>
          <cell r="U398">
            <v>0</v>
          </cell>
          <cell r="V398">
            <v>0</v>
          </cell>
          <cell r="W398">
            <v>0</v>
          </cell>
          <cell r="Y398">
            <v>0</v>
          </cell>
          <cell r="AA398">
            <v>132595.10999999999</v>
          </cell>
        </row>
        <row r="399">
          <cell r="Q399">
            <v>0</v>
          </cell>
          <cell r="S399">
            <v>0</v>
          </cell>
          <cell r="U399">
            <v>0</v>
          </cell>
          <cell r="V399">
            <v>0</v>
          </cell>
          <cell r="W399">
            <v>0</v>
          </cell>
          <cell r="Y399">
            <v>0</v>
          </cell>
          <cell r="AA399">
            <v>0</v>
          </cell>
        </row>
        <row r="400">
          <cell r="Q400">
            <v>499584.48</v>
          </cell>
          <cell r="S400">
            <v>501344.92</v>
          </cell>
          <cell r="U400">
            <v>509285.32</v>
          </cell>
          <cell r="V400">
            <v>509285.32</v>
          </cell>
          <cell r="W400">
            <v>508576.64</v>
          </cell>
          <cell r="Y400">
            <v>508576.64</v>
          </cell>
          <cell r="AA400">
            <v>520816.19</v>
          </cell>
        </row>
        <row r="401">
          <cell r="Q401">
            <v>426683.81</v>
          </cell>
          <cell r="S401">
            <v>450391.61</v>
          </cell>
          <cell r="U401">
            <v>572999.71</v>
          </cell>
          <cell r="V401">
            <v>572999.71</v>
          </cell>
          <cell r="W401">
            <v>610805.06999999995</v>
          </cell>
          <cell r="Y401">
            <v>610252.66</v>
          </cell>
          <cell r="AA401">
            <v>859822.73</v>
          </cell>
        </row>
        <row r="402">
          <cell r="Q402">
            <v>511455.46</v>
          </cell>
          <cell r="S402">
            <v>504984.54</v>
          </cell>
          <cell r="U402">
            <v>642454.23</v>
          </cell>
          <cell r="V402">
            <v>642454.23</v>
          </cell>
          <cell r="W402">
            <v>642454.23</v>
          </cell>
          <cell r="Y402">
            <v>684222.69</v>
          </cell>
          <cell r="AA402">
            <v>964043.68</v>
          </cell>
        </row>
        <row r="403">
          <cell r="Q403">
            <v>426683.8</v>
          </cell>
          <cell r="S403">
            <v>0</v>
          </cell>
          <cell r="U403">
            <v>0</v>
          </cell>
          <cell r="V403">
            <v>0</v>
          </cell>
          <cell r="W403">
            <v>0</v>
          </cell>
          <cell r="Y403">
            <v>0</v>
          </cell>
          <cell r="AA403">
            <v>0</v>
          </cell>
        </row>
        <row r="404">
          <cell r="Q404">
            <v>0</v>
          </cell>
          <cell r="S404">
            <v>0</v>
          </cell>
          <cell r="U404">
            <v>0</v>
          </cell>
          <cell r="V404">
            <v>0</v>
          </cell>
          <cell r="W404">
            <v>0</v>
          </cell>
          <cell r="Y404">
            <v>0</v>
          </cell>
          <cell r="AA404">
            <v>0</v>
          </cell>
        </row>
        <row r="405">
          <cell r="Q405">
            <v>0</v>
          </cell>
          <cell r="S405">
            <v>0</v>
          </cell>
          <cell r="U405">
            <v>0</v>
          </cell>
          <cell r="V405">
            <v>0</v>
          </cell>
          <cell r="W405">
            <v>0</v>
          </cell>
          <cell r="Y405">
            <v>0</v>
          </cell>
          <cell r="AA405">
            <v>0</v>
          </cell>
        </row>
        <row r="406">
          <cell r="Q406">
            <v>0</v>
          </cell>
          <cell r="S406">
            <v>0</v>
          </cell>
          <cell r="U406">
            <v>0</v>
          </cell>
          <cell r="V406">
            <v>0</v>
          </cell>
          <cell r="W406">
            <v>0</v>
          </cell>
          <cell r="Y406">
            <v>0</v>
          </cell>
          <cell r="AA406">
            <v>0</v>
          </cell>
        </row>
        <row r="407">
          <cell r="Q407">
            <v>442116</v>
          </cell>
          <cell r="S407">
            <v>0</v>
          </cell>
          <cell r="U407">
            <v>0</v>
          </cell>
          <cell r="V407">
            <v>0</v>
          </cell>
          <cell r="W407">
            <v>0</v>
          </cell>
          <cell r="Y407">
            <v>0</v>
          </cell>
          <cell r="AA407">
            <v>0</v>
          </cell>
        </row>
        <row r="408">
          <cell r="Q408">
            <v>932549.76</v>
          </cell>
          <cell r="S408">
            <v>208089.45</v>
          </cell>
          <cell r="U408">
            <v>0</v>
          </cell>
          <cell r="V408">
            <v>0</v>
          </cell>
          <cell r="W408">
            <v>0</v>
          </cell>
          <cell r="Y408">
            <v>0</v>
          </cell>
          <cell r="AA408">
            <v>0</v>
          </cell>
        </row>
        <row r="409">
          <cell r="S409">
            <v>61279.44</v>
          </cell>
          <cell r="U409">
            <v>339331.63</v>
          </cell>
          <cell r="V409">
            <v>308483.3</v>
          </cell>
          <cell r="W409">
            <v>277634.96999999997</v>
          </cell>
          <cell r="Y409">
            <v>215938.31</v>
          </cell>
          <cell r="AA409">
            <v>154241.65</v>
          </cell>
        </row>
        <row r="410">
          <cell r="S410">
            <v>0</v>
          </cell>
          <cell r="U410">
            <v>0</v>
          </cell>
          <cell r="V410">
            <v>0</v>
          </cell>
          <cell r="W410">
            <v>0</v>
          </cell>
          <cell r="Y410">
            <v>0</v>
          </cell>
          <cell r="AA410">
            <v>0</v>
          </cell>
        </row>
        <row r="411">
          <cell r="U411">
            <v>0</v>
          </cell>
          <cell r="V411">
            <v>0</v>
          </cell>
          <cell r="W411">
            <v>0</v>
          </cell>
          <cell r="Y411">
            <v>0</v>
          </cell>
          <cell r="AA411">
            <v>0</v>
          </cell>
        </row>
        <row r="412">
          <cell r="U412">
            <v>62092.4</v>
          </cell>
          <cell r="V412">
            <v>62092.4</v>
          </cell>
          <cell r="W412">
            <v>60371.34</v>
          </cell>
          <cell r="Y412">
            <v>60371.34</v>
          </cell>
          <cell r="AA412">
            <v>60371.34</v>
          </cell>
        </row>
        <row r="413">
          <cell r="U413">
            <v>453926.54</v>
          </cell>
          <cell r="V413">
            <v>453926.54</v>
          </cell>
          <cell r="W413">
            <v>446232.38</v>
          </cell>
          <cell r="Y413">
            <v>446232.38</v>
          </cell>
          <cell r="AA413">
            <v>446232.38</v>
          </cell>
        </row>
        <row r="414">
          <cell r="U414">
            <v>6600000</v>
          </cell>
          <cell r="V414">
            <v>6600000</v>
          </cell>
          <cell r="W414">
            <v>6600000</v>
          </cell>
          <cell r="Y414">
            <v>6600000</v>
          </cell>
          <cell r="AA414">
            <v>37700000</v>
          </cell>
        </row>
        <row r="415">
          <cell r="Y415">
            <v>0</v>
          </cell>
          <cell r="AA415">
            <v>47432.38</v>
          </cell>
        </row>
        <row r="418">
          <cell r="Q418">
            <v>5850</v>
          </cell>
          <cell r="S418">
            <v>-828140.4</v>
          </cell>
          <cell r="U418">
            <v>4675</v>
          </cell>
          <cell r="V418">
            <v>8314.0400000000009</v>
          </cell>
          <cell r="W418">
            <v>6442</v>
          </cell>
          <cell r="Y418">
            <v>2707.56</v>
          </cell>
          <cell r="AA418">
            <v>3766.01</v>
          </cell>
        </row>
        <row r="419">
          <cell r="Q419">
            <v>730125.58</v>
          </cell>
          <cell r="S419">
            <v>1216875.96</v>
          </cell>
          <cell r="U419">
            <v>243375.18</v>
          </cell>
          <cell r="V419">
            <v>1216875.95</v>
          </cell>
          <cell r="W419">
            <v>730125.57</v>
          </cell>
          <cell r="Y419">
            <v>1216875.97</v>
          </cell>
          <cell r="AA419">
            <v>243375.19</v>
          </cell>
        </row>
        <row r="420">
          <cell r="Q420">
            <v>0</v>
          </cell>
          <cell r="S420">
            <v>0</v>
          </cell>
          <cell r="U420">
            <v>0</v>
          </cell>
          <cell r="V420">
            <v>0</v>
          </cell>
          <cell r="W420">
            <v>0</v>
          </cell>
          <cell r="Y420">
            <v>0</v>
          </cell>
          <cell r="AA420">
            <v>0</v>
          </cell>
        </row>
        <row r="421">
          <cell r="S421">
            <v>0</v>
          </cell>
        </row>
        <row r="423">
          <cell r="Q423">
            <v>5000000</v>
          </cell>
          <cell r="S423">
            <v>5000000</v>
          </cell>
          <cell r="U423">
            <v>5000000</v>
          </cell>
          <cell r="V423">
            <v>5000000</v>
          </cell>
          <cell r="W423">
            <v>5000000</v>
          </cell>
          <cell r="Y423">
            <v>5000000</v>
          </cell>
          <cell r="AA423">
            <v>5000000</v>
          </cell>
        </row>
        <row r="424">
          <cell r="Q424">
            <v>0</v>
          </cell>
          <cell r="S424">
            <v>0</v>
          </cell>
          <cell r="U424">
            <v>0</v>
          </cell>
          <cell r="V424">
            <v>0</v>
          </cell>
          <cell r="W424">
            <v>0</v>
          </cell>
          <cell r="Y424">
            <v>0</v>
          </cell>
          <cell r="AA424">
            <v>0</v>
          </cell>
        </row>
        <row r="425">
          <cell r="Q425">
            <v>0</v>
          </cell>
          <cell r="S425">
            <v>0</v>
          </cell>
          <cell r="U425">
            <v>0</v>
          </cell>
          <cell r="V425">
            <v>0</v>
          </cell>
          <cell r="W425">
            <v>0</v>
          </cell>
          <cell r="Y425">
            <v>0</v>
          </cell>
          <cell r="AA425">
            <v>0</v>
          </cell>
        </row>
        <row r="426">
          <cell r="Q426">
            <v>0</v>
          </cell>
          <cell r="S426">
            <v>0</v>
          </cell>
          <cell r="U426">
            <v>0</v>
          </cell>
          <cell r="V426">
            <v>0</v>
          </cell>
          <cell r="W426">
            <v>0</v>
          </cell>
          <cell r="Y426">
            <v>0</v>
          </cell>
          <cell r="AA426">
            <v>0</v>
          </cell>
        </row>
        <row r="427">
          <cell r="Q427">
            <v>100.76</v>
          </cell>
          <cell r="S427">
            <v>201.52</v>
          </cell>
          <cell r="U427">
            <v>302.27999999999997</v>
          </cell>
          <cell r="V427">
            <v>352.66</v>
          </cell>
          <cell r="W427">
            <v>403.04</v>
          </cell>
          <cell r="Y427">
            <v>503.8</v>
          </cell>
          <cell r="AA427">
            <v>0</v>
          </cell>
        </row>
        <row r="428">
          <cell r="Q428">
            <v>0</v>
          </cell>
          <cell r="S428">
            <v>0</v>
          </cell>
          <cell r="U428">
            <v>0</v>
          </cell>
          <cell r="V428">
            <v>0</v>
          </cell>
          <cell r="W428">
            <v>0</v>
          </cell>
          <cell r="Y428">
            <v>0</v>
          </cell>
          <cell r="AA428">
            <v>0</v>
          </cell>
        </row>
        <row r="429">
          <cell r="Q429">
            <v>132661445</v>
          </cell>
          <cell r="S429">
            <v>101646581</v>
          </cell>
          <cell r="U429">
            <v>81894878</v>
          </cell>
          <cell r="V429">
            <v>73801102</v>
          </cell>
          <cell r="W429">
            <v>68264911</v>
          </cell>
          <cell r="Y429">
            <v>78237663</v>
          </cell>
          <cell r="AA429">
            <v>95467499</v>
          </cell>
        </row>
        <row r="430">
          <cell r="Q430">
            <v>115220570.33</v>
          </cell>
          <cell r="S430">
            <v>75836841.5</v>
          </cell>
          <cell r="U430">
            <v>45281502.93</v>
          </cell>
          <cell r="V430">
            <v>26359909.510000002</v>
          </cell>
          <cell r="W430">
            <v>15056369.640000001</v>
          </cell>
          <cell r="Y430">
            <v>20421400.59</v>
          </cell>
          <cell r="AA430">
            <v>39897035.509999998</v>
          </cell>
        </row>
        <row r="431">
          <cell r="Q431">
            <v>766584.41</v>
          </cell>
          <cell r="S431">
            <v>787997.85</v>
          </cell>
          <cell r="U431">
            <v>831453.45</v>
          </cell>
          <cell r="V431">
            <v>723764.64</v>
          </cell>
          <cell r="W431">
            <v>762802</v>
          </cell>
          <cell r="Y431">
            <v>838740.78</v>
          </cell>
          <cell r="AA431">
            <v>893908.45</v>
          </cell>
        </row>
        <row r="432">
          <cell r="Q432">
            <v>-133428029.41</v>
          </cell>
          <cell r="S432">
            <v>0</v>
          </cell>
          <cell r="U432">
            <v>0</v>
          </cell>
          <cell r="V432">
            <v>0</v>
          </cell>
          <cell r="W432">
            <v>0</v>
          </cell>
          <cell r="Y432">
            <v>0</v>
          </cell>
          <cell r="AA432">
            <v>0</v>
          </cell>
        </row>
        <row r="433">
          <cell r="Q433">
            <v>-115220570.33</v>
          </cell>
          <cell r="S433">
            <v>0</v>
          </cell>
          <cell r="U433">
            <v>0</v>
          </cell>
          <cell r="V433">
            <v>0</v>
          </cell>
          <cell r="W433">
            <v>0</v>
          </cell>
          <cell r="Y433">
            <v>0</v>
          </cell>
          <cell r="AA433">
            <v>0</v>
          </cell>
        </row>
        <row r="434">
          <cell r="Q434">
            <v>0</v>
          </cell>
          <cell r="S434">
            <v>0</v>
          </cell>
          <cell r="U434">
            <v>0</v>
          </cell>
          <cell r="V434">
            <v>0</v>
          </cell>
          <cell r="W434">
            <v>0</v>
          </cell>
          <cell r="Y434">
            <v>12622431.779999999</v>
          </cell>
          <cell r="AA434">
            <v>19968796.039999999</v>
          </cell>
        </row>
        <row r="435">
          <cell r="Q435">
            <v>362363</v>
          </cell>
          <cell r="S435">
            <v>525276.41</v>
          </cell>
          <cell r="U435">
            <v>1575412.62</v>
          </cell>
          <cell r="V435">
            <v>1414871.28</v>
          </cell>
          <cell r="W435">
            <v>1022570.04</v>
          </cell>
          <cell r="Y435">
            <v>1361970.13</v>
          </cell>
          <cell r="AA435">
            <v>2126896.8199999998</v>
          </cell>
        </row>
        <row r="436">
          <cell r="Q436">
            <v>15232210</v>
          </cell>
          <cell r="S436">
            <v>20066360.510000002</v>
          </cell>
          <cell r="U436">
            <v>15334724.880000001</v>
          </cell>
          <cell r="V436">
            <v>14228220.380000001</v>
          </cell>
          <cell r="W436">
            <v>12742443.26</v>
          </cell>
          <cell r="Y436">
            <v>11097815.6</v>
          </cell>
          <cell r="AA436">
            <v>10309995.810000001</v>
          </cell>
        </row>
        <row r="437">
          <cell r="Q437">
            <v>119425</v>
          </cell>
          <cell r="S437">
            <v>587779.69999999995</v>
          </cell>
          <cell r="U437">
            <v>1060891.1200000001</v>
          </cell>
          <cell r="V437">
            <v>3021956.98</v>
          </cell>
          <cell r="W437">
            <v>2726493.55</v>
          </cell>
          <cell r="Y437">
            <v>1582289.27</v>
          </cell>
          <cell r="AA437">
            <v>3760301.3</v>
          </cell>
        </row>
        <row r="438">
          <cell r="Q438">
            <v>6188358</v>
          </cell>
          <cell r="S438">
            <v>8631900.4399999995</v>
          </cell>
          <cell r="U438">
            <v>8219332.4699999997</v>
          </cell>
          <cell r="V438">
            <v>8768871.0299999993</v>
          </cell>
          <cell r="W438">
            <v>7230120.8499999996</v>
          </cell>
          <cell r="Y438">
            <v>3689061.72</v>
          </cell>
          <cell r="AA438">
            <v>5250944.76</v>
          </cell>
        </row>
        <row r="439">
          <cell r="Q439">
            <v>0</v>
          </cell>
          <cell r="S439">
            <v>0</v>
          </cell>
          <cell r="U439">
            <v>0</v>
          </cell>
          <cell r="V439">
            <v>0</v>
          </cell>
          <cell r="W439">
            <v>0</v>
          </cell>
          <cell r="Y439">
            <v>0</v>
          </cell>
          <cell r="AA439">
            <v>0</v>
          </cell>
        </row>
        <row r="440">
          <cell r="Q440">
            <v>-28332</v>
          </cell>
          <cell r="S440">
            <v>-28332</v>
          </cell>
          <cell r="U440">
            <v>0</v>
          </cell>
          <cell r="V440">
            <v>0</v>
          </cell>
          <cell r="W440">
            <v>0</v>
          </cell>
          <cell r="Y440">
            <v>0</v>
          </cell>
          <cell r="AA440">
            <v>0</v>
          </cell>
        </row>
        <row r="441">
          <cell r="Q441">
            <v>-12159</v>
          </cell>
          <cell r="S441">
            <v>-12159</v>
          </cell>
          <cell r="U441">
            <v>0</v>
          </cell>
          <cell r="V441">
            <v>0</v>
          </cell>
          <cell r="W441">
            <v>0</v>
          </cell>
          <cell r="Y441">
            <v>0</v>
          </cell>
          <cell r="AA441">
            <v>0</v>
          </cell>
        </row>
        <row r="442">
          <cell r="Q442">
            <v>-721</v>
          </cell>
          <cell r="S442">
            <v>-721</v>
          </cell>
          <cell r="U442">
            <v>0</v>
          </cell>
          <cell r="V442">
            <v>0</v>
          </cell>
          <cell r="W442">
            <v>0</v>
          </cell>
          <cell r="Y442">
            <v>0</v>
          </cell>
          <cell r="AA442">
            <v>0</v>
          </cell>
        </row>
        <row r="443">
          <cell r="Q443">
            <v>-222</v>
          </cell>
          <cell r="S443">
            <v>-222</v>
          </cell>
          <cell r="U443">
            <v>0</v>
          </cell>
          <cell r="V443">
            <v>0</v>
          </cell>
          <cell r="W443">
            <v>0</v>
          </cell>
          <cell r="Y443">
            <v>0</v>
          </cell>
          <cell r="AA443">
            <v>0</v>
          </cell>
        </row>
        <row r="444">
          <cell r="Q444">
            <v>0</v>
          </cell>
          <cell r="S444">
            <v>0</v>
          </cell>
          <cell r="U444">
            <v>0</v>
          </cell>
          <cell r="V444">
            <v>0</v>
          </cell>
          <cell r="W444">
            <v>0</v>
          </cell>
          <cell r="Y444">
            <v>0</v>
          </cell>
          <cell r="AA444">
            <v>0</v>
          </cell>
        </row>
        <row r="445">
          <cell r="Q445">
            <v>53005</v>
          </cell>
          <cell r="S445">
            <v>0</v>
          </cell>
          <cell r="U445">
            <v>0</v>
          </cell>
          <cell r="V445">
            <v>0</v>
          </cell>
          <cell r="W445">
            <v>0</v>
          </cell>
          <cell r="Y445">
            <v>0</v>
          </cell>
          <cell r="AA445">
            <v>0</v>
          </cell>
        </row>
        <row r="446">
          <cell r="Q446">
            <v>0</v>
          </cell>
          <cell r="S446">
            <v>0</v>
          </cell>
          <cell r="U446">
            <v>0</v>
          </cell>
          <cell r="V446">
            <v>0</v>
          </cell>
          <cell r="W446">
            <v>0</v>
          </cell>
          <cell r="Y446">
            <v>0</v>
          </cell>
          <cell r="AA446">
            <v>0</v>
          </cell>
        </row>
        <row r="447">
          <cell r="Q447">
            <v>416947</v>
          </cell>
          <cell r="S447">
            <v>278960.48</v>
          </cell>
          <cell r="U447">
            <v>131539.88</v>
          </cell>
          <cell r="V447">
            <v>668206.64</v>
          </cell>
          <cell r="W447">
            <v>522293.57</v>
          </cell>
          <cell r="Y447">
            <v>0</v>
          </cell>
          <cell r="AA447">
            <v>0</v>
          </cell>
        </row>
        <row r="448">
          <cell r="Q448">
            <v>0</v>
          </cell>
          <cell r="S448">
            <v>0</v>
          </cell>
          <cell r="U448">
            <v>0</v>
          </cell>
          <cell r="V448">
            <v>0</v>
          </cell>
          <cell r="W448">
            <v>0</v>
          </cell>
          <cell r="Y448">
            <v>0</v>
          </cell>
          <cell r="AA448">
            <v>0</v>
          </cell>
        </row>
        <row r="449">
          <cell r="Q449">
            <v>0</v>
          </cell>
          <cell r="S449">
            <v>0</v>
          </cell>
          <cell r="U449">
            <v>0</v>
          </cell>
          <cell r="V449">
            <v>0</v>
          </cell>
          <cell r="W449">
            <v>0</v>
          </cell>
          <cell r="Y449">
            <v>0</v>
          </cell>
          <cell r="AA449">
            <v>0</v>
          </cell>
        </row>
        <row r="450">
          <cell r="Q450">
            <v>0</v>
          </cell>
          <cell r="S450">
            <v>0</v>
          </cell>
          <cell r="U450">
            <v>0</v>
          </cell>
          <cell r="V450">
            <v>0</v>
          </cell>
          <cell r="W450">
            <v>0</v>
          </cell>
          <cell r="Y450">
            <v>0</v>
          </cell>
          <cell r="AA450">
            <v>0</v>
          </cell>
        </row>
        <row r="451">
          <cell r="Q451">
            <v>0</v>
          </cell>
          <cell r="S451">
            <v>0</v>
          </cell>
          <cell r="U451">
            <v>0</v>
          </cell>
          <cell r="V451">
            <v>0</v>
          </cell>
          <cell r="W451">
            <v>0</v>
          </cell>
          <cell r="Y451">
            <v>0</v>
          </cell>
          <cell r="AA451">
            <v>0</v>
          </cell>
        </row>
        <row r="452">
          <cell r="Q452">
            <v>0</v>
          </cell>
          <cell r="S452">
            <v>0</v>
          </cell>
          <cell r="U452">
            <v>0</v>
          </cell>
          <cell r="V452">
            <v>0</v>
          </cell>
          <cell r="W452">
            <v>0</v>
          </cell>
          <cell r="Y452">
            <v>0</v>
          </cell>
          <cell r="AA452">
            <v>0</v>
          </cell>
        </row>
        <row r="453">
          <cell r="Q453">
            <v>0</v>
          </cell>
          <cell r="S453">
            <v>0</v>
          </cell>
          <cell r="U453">
            <v>0</v>
          </cell>
          <cell r="V453">
            <v>0</v>
          </cell>
          <cell r="W453">
            <v>0</v>
          </cell>
          <cell r="Y453">
            <v>0</v>
          </cell>
          <cell r="AA453">
            <v>0</v>
          </cell>
        </row>
        <row r="454">
          <cell r="Q454">
            <v>0</v>
          </cell>
          <cell r="S454">
            <v>0</v>
          </cell>
          <cell r="U454">
            <v>0</v>
          </cell>
          <cell r="V454">
            <v>0</v>
          </cell>
          <cell r="W454">
            <v>0</v>
          </cell>
          <cell r="Y454">
            <v>0</v>
          </cell>
          <cell r="AA454">
            <v>0</v>
          </cell>
        </row>
        <row r="455">
          <cell r="Q455">
            <v>0</v>
          </cell>
          <cell r="S455">
            <v>0</v>
          </cell>
          <cell r="U455">
            <v>0</v>
          </cell>
          <cell r="V455">
            <v>0</v>
          </cell>
          <cell r="W455">
            <v>0</v>
          </cell>
          <cell r="Y455">
            <v>0</v>
          </cell>
          <cell r="AA455">
            <v>0</v>
          </cell>
        </row>
        <row r="456">
          <cell r="Q456">
            <v>0</v>
          </cell>
          <cell r="S456">
            <v>0</v>
          </cell>
          <cell r="U456">
            <v>0</v>
          </cell>
          <cell r="V456">
            <v>0</v>
          </cell>
          <cell r="W456">
            <v>0</v>
          </cell>
          <cell r="Y456">
            <v>0</v>
          </cell>
          <cell r="AA456">
            <v>0</v>
          </cell>
        </row>
        <row r="457">
          <cell r="Q457">
            <v>0</v>
          </cell>
          <cell r="S457">
            <v>0</v>
          </cell>
          <cell r="U457">
            <v>0</v>
          </cell>
          <cell r="V457">
            <v>0</v>
          </cell>
          <cell r="W457">
            <v>0</v>
          </cell>
          <cell r="Y457">
            <v>0</v>
          </cell>
          <cell r="AA457">
            <v>0</v>
          </cell>
        </row>
        <row r="458">
          <cell r="Q458">
            <v>-122</v>
          </cell>
          <cell r="S458">
            <v>-122</v>
          </cell>
          <cell r="U458">
            <v>0</v>
          </cell>
          <cell r="V458">
            <v>0</v>
          </cell>
          <cell r="W458">
            <v>0</v>
          </cell>
          <cell r="Y458">
            <v>0</v>
          </cell>
          <cell r="AA458">
            <v>0</v>
          </cell>
        </row>
        <row r="459">
          <cell r="Q459">
            <v>-776</v>
          </cell>
          <cell r="S459">
            <v>-776</v>
          </cell>
          <cell r="U459">
            <v>0</v>
          </cell>
          <cell r="V459">
            <v>0</v>
          </cell>
          <cell r="W459">
            <v>0</v>
          </cell>
          <cell r="Y459">
            <v>0</v>
          </cell>
          <cell r="AA459">
            <v>0</v>
          </cell>
        </row>
        <row r="460">
          <cell r="Q460">
            <v>954620.76</v>
          </cell>
          <cell r="S460">
            <v>937799.24</v>
          </cell>
          <cell r="U460">
            <v>920977.72</v>
          </cell>
          <cell r="V460">
            <v>912566.96</v>
          </cell>
          <cell r="W460">
            <v>904156.2</v>
          </cell>
          <cell r="Y460">
            <v>887334.68</v>
          </cell>
          <cell r="AA460">
            <v>870513.16</v>
          </cell>
        </row>
        <row r="461">
          <cell r="Q461">
            <v>58520</v>
          </cell>
          <cell r="S461">
            <v>57684</v>
          </cell>
          <cell r="U461">
            <v>56848</v>
          </cell>
          <cell r="V461">
            <v>56430</v>
          </cell>
          <cell r="W461">
            <v>56012</v>
          </cell>
          <cell r="Y461">
            <v>55176</v>
          </cell>
          <cell r="AA461">
            <v>54340</v>
          </cell>
        </row>
        <row r="462">
          <cell r="Q462">
            <v>36102.379999999997</v>
          </cell>
          <cell r="S462">
            <v>34822.019999999997</v>
          </cell>
          <cell r="U462">
            <v>33541.660000000003</v>
          </cell>
          <cell r="V462">
            <v>32901.480000000003</v>
          </cell>
          <cell r="W462">
            <v>32261.3</v>
          </cell>
          <cell r="Y462">
            <v>30980.94</v>
          </cell>
          <cell r="AA462">
            <v>29700.58</v>
          </cell>
        </row>
        <row r="463">
          <cell r="Q463">
            <v>133715.78</v>
          </cell>
          <cell r="S463">
            <v>130336.54</v>
          </cell>
          <cell r="U463">
            <v>126957.3</v>
          </cell>
          <cell r="V463">
            <v>125267.68</v>
          </cell>
          <cell r="W463">
            <v>123578.06</v>
          </cell>
          <cell r="Y463">
            <v>120198.82</v>
          </cell>
          <cell r="AA463">
            <v>116819.58</v>
          </cell>
        </row>
        <row r="464">
          <cell r="Q464">
            <v>0</v>
          </cell>
          <cell r="S464">
            <v>0</v>
          </cell>
          <cell r="U464">
            <v>0</v>
          </cell>
          <cell r="V464">
            <v>0</v>
          </cell>
          <cell r="W464">
            <v>0</v>
          </cell>
          <cell r="Y464">
            <v>0</v>
          </cell>
          <cell r="AA464">
            <v>0</v>
          </cell>
        </row>
        <row r="465">
          <cell r="Q465">
            <v>0</v>
          </cell>
          <cell r="S465">
            <v>0</v>
          </cell>
          <cell r="U465">
            <v>0</v>
          </cell>
          <cell r="V465">
            <v>0</v>
          </cell>
          <cell r="W465">
            <v>0</v>
          </cell>
          <cell r="Y465">
            <v>0</v>
          </cell>
          <cell r="AA465">
            <v>0</v>
          </cell>
        </row>
        <row r="466">
          <cell r="Q466">
            <v>0</v>
          </cell>
          <cell r="S466">
            <v>0</v>
          </cell>
          <cell r="U466">
            <v>0</v>
          </cell>
          <cell r="V466">
            <v>0</v>
          </cell>
          <cell r="W466">
            <v>0</v>
          </cell>
          <cell r="Y466">
            <v>0</v>
          </cell>
          <cell r="AA466">
            <v>0</v>
          </cell>
        </row>
        <row r="467">
          <cell r="Q467">
            <v>2166614.2999999998</v>
          </cell>
          <cell r="S467">
            <v>2152944.7999999998</v>
          </cell>
          <cell r="U467">
            <v>2139275.2999999998</v>
          </cell>
          <cell r="V467">
            <v>2132440.5499999998</v>
          </cell>
          <cell r="W467">
            <v>2125605.7999999998</v>
          </cell>
          <cell r="Y467">
            <v>2111936.2999999998</v>
          </cell>
          <cell r="AA467">
            <v>2098266.7999999998</v>
          </cell>
        </row>
        <row r="468">
          <cell r="Q468">
            <v>0</v>
          </cell>
          <cell r="S468">
            <v>0</v>
          </cell>
          <cell r="U468">
            <v>0</v>
          </cell>
          <cell r="V468">
            <v>0</v>
          </cell>
          <cell r="W468">
            <v>0</v>
          </cell>
          <cell r="Y468">
            <v>0</v>
          </cell>
          <cell r="AA468">
            <v>0</v>
          </cell>
        </row>
        <row r="469">
          <cell r="Q469">
            <v>0</v>
          </cell>
          <cell r="S469">
            <v>0</v>
          </cell>
          <cell r="U469">
            <v>0</v>
          </cell>
          <cell r="V469">
            <v>0</v>
          </cell>
          <cell r="W469">
            <v>0</v>
          </cell>
          <cell r="Y469">
            <v>0</v>
          </cell>
          <cell r="AA469">
            <v>0</v>
          </cell>
        </row>
        <row r="470">
          <cell r="Q470">
            <v>0</v>
          </cell>
          <cell r="S470">
            <v>0</v>
          </cell>
          <cell r="U470">
            <v>0</v>
          </cell>
          <cell r="V470">
            <v>0</v>
          </cell>
          <cell r="W470">
            <v>0</v>
          </cell>
          <cell r="Y470">
            <v>0</v>
          </cell>
          <cell r="AA470">
            <v>0</v>
          </cell>
        </row>
        <row r="471">
          <cell r="Q471">
            <v>138086.82999999999</v>
          </cell>
          <cell r="S471">
            <v>0</v>
          </cell>
          <cell r="U471">
            <v>0</v>
          </cell>
          <cell r="V471">
            <v>0</v>
          </cell>
          <cell r="W471">
            <v>0</v>
          </cell>
          <cell r="Y471">
            <v>0</v>
          </cell>
          <cell r="AA471">
            <v>0</v>
          </cell>
        </row>
        <row r="472">
          <cell r="Q472">
            <v>0</v>
          </cell>
          <cell r="S472">
            <v>0</v>
          </cell>
          <cell r="U472">
            <v>0</v>
          </cell>
          <cell r="V472">
            <v>0</v>
          </cell>
          <cell r="W472">
            <v>0</v>
          </cell>
          <cell r="Y472">
            <v>0</v>
          </cell>
          <cell r="AA472">
            <v>0</v>
          </cell>
        </row>
        <row r="473">
          <cell r="Q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Y473">
            <v>0</v>
          </cell>
          <cell r="AA473">
            <v>0</v>
          </cell>
        </row>
        <row r="474">
          <cell r="Q474">
            <v>0</v>
          </cell>
          <cell r="S474">
            <v>0</v>
          </cell>
          <cell r="U474">
            <v>0</v>
          </cell>
          <cell r="V474">
            <v>0</v>
          </cell>
          <cell r="W474">
            <v>0</v>
          </cell>
          <cell r="Y474">
            <v>0</v>
          </cell>
          <cell r="AA474">
            <v>0</v>
          </cell>
        </row>
        <row r="475">
          <cell r="Q475">
            <v>1913908.68</v>
          </cell>
          <cell r="S475">
            <v>1897046.04</v>
          </cell>
          <cell r="U475">
            <v>1880183.4</v>
          </cell>
          <cell r="V475">
            <v>1871752.08</v>
          </cell>
          <cell r="W475">
            <v>1863320.76</v>
          </cell>
          <cell r="Y475">
            <v>1846458.12</v>
          </cell>
          <cell r="AA475">
            <v>1829595.48</v>
          </cell>
        </row>
        <row r="476">
          <cell r="Q476">
            <v>21017</v>
          </cell>
          <cell r="S476">
            <v>2741.35</v>
          </cell>
          <cell r="U476">
            <v>0</v>
          </cell>
          <cell r="V476">
            <v>0</v>
          </cell>
          <cell r="W476">
            <v>0</v>
          </cell>
          <cell r="Y476">
            <v>0</v>
          </cell>
          <cell r="AA476">
            <v>0</v>
          </cell>
        </row>
        <row r="477">
          <cell r="Q477">
            <v>642790.85</v>
          </cell>
          <cell r="S477">
            <v>637485.11</v>
          </cell>
          <cell r="U477">
            <v>632179.37</v>
          </cell>
          <cell r="V477">
            <v>629526.5</v>
          </cell>
          <cell r="W477">
            <v>626873.63</v>
          </cell>
          <cell r="Y477">
            <v>621567.89</v>
          </cell>
          <cell r="AA477">
            <v>616262.15</v>
          </cell>
        </row>
        <row r="478">
          <cell r="Q478">
            <v>196027.36</v>
          </cell>
          <cell r="S478">
            <v>167514.29</v>
          </cell>
          <cell r="U478">
            <v>139001.22</v>
          </cell>
          <cell r="V478">
            <v>124744.68</v>
          </cell>
          <cell r="W478">
            <v>110488.15</v>
          </cell>
          <cell r="Y478">
            <v>81975.08</v>
          </cell>
          <cell r="AA478">
            <v>53462.01</v>
          </cell>
        </row>
        <row r="479">
          <cell r="Q479">
            <v>0</v>
          </cell>
          <cell r="S479">
            <v>0</v>
          </cell>
          <cell r="U479">
            <v>0</v>
          </cell>
          <cell r="V479">
            <v>0</v>
          </cell>
          <cell r="W479">
            <v>0</v>
          </cell>
          <cell r="Y479">
            <v>0</v>
          </cell>
          <cell r="AA479">
            <v>0</v>
          </cell>
        </row>
        <row r="480">
          <cell r="Q480">
            <v>380774.87</v>
          </cell>
          <cell r="S480">
            <v>350312.88</v>
          </cell>
          <cell r="U480">
            <v>319850.89</v>
          </cell>
          <cell r="V480">
            <v>304619.90000000002</v>
          </cell>
          <cell r="W480">
            <v>289388.90000000002</v>
          </cell>
          <cell r="Y480">
            <v>258926.91</v>
          </cell>
          <cell r="AA480">
            <v>228464.92</v>
          </cell>
        </row>
        <row r="481">
          <cell r="Q481">
            <v>0</v>
          </cell>
          <cell r="S481">
            <v>0</v>
          </cell>
          <cell r="U481">
            <v>0</v>
          </cell>
          <cell r="V481">
            <v>0</v>
          </cell>
          <cell r="W481">
            <v>0</v>
          </cell>
          <cell r="Y481">
            <v>0</v>
          </cell>
          <cell r="AA481">
            <v>0</v>
          </cell>
        </row>
        <row r="482">
          <cell r="Q482">
            <v>4895324.22</v>
          </cell>
          <cell r="S482">
            <v>4858517.28</v>
          </cell>
          <cell r="U482">
            <v>4821710.34</v>
          </cell>
          <cell r="V482">
            <v>4803306.87</v>
          </cell>
          <cell r="W482">
            <v>4784903.4000000004</v>
          </cell>
          <cell r="Y482">
            <v>4748096.46</v>
          </cell>
          <cell r="AA482">
            <v>4711289.5199999996</v>
          </cell>
        </row>
        <row r="483">
          <cell r="Q483">
            <v>827318.91</v>
          </cell>
          <cell r="S483">
            <v>821098.47</v>
          </cell>
          <cell r="U483">
            <v>814878.03</v>
          </cell>
          <cell r="V483">
            <v>811767.81</v>
          </cell>
          <cell r="W483">
            <v>808657.59</v>
          </cell>
          <cell r="Y483">
            <v>802437.15</v>
          </cell>
          <cell r="AA483">
            <v>796216.71</v>
          </cell>
        </row>
        <row r="484">
          <cell r="Q484">
            <v>815866.29</v>
          </cell>
          <cell r="S484">
            <v>0</v>
          </cell>
          <cell r="U484">
            <v>0</v>
          </cell>
          <cell r="V484">
            <v>0</v>
          </cell>
          <cell r="W484">
            <v>0</v>
          </cell>
          <cell r="Y484">
            <v>0</v>
          </cell>
          <cell r="AA484">
            <v>0</v>
          </cell>
        </row>
        <row r="485">
          <cell r="Q485">
            <v>0</v>
          </cell>
          <cell r="S485">
            <v>0</v>
          </cell>
          <cell r="U485">
            <v>0</v>
          </cell>
          <cell r="V485">
            <v>0</v>
          </cell>
          <cell r="W485">
            <v>0</v>
          </cell>
          <cell r="Y485">
            <v>0</v>
          </cell>
          <cell r="AA485">
            <v>0</v>
          </cell>
        </row>
        <row r="486">
          <cell r="Q486">
            <v>0</v>
          </cell>
          <cell r="S486">
            <v>0</v>
          </cell>
          <cell r="U486">
            <v>0</v>
          </cell>
          <cell r="V486">
            <v>0</v>
          </cell>
          <cell r="W486">
            <v>0</v>
          </cell>
          <cell r="Y486">
            <v>0</v>
          </cell>
          <cell r="AA486">
            <v>0</v>
          </cell>
        </row>
        <row r="487">
          <cell r="Q487">
            <v>0</v>
          </cell>
          <cell r="S487">
            <v>0</v>
          </cell>
          <cell r="U487">
            <v>0</v>
          </cell>
          <cell r="V487">
            <v>0</v>
          </cell>
          <cell r="W487">
            <v>0</v>
          </cell>
          <cell r="Y487">
            <v>0</v>
          </cell>
          <cell r="AA487">
            <v>0</v>
          </cell>
        </row>
        <row r="488">
          <cell r="Q488">
            <v>0</v>
          </cell>
          <cell r="S488">
            <v>0</v>
          </cell>
          <cell r="U488">
            <v>0</v>
          </cell>
          <cell r="V488">
            <v>0</v>
          </cell>
          <cell r="W488">
            <v>0</v>
          </cell>
          <cell r="Y488">
            <v>0</v>
          </cell>
          <cell r="AA488">
            <v>0</v>
          </cell>
        </row>
        <row r="489">
          <cell r="Q489">
            <v>0</v>
          </cell>
          <cell r="S489">
            <v>0</v>
          </cell>
          <cell r="U489">
            <v>0</v>
          </cell>
          <cell r="V489">
            <v>0</v>
          </cell>
          <cell r="W489">
            <v>0</v>
          </cell>
          <cell r="Y489">
            <v>0</v>
          </cell>
          <cell r="AA489">
            <v>0</v>
          </cell>
        </row>
        <row r="490">
          <cell r="Q490">
            <v>0</v>
          </cell>
          <cell r="S490">
            <v>0</v>
          </cell>
          <cell r="U490">
            <v>0</v>
          </cell>
          <cell r="V490">
            <v>0</v>
          </cell>
          <cell r="W490">
            <v>0</v>
          </cell>
          <cell r="Y490">
            <v>0</v>
          </cell>
          <cell r="AA490">
            <v>0</v>
          </cell>
        </row>
        <row r="491">
          <cell r="Q491">
            <v>0</v>
          </cell>
          <cell r="S491">
            <v>0</v>
          </cell>
          <cell r="U491">
            <v>0</v>
          </cell>
          <cell r="V491">
            <v>0</v>
          </cell>
          <cell r="W491">
            <v>0</v>
          </cell>
          <cell r="Y491">
            <v>0</v>
          </cell>
          <cell r="AA491">
            <v>0</v>
          </cell>
        </row>
        <row r="492">
          <cell r="Q492">
            <v>0</v>
          </cell>
          <cell r="S492">
            <v>0</v>
          </cell>
          <cell r="U492">
            <v>0</v>
          </cell>
          <cell r="V492">
            <v>0</v>
          </cell>
          <cell r="W492">
            <v>0</v>
          </cell>
          <cell r="Y492">
            <v>0</v>
          </cell>
          <cell r="AA492">
            <v>0</v>
          </cell>
        </row>
        <row r="493">
          <cell r="Q493">
            <v>0</v>
          </cell>
          <cell r="S493">
            <v>1702292.08</v>
          </cell>
          <cell r="U493">
            <v>1827178.37</v>
          </cell>
          <cell r="V493">
            <v>1804978.34</v>
          </cell>
          <cell r="W493">
            <v>1782120.24</v>
          </cell>
          <cell r="Y493">
            <v>1736563.16</v>
          </cell>
          <cell r="AA493">
            <v>1690681.07</v>
          </cell>
        </row>
        <row r="494">
          <cell r="Q494">
            <v>817114.51</v>
          </cell>
          <cell r="S494">
            <v>796938.85</v>
          </cell>
          <cell r="U494">
            <v>776763.19</v>
          </cell>
          <cell r="V494">
            <v>766675.36</v>
          </cell>
          <cell r="W494">
            <v>756587.53</v>
          </cell>
          <cell r="Y494">
            <v>736411.87</v>
          </cell>
          <cell r="AA494">
            <v>716236.21</v>
          </cell>
        </row>
        <row r="495">
          <cell r="Q495">
            <v>2324574.52</v>
          </cell>
          <cell r="S495">
            <v>2310472.7599999998</v>
          </cell>
          <cell r="U495">
            <v>2296371</v>
          </cell>
          <cell r="V495">
            <v>2289320.12</v>
          </cell>
          <cell r="W495">
            <v>2282269.2400000002</v>
          </cell>
          <cell r="Y495">
            <v>2268167.48</v>
          </cell>
          <cell r="AA495">
            <v>2254065.7200000002</v>
          </cell>
        </row>
        <row r="496">
          <cell r="Q496">
            <v>2702337.43</v>
          </cell>
          <cell r="S496">
            <v>2686347.27</v>
          </cell>
          <cell r="U496">
            <v>2670357.11</v>
          </cell>
          <cell r="V496">
            <v>2662362.0299999998</v>
          </cell>
          <cell r="W496">
            <v>2654366.9500000002</v>
          </cell>
          <cell r="Y496">
            <v>2638376.79</v>
          </cell>
          <cell r="AA496">
            <v>2622386.63</v>
          </cell>
        </row>
        <row r="497">
          <cell r="Q497">
            <v>150692.75</v>
          </cell>
          <cell r="S497">
            <v>0</v>
          </cell>
          <cell r="U497">
            <v>0</v>
          </cell>
          <cell r="V497">
            <v>0</v>
          </cell>
          <cell r="W497">
            <v>0</v>
          </cell>
          <cell r="Y497">
            <v>0</v>
          </cell>
          <cell r="AA497">
            <v>0</v>
          </cell>
        </row>
        <row r="498">
          <cell r="Q498">
            <v>3737732.75</v>
          </cell>
          <cell r="S498">
            <v>3663718.24</v>
          </cell>
          <cell r="U498">
            <v>3589703.73</v>
          </cell>
          <cell r="V498">
            <v>3552696.48</v>
          </cell>
          <cell r="W498">
            <v>3515689.22</v>
          </cell>
          <cell r="Y498">
            <v>3441674.71</v>
          </cell>
          <cell r="AA498">
            <v>3367660.2</v>
          </cell>
        </row>
        <row r="499">
          <cell r="S499">
            <v>9676184.8499999996</v>
          </cell>
          <cell r="U499">
            <v>7639311.9900000002</v>
          </cell>
          <cell r="V499">
            <v>206828.62</v>
          </cell>
          <cell r="W499">
            <v>7575862.1600000001</v>
          </cell>
          <cell r="Y499">
            <v>7300376.2599999998</v>
          </cell>
          <cell r="AA499">
            <v>7024890.3600000003</v>
          </cell>
        </row>
        <row r="500">
          <cell r="S500">
            <v>9429188.75</v>
          </cell>
          <cell r="U500">
            <v>7639311.9900000002</v>
          </cell>
          <cell r="V500">
            <v>206828.63</v>
          </cell>
          <cell r="W500">
            <v>7575862.1699999999</v>
          </cell>
          <cell r="Y500">
            <v>7300376.2699999996</v>
          </cell>
          <cell r="AA500">
            <v>7024890.3700000001</v>
          </cell>
        </row>
        <row r="501">
          <cell r="S501">
            <v>8188487.4199999999</v>
          </cell>
          <cell r="U501">
            <v>6684660.3099999996</v>
          </cell>
          <cell r="V501">
            <v>177234.84</v>
          </cell>
          <cell r="W501">
            <v>6623307.2400000002</v>
          </cell>
          <cell r="Y501">
            <v>6382459.7000000002</v>
          </cell>
          <cell r="AA501">
            <v>6141612.1600000001</v>
          </cell>
        </row>
        <row r="502">
          <cell r="Q502">
            <v>536016.68000000005</v>
          </cell>
          <cell r="S502">
            <v>0</v>
          </cell>
          <cell r="U502">
            <v>0</v>
          </cell>
          <cell r="V502">
            <v>0</v>
          </cell>
          <cell r="W502">
            <v>0</v>
          </cell>
          <cell r="Y502">
            <v>0</v>
          </cell>
          <cell r="AA502">
            <v>0</v>
          </cell>
        </row>
        <row r="503">
          <cell r="Y503">
            <v>0</v>
          </cell>
          <cell r="AA503">
            <v>3506488.37</v>
          </cell>
        </row>
        <row r="506">
          <cell r="Q506">
            <v>0</v>
          </cell>
          <cell r="S506">
            <v>0</v>
          </cell>
          <cell r="U506">
            <v>0</v>
          </cell>
          <cell r="V506">
            <v>0</v>
          </cell>
          <cell r="W506">
            <v>0</v>
          </cell>
          <cell r="Y506">
            <v>0</v>
          </cell>
          <cell r="AA506">
            <v>0</v>
          </cell>
        </row>
        <row r="507">
          <cell r="Q507">
            <v>0</v>
          </cell>
          <cell r="S507">
            <v>0</v>
          </cell>
          <cell r="U507">
            <v>0</v>
          </cell>
          <cell r="V507">
            <v>0</v>
          </cell>
          <cell r="W507">
            <v>0</v>
          </cell>
          <cell r="Y507">
            <v>0</v>
          </cell>
          <cell r="AA507">
            <v>0</v>
          </cell>
        </row>
        <row r="508">
          <cell r="Q508">
            <v>0</v>
          </cell>
          <cell r="S508">
            <v>0</v>
          </cell>
          <cell r="U508">
            <v>0</v>
          </cell>
          <cell r="V508">
            <v>0</v>
          </cell>
          <cell r="W508">
            <v>0</v>
          </cell>
          <cell r="Y508">
            <v>0</v>
          </cell>
          <cell r="AA508">
            <v>0</v>
          </cell>
        </row>
        <row r="509">
          <cell r="Q509">
            <v>2125913.37</v>
          </cell>
          <cell r="S509">
            <v>937910.71</v>
          </cell>
          <cell r="U509">
            <v>0</v>
          </cell>
          <cell r="V509">
            <v>0</v>
          </cell>
          <cell r="W509">
            <v>0</v>
          </cell>
          <cell r="Y509">
            <v>0</v>
          </cell>
          <cell r="AA509">
            <v>0</v>
          </cell>
        </row>
        <row r="510">
          <cell r="Q510">
            <v>74068.94</v>
          </cell>
          <cell r="S510">
            <v>74068.94</v>
          </cell>
          <cell r="U510">
            <v>74068.94</v>
          </cell>
          <cell r="V510">
            <v>74068.94</v>
          </cell>
          <cell r="W510">
            <v>74068.94</v>
          </cell>
          <cell r="Y510">
            <v>74068.94</v>
          </cell>
          <cell r="AA510">
            <v>74068.94</v>
          </cell>
        </row>
        <row r="511">
          <cell r="Q511">
            <v>13013034.1</v>
          </cell>
          <cell r="S511">
            <v>13013034.1</v>
          </cell>
          <cell r="U511">
            <v>13013034.1</v>
          </cell>
          <cell r="V511">
            <v>13013034.1</v>
          </cell>
          <cell r="W511">
            <v>13013034.1</v>
          </cell>
          <cell r="Y511">
            <v>13013034.1</v>
          </cell>
          <cell r="AA511">
            <v>13013034.1</v>
          </cell>
        </row>
        <row r="512">
          <cell r="Q512">
            <v>1426221.06</v>
          </cell>
          <cell r="S512">
            <v>1998778.99</v>
          </cell>
          <cell r="U512">
            <v>2073656.75</v>
          </cell>
          <cell r="V512">
            <v>2073230.86</v>
          </cell>
          <cell r="W512">
            <v>2072992.11</v>
          </cell>
          <cell r="Y512">
            <v>2068082.64</v>
          </cell>
          <cell r="AA512">
            <v>2084963.67</v>
          </cell>
        </row>
        <row r="513">
          <cell r="Q513">
            <v>78266845</v>
          </cell>
          <cell r="S513">
            <v>76940289</v>
          </cell>
          <cell r="U513">
            <v>75613733</v>
          </cell>
          <cell r="V513">
            <v>74950455</v>
          </cell>
          <cell r="W513">
            <v>74287177</v>
          </cell>
          <cell r="Y513">
            <v>72960621</v>
          </cell>
          <cell r="AA513">
            <v>71634065</v>
          </cell>
        </row>
        <row r="514">
          <cell r="Q514">
            <v>24416828</v>
          </cell>
          <cell r="S514">
            <v>24416828</v>
          </cell>
          <cell r="U514">
            <v>24166736.050000001</v>
          </cell>
          <cell r="V514">
            <v>23572734.719999999</v>
          </cell>
          <cell r="W514">
            <v>22978733.390000001</v>
          </cell>
          <cell r="Y514">
            <v>21790730.73</v>
          </cell>
          <cell r="AA514">
            <v>20602728.07</v>
          </cell>
        </row>
        <row r="515">
          <cell r="Q515">
            <v>781320</v>
          </cell>
          <cell r="S515">
            <v>781320</v>
          </cell>
          <cell r="U515">
            <v>781320</v>
          </cell>
          <cell r="V515">
            <v>781320</v>
          </cell>
          <cell r="W515">
            <v>781320</v>
          </cell>
          <cell r="Y515">
            <v>781320</v>
          </cell>
          <cell r="AA515">
            <v>781320</v>
          </cell>
        </row>
        <row r="517">
          <cell r="Q517">
            <v>0</v>
          </cell>
          <cell r="S517">
            <v>0</v>
          </cell>
          <cell r="U517">
            <v>0</v>
          </cell>
          <cell r="V517">
            <v>0</v>
          </cell>
          <cell r="W517">
            <v>0</v>
          </cell>
          <cell r="Y517">
            <v>0</v>
          </cell>
          <cell r="AA517">
            <v>0</v>
          </cell>
        </row>
        <row r="518">
          <cell r="Q518">
            <v>65824332.039999999</v>
          </cell>
          <cell r="S518">
            <v>65824332.039999999</v>
          </cell>
          <cell r="U518">
            <v>65824332.039999999</v>
          </cell>
          <cell r="V518">
            <v>65824332.039999999</v>
          </cell>
          <cell r="W518">
            <v>65824332.039999999</v>
          </cell>
          <cell r="Y518">
            <v>65824332.039999999</v>
          </cell>
          <cell r="AA518">
            <v>65824332.039999999</v>
          </cell>
        </row>
        <row r="519">
          <cell r="Q519">
            <v>744794.53</v>
          </cell>
          <cell r="S519">
            <v>744794.53</v>
          </cell>
          <cell r="U519">
            <v>744794.53</v>
          </cell>
          <cell r="V519">
            <v>744794.53</v>
          </cell>
          <cell r="W519">
            <v>744794.53</v>
          </cell>
          <cell r="Y519">
            <v>744794.53</v>
          </cell>
          <cell r="AA519">
            <v>744794.53</v>
          </cell>
        </row>
        <row r="520">
          <cell r="Q520">
            <v>-18840989.280000001</v>
          </cell>
          <cell r="S520">
            <v>-18840989.280000001</v>
          </cell>
          <cell r="U520">
            <v>-18840989.280000001</v>
          </cell>
          <cell r="V520">
            <v>-18840989.280000001</v>
          </cell>
          <cell r="W520">
            <v>-18840989.280000001</v>
          </cell>
          <cell r="Y520">
            <v>-18840989.280000001</v>
          </cell>
          <cell r="AA520">
            <v>-18840989.280000001</v>
          </cell>
        </row>
        <row r="521">
          <cell r="Q521">
            <v>-7411230.7400000002</v>
          </cell>
          <cell r="S521">
            <v>-7660347.7400000002</v>
          </cell>
          <cell r="U521">
            <v>-7909464.7400000002</v>
          </cell>
          <cell r="V521">
            <v>-8034023.2400000002</v>
          </cell>
          <cell r="W521">
            <v>-8158581.7400000002</v>
          </cell>
          <cell r="Y521">
            <v>-8407698.7400000002</v>
          </cell>
          <cell r="AA521">
            <v>-8656815.7400000002</v>
          </cell>
        </row>
        <row r="523">
          <cell r="Q523">
            <v>110837754</v>
          </cell>
          <cell r="S523">
            <v>105391754</v>
          </cell>
          <cell r="U523">
            <v>99945754</v>
          </cell>
          <cell r="V523">
            <v>97222754</v>
          </cell>
          <cell r="W523">
            <v>94499754</v>
          </cell>
          <cell r="Y523">
            <v>89053754</v>
          </cell>
          <cell r="AA523">
            <v>83607754</v>
          </cell>
        </row>
        <row r="524">
          <cell r="Q524">
            <v>6363954</v>
          </cell>
          <cell r="S524">
            <v>6363954</v>
          </cell>
          <cell r="U524">
            <v>6123954</v>
          </cell>
          <cell r="V524">
            <v>6123954</v>
          </cell>
          <cell r="W524">
            <v>5883954</v>
          </cell>
          <cell r="Y524">
            <v>5883954</v>
          </cell>
          <cell r="AA524">
            <v>5643954</v>
          </cell>
        </row>
        <row r="525">
          <cell r="Q525">
            <v>0</v>
          </cell>
          <cell r="S525">
            <v>0</v>
          </cell>
          <cell r="U525">
            <v>0</v>
          </cell>
          <cell r="V525">
            <v>0</v>
          </cell>
          <cell r="W525">
            <v>0</v>
          </cell>
          <cell r="Y525">
            <v>0</v>
          </cell>
          <cell r="AA525">
            <v>0</v>
          </cell>
        </row>
        <row r="526">
          <cell r="Q526">
            <v>53170870.630000003</v>
          </cell>
          <cell r="S526">
            <v>61621677.539999999</v>
          </cell>
          <cell r="U526">
            <v>19049796.07</v>
          </cell>
          <cell r="V526">
            <v>23334576.969999999</v>
          </cell>
          <cell r="W526">
            <v>29719799.27</v>
          </cell>
          <cell r="Y526">
            <v>40609191.560000002</v>
          </cell>
          <cell r="AA526">
            <v>53254998.079999998</v>
          </cell>
        </row>
        <row r="527">
          <cell r="Q527">
            <v>42822914.490000002</v>
          </cell>
          <cell r="S527">
            <v>42526054.950000003</v>
          </cell>
          <cell r="U527">
            <v>42229195.409999996</v>
          </cell>
          <cell r="V527">
            <v>42080765.640000001</v>
          </cell>
          <cell r="W527">
            <v>41932335.869999997</v>
          </cell>
          <cell r="Y527">
            <v>41635476.329999998</v>
          </cell>
          <cell r="AA527">
            <v>41338616.789999999</v>
          </cell>
        </row>
        <row r="528">
          <cell r="Q528">
            <v>12951784.65</v>
          </cell>
          <cell r="S528">
            <v>15032585.83</v>
          </cell>
          <cell r="U528">
            <v>4580761.8499999996</v>
          </cell>
          <cell r="V528">
            <v>6001105.3799999999</v>
          </cell>
          <cell r="W528">
            <v>7826290.0300000003</v>
          </cell>
          <cell r="Y528">
            <v>10008219.49</v>
          </cell>
          <cell r="AA528">
            <v>13686403.060000001</v>
          </cell>
        </row>
        <row r="529">
          <cell r="Q529">
            <v>21589277</v>
          </cell>
          <cell r="S529">
            <v>21589277</v>
          </cell>
          <cell r="U529">
            <v>21589277</v>
          </cell>
          <cell r="V529">
            <v>21589277</v>
          </cell>
          <cell r="W529">
            <v>21589277</v>
          </cell>
          <cell r="Y529">
            <v>21589277</v>
          </cell>
          <cell r="AA529">
            <v>21589277</v>
          </cell>
        </row>
        <row r="530">
          <cell r="Q530">
            <v>3390437.78</v>
          </cell>
          <cell r="S530">
            <v>1238928.94</v>
          </cell>
          <cell r="U530">
            <v>12443702.68</v>
          </cell>
          <cell r="V530">
            <v>11772586.57</v>
          </cell>
          <cell r="W530">
            <v>11385464.85</v>
          </cell>
          <cell r="Y530">
            <v>10614439.1</v>
          </cell>
          <cell r="AA530">
            <v>9305047.4800000004</v>
          </cell>
        </row>
        <row r="531">
          <cell r="Q531">
            <v>-12682680.27</v>
          </cell>
          <cell r="S531">
            <v>-12778760.050000001</v>
          </cell>
          <cell r="U531">
            <v>-12874839.83</v>
          </cell>
          <cell r="V531">
            <v>-12922879.720000001</v>
          </cell>
          <cell r="W531">
            <v>-12970919.609999999</v>
          </cell>
          <cell r="Y531">
            <v>-13066999.390000001</v>
          </cell>
          <cell r="AA531">
            <v>-13163079.17</v>
          </cell>
        </row>
        <row r="532">
          <cell r="Q532">
            <v>2149273</v>
          </cell>
          <cell r="S532">
            <v>2126139</v>
          </cell>
          <cell r="U532">
            <v>2103005</v>
          </cell>
          <cell r="V532">
            <v>2091438</v>
          </cell>
          <cell r="W532">
            <v>2079871</v>
          </cell>
          <cell r="Y532">
            <v>2056737</v>
          </cell>
          <cell r="AA532">
            <v>2033603</v>
          </cell>
        </row>
        <row r="533">
          <cell r="Q533">
            <v>113632921</v>
          </cell>
          <cell r="S533">
            <v>113632921</v>
          </cell>
          <cell r="U533">
            <v>113632921</v>
          </cell>
          <cell r="V533">
            <v>113632921</v>
          </cell>
          <cell r="W533">
            <v>113632921</v>
          </cell>
          <cell r="Y533">
            <v>113632921</v>
          </cell>
          <cell r="AA533">
            <v>113632921</v>
          </cell>
        </row>
        <row r="534">
          <cell r="Q534">
            <v>-83656742.989999995</v>
          </cell>
          <cell r="S534">
            <v>-84244512.989999995</v>
          </cell>
          <cell r="U534">
            <v>-84832282.989999995</v>
          </cell>
          <cell r="V534">
            <v>-85126167.989999995</v>
          </cell>
          <cell r="W534">
            <v>-85420052.989999995</v>
          </cell>
          <cell r="Y534">
            <v>-86007822.989999995</v>
          </cell>
          <cell r="AA534">
            <v>-86595592.989999995</v>
          </cell>
        </row>
        <row r="535">
          <cell r="Q535">
            <v>888056</v>
          </cell>
          <cell r="S535">
            <v>851056</v>
          </cell>
          <cell r="U535">
            <v>814056</v>
          </cell>
          <cell r="V535">
            <v>795556</v>
          </cell>
          <cell r="W535">
            <v>777056</v>
          </cell>
          <cell r="Y535">
            <v>740056</v>
          </cell>
          <cell r="AA535">
            <v>703056</v>
          </cell>
        </row>
        <row r="536">
          <cell r="Q536">
            <v>0</v>
          </cell>
          <cell r="S536">
            <v>0</v>
          </cell>
          <cell r="U536">
            <v>0</v>
          </cell>
          <cell r="V536">
            <v>0</v>
          </cell>
          <cell r="W536">
            <v>0</v>
          </cell>
          <cell r="Y536">
            <v>0</v>
          </cell>
          <cell r="AA536">
            <v>0</v>
          </cell>
        </row>
        <row r="537">
          <cell r="Q537">
            <v>0</v>
          </cell>
          <cell r="S537">
            <v>0</v>
          </cell>
          <cell r="U537">
            <v>0</v>
          </cell>
          <cell r="V537">
            <v>0</v>
          </cell>
          <cell r="W537">
            <v>0</v>
          </cell>
          <cell r="Y537">
            <v>0</v>
          </cell>
          <cell r="AA537">
            <v>0</v>
          </cell>
        </row>
        <row r="538">
          <cell r="Q538">
            <v>65629.84</v>
          </cell>
          <cell r="S538">
            <v>0</v>
          </cell>
          <cell r="U538">
            <v>0</v>
          </cell>
          <cell r="V538">
            <v>0</v>
          </cell>
          <cell r="W538">
            <v>0</v>
          </cell>
          <cell r="Y538">
            <v>0</v>
          </cell>
          <cell r="AA538">
            <v>0</v>
          </cell>
        </row>
        <row r="539">
          <cell r="Q539">
            <v>45123.16</v>
          </cell>
          <cell r="S539">
            <v>0</v>
          </cell>
          <cell r="U539">
            <v>0</v>
          </cell>
          <cell r="V539">
            <v>0</v>
          </cell>
          <cell r="W539">
            <v>0</v>
          </cell>
          <cell r="Y539">
            <v>0</v>
          </cell>
          <cell r="AA539">
            <v>0</v>
          </cell>
        </row>
        <row r="540">
          <cell r="Q540">
            <v>0</v>
          </cell>
          <cell r="S540">
            <v>0</v>
          </cell>
          <cell r="U540">
            <v>0</v>
          </cell>
          <cell r="V540">
            <v>0</v>
          </cell>
          <cell r="W540">
            <v>0</v>
          </cell>
          <cell r="Y540">
            <v>0</v>
          </cell>
          <cell r="AA540">
            <v>0</v>
          </cell>
        </row>
        <row r="541">
          <cell r="Q541">
            <v>1997765.92</v>
          </cell>
          <cell r="S541">
            <v>1831088.45</v>
          </cell>
          <cell r="U541">
            <v>1654454.61</v>
          </cell>
          <cell r="V541">
            <v>1565807.26</v>
          </cell>
          <cell r="W541">
            <v>1444706.66</v>
          </cell>
          <cell r="Y541">
            <v>1265666.83</v>
          </cell>
          <cell r="AA541">
            <v>1085287.4099999999</v>
          </cell>
        </row>
        <row r="542">
          <cell r="Q542">
            <v>0</v>
          </cell>
          <cell r="S542">
            <v>0</v>
          </cell>
          <cell r="U542">
            <v>0</v>
          </cell>
          <cell r="V542">
            <v>0</v>
          </cell>
          <cell r="W542">
            <v>0</v>
          </cell>
          <cell r="Y542">
            <v>0</v>
          </cell>
          <cell r="AA542">
            <v>0</v>
          </cell>
        </row>
        <row r="543">
          <cell r="Q543">
            <v>2269066</v>
          </cell>
          <cell r="S543">
            <v>2269066</v>
          </cell>
          <cell r="U543">
            <v>2269066</v>
          </cell>
          <cell r="V543">
            <v>2269066</v>
          </cell>
          <cell r="W543">
            <v>2269066</v>
          </cell>
          <cell r="Y543">
            <v>2269066</v>
          </cell>
          <cell r="AA543">
            <v>2269066</v>
          </cell>
        </row>
        <row r="544">
          <cell r="Q544">
            <v>-2269066</v>
          </cell>
          <cell r="S544">
            <v>-2269066</v>
          </cell>
          <cell r="U544">
            <v>-2269066</v>
          </cell>
          <cell r="V544">
            <v>-2269066</v>
          </cell>
          <cell r="W544">
            <v>-2269066</v>
          </cell>
          <cell r="Y544">
            <v>-2269066</v>
          </cell>
          <cell r="AA544">
            <v>-2269066</v>
          </cell>
        </row>
        <row r="545">
          <cell r="Q545">
            <v>1459972.92</v>
          </cell>
          <cell r="S545">
            <v>880564.57</v>
          </cell>
          <cell r="U545">
            <v>766385.85</v>
          </cell>
          <cell r="V545">
            <v>803523.29</v>
          </cell>
          <cell r="W545">
            <v>873358.39</v>
          </cell>
          <cell r="Y545">
            <v>985715.65</v>
          </cell>
          <cell r="AA545">
            <v>1037481.05</v>
          </cell>
        </row>
        <row r="546">
          <cell r="Q546">
            <v>15000</v>
          </cell>
          <cell r="S546">
            <v>15000</v>
          </cell>
          <cell r="U546">
            <v>15000</v>
          </cell>
          <cell r="V546">
            <v>15000</v>
          </cell>
          <cell r="W546">
            <v>15000</v>
          </cell>
          <cell r="Y546">
            <v>15000</v>
          </cell>
          <cell r="AA546">
            <v>15000</v>
          </cell>
        </row>
        <row r="547">
          <cell r="Q547">
            <v>52471.63</v>
          </cell>
          <cell r="S547">
            <v>52471.63</v>
          </cell>
          <cell r="U547">
            <v>52471.63</v>
          </cell>
          <cell r="V547">
            <v>52471.63</v>
          </cell>
          <cell r="W547">
            <v>46622.18</v>
          </cell>
          <cell r="Y547">
            <v>46622.18</v>
          </cell>
          <cell r="AA547">
            <v>52454.07</v>
          </cell>
        </row>
        <row r="548">
          <cell r="Q548">
            <v>0</v>
          </cell>
          <cell r="S548">
            <v>0</v>
          </cell>
          <cell r="U548">
            <v>0</v>
          </cell>
          <cell r="V548">
            <v>0</v>
          </cell>
          <cell r="W548">
            <v>0</v>
          </cell>
          <cell r="Y548">
            <v>0</v>
          </cell>
          <cell r="AA548">
            <v>0</v>
          </cell>
        </row>
        <row r="549">
          <cell r="Q549">
            <v>114821696.98999999</v>
          </cell>
          <cell r="S549">
            <v>116419132.89</v>
          </cell>
          <cell r="U549">
            <v>118016568.79000001</v>
          </cell>
          <cell r="V549">
            <v>118815286.73999999</v>
          </cell>
          <cell r="W549">
            <v>119614004.69</v>
          </cell>
          <cell r="Y549">
            <v>121211440.59</v>
          </cell>
          <cell r="AA549">
            <v>122808876.48999999</v>
          </cell>
        </row>
        <row r="550">
          <cell r="Q550">
            <v>-1459972.92</v>
          </cell>
          <cell r="S550">
            <v>-880564.57</v>
          </cell>
          <cell r="U550">
            <v>-766385.85</v>
          </cell>
          <cell r="V550">
            <v>-803523.29</v>
          </cell>
          <cell r="W550">
            <v>-873358.39</v>
          </cell>
          <cell r="Y550">
            <v>-985715.65</v>
          </cell>
          <cell r="AA550">
            <v>-1037481.05</v>
          </cell>
        </row>
        <row r="551">
          <cell r="Q551">
            <v>2729408.07</v>
          </cell>
          <cell r="S551">
            <v>2543073.8199999998</v>
          </cell>
          <cell r="U551">
            <v>2344067.56</v>
          </cell>
          <cell r="V551">
            <v>2242012.2799999998</v>
          </cell>
          <cell r="W551">
            <v>2102916.4500000002</v>
          </cell>
          <cell r="Y551">
            <v>1897131.03</v>
          </cell>
          <cell r="AA551">
            <v>1690019.3</v>
          </cell>
        </row>
        <row r="552">
          <cell r="Q552">
            <v>10241081</v>
          </cell>
          <cell r="S552">
            <v>9638665</v>
          </cell>
          <cell r="U552">
            <v>9036249</v>
          </cell>
          <cell r="V552">
            <v>8735041</v>
          </cell>
          <cell r="W552">
            <v>8433833</v>
          </cell>
          <cell r="Y552">
            <v>7831417</v>
          </cell>
          <cell r="AA552">
            <v>7229001</v>
          </cell>
        </row>
        <row r="553">
          <cell r="Q553">
            <v>1551688.1</v>
          </cell>
          <cell r="S553">
            <v>1460412.1</v>
          </cell>
          <cell r="U553">
            <v>1369136.1</v>
          </cell>
          <cell r="V553">
            <v>1323498.1000000001</v>
          </cell>
          <cell r="W553">
            <v>1277860.1000000001</v>
          </cell>
          <cell r="Y553">
            <v>1186584.1000000001</v>
          </cell>
          <cell r="AA553">
            <v>1095308.1000000001</v>
          </cell>
        </row>
        <row r="554">
          <cell r="Q554">
            <v>2318.31</v>
          </cell>
          <cell r="S554">
            <v>3097.58</v>
          </cell>
          <cell r="U554">
            <v>1277.08</v>
          </cell>
          <cell r="V554">
            <v>1379.8</v>
          </cell>
          <cell r="W554">
            <v>1501.03</v>
          </cell>
          <cell r="Y554">
            <v>1875.84</v>
          </cell>
          <cell r="AA554">
            <v>2342.1799999999998</v>
          </cell>
        </row>
        <row r="555">
          <cell r="Q555">
            <v>0</v>
          </cell>
          <cell r="S555">
            <v>0</v>
          </cell>
          <cell r="U555">
            <v>0</v>
          </cell>
          <cell r="V555">
            <v>0</v>
          </cell>
          <cell r="W555">
            <v>0</v>
          </cell>
          <cell r="Y555">
            <v>0</v>
          </cell>
          <cell r="AA555">
            <v>0</v>
          </cell>
        </row>
        <row r="556">
          <cell r="Q556">
            <v>1518794.88</v>
          </cell>
          <cell r="S556">
            <v>1518794.88</v>
          </cell>
          <cell r="U556">
            <v>1518794.88</v>
          </cell>
          <cell r="V556">
            <v>1518794.88</v>
          </cell>
          <cell r="W556">
            <v>1518794.88</v>
          </cell>
          <cell r="Y556">
            <v>1518794.88</v>
          </cell>
          <cell r="AA556">
            <v>1518794.88</v>
          </cell>
        </row>
        <row r="557">
          <cell r="Q557">
            <v>-1318122.6299999999</v>
          </cell>
          <cell r="S557">
            <v>-1323462.49</v>
          </cell>
          <cell r="U557">
            <v>-1328802.3500000001</v>
          </cell>
          <cell r="V557">
            <v>-1331472.28</v>
          </cell>
          <cell r="W557">
            <v>-1334142.21</v>
          </cell>
          <cell r="Y557">
            <v>-1339482.07</v>
          </cell>
          <cell r="AA557">
            <v>-1344821.93</v>
          </cell>
        </row>
        <row r="558">
          <cell r="Q558">
            <v>0</v>
          </cell>
          <cell r="S558">
            <v>0</v>
          </cell>
          <cell r="U558">
            <v>0</v>
          </cell>
          <cell r="V558">
            <v>0</v>
          </cell>
          <cell r="W558">
            <v>0</v>
          </cell>
          <cell r="Y558">
            <v>0</v>
          </cell>
          <cell r="AA558">
            <v>0</v>
          </cell>
        </row>
        <row r="559">
          <cell r="Q559">
            <v>2829103.93</v>
          </cell>
          <cell r="S559">
            <v>2581200.11</v>
          </cell>
          <cell r="U559">
            <v>2333296.29</v>
          </cell>
          <cell r="V559">
            <v>2209344.38</v>
          </cell>
          <cell r="W559">
            <v>2085392.47</v>
          </cell>
          <cell r="Y559">
            <v>1837488.65</v>
          </cell>
          <cell r="AA559">
            <v>1589584.83</v>
          </cell>
        </row>
        <row r="560">
          <cell r="Q560">
            <v>-56384924.780000001</v>
          </cell>
          <cell r="S560">
            <v>-68291161.040000007</v>
          </cell>
          <cell r="U560">
            <v>-21666791.739999998</v>
          </cell>
          <cell r="V560">
            <v>-25463589.739999998</v>
          </cell>
          <cell r="W560">
            <v>-29143295.739999998</v>
          </cell>
          <cell r="Y560">
            <v>-37024745.600000001</v>
          </cell>
          <cell r="AA560">
            <v>-45044773.229999997</v>
          </cell>
        </row>
        <row r="561">
          <cell r="Q561">
            <v>89053132</v>
          </cell>
          <cell r="S561">
            <v>89053132</v>
          </cell>
          <cell r="U561">
            <v>86078132</v>
          </cell>
          <cell r="V561">
            <v>86078132</v>
          </cell>
          <cell r="W561">
            <v>84678132</v>
          </cell>
          <cell r="Y561">
            <v>84678132</v>
          </cell>
          <cell r="AA561">
            <v>81655132</v>
          </cell>
        </row>
        <row r="562">
          <cell r="Q562">
            <v>0</v>
          </cell>
          <cell r="S562">
            <v>0</v>
          </cell>
          <cell r="U562">
            <v>0</v>
          </cell>
          <cell r="V562">
            <v>0</v>
          </cell>
          <cell r="W562">
            <v>0</v>
          </cell>
          <cell r="Y562">
            <v>0</v>
          </cell>
          <cell r="AA562">
            <v>0</v>
          </cell>
        </row>
        <row r="563">
          <cell r="Q563">
            <v>-474402.14</v>
          </cell>
          <cell r="S563">
            <v>-474402.14</v>
          </cell>
          <cell r="U563">
            <v>-474402.14</v>
          </cell>
          <cell r="V563">
            <v>-474402.14</v>
          </cell>
          <cell r="W563">
            <v>-474402.14</v>
          </cell>
          <cell r="Y563">
            <v>-474402.14</v>
          </cell>
          <cell r="AA563">
            <v>-474402.14</v>
          </cell>
        </row>
        <row r="564">
          <cell r="Q564">
            <v>30203454</v>
          </cell>
          <cell r="S564">
            <v>30203454</v>
          </cell>
          <cell r="U564">
            <v>30203454</v>
          </cell>
          <cell r="V564">
            <v>30203454</v>
          </cell>
          <cell r="W564">
            <v>30203454</v>
          </cell>
          <cell r="Y564">
            <v>30203454</v>
          </cell>
          <cell r="AA564">
            <v>30203454</v>
          </cell>
        </row>
        <row r="565">
          <cell r="Q565">
            <v>-30203454</v>
          </cell>
          <cell r="S565">
            <v>-30203454</v>
          </cell>
          <cell r="U565">
            <v>-30203454</v>
          </cell>
          <cell r="V565">
            <v>-30203454</v>
          </cell>
          <cell r="W565">
            <v>-30203454</v>
          </cell>
          <cell r="Y565">
            <v>-30203454</v>
          </cell>
          <cell r="AA565">
            <v>-30203454</v>
          </cell>
        </row>
        <row r="566">
          <cell r="Q566">
            <v>10302187</v>
          </cell>
          <cell r="S566">
            <v>10302187</v>
          </cell>
          <cell r="U566">
            <v>10302187</v>
          </cell>
          <cell r="V566">
            <v>10302187</v>
          </cell>
          <cell r="W566">
            <v>10302187</v>
          </cell>
          <cell r="Y566">
            <v>10302187</v>
          </cell>
          <cell r="AA566">
            <v>10302187</v>
          </cell>
        </row>
        <row r="567">
          <cell r="Q567">
            <v>-10302187</v>
          </cell>
          <cell r="S567">
            <v>-10302187</v>
          </cell>
          <cell r="U567">
            <v>-10302187</v>
          </cell>
          <cell r="V567">
            <v>-10302187</v>
          </cell>
          <cell r="W567">
            <v>-10302187</v>
          </cell>
          <cell r="Y567">
            <v>-10302187</v>
          </cell>
          <cell r="AA567">
            <v>-10302187</v>
          </cell>
        </row>
        <row r="568">
          <cell r="Q568">
            <v>-10522768</v>
          </cell>
          <cell r="S568">
            <v>-10522768</v>
          </cell>
          <cell r="U568">
            <v>-10522768</v>
          </cell>
          <cell r="V568">
            <v>-10522768</v>
          </cell>
          <cell r="W568">
            <v>-10522768</v>
          </cell>
          <cell r="Y568">
            <v>-10522768</v>
          </cell>
          <cell r="AA568">
            <v>-11444089</v>
          </cell>
        </row>
        <row r="569">
          <cell r="Q569">
            <v>10522768</v>
          </cell>
          <cell r="S569">
            <v>10522768</v>
          </cell>
          <cell r="U569">
            <v>10522768</v>
          </cell>
          <cell r="V569">
            <v>10522768</v>
          </cell>
          <cell r="W569">
            <v>10522768</v>
          </cell>
          <cell r="Y569">
            <v>10522768</v>
          </cell>
          <cell r="AA569">
            <v>11444089</v>
          </cell>
        </row>
        <row r="570">
          <cell r="Q570">
            <v>4990118</v>
          </cell>
          <cell r="S570">
            <v>422232</v>
          </cell>
          <cell r="U570">
            <v>-2532530</v>
          </cell>
          <cell r="V570">
            <v>-15076583</v>
          </cell>
          <cell r="W570">
            <v>-15438160</v>
          </cell>
          <cell r="Y570">
            <v>-15980689</v>
          </cell>
          <cell r="AA570">
            <v>10059429</v>
          </cell>
        </row>
        <row r="571">
          <cell r="Q571">
            <v>-4990118</v>
          </cell>
          <cell r="S571">
            <v>-422232</v>
          </cell>
          <cell r="U571">
            <v>2532530</v>
          </cell>
          <cell r="V571">
            <v>15076583</v>
          </cell>
          <cell r="W571">
            <v>15438160</v>
          </cell>
          <cell r="Y571">
            <v>15980689</v>
          </cell>
          <cell r="AA571">
            <v>-10059429</v>
          </cell>
        </row>
        <row r="572">
          <cell r="Q572">
            <v>1804703</v>
          </cell>
          <cell r="S572">
            <v>1804703</v>
          </cell>
          <cell r="U572">
            <v>1804703</v>
          </cell>
          <cell r="V572">
            <v>1738002</v>
          </cell>
          <cell r="W572">
            <v>1376425</v>
          </cell>
          <cell r="Y572">
            <v>833896</v>
          </cell>
          <cell r="AA572">
            <v>1170089</v>
          </cell>
        </row>
        <row r="573">
          <cell r="Q573">
            <v>0</v>
          </cell>
          <cell r="S573">
            <v>0</v>
          </cell>
          <cell r="U573">
            <v>0</v>
          </cell>
          <cell r="V573">
            <v>0</v>
          </cell>
          <cell r="W573">
            <v>0</v>
          </cell>
          <cell r="Y573">
            <v>0</v>
          </cell>
          <cell r="AA573">
            <v>0</v>
          </cell>
        </row>
        <row r="574">
          <cell r="Q574">
            <v>-57848</v>
          </cell>
          <cell r="S574">
            <v>-57848</v>
          </cell>
          <cell r="U574">
            <v>-57848</v>
          </cell>
          <cell r="V574">
            <v>-57848</v>
          </cell>
          <cell r="W574">
            <v>-57848</v>
          </cell>
          <cell r="Y574">
            <v>-57848</v>
          </cell>
          <cell r="AA574">
            <v>-419133</v>
          </cell>
        </row>
        <row r="575">
          <cell r="Q575">
            <v>57848</v>
          </cell>
          <cell r="S575">
            <v>57848</v>
          </cell>
          <cell r="U575">
            <v>57848</v>
          </cell>
          <cell r="V575">
            <v>57848</v>
          </cell>
          <cell r="W575">
            <v>57848</v>
          </cell>
          <cell r="Y575">
            <v>57848</v>
          </cell>
          <cell r="AA575">
            <v>419133</v>
          </cell>
        </row>
        <row r="576">
          <cell r="Q576">
            <v>-26594047</v>
          </cell>
          <cell r="S576">
            <v>-26594047</v>
          </cell>
          <cell r="U576">
            <v>-26594047</v>
          </cell>
          <cell r="V576">
            <v>-26594047</v>
          </cell>
          <cell r="W576">
            <v>-26594047</v>
          </cell>
          <cell r="Y576">
            <v>-26594047</v>
          </cell>
          <cell r="AA576">
            <v>-27863275</v>
          </cell>
        </row>
        <row r="577">
          <cell r="Q577">
            <v>26594047</v>
          </cell>
          <cell r="S577">
            <v>26594047</v>
          </cell>
          <cell r="U577">
            <v>26594047</v>
          </cell>
          <cell r="V577">
            <v>26594047</v>
          </cell>
          <cell r="W577">
            <v>26594047</v>
          </cell>
          <cell r="Y577">
            <v>26594047</v>
          </cell>
          <cell r="AA577">
            <v>27863275</v>
          </cell>
        </row>
        <row r="578">
          <cell r="Q578">
            <v>1194774</v>
          </cell>
          <cell r="S578">
            <v>1194774</v>
          </cell>
          <cell r="U578">
            <v>1194774</v>
          </cell>
          <cell r="V578">
            <v>1194774</v>
          </cell>
          <cell r="W578">
            <v>1194774</v>
          </cell>
          <cell r="Y578">
            <v>1194774</v>
          </cell>
          <cell r="AA578">
            <v>-502152</v>
          </cell>
        </row>
        <row r="579">
          <cell r="Q579">
            <v>-1194774</v>
          </cell>
          <cell r="S579">
            <v>-1194774</v>
          </cell>
          <cell r="U579">
            <v>-1194774</v>
          </cell>
          <cell r="V579">
            <v>-1194774</v>
          </cell>
          <cell r="W579">
            <v>-1194774</v>
          </cell>
          <cell r="Y579">
            <v>-1194774</v>
          </cell>
          <cell r="AA579">
            <v>502152</v>
          </cell>
        </row>
        <row r="580">
          <cell r="Q580">
            <v>0</v>
          </cell>
          <cell r="S580">
            <v>-4567886</v>
          </cell>
          <cell r="U580">
            <v>-7522648</v>
          </cell>
          <cell r="V580">
            <v>-20133402</v>
          </cell>
          <cell r="W580">
            <v>-20856556</v>
          </cell>
          <cell r="Y580">
            <v>-21941616</v>
          </cell>
          <cell r="AA580">
            <v>8683457</v>
          </cell>
        </row>
        <row r="581">
          <cell r="Q581">
            <v>0</v>
          </cell>
          <cell r="S581">
            <v>4567886</v>
          </cell>
          <cell r="U581">
            <v>7522648</v>
          </cell>
          <cell r="V581">
            <v>20133402</v>
          </cell>
          <cell r="W581">
            <v>20856556</v>
          </cell>
          <cell r="Y581">
            <v>21941616</v>
          </cell>
          <cell r="AA581">
            <v>-8683457</v>
          </cell>
        </row>
        <row r="583">
          <cell r="Q583">
            <v>2792486.79</v>
          </cell>
          <cell r="S583">
            <v>3009106.83</v>
          </cell>
          <cell r="U583">
            <v>805.99</v>
          </cell>
          <cell r="V583">
            <v>805.99</v>
          </cell>
          <cell r="W583">
            <v>2796.99</v>
          </cell>
          <cell r="Y583">
            <v>0</v>
          </cell>
          <cell r="AA583">
            <v>0</v>
          </cell>
        </row>
        <row r="584">
          <cell r="Q584">
            <v>10984724.220000001</v>
          </cell>
          <cell r="S584">
            <v>10322819.220000001</v>
          </cell>
          <cell r="U584">
            <v>9688027.2200000007</v>
          </cell>
          <cell r="V584">
            <v>9378372.2200000007</v>
          </cell>
          <cell r="W584">
            <v>9076605.2200000007</v>
          </cell>
          <cell r="Y584">
            <v>8497870.2200000007</v>
          </cell>
          <cell r="AA584">
            <v>7942956.2199999997</v>
          </cell>
        </row>
        <row r="585">
          <cell r="Q585">
            <v>0</v>
          </cell>
          <cell r="S585">
            <v>0</v>
          </cell>
          <cell r="U585">
            <v>0</v>
          </cell>
          <cell r="V585">
            <v>0</v>
          </cell>
          <cell r="W585">
            <v>0</v>
          </cell>
          <cell r="Y585">
            <v>0</v>
          </cell>
          <cell r="AA585">
            <v>0</v>
          </cell>
        </row>
        <row r="586">
          <cell r="Q586">
            <v>0</v>
          </cell>
          <cell r="S586">
            <v>0</v>
          </cell>
          <cell r="U586">
            <v>0</v>
          </cell>
          <cell r="V586">
            <v>0</v>
          </cell>
          <cell r="W586">
            <v>0</v>
          </cell>
          <cell r="Y586">
            <v>0</v>
          </cell>
          <cell r="AA586">
            <v>0</v>
          </cell>
        </row>
        <row r="587">
          <cell r="Q587">
            <v>361671.57</v>
          </cell>
          <cell r="S587">
            <v>444394.07</v>
          </cell>
          <cell r="U587">
            <v>0</v>
          </cell>
          <cell r="V587">
            <v>0</v>
          </cell>
          <cell r="W587">
            <v>0</v>
          </cell>
          <cell r="Y587">
            <v>0</v>
          </cell>
          <cell r="AA587">
            <v>0</v>
          </cell>
        </row>
        <row r="588">
          <cell r="Q588">
            <v>2399031.1800000002</v>
          </cell>
          <cell r="S588">
            <v>2412056.39</v>
          </cell>
          <cell r="U588">
            <v>2532968.7000000002</v>
          </cell>
          <cell r="V588">
            <v>2559629.46</v>
          </cell>
          <cell r="W588">
            <v>2600531.56</v>
          </cell>
          <cell r="Y588">
            <v>2616782.7000000002</v>
          </cell>
          <cell r="AA588">
            <v>2633421.13</v>
          </cell>
        </row>
        <row r="594">
          <cell r="Q594">
            <v>250000</v>
          </cell>
          <cell r="S594">
            <v>250000</v>
          </cell>
          <cell r="U594">
            <v>250000</v>
          </cell>
          <cell r="V594">
            <v>250000</v>
          </cell>
          <cell r="W594">
            <v>250000</v>
          </cell>
          <cell r="Y594">
            <v>250000</v>
          </cell>
          <cell r="AA594">
            <v>250000</v>
          </cell>
        </row>
        <row r="595">
          <cell r="Q595">
            <v>0</v>
          </cell>
          <cell r="S595">
            <v>0</v>
          </cell>
          <cell r="U595">
            <v>0</v>
          </cell>
          <cell r="V595">
            <v>0</v>
          </cell>
          <cell r="W595">
            <v>0</v>
          </cell>
          <cell r="Y595">
            <v>0</v>
          </cell>
          <cell r="AA595">
            <v>0</v>
          </cell>
        </row>
        <row r="596">
          <cell r="Q596">
            <v>1896127.3</v>
          </cell>
          <cell r="S596">
            <v>1916260.1</v>
          </cell>
          <cell r="U596">
            <v>1921992.2</v>
          </cell>
          <cell r="V596">
            <v>1925659.45</v>
          </cell>
          <cell r="W596">
            <v>1934984.95</v>
          </cell>
          <cell r="Y596">
            <v>1959420.6</v>
          </cell>
          <cell r="AA596">
            <v>1966668.1</v>
          </cell>
        </row>
        <row r="597">
          <cell r="AA597">
            <v>65340.84</v>
          </cell>
        </row>
        <row r="598">
          <cell r="Q598">
            <v>41353.35</v>
          </cell>
          <cell r="S598">
            <v>41353.35</v>
          </cell>
          <cell r="U598">
            <v>47948.47</v>
          </cell>
          <cell r="V598">
            <v>47948.47</v>
          </cell>
          <cell r="W598">
            <v>47948.47</v>
          </cell>
          <cell r="Y598">
            <v>79591.59</v>
          </cell>
          <cell r="AA598">
            <v>79591.59</v>
          </cell>
        </row>
        <row r="599">
          <cell r="Q599">
            <v>0</v>
          </cell>
          <cell r="S599">
            <v>0</v>
          </cell>
          <cell r="U599">
            <v>0</v>
          </cell>
          <cell r="V599">
            <v>0</v>
          </cell>
          <cell r="W599">
            <v>0</v>
          </cell>
          <cell r="Y599">
            <v>0</v>
          </cell>
          <cell r="AA599">
            <v>0</v>
          </cell>
        </row>
        <row r="600">
          <cell r="Q600">
            <v>0</v>
          </cell>
          <cell r="S600">
            <v>0</v>
          </cell>
          <cell r="U600">
            <v>0</v>
          </cell>
          <cell r="V600">
            <v>0</v>
          </cell>
          <cell r="W600">
            <v>0</v>
          </cell>
          <cell r="Y600">
            <v>0</v>
          </cell>
          <cell r="AA600">
            <v>0</v>
          </cell>
        </row>
        <row r="602">
          <cell r="Q602">
            <v>0</v>
          </cell>
          <cell r="S602">
            <v>0</v>
          </cell>
          <cell r="U602">
            <v>0</v>
          </cell>
          <cell r="V602">
            <v>0</v>
          </cell>
          <cell r="W602">
            <v>0</v>
          </cell>
          <cell r="Y602">
            <v>0</v>
          </cell>
          <cell r="AA602">
            <v>132.38999999999999</v>
          </cell>
        </row>
        <row r="603">
          <cell r="Q603">
            <v>10000</v>
          </cell>
          <cell r="S603">
            <v>10000</v>
          </cell>
          <cell r="U603">
            <v>10000</v>
          </cell>
          <cell r="V603">
            <v>10000</v>
          </cell>
          <cell r="W603">
            <v>10000</v>
          </cell>
          <cell r="Y603">
            <v>10000</v>
          </cell>
          <cell r="AA603">
            <v>10000</v>
          </cell>
        </row>
        <row r="604">
          <cell r="Q604">
            <v>0</v>
          </cell>
          <cell r="S604">
            <v>0</v>
          </cell>
          <cell r="U604">
            <v>0</v>
          </cell>
          <cell r="V604">
            <v>0</v>
          </cell>
          <cell r="W604">
            <v>0</v>
          </cell>
          <cell r="Y604">
            <v>0</v>
          </cell>
          <cell r="AA604">
            <v>0</v>
          </cell>
        </row>
        <row r="605">
          <cell r="Q605">
            <v>0</v>
          </cell>
          <cell r="S605">
            <v>0</v>
          </cell>
          <cell r="U605">
            <v>0</v>
          </cell>
          <cell r="V605">
            <v>0</v>
          </cell>
          <cell r="W605">
            <v>0</v>
          </cell>
          <cell r="Y605">
            <v>0</v>
          </cell>
          <cell r="AA605">
            <v>0</v>
          </cell>
        </row>
        <row r="606">
          <cell r="Q606">
            <v>22528.37</v>
          </cell>
          <cell r="S606">
            <v>22528.37</v>
          </cell>
          <cell r="U606">
            <v>22528.37</v>
          </cell>
          <cell r="V606">
            <v>27750.32</v>
          </cell>
          <cell r="W606">
            <v>28377.82</v>
          </cell>
          <cell r="Y606">
            <v>41459.18</v>
          </cell>
          <cell r="AA606">
            <v>47611.93</v>
          </cell>
        </row>
        <row r="607">
          <cell r="Q607">
            <v>0</v>
          </cell>
          <cell r="S607">
            <v>0</v>
          </cell>
          <cell r="U607">
            <v>0</v>
          </cell>
          <cell r="V607">
            <v>0</v>
          </cell>
          <cell r="W607">
            <v>0</v>
          </cell>
          <cell r="Y607">
            <v>0</v>
          </cell>
          <cell r="AA607">
            <v>0</v>
          </cell>
        </row>
        <row r="608">
          <cell r="Q608">
            <v>0</v>
          </cell>
          <cell r="S608">
            <v>0</v>
          </cell>
          <cell r="U608">
            <v>0</v>
          </cell>
          <cell r="V608">
            <v>0</v>
          </cell>
          <cell r="W608">
            <v>0</v>
          </cell>
          <cell r="Y608">
            <v>0</v>
          </cell>
          <cell r="AA608">
            <v>0</v>
          </cell>
        </row>
        <row r="609">
          <cell r="Q609">
            <v>0</v>
          </cell>
          <cell r="S609">
            <v>307.75</v>
          </cell>
          <cell r="U609">
            <v>0</v>
          </cell>
          <cell r="V609">
            <v>0</v>
          </cell>
          <cell r="W609">
            <v>0</v>
          </cell>
          <cell r="Y609">
            <v>0</v>
          </cell>
          <cell r="AA609">
            <v>0</v>
          </cell>
        </row>
        <row r="610">
          <cell r="Q610">
            <v>0</v>
          </cell>
          <cell r="S610">
            <v>0</v>
          </cell>
          <cell r="U610">
            <v>0</v>
          </cell>
          <cell r="V610">
            <v>0</v>
          </cell>
          <cell r="W610">
            <v>0</v>
          </cell>
          <cell r="Y610">
            <v>0</v>
          </cell>
          <cell r="AA610">
            <v>0</v>
          </cell>
        </row>
        <row r="611">
          <cell r="Q611">
            <v>0</v>
          </cell>
          <cell r="S611">
            <v>0</v>
          </cell>
          <cell r="U611">
            <v>0</v>
          </cell>
          <cell r="V611">
            <v>0</v>
          </cell>
          <cell r="W611">
            <v>0</v>
          </cell>
          <cell r="Y611">
            <v>0</v>
          </cell>
          <cell r="AA611">
            <v>0</v>
          </cell>
        </row>
        <row r="612">
          <cell r="Q612">
            <v>0</v>
          </cell>
          <cell r="S612">
            <v>0</v>
          </cell>
          <cell r="U612">
            <v>0</v>
          </cell>
          <cell r="V612">
            <v>0</v>
          </cell>
          <cell r="W612">
            <v>0</v>
          </cell>
          <cell r="Y612">
            <v>0</v>
          </cell>
          <cell r="AA612">
            <v>0</v>
          </cell>
        </row>
        <row r="613">
          <cell r="Q613">
            <v>0</v>
          </cell>
          <cell r="S613">
            <v>0</v>
          </cell>
          <cell r="U613">
            <v>0</v>
          </cell>
          <cell r="V613">
            <v>0</v>
          </cell>
          <cell r="W613">
            <v>0</v>
          </cell>
          <cell r="Y613">
            <v>0</v>
          </cell>
          <cell r="AA613">
            <v>0</v>
          </cell>
        </row>
        <row r="614">
          <cell r="Q614">
            <v>0</v>
          </cell>
          <cell r="S614">
            <v>0</v>
          </cell>
          <cell r="U614">
            <v>0</v>
          </cell>
          <cell r="V614">
            <v>0</v>
          </cell>
          <cell r="W614">
            <v>0</v>
          </cell>
          <cell r="Y614">
            <v>0</v>
          </cell>
          <cell r="AA614">
            <v>0</v>
          </cell>
        </row>
        <row r="615">
          <cell r="Q615">
            <v>0</v>
          </cell>
          <cell r="S615">
            <v>0</v>
          </cell>
          <cell r="U615">
            <v>0</v>
          </cell>
          <cell r="V615">
            <v>0</v>
          </cell>
          <cell r="W615">
            <v>0</v>
          </cell>
          <cell r="Y615">
            <v>0</v>
          </cell>
          <cell r="AA615">
            <v>0</v>
          </cell>
        </row>
        <row r="616">
          <cell r="Q616">
            <v>0</v>
          </cell>
          <cell r="S616">
            <v>0</v>
          </cell>
          <cell r="U616">
            <v>0</v>
          </cell>
          <cell r="V616">
            <v>0</v>
          </cell>
          <cell r="W616">
            <v>0</v>
          </cell>
          <cell r="Y616">
            <v>0</v>
          </cell>
          <cell r="AA616">
            <v>0</v>
          </cell>
        </row>
        <row r="619">
          <cell r="Q619">
            <v>15256064.07</v>
          </cell>
          <cell r="S619">
            <v>15256064.07</v>
          </cell>
          <cell r="U619">
            <v>15256064.07</v>
          </cell>
          <cell r="V619">
            <v>15256064.07</v>
          </cell>
          <cell r="W619">
            <v>15256064.07</v>
          </cell>
          <cell r="Y619">
            <v>15256064.07</v>
          </cell>
          <cell r="AA619">
            <v>15256064.07</v>
          </cell>
        </row>
        <row r="620">
          <cell r="Q620">
            <v>248600.26</v>
          </cell>
          <cell r="S620">
            <v>248600.26</v>
          </cell>
          <cell r="U620">
            <v>105443.69</v>
          </cell>
          <cell r="V620">
            <v>105443.69</v>
          </cell>
          <cell r="W620">
            <v>224685.54</v>
          </cell>
          <cell r="Y620">
            <v>224685.54</v>
          </cell>
          <cell r="AA620">
            <v>71758.03</v>
          </cell>
        </row>
        <row r="621">
          <cell r="Q621">
            <v>2873005.76</v>
          </cell>
          <cell r="S621">
            <v>2873221</v>
          </cell>
          <cell r="U621">
            <v>2873005.76</v>
          </cell>
          <cell r="V621">
            <v>2873005.76</v>
          </cell>
          <cell r="W621">
            <v>2873005.76</v>
          </cell>
          <cell r="Y621">
            <v>2873005.76</v>
          </cell>
          <cell r="AA621">
            <v>2873005.76</v>
          </cell>
        </row>
        <row r="622">
          <cell r="Q622">
            <v>-228709.77</v>
          </cell>
          <cell r="S622">
            <v>-228709.77</v>
          </cell>
          <cell r="U622">
            <v>-228709.77</v>
          </cell>
          <cell r="V622">
            <v>-228709.77</v>
          </cell>
          <cell r="W622">
            <v>-228709.77</v>
          </cell>
          <cell r="Y622">
            <v>-228709.77</v>
          </cell>
          <cell r="AA622">
            <v>-228709.77</v>
          </cell>
        </row>
        <row r="623">
          <cell r="Q623">
            <v>107024.51</v>
          </cell>
          <cell r="S623">
            <v>107024.51</v>
          </cell>
          <cell r="U623">
            <v>107024.51</v>
          </cell>
          <cell r="V623">
            <v>107024.51</v>
          </cell>
          <cell r="W623">
            <v>107024.51</v>
          </cell>
          <cell r="Y623">
            <v>107024.51</v>
          </cell>
          <cell r="AA623">
            <v>107024.51</v>
          </cell>
        </row>
        <row r="624">
          <cell r="Q624">
            <v>606828.14</v>
          </cell>
          <cell r="S624">
            <v>476973.4</v>
          </cell>
          <cell r="U624">
            <v>476973.4</v>
          </cell>
          <cell r="V624">
            <v>477118.4</v>
          </cell>
          <cell r="W624">
            <v>477118.4</v>
          </cell>
          <cell r="Y624">
            <v>477118.4</v>
          </cell>
          <cell r="AA624">
            <v>477118.4</v>
          </cell>
        </row>
        <row r="625">
          <cell r="Q625">
            <v>622708.99</v>
          </cell>
          <cell r="S625">
            <v>622708.99</v>
          </cell>
          <cell r="U625">
            <v>670326.37</v>
          </cell>
          <cell r="V625">
            <v>670326.37</v>
          </cell>
          <cell r="W625">
            <v>583715.23</v>
          </cell>
          <cell r="Y625">
            <v>670326.37</v>
          </cell>
          <cell r="AA625">
            <v>670326.37</v>
          </cell>
        </row>
        <row r="626">
          <cell r="Q626">
            <v>6389352.1399999997</v>
          </cell>
          <cell r="S626">
            <v>6511070.3300000001</v>
          </cell>
          <cell r="U626">
            <v>0</v>
          </cell>
          <cell r="V626">
            <v>0</v>
          </cell>
          <cell r="W626">
            <v>0</v>
          </cell>
          <cell r="Y626">
            <v>0</v>
          </cell>
          <cell r="AA626">
            <v>0</v>
          </cell>
        </row>
        <row r="627">
          <cell r="AA627">
            <v>2016.87</v>
          </cell>
        </row>
        <row r="629">
          <cell r="Q629">
            <v>0</v>
          </cell>
          <cell r="S629">
            <v>0</v>
          </cell>
          <cell r="U629">
            <v>0</v>
          </cell>
          <cell r="V629">
            <v>0</v>
          </cell>
          <cell r="W629">
            <v>0</v>
          </cell>
          <cell r="Y629">
            <v>0</v>
          </cell>
          <cell r="AA629">
            <v>0</v>
          </cell>
        </row>
        <row r="630">
          <cell r="Q630">
            <v>0</v>
          </cell>
          <cell r="S630">
            <v>0</v>
          </cell>
          <cell r="U630">
            <v>0</v>
          </cell>
          <cell r="V630">
            <v>0</v>
          </cell>
          <cell r="W630">
            <v>0</v>
          </cell>
          <cell r="Y630">
            <v>0</v>
          </cell>
          <cell r="AA630">
            <v>0</v>
          </cell>
        </row>
        <row r="631">
          <cell r="Q631">
            <v>243623.22</v>
          </cell>
          <cell r="S631">
            <v>243909.47</v>
          </cell>
          <cell r="U631">
            <v>246125.47</v>
          </cell>
          <cell r="V631">
            <v>248069.82</v>
          </cell>
          <cell r="W631">
            <v>249978.82</v>
          </cell>
          <cell r="Y631">
            <v>252632.07</v>
          </cell>
          <cell r="AA631">
            <v>273725.09999999998</v>
          </cell>
        </row>
        <row r="632">
          <cell r="Q632">
            <v>164972.67000000001</v>
          </cell>
          <cell r="S632">
            <v>166324.26999999999</v>
          </cell>
          <cell r="U632">
            <v>169602.13</v>
          </cell>
          <cell r="V632">
            <v>169602.13</v>
          </cell>
          <cell r="W632">
            <v>169602.13</v>
          </cell>
          <cell r="Y632">
            <v>169602.13</v>
          </cell>
          <cell r="AA632">
            <v>169602.13</v>
          </cell>
        </row>
        <row r="633">
          <cell r="Q633">
            <v>131356.21</v>
          </cell>
          <cell r="S633">
            <v>132002.21</v>
          </cell>
          <cell r="U633">
            <v>133750.43</v>
          </cell>
          <cell r="V633">
            <v>133750.43</v>
          </cell>
          <cell r="W633">
            <v>133750.43</v>
          </cell>
          <cell r="Y633">
            <v>133750.43</v>
          </cell>
          <cell r="AA633">
            <v>133750.43</v>
          </cell>
        </row>
        <row r="634">
          <cell r="Q634">
            <v>43460.19</v>
          </cell>
          <cell r="S634">
            <v>43460.19</v>
          </cell>
          <cell r="U634">
            <v>53995.63</v>
          </cell>
          <cell r="V634">
            <v>76708.63</v>
          </cell>
          <cell r="W634">
            <v>53995.63</v>
          </cell>
          <cell r="Y634">
            <v>53995.63</v>
          </cell>
          <cell r="AA634">
            <v>53995.63</v>
          </cell>
        </row>
        <row r="635">
          <cell r="Q635">
            <v>67987.45</v>
          </cell>
          <cell r="S635">
            <v>67987.45</v>
          </cell>
          <cell r="U635">
            <v>67987.45</v>
          </cell>
          <cell r="V635">
            <v>67987.45</v>
          </cell>
          <cell r="W635">
            <v>67987.45</v>
          </cell>
          <cell r="Y635">
            <v>67987.45</v>
          </cell>
          <cell r="AA635">
            <v>67987.45</v>
          </cell>
        </row>
        <row r="636">
          <cell r="Q636">
            <v>0</v>
          </cell>
          <cell r="S636">
            <v>0</v>
          </cell>
          <cell r="U636">
            <v>0</v>
          </cell>
          <cell r="V636">
            <v>0</v>
          </cell>
          <cell r="W636">
            <v>0</v>
          </cell>
          <cell r="Y636">
            <v>0</v>
          </cell>
          <cell r="AA636">
            <v>0</v>
          </cell>
        </row>
        <row r="637">
          <cell r="Q637">
            <v>0</v>
          </cell>
          <cell r="S637">
            <v>0</v>
          </cell>
          <cell r="U637">
            <v>0</v>
          </cell>
          <cell r="V637">
            <v>0</v>
          </cell>
          <cell r="W637">
            <v>0</v>
          </cell>
          <cell r="Y637">
            <v>0</v>
          </cell>
          <cell r="AA637">
            <v>0</v>
          </cell>
        </row>
        <row r="638">
          <cell r="Q638">
            <v>0</v>
          </cell>
          <cell r="S638">
            <v>0</v>
          </cell>
          <cell r="U638">
            <v>0</v>
          </cell>
          <cell r="V638">
            <v>0</v>
          </cell>
          <cell r="W638">
            <v>0</v>
          </cell>
          <cell r="Y638">
            <v>0</v>
          </cell>
          <cell r="AA638">
            <v>0</v>
          </cell>
        </row>
        <row r="639">
          <cell r="Q639">
            <v>0</v>
          </cell>
          <cell r="S639">
            <v>0</v>
          </cell>
          <cell r="U639">
            <v>0</v>
          </cell>
          <cell r="V639">
            <v>0</v>
          </cell>
          <cell r="W639">
            <v>0</v>
          </cell>
          <cell r="Y639">
            <v>0</v>
          </cell>
          <cell r="AA639">
            <v>0</v>
          </cell>
        </row>
        <row r="640">
          <cell r="Q640">
            <v>0</v>
          </cell>
          <cell r="S640">
            <v>0</v>
          </cell>
          <cell r="U640">
            <v>0</v>
          </cell>
          <cell r="V640">
            <v>0</v>
          </cell>
          <cell r="W640">
            <v>0</v>
          </cell>
          <cell r="Y640">
            <v>0</v>
          </cell>
          <cell r="AA640">
            <v>0</v>
          </cell>
        </row>
        <row r="641">
          <cell r="Q641">
            <v>28996607.48</v>
          </cell>
          <cell r="S641">
            <v>31175744.600000001</v>
          </cell>
          <cell r="U641">
            <v>31840701.989999998</v>
          </cell>
          <cell r="V641">
            <v>32877264.059999999</v>
          </cell>
          <cell r="W641">
            <v>34709022.649999999</v>
          </cell>
          <cell r="Y641">
            <v>36865546.710000001</v>
          </cell>
          <cell r="AA641">
            <v>37365081.07</v>
          </cell>
        </row>
        <row r="642">
          <cell r="Q642">
            <v>11795598.32</v>
          </cell>
          <cell r="S642">
            <v>12380769.960000001</v>
          </cell>
          <cell r="U642">
            <v>12553298.99</v>
          </cell>
          <cell r="V642">
            <v>12865515.369999999</v>
          </cell>
          <cell r="W642">
            <v>13455308.98</v>
          </cell>
          <cell r="Y642">
            <v>13991364.380000001</v>
          </cell>
          <cell r="AA642">
            <v>14136150.93</v>
          </cell>
        </row>
        <row r="643">
          <cell r="Q643">
            <v>1177238.49</v>
          </cell>
          <cell r="S643">
            <v>1270521.7</v>
          </cell>
          <cell r="U643">
            <v>1308698.96</v>
          </cell>
          <cell r="V643">
            <v>1330794.6399999999</v>
          </cell>
          <cell r="W643">
            <v>1347595.9</v>
          </cell>
          <cell r="Y643">
            <v>1378977.37</v>
          </cell>
          <cell r="AA643">
            <v>1412511.13</v>
          </cell>
        </row>
        <row r="644">
          <cell r="Q644">
            <v>589535.80000000005</v>
          </cell>
          <cell r="S644">
            <v>620630.21</v>
          </cell>
          <cell r="U644">
            <v>633355.97</v>
          </cell>
          <cell r="V644">
            <v>640721.19999999995</v>
          </cell>
          <cell r="W644">
            <v>646321.62</v>
          </cell>
          <cell r="Y644">
            <v>656782.11</v>
          </cell>
          <cell r="AA644">
            <v>667960.04</v>
          </cell>
        </row>
        <row r="645">
          <cell r="Y645">
            <v>0</v>
          </cell>
          <cell r="AA645">
            <v>0</v>
          </cell>
        </row>
        <row r="646">
          <cell r="Q646">
            <v>6761500.9100000001</v>
          </cell>
          <cell r="S646">
            <v>7086098.79</v>
          </cell>
          <cell r="U646">
            <v>7366473.3899999997</v>
          </cell>
          <cell r="V646">
            <v>7602447.1299999999</v>
          </cell>
          <cell r="W646">
            <v>7637615.7000000002</v>
          </cell>
          <cell r="Y646">
            <v>8134168.2000000002</v>
          </cell>
          <cell r="AA646">
            <v>8313929.7300000004</v>
          </cell>
        </row>
        <row r="647">
          <cell r="Q647">
            <v>3400171.26</v>
          </cell>
          <cell r="S647">
            <v>3508370.55</v>
          </cell>
          <cell r="U647">
            <v>3601828.76</v>
          </cell>
          <cell r="V647">
            <v>3680486.68</v>
          </cell>
          <cell r="W647">
            <v>3692209.54</v>
          </cell>
          <cell r="Y647">
            <v>3857727.04</v>
          </cell>
          <cell r="AA647">
            <v>3917647.56</v>
          </cell>
        </row>
        <row r="648">
          <cell r="Y648">
            <v>0</v>
          </cell>
          <cell r="AA648">
            <v>0</v>
          </cell>
        </row>
        <row r="649">
          <cell r="Q649">
            <v>-36935346.880000003</v>
          </cell>
          <cell r="S649">
            <v>-39532365.090000004</v>
          </cell>
          <cell r="U649">
            <v>-40515874.340000004</v>
          </cell>
          <cell r="V649">
            <v>-41810505.829999998</v>
          </cell>
          <cell r="W649">
            <v>-43694234.25</v>
          </cell>
          <cell r="Y649">
            <v>-46057739.979999997</v>
          </cell>
          <cell r="AA649">
            <v>-47091521.93</v>
          </cell>
        </row>
        <row r="650">
          <cell r="Q650">
            <v>-15785305.380000001</v>
          </cell>
          <cell r="S650">
            <v>-16509770.720000001</v>
          </cell>
          <cell r="U650">
            <v>-16788483.719999999</v>
          </cell>
          <cell r="V650">
            <v>-17186723.25</v>
          </cell>
          <cell r="W650">
            <v>-17793840.140000001</v>
          </cell>
          <cell r="Y650">
            <v>-18505873.530000001</v>
          </cell>
          <cell r="AA650">
            <v>-18721758.530000001</v>
          </cell>
        </row>
        <row r="651">
          <cell r="Q651">
            <v>15824681.85</v>
          </cell>
          <cell r="S651">
            <v>15854681.85</v>
          </cell>
          <cell r="U651">
            <v>15854681.85</v>
          </cell>
          <cell r="V651">
            <v>15904681.85</v>
          </cell>
          <cell r="W651">
            <v>15904681.85</v>
          </cell>
          <cell r="Y651">
            <v>15904681.85</v>
          </cell>
          <cell r="AA651">
            <v>15904681.85</v>
          </cell>
        </row>
        <row r="652">
          <cell r="Q652">
            <v>-15824681.85</v>
          </cell>
          <cell r="S652">
            <v>-15854681.85</v>
          </cell>
          <cell r="U652">
            <v>-15854681.85</v>
          </cell>
          <cell r="V652">
            <v>-15904681.85</v>
          </cell>
          <cell r="W652">
            <v>-15904681.85</v>
          </cell>
          <cell r="Y652">
            <v>-15904681.85</v>
          </cell>
          <cell r="AA652">
            <v>-15904681.85</v>
          </cell>
        </row>
        <row r="653">
          <cell r="Q653">
            <v>1321714</v>
          </cell>
          <cell r="S653">
            <v>1334900</v>
          </cell>
          <cell r="U653">
            <v>1346827</v>
          </cell>
          <cell r="V653">
            <v>1351986</v>
          </cell>
          <cell r="W653">
            <v>1356767</v>
          </cell>
          <cell r="Y653">
            <v>1360807</v>
          </cell>
          <cell r="AA653">
            <v>1253217</v>
          </cell>
        </row>
        <row r="654">
          <cell r="Q654">
            <v>4388164</v>
          </cell>
          <cell r="S654">
            <v>4117526.5</v>
          </cell>
          <cell r="U654">
            <v>0</v>
          </cell>
          <cell r="V654">
            <v>0</v>
          </cell>
          <cell r="W654">
            <v>0</v>
          </cell>
          <cell r="Y654">
            <v>0</v>
          </cell>
          <cell r="AA654">
            <v>987093</v>
          </cell>
        </row>
        <row r="655">
          <cell r="Q655">
            <v>0</v>
          </cell>
          <cell r="S655">
            <v>0</v>
          </cell>
          <cell r="U655">
            <v>0</v>
          </cell>
          <cell r="V655">
            <v>0</v>
          </cell>
          <cell r="W655">
            <v>0</v>
          </cell>
          <cell r="Y655">
            <v>0</v>
          </cell>
          <cell r="AA655">
            <v>0</v>
          </cell>
        </row>
        <row r="656">
          <cell r="Q656">
            <v>1672916.02</v>
          </cell>
          <cell r="S656">
            <v>1708009.72</v>
          </cell>
          <cell r="U656">
            <v>1882100.58</v>
          </cell>
          <cell r="V656">
            <v>1925475.43</v>
          </cell>
          <cell r="W656">
            <v>1971597.45</v>
          </cell>
          <cell r="Y656">
            <v>2060845.58</v>
          </cell>
          <cell r="AA656">
            <v>2144129.84</v>
          </cell>
        </row>
        <row r="657">
          <cell r="Q657">
            <v>0</v>
          </cell>
          <cell r="S657">
            <v>29200.33</v>
          </cell>
          <cell r="U657">
            <v>28242.54</v>
          </cell>
          <cell r="V657">
            <v>-12790.73</v>
          </cell>
          <cell r="W657">
            <v>-255445.13</v>
          </cell>
          <cell r="Y657">
            <v>-375510.19</v>
          </cell>
          <cell r="AA657">
            <v>-1004096.5</v>
          </cell>
        </row>
        <row r="658">
          <cell r="Q658">
            <v>0</v>
          </cell>
          <cell r="S658">
            <v>11620</v>
          </cell>
          <cell r="U658">
            <v>279386.09000000003</v>
          </cell>
          <cell r="V658">
            <v>294484.21000000002</v>
          </cell>
          <cell r="W658">
            <v>185297.27</v>
          </cell>
          <cell r="Y658">
            <v>-22312.98</v>
          </cell>
          <cell r="AA658">
            <v>-347460.01</v>
          </cell>
        </row>
        <row r="659">
          <cell r="Q659">
            <v>0</v>
          </cell>
          <cell r="S659">
            <v>323018.3</v>
          </cell>
          <cell r="U659">
            <v>636175.01</v>
          </cell>
          <cell r="V659">
            <v>822471.18</v>
          </cell>
          <cell r="W659">
            <v>928016.75</v>
          </cell>
          <cell r="Y659">
            <v>1395340.07</v>
          </cell>
          <cell r="AA659">
            <v>1559371.21</v>
          </cell>
        </row>
        <row r="660">
          <cell r="Q660">
            <v>0</v>
          </cell>
          <cell r="S660">
            <v>0</v>
          </cell>
          <cell r="U660">
            <v>0</v>
          </cell>
          <cell r="V660">
            <v>0</v>
          </cell>
          <cell r="W660">
            <v>0</v>
          </cell>
          <cell r="Y660">
            <v>0</v>
          </cell>
          <cell r="AA660">
            <v>0</v>
          </cell>
        </row>
        <row r="661">
          <cell r="Q661">
            <v>0</v>
          </cell>
          <cell r="S661">
            <v>0</v>
          </cell>
          <cell r="U661">
            <v>0</v>
          </cell>
          <cell r="V661">
            <v>0</v>
          </cell>
          <cell r="W661">
            <v>0</v>
          </cell>
          <cell r="Y661">
            <v>0</v>
          </cell>
          <cell r="AA661">
            <v>0</v>
          </cell>
        </row>
        <row r="662">
          <cell r="Q662">
            <v>0</v>
          </cell>
          <cell r="S662">
            <v>0</v>
          </cell>
          <cell r="U662">
            <v>0</v>
          </cell>
          <cell r="V662">
            <v>0</v>
          </cell>
          <cell r="W662">
            <v>0</v>
          </cell>
          <cell r="Y662">
            <v>0</v>
          </cell>
          <cell r="AA662">
            <v>0</v>
          </cell>
        </row>
        <row r="663">
          <cell r="Q663">
            <v>0</v>
          </cell>
          <cell r="S663">
            <v>0</v>
          </cell>
          <cell r="U663">
            <v>0</v>
          </cell>
          <cell r="V663">
            <v>0</v>
          </cell>
          <cell r="W663">
            <v>0</v>
          </cell>
          <cell r="Y663">
            <v>0</v>
          </cell>
          <cell r="AA663">
            <v>0</v>
          </cell>
        </row>
        <row r="664">
          <cell r="Q664">
            <v>280246.48</v>
          </cell>
          <cell r="S664">
            <v>0</v>
          </cell>
          <cell r="U664">
            <v>13157.17</v>
          </cell>
          <cell r="V664">
            <v>13157.17</v>
          </cell>
          <cell r="W664">
            <v>300828.67</v>
          </cell>
          <cell r="Y664">
            <v>300828.67</v>
          </cell>
          <cell r="AA664">
            <v>894836.43</v>
          </cell>
        </row>
        <row r="665">
          <cell r="Q665">
            <v>0</v>
          </cell>
          <cell r="S665">
            <v>0</v>
          </cell>
          <cell r="U665">
            <v>0</v>
          </cell>
          <cell r="V665">
            <v>0</v>
          </cell>
          <cell r="W665">
            <v>0</v>
          </cell>
          <cell r="Y665">
            <v>0</v>
          </cell>
          <cell r="AA665">
            <v>0</v>
          </cell>
        </row>
        <row r="666">
          <cell r="Q666">
            <v>0</v>
          </cell>
          <cell r="S666">
            <v>0</v>
          </cell>
          <cell r="U666">
            <v>0</v>
          </cell>
          <cell r="V666">
            <v>0</v>
          </cell>
          <cell r="W666">
            <v>0</v>
          </cell>
          <cell r="Y666">
            <v>0</v>
          </cell>
          <cell r="AA666">
            <v>0</v>
          </cell>
        </row>
        <row r="667">
          <cell r="Q667">
            <v>0</v>
          </cell>
          <cell r="S667">
            <v>0</v>
          </cell>
          <cell r="U667">
            <v>0</v>
          </cell>
          <cell r="V667">
            <v>0</v>
          </cell>
          <cell r="W667">
            <v>0</v>
          </cell>
          <cell r="Y667">
            <v>0</v>
          </cell>
          <cell r="AA667">
            <v>0</v>
          </cell>
        </row>
        <row r="668">
          <cell r="Q668">
            <v>0</v>
          </cell>
          <cell r="S668">
            <v>0</v>
          </cell>
          <cell r="U668">
            <v>0</v>
          </cell>
          <cell r="V668">
            <v>0</v>
          </cell>
          <cell r="W668">
            <v>0</v>
          </cell>
          <cell r="Y668">
            <v>0</v>
          </cell>
          <cell r="AA668">
            <v>0</v>
          </cell>
        </row>
        <row r="670">
          <cell r="Q670">
            <v>0</v>
          </cell>
          <cell r="S670">
            <v>0</v>
          </cell>
          <cell r="U670">
            <v>0</v>
          </cell>
          <cell r="V670">
            <v>0</v>
          </cell>
          <cell r="W670">
            <v>0</v>
          </cell>
          <cell r="Y670">
            <v>0</v>
          </cell>
          <cell r="AA670">
            <v>0</v>
          </cell>
        </row>
        <row r="671">
          <cell r="Q671">
            <v>0</v>
          </cell>
          <cell r="S671">
            <v>0</v>
          </cell>
          <cell r="U671">
            <v>0</v>
          </cell>
          <cell r="V671">
            <v>0</v>
          </cell>
          <cell r="W671">
            <v>0</v>
          </cell>
          <cell r="Y671">
            <v>0</v>
          </cell>
          <cell r="AA671">
            <v>0</v>
          </cell>
        </row>
        <row r="672">
          <cell r="Q672">
            <v>0</v>
          </cell>
          <cell r="S672">
            <v>0</v>
          </cell>
          <cell r="U672">
            <v>0</v>
          </cell>
          <cell r="V672">
            <v>0</v>
          </cell>
          <cell r="W672">
            <v>0</v>
          </cell>
          <cell r="Y672">
            <v>0</v>
          </cell>
          <cell r="AA672">
            <v>0</v>
          </cell>
        </row>
        <row r="673">
          <cell r="U673">
            <v>0</v>
          </cell>
          <cell r="V673">
            <v>0</v>
          </cell>
          <cell r="W673">
            <v>0</v>
          </cell>
          <cell r="Y673">
            <v>0</v>
          </cell>
          <cell r="AA673">
            <v>0</v>
          </cell>
        </row>
        <row r="674">
          <cell r="U674">
            <v>0</v>
          </cell>
          <cell r="V674">
            <v>0</v>
          </cell>
          <cell r="W674">
            <v>0</v>
          </cell>
          <cell r="Y674">
            <v>0</v>
          </cell>
          <cell r="AA674">
            <v>0</v>
          </cell>
        </row>
        <row r="675">
          <cell r="Q675">
            <v>0</v>
          </cell>
          <cell r="S675">
            <v>0</v>
          </cell>
          <cell r="U675">
            <v>0</v>
          </cell>
          <cell r="V675">
            <v>0</v>
          </cell>
          <cell r="W675">
            <v>0</v>
          </cell>
          <cell r="Y675">
            <v>0</v>
          </cell>
          <cell r="AA675">
            <v>0</v>
          </cell>
        </row>
        <row r="676">
          <cell r="Q676">
            <v>0</v>
          </cell>
          <cell r="S676">
            <v>0</v>
          </cell>
          <cell r="U676">
            <v>0</v>
          </cell>
          <cell r="V676">
            <v>0</v>
          </cell>
          <cell r="W676">
            <v>0</v>
          </cell>
          <cell r="Y676">
            <v>0</v>
          </cell>
          <cell r="AA676">
            <v>0</v>
          </cell>
        </row>
        <row r="677">
          <cell r="Q677">
            <v>0</v>
          </cell>
          <cell r="S677">
            <v>0</v>
          </cell>
          <cell r="U677">
            <v>0</v>
          </cell>
          <cell r="V677">
            <v>0</v>
          </cell>
          <cell r="W677">
            <v>0</v>
          </cell>
          <cell r="Y677">
            <v>0</v>
          </cell>
          <cell r="AA677">
            <v>0</v>
          </cell>
        </row>
        <row r="678">
          <cell r="Q678">
            <v>0</v>
          </cell>
          <cell r="S678">
            <v>0</v>
          </cell>
          <cell r="U678">
            <v>0</v>
          </cell>
          <cell r="V678">
            <v>0</v>
          </cell>
          <cell r="W678">
            <v>0</v>
          </cell>
          <cell r="Y678">
            <v>0</v>
          </cell>
          <cell r="AA678">
            <v>0</v>
          </cell>
        </row>
        <row r="679">
          <cell r="Q679">
            <v>0</v>
          </cell>
          <cell r="S679">
            <v>0</v>
          </cell>
          <cell r="U679">
            <v>0</v>
          </cell>
          <cell r="V679">
            <v>0</v>
          </cell>
          <cell r="W679">
            <v>0</v>
          </cell>
          <cell r="Y679">
            <v>0</v>
          </cell>
          <cell r="AA679">
            <v>0</v>
          </cell>
        </row>
        <row r="681">
          <cell r="V681">
            <v>0</v>
          </cell>
          <cell r="W681">
            <v>0</v>
          </cell>
          <cell r="Y681">
            <v>0</v>
          </cell>
          <cell r="AA681">
            <v>0</v>
          </cell>
        </row>
        <row r="682">
          <cell r="Q682">
            <v>0</v>
          </cell>
          <cell r="S682">
            <v>0</v>
          </cell>
          <cell r="U682">
            <v>0</v>
          </cell>
          <cell r="V682">
            <v>0</v>
          </cell>
          <cell r="W682">
            <v>0</v>
          </cell>
          <cell r="Y682">
            <v>0</v>
          </cell>
          <cell r="AA682">
            <v>0</v>
          </cell>
        </row>
        <row r="683">
          <cell r="Q683">
            <v>0</v>
          </cell>
          <cell r="S683">
            <v>0</v>
          </cell>
          <cell r="U683">
            <v>0</v>
          </cell>
          <cell r="V683">
            <v>0</v>
          </cell>
          <cell r="W683">
            <v>0</v>
          </cell>
          <cell r="Y683">
            <v>0</v>
          </cell>
          <cell r="AA683">
            <v>0</v>
          </cell>
        </row>
        <row r="684">
          <cell r="U684">
            <v>0</v>
          </cell>
          <cell r="V684">
            <v>0</v>
          </cell>
          <cell r="W684">
            <v>0</v>
          </cell>
          <cell r="Y684">
            <v>0</v>
          </cell>
          <cell r="AA684">
            <v>0</v>
          </cell>
        </row>
        <row r="685">
          <cell r="U685">
            <v>0</v>
          </cell>
          <cell r="V685">
            <v>0</v>
          </cell>
          <cell r="W685">
            <v>0</v>
          </cell>
          <cell r="Y685">
            <v>0</v>
          </cell>
          <cell r="AA685">
            <v>0</v>
          </cell>
        </row>
        <row r="687">
          <cell r="U687">
            <v>0</v>
          </cell>
          <cell r="V687">
            <v>0</v>
          </cell>
          <cell r="W687">
            <v>0</v>
          </cell>
          <cell r="Y687">
            <v>0</v>
          </cell>
          <cell r="AA687">
            <v>0</v>
          </cell>
        </row>
        <row r="688">
          <cell r="Q688">
            <v>-181737.81</v>
          </cell>
          <cell r="S688">
            <v>-139105.91</v>
          </cell>
          <cell r="U688">
            <v>-115941.8</v>
          </cell>
          <cell r="V688">
            <v>-108141.27</v>
          </cell>
          <cell r="W688">
            <v>-96681.95</v>
          </cell>
          <cell r="Y688">
            <v>-67247.8</v>
          </cell>
          <cell r="AA688">
            <v>165417.44</v>
          </cell>
        </row>
        <row r="689">
          <cell r="Q689">
            <v>0</v>
          </cell>
          <cell r="S689">
            <v>0</v>
          </cell>
          <cell r="U689">
            <v>0</v>
          </cell>
          <cell r="V689">
            <v>0</v>
          </cell>
          <cell r="W689">
            <v>0</v>
          </cell>
          <cell r="Y689">
            <v>0</v>
          </cell>
          <cell r="AA689">
            <v>0</v>
          </cell>
        </row>
        <row r="690">
          <cell r="Q690">
            <v>-133819.4</v>
          </cell>
          <cell r="S690">
            <v>-138237.42000000001</v>
          </cell>
          <cell r="U690">
            <v>-160852.03</v>
          </cell>
          <cell r="V690">
            <v>-166540.26999999999</v>
          </cell>
          <cell r="W690">
            <v>-166710.67000000001</v>
          </cell>
          <cell r="Y690">
            <v>-167979.4</v>
          </cell>
          <cell r="AA690">
            <v>-178040.23</v>
          </cell>
        </row>
        <row r="691">
          <cell r="Q691">
            <v>794520.81</v>
          </cell>
          <cell r="S691">
            <v>905064.48</v>
          </cell>
          <cell r="U691">
            <v>834578.75</v>
          </cell>
          <cell r="V691">
            <v>1080839.53</v>
          </cell>
          <cell r="W691">
            <v>1124580.44</v>
          </cell>
          <cell r="Y691">
            <v>848499.84</v>
          </cell>
          <cell r="AA691">
            <v>1229706.77</v>
          </cell>
        </row>
        <row r="692">
          <cell r="Q692">
            <v>0</v>
          </cell>
          <cell r="S692">
            <v>0</v>
          </cell>
          <cell r="U692">
            <v>0</v>
          </cell>
          <cell r="V692">
            <v>0</v>
          </cell>
          <cell r="W692">
            <v>0</v>
          </cell>
          <cell r="Y692">
            <v>0</v>
          </cell>
          <cell r="AA692">
            <v>0</v>
          </cell>
        </row>
        <row r="693">
          <cell r="Q693">
            <v>0</v>
          </cell>
          <cell r="S693">
            <v>0</v>
          </cell>
          <cell r="U693">
            <v>0</v>
          </cell>
          <cell r="V693">
            <v>0</v>
          </cell>
          <cell r="W693">
            <v>0</v>
          </cell>
          <cell r="Y693">
            <v>0</v>
          </cell>
          <cell r="AA693">
            <v>0</v>
          </cell>
        </row>
        <row r="694">
          <cell r="Q694">
            <v>1782908.49</v>
          </cell>
          <cell r="S694">
            <v>1654394.68</v>
          </cell>
          <cell r="U694">
            <v>1436041.32</v>
          </cell>
          <cell r="V694">
            <v>1460434.22</v>
          </cell>
          <cell r="W694">
            <v>1763383.43</v>
          </cell>
          <cell r="Y694">
            <v>1874577.11</v>
          </cell>
          <cell r="AA694">
            <v>2033020.38</v>
          </cell>
        </row>
        <row r="695">
          <cell r="Q695">
            <v>0</v>
          </cell>
          <cell r="S695">
            <v>0</v>
          </cell>
          <cell r="U695">
            <v>0</v>
          </cell>
          <cell r="V695">
            <v>31.38</v>
          </cell>
          <cell r="W695">
            <v>35.159999999999997</v>
          </cell>
          <cell r="Y695">
            <v>96.73</v>
          </cell>
          <cell r="AA695">
            <v>112.28</v>
          </cell>
        </row>
        <row r="696">
          <cell r="Q696">
            <v>0</v>
          </cell>
          <cell r="S696">
            <v>0</v>
          </cell>
          <cell r="U696">
            <v>0</v>
          </cell>
          <cell r="V696">
            <v>0</v>
          </cell>
          <cell r="W696">
            <v>0</v>
          </cell>
          <cell r="Y696">
            <v>0</v>
          </cell>
          <cell r="AA696">
            <v>0</v>
          </cell>
        </row>
        <row r="697">
          <cell r="Q697">
            <v>592135.01</v>
          </cell>
          <cell r="S697">
            <v>602375.77</v>
          </cell>
          <cell r="U697">
            <v>637567.55000000005</v>
          </cell>
          <cell r="V697">
            <v>637567.55000000005</v>
          </cell>
          <cell r="W697">
            <v>643221.56999999995</v>
          </cell>
          <cell r="Y697">
            <v>654510.18000000005</v>
          </cell>
          <cell r="AA697">
            <v>665123.59</v>
          </cell>
        </row>
        <row r="698">
          <cell r="Q698">
            <v>0</v>
          </cell>
          <cell r="S698">
            <v>0</v>
          </cell>
          <cell r="U698">
            <v>0</v>
          </cell>
          <cell r="V698">
            <v>0</v>
          </cell>
          <cell r="W698">
            <v>0</v>
          </cell>
          <cell r="Y698">
            <v>0</v>
          </cell>
          <cell r="AA698">
            <v>0</v>
          </cell>
        </row>
        <row r="699">
          <cell r="Q699">
            <v>8751.11</v>
          </cell>
          <cell r="S699">
            <v>9139.67</v>
          </cell>
          <cell r="U699">
            <v>9377.3700000000008</v>
          </cell>
          <cell r="V699">
            <v>8989.4699999999993</v>
          </cell>
          <cell r="W699">
            <v>8827.93</v>
          </cell>
          <cell r="Y699">
            <v>9165.18</v>
          </cell>
          <cell r="AA699">
            <v>10515.9</v>
          </cell>
        </row>
        <row r="700">
          <cell r="Q700">
            <v>0</v>
          </cell>
          <cell r="S700">
            <v>0</v>
          </cell>
          <cell r="U700">
            <v>0</v>
          </cell>
          <cell r="V700">
            <v>0</v>
          </cell>
          <cell r="W700">
            <v>0</v>
          </cell>
          <cell r="Y700">
            <v>0</v>
          </cell>
          <cell r="AA700">
            <v>0</v>
          </cell>
        </row>
        <row r="701">
          <cell r="Q701">
            <v>0</v>
          </cell>
          <cell r="S701">
            <v>0</v>
          </cell>
          <cell r="U701">
            <v>0</v>
          </cell>
          <cell r="V701">
            <v>0</v>
          </cell>
          <cell r="W701">
            <v>0</v>
          </cell>
          <cell r="Y701">
            <v>0</v>
          </cell>
          <cell r="AA701">
            <v>0</v>
          </cell>
        </row>
        <row r="702">
          <cell r="Q702">
            <v>0</v>
          </cell>
          <cell r="S702">
            <v>0</v>
          </cell>
          <cell r="U702">
            <v>0</v>
          </cell>
          <cell r="V702">
            <v>0</v>
          </cell>
          <cell r="W702">
            <v>0</v>
          </cell>
          <cell r="Y702">
            <v>0</v>
          </cell>
          <cell r="AA702">
            <v>0</v>
          </cell>
        </row>
        <row r="703">
          <cell r="Q703">
            <v>0</v>
          </cell>
          <cell r="S703">
            <v>295.95999999999998</v>
          </cell>
          <cell r="U703">
            <v>480.76</v>
          </cell>
          <cell r="V703">
            <v>667.77</v>
          </cell>
          <cell r="W703">
            <v>704.77</v>
          </cell>
          <cell r="Y703">
            <v>805.6</v>
          </cell>
          <cell r="AA703">
            <v>1187.45</v>
          </cell>
        </row>
        <row r="704">
          <cell r="Q704">
            <v>0</v>
          </cell>
          <cell r="S704">
            <v>0</v>
          </cell>
          <cell r="U704">
            <v>0</v>
          </cell>
          <cell r="V704">
            <v>0</v>
          </cell>
          <cell r="W704">
            <v>0</v>
          </cell>
          <cell r="Y704">
            <v>0</v>
          </cell>
          <cell r="AA704">
            <v>0</v>
          </cell>
        </row>
        <row r="705">
          <cell r="Q705">
            <v>-2213374.15</v>
          </cell>
          <cell r="S705">
            <v>639002.30000000005</v>
          </cell>
          <cell r="U705">
            <v>547530.06999999995</v>
          </cell>
          <cell r="V705">
            <v>53264.31</v>
          </cell>
          <cell r="W705">
            <v>-124317.97</v>
          </cell>
          <cell r="Y705">
            <v>1456083.57</v>
          </cell>
          <cell r="AA705">
            <v>2545685.83</v>
          </cell>
        </row>
        <row r="706">
          <cell r="Q706">
            <v>463289.26</v>
          </cell>
          <cell r="S706">
            <v>692564.94</v>
          </cell>
          <cell r="U706">
            <v>708659.55</v>
          </cell>
          <cell r="V706">
            <v>723098.56</v>
          </cell>
          <cell r="W706">
            <v>692691.08</v>
          </cell>
          <cell r="Y706">
            <v>711480.77</v>
          </cell>
          <cell r="AA706">
            <v>298356.46999999997</v>
          </cell>
        </row>
        <row r="707">
          <cell r="Q707">
            <v>2213374.15</v>
          </cell>
          <cell r="S707">
            <v>-639002.30000000005</v>
          </cell>
          <cell r="U707">
            <v>-547530.06999999995</v>
          </cell>
          <cell r="V707">
            <v>-53264.31</v>
          </cell>
          <cell r="W707">
            <v>124317.97</v>
          </cell>
          <cell r="Y707">
            <v>-1456083.57</v>
          </cell>
          <cell r="AA707">
            <v>-2545685.83</v>
          </cell>
        </row>
        <row r="708">
          <cell r="Q708">
            <v>102044.65</v>
          </cell>
          <cell r="S708">
            <v>93540.97</v>
          </cell>
          <cell r="U708">
            <v>85037.29</v>
          </cell>
          <cell r="V708">
            <v>80785.45</v>
          </cell>
          <cell r="W708">
            <v>76533.61</v>
          </cell>
          <cell r="Y708">
            <v>68029.929999999993</v>
          </cell>
          <cell r="AA708">
            <v>59526.25</v>
          </cell>
        </row>
        <row r="709">
          <cell r="Q709">
            <v>0</v>
          </cell>
          <cell r="S709">
            <v>0</v>
          </cell>
          <cell r="U709">
            <v>0</v>
          </cell>
          <cell r="V709">
            <v>0</v>
          </cell>
          <cell r="W709">
            <v>0</v>
          </cell>
          <cell r="Y709">
            <v>0</v>
          </cell>
          <cell r="AA709">
            <v>0</v>
          </cell>
        </row>
        <row r="710">
          <cell r="Q710">
            <v>798675.66</v>
          </cell>
          <cell r="S710">
            <v>0</v>
          </cell>
          <cell r="U710">
            <v>0</v>
          </cell>
          <cell r="V710">
            <v>0</v>
          </cell>
          <cell r="W710">
            <v>0</v>
          </cell>
          <cell r="Y710">
            <v>0</v>
          </cell>
          <cell r="AA710">
            <v>0</v>
          </cell>
        </row>
        <row r="711">
          <cell r="Q711">
            <v>0</v>
          </cell>
          <cell r="S711">
            <v>0</v>
          </cell>
          <cell r="U711">
            <v>0</v>
          </cell>
          <cell r="V711">
            <v>0</v>
          </cell>
          <cell r="W711">
            <v>0</v>
          </cell>
          <cell r="Y711">
            <v>0</v>
          </cell>
          <cell r="AA711">
            <v>0</v>
          </cell>
        </row>
        <row r="712">
          <cell r="Q712">
            <v>22434.03</v>
          </cell>
          <cell r="S712">
            <v>0</v>
          </cell>
          <cell r="U712">
            <v>0</v>
          </cell>
          <cell r="V712">
            <v>0</v>
          </cell>
          <cell r="W712">
            <v>0</v>
          </cell>
          <cell r="Y712">
            <v>0</v>
          </cell>
          <cell r="AA712">
            <v>0</v>
          </cell>
        </row>
        <row r="713">
          <cell r="Q713">
            <v>11658.25</v>
          </cell>
          <cell r="S713">
            <v>11658.25</v>
          </cell>
          <cell r="U713">
            <v>11788.75</v>
          </cell>
          <cell r="V713">
            <v>12658.75</v>
          </cell>
          <cell r="W713">
            <v>12651.14</v>
          </cell>
          <cell r="Y713">
            <v>12651.14</v>
          </cell>
          <cell r="AA713">
            <v>12651.14</v>
          </cell>
        </row>
        <row r="714">
          <cell r="Q714">
            <v>0</v>
          </cell>
          <cell r="S714">
            <v>0</v>
          </cell>
          <cell r="U714">
            <v>0</v>
          </cell>
          <cell r="V714">
            <v>0</v>
          </cell>
          <cell r="W714">
            <v>0</v>
          </cell>
          <cell r="Y714">
            <v>0</v>
          </cell>
          <cell r="AA714">
            <v>0</v>
          </cell>
        </row>
        <row r="715">
          <cell r="Q715">
            <v>0</v>
          </cell>
          <cell r="S715">
            <v>0</v>
          </cell>
          <cell r="U715">
            <v>0</v>
          </cell>
          <cell r="V715">
            <v>0</v>
          </cell>
          <cell r="W715">
            <v>0</v>
          </cell>
          <cell r="Y715">
            <v>0</v>
          </cell>
          <cell r="AA715">
            <v>0</v>
          </cell>
        </row>
        <row r="716">
          <cell r="Q716">
            <v>0</v>
          </cell>
          <cell r="S716">
            <v>0</v>
          </cell>
          <cell r="U716">
            <v>0</v>
          </cell>
          <cell r="V716">
            <v>0</v>
          </cell>
          <cell r="W716">
            <v>0</v>
          </cell>
          <cell r="Y716">
            <v>0</v>
          </cell>
          <cell r="AA716">
            <v>0</v>
          </cell>
        </row>
        <row r="717">
          <cell r="Q717">
            <v>0</v>
          </cell>
          <cell r="S717">
            <v>0</v>
          </cell>
          <cell r="U717">
            <v>0</v>
          </cell>
          <cell r="V717">
            <v>0</v>
          </cell>
          <cell r="W717">
            <v>0</v>
          </cell>
          <cell r="Y717">
            <v>0</v>
          </cell>
          <cell r="AA717">
            <v>0</v>
          </cell>
        </row>
        <row r="718">
          <cell r="Q718">
            <v>0</v>
          </cell>
          <cell r="S718">
            <v>0</v>
          </cell>
          <cell r="U718">
            <v>0</v>
          </cell>
          <cell r="V718">
            <v>0</v>
          </cell>
          <cell r="W718">
            <v>0</v>
          </cell>
          <cell r="Y718">
            <v>0</v>
          </cell>
          <cell r="AA718">
            <v>0</v>
          </cell>
        </row>
        <row r="719">
          <cell r="U719">
            <v>30871.599999999999</v>
          </cell>
          <cell r="V719">
            <v>31131.599999999999</v>
          </cell>
          <cell r="W719">
            <v>32709.29</v>
          </cell>
          <cell r="Y719">
            <v>32709.29</v>
          </cell>
          <cell r="AA719">
            <v>32709.29</v>
          </cell>
        </row>
        <row r="720">
          <cell r="Q720">
            <v>776937</v>
          </cell>
          <cell r="S720">
            <v>3204944</v>
          </cell>
          <cell r="U720">
            <v>5420862</v>
          </cell>
          <cell r="V720">
            <v>6389348</v>
          </cell>
          <cell r="W720">
            <v>7813631</v>
          </cell>
          <cell r="Y720">
            <v>10026908</v>
          </cell>
          <cell r="AA720">
            <v>12555698</v>
          </cell>
        </row>
        <row r="722">
          <cell r="Q722">
            <v>388283.25</v>
          </cell>
          <cell r="S722">
            <v>-808959.5</v>
          </cell>
          <cell r="U722">
            <v>-1982679.79</v>
          </cell>
          <cell r="V722">
            <v>-1447507.95</v>
          </cell>
          <cell r="W722">
            <v>-1206106.26</v>
          </cell>
          <cell r="Y722">
            <v>-4756866.12</v>
          </cell>
          <cell r="AA722">
            <v>-9842474.5399999991</v>
          </cell>
        </row>
        <row r="723">
          <cell r="Q723">
            <v>1869100</v>
          </cell>
          <cell r="S723">
            <v>6314899</v>
          </cell>
          <cell r="U723">
            <v>10924121</v>
          </cell>
          <cell r="V723">
            <v>13250447</v>
          </cell>
          <cell r="W723">
            <v>15607624</v>
          </cell>
          <cell r="Y723">
            <v>20405965</v>
          </cell>
          <cell r="AA723">
            <v>25310688</v>
          </cell>
        </row>
        <row r="724">
          <cell r="Q724">
            <v>1461</v>
          </cell>
          <cell r="S724">
            <v>8936</v>
          </cell>
          <cell r="U724">
            <v>14202.55</v>
          </cell>
          <cell r="V724">
            <v>-37860.550000000003</v>
          </cell>
          <cell r="W724">
            <v>-49767.55</v>
          </cell>
          <cell r="Y724">
            <v>-94250.55</v>
          </cell>
          <cell r="AA724">
            <v>-236868.55</v>
          </cell>
        </row>
        <row r="725">
          <cell r="Q725">
            <v>0</v>
          </cell>
          <cell r="S725">
            <v>0</v>
          </cell>
          <cell r="U725">
            <v>0</v>
          </cell>
          <cell r="V725">
            <v>0</v>
          </cell>
          <cell r="W725">
            <v>0</v>
          </cell>
          <cell r="Y725">
            <v>0</v>
          </cell>
          <cell r="AA725">
            <v>0</v>
          </cell>
        </row>
        <row r="726">
          <cell r="Q726">
            <v>98430.78</v>
          </cell>
          <cell r="S726">
            <v>95255.6</v>
          </cell>
          <cell r="U726">
            <v>92080.42</v>
          </cell>
          <cell r="V726">
            <v>90492.83</v>
          </cell>
          <cell r="W726">
            <v>88905.24</v>
          </cell>
          <cell r="Y726">
            <v>85730.06</v>
          </cell>
          <cell r="AA726">
            <v>82554.880000000005</v>
          </cell>
        </row>
        <row r="727">
          <cell r="Q727">
            <v>0</v>
          </cell>
          <cell r="S727">
            <v>0</v>
          </cell>
          <cell r="U727">
            <v>0</v>
          </cell>
          <cell r="V727">
            <v>0</v>
          </cell>
          <cell r="W727">
            <v>0</v>
          </cell>
          <cell r="Y727">
            <v>0</v>
          </cell>
          <cell r="AA727">
            <v>0</v>
          </cell>
        </row>
        <row r="728">
          <cell r="Q728">
            <v>0</v>
          </cell>
          <cell r="S728">
            <v>0</v>
          </cell>
          <cell r="U728">
            <v>0</v>
          </cell>
          <cell r="V728">
            <v>0</v>
          </cell>
          <cell r="W728">
            <v>0</v>
          </cell>
          <cell r="Y728">
            <v>0</v>
          </cell>
          <cell r="AA728">
            <v>0</v>
          </cell>
        </row>
        <row r="729">
          <cell r="Q729">
            <v>187702343</v>
          </cell>
          <cell r="S729">
            <v>216273451.66</v>
          </cell>
          <cell r="U729">
            <v>180889110.5</v>
          </cell>
          <cell r="V729">
            <v>142973845.94999999</v>
          </cell>
          <cell r="W729">
            <v>134036097.37</v>
          </cell>
          <cell r="Y729">
            <v>152013749.99000001</v>
          </cell>
          <cell r="AA729">
            <v>104442086.04000001</v>
          </cell>
        </row>
        <row r="730">
          <cell r="Q730">
            <v>170476</v>
          </cell>
          <cell r="S730">
            <v>161952.20000000001</v>
          </cell>
          <cell r="U730">
            <v>153428.4</v>
          </cell>
          <cell r="V730">
            <v>149166.5</v>
          </cell>
          <cell r="W730">
            <v>144904.6</v>
          </cell>
          <cell r="Y730">
            <v>136380.79999999999</v>
          </cell>
          <cell r="AA730">
            <v>127857</v>
          </cell>
        </row>
        <row r="731">
          <cell r="Q731">
            <v>-484356</v>
          </cell>
          <cell r="S731">
            <v>-484356</v>
          </cell>
          <cell r="U731">
            <v>0</v>
          </cell>
          <cell r="V731">
            <v>0</v>
          </cell>
          <cell r="W731">
            <v>0</v>
          </cell>
          <cell r="Y731">
            <v>0</v>
          </cell>
          <cell r="AA731">
            <v>0</v>
          </cell>
        </row>
        <row r="732">
          <cell r="W732">
            <v>1015374</v>
          </cell>
          <cell r="Y732">
            <v>1407006</v>
          </cell>
          <cell r="AA732">
            <v>1738116</v>
          </cell>
        </row>
        <row r="733">
          <cell r="Q733">
            <v>9569652</v>
          </cell>
          <cell r="S733">
            <v>9569652</v>
          </cell>
          <cell r="U733">
            <v>9474576</v>
          </cell>
          <cell r="V733">
            <v>9474576</v>
          </cell>
          <cell r="W733">
            <v>9346571</v>
          </cell>
          <cell r="Y733">
            <v>9346571</v>
          </cell>
          <cell r="AA733">
            <v>9180611</v>
          </cell>
        </row>
        <row r="734">
          <cell r="Q734">
            <v>73864542</v>
          </cell>
          <cell r="S734">
            <v>73864542</v>
          </cell>
          <cell r="U734">
            <v>73078749</v>
          </cell>
          <cell r="V734">
            <v>73078749</v>
          </cell>
          <cell r="W734">
            <v>71870994</v>
          </cell>
          <cell r="Y734">
            <v>71870994</v>
          </cell>
          <cell r="AA734">
            <v>71352663</v>
          </cell>
        </row>
        <row r="735">
          <cell r="Q735">
            <v>0</v>
          </cell>
          <cell r="S735">
            <v>0</v>
          </cell>
          <cell r="U735">
            <v>0</v>
          </cell>
          <cell r="V735">
            <v>0</v>
          </cell>
          <cell r="W735">
            <v>0</v>
          </cell>
          <cell r="Y735">
            <v>0</v>
          </cell>
          <cell r="AA735">
            <v>0</v>
          </cell>
        </row>
        <row r="737">
          <cell r="Q737">
            <v>0</v>
          </cell>
          <cell r="S737">
            <v>0</v>
          </cell>
          <cell r="U737">
            <v>0</v>
          </cell>
          <cell r="V737">
            <v>0</v>
          </cell>
          <cell r="W737">
            <v>0</v>
          </cell>
          <cell r="Y737">
            <v>0</v>
          </cell>
          <cell r="AA737">
            <v>0</v>
          </cell>
        </row>
        <row r="740">
          <cell r="Q740">
            <v>9134.8700000000008</v>
          </cell>
          <cell r="S740">
            <v>0</v>
          </cell>
          <cell r="U740">
            <v>118965.5</v>
          </cell>
          <cell r="V740">
            <v>0</v>
          </cell>
          <cell r="W740">
            <v>0</v>
          </cell>
          <cell r="Y740">
            <v>0</v>
          </cell>
          <cell r="AA740">
            <v>0</v>
          </cell>
        </row>
        <row r="742">
          <cell r="Q742">
            <v>9134.89</v>
          </cell>
          <cell r="S742">
            <v>0</v>
          </cell>
          <cell r="U742">
            <v>118965.5</v>
          </cell>
          <cell r="V742">
            <v>0</v>
          </cell>
          <cell r="W742">
            <v>0</v>
          </cell>
          <cell r="Y742">
            <v>0</v>
          </cell>
          <cell r="AA742">
            <v>0</v>
          </cell>
        </row>
        <row r="743">
          <cell r="Q743">
            <v>8195.5499999999993</v>
          </cell>
          <cell r="S743">
            <v>0</v>
          </cell>
          <cell r="U743">
            <v>101965</v>
          </cell>
          <cell r="V743">
            <v>0</v>
          </cell>
          <cell r="W743">
            <v>0</v>
          </cell>
          <cell r="Y743">
            <v>0</v>
          </cell>
          <cell r="AA743">
            <v>0</v>
          </cell>
        </row>
        <row r="745">
          <cell r="Q745">
            <v>0</v>
          </cell>
          <cell r="S745">
            <v>0</v>
          </cell>
          <cell r="U745">
            <v>0</v>
          </cell>
          <cell r="V745">
            <v>0</v>
          </cell>
          <cell r="W745">
            <v>0</v>
          </cell>
          <cell r="Y745">
            <v>0</v>
          </cell>
          <cell r="AA745">
            <v>0</v>
          </cell>
        </row>
        <row r="746">
          <cell r="Q746">
            <v>0</v>
          </cell>
          <cell r="S746">
            <v>0</v>
          </cell>
          <cell r="U746">
            <v>0</v>
          </cell>
          <cell r="V746">
            <v>0</v>
          </cell>
          <cell r="W746">
            <v>0</v>
          </cell>
          <cell r="Y746">
            <v>0</v>
          </cell>
          <cell r="AA746">
            <v>0</v>
          </cell>
        </row>
        <row r="747">
          <cell r="U747">
            <v>3088604.12</v>
          </cell>
          <cell r="V747">
            <v>3151785.34</v>
          </cell>
          <cell r="W747">
            <v>3194992.75</v>
          </cell>
          <cell r="Y747">
            <v>3287566.47</v>
          </cell>
          <cell r="AA747">
            <v>3464602.06</v>
          </cell>
        </row>
        <row r="748">
          <cell r="Q748">
            <v>0</v>
          </cell>
          <cell r="S748">
            <v>0</v>
          </cell>
          <cell r="U748">
            <v>0</v>
          </cell>
          <cell r="V748">
            <v>0</v>
          </cell>
          <cell r="W748">
            <v>0</v>
          </cell>
          <cell r="Y748">
            <v>0</v>
          </cell>
          <cell r="AA748">
            <v>0</v>
          </cell>
        </row>
        <row r="749">
          <cell r="U749">
            <v>441471.45</v>
          </cell>
          <cell r="V749">
            <v>490336.87</v>
          </cell>
          <cell r="W749">
            <v>462833.2</v>
          </cell>
          <cell r="Y749">
            <v>541676.09</v>
          </cell>
          <cell r="AA749">
            <v>611403.31999999995</v>
          </cell>
        </row>
        <row r="750">
          <cell r="U750">
            <v>6557399.0899999999</v>
          </cell>
          <cell r="V750">
            <v>6564809.5899999999</v>
          </cell>
          <cell r="W750">
            <v>6646026.79</v>
          </cell>
          <cell r="Y750">
            <v>6675201.96</v>
          </cell>
          <cell r="AA750">
            <v>6723122.1299999999</v>
          </cell>
        </row>
        <row r="751">
          <cell r="AA751">
            <v>0</v>
          </cell>
        </row>
        <row r="752">
          <cell r="Q752">
            <v>0</v>
          </cell>
          <cell r="S752">
            <v>0</v>
          </cell>
          <cell r="U752">
            <v>0</v>
          </cell>
          <cell r="V752">
            <v>0</v>
          </cell>
          <cell r="W752">
            <v>0</v>
          </cell>
          <cell r="Y752">
            <v>0</v>
          </cell>
          <cell r="AA752">
            <v>0</v>
          </cell>
        </row>
        <row r="753">
          <cell r="Q753">
            <v>0</v>
          </cell>
          <cell r="S753">
            <v>0</v>
          </cell>
          <cell r="U753">
            <v>0</v>
          </cell>
          <cell r="V753">
            <v>0</v>
          </cell>
          <cell r="W753">
            <v>0</v>
          </cell>
          <cell r="Y753">
            <v>0</v>
          </cell>
          <cell r="AA753">
            <v>0</v>
          </cell>
        </row>
        <row r="754">
          <cell r="V754">
            <v>0</v>
          </cell>
          <cell r="W754">
            <v>353509.25</v>
          </cell>
          <cell r="Y754">
            <v>329941.96999999997</v>
          </cell>
          <cell r="AA754">
            <v>306374.69</v>
          </cell>
        </row>
        <row r="755">
          <cell r="V755">
            <v>0</v>
          </cell>
          <cell r="W755">
            <v>0</v>
          </cell>
          <cell r="Y755">
            <v>0</v>
          </cell>
          <cell r="AA755">
            <v>827353.89</v>
          </cell>
        </row>
        <row r="756">
          <cell r="Y756">
            <v>21062818.800000001</v>
          </cell>
          <cell r="AA756">
            <v>21062818.800000001</v>
          </cell>
        </row>
        <row r="757">
          <cell r="Q757">
            <v>0</v>
          </cell>
          <cell r="S757">
            <v>0</v>
          </cell>
          <cell r="U757">
            <v>0</v>
          </cell>
          <cell r="V757">
            <v>0</v>
          </cell>
          <cell r="W757">
            <v>0</v>
          </cell>
          <cell r="Y757">
            <v>0</v>
          </cell>
          <cell r="AA757">
            <v>0</v>
          </cell>
        </row>
        <row r="758">
          <cell r="U758">
            <v>0</v>
          </cell>
          <cell r="V758">
            <v>0</v>
          </cell>
          <cell r="W758">
            <v>0</v>
          </cell>
          <cell r="Y758">
            <v>0</v>
          </cell>
          <cell r="AA758">
            <v>0</v>
          </cell>
        </row>
        <row r="759">
          <cell r="Q759">
            <v>0</v>
          </cell>
          <cell r="S759">
            <v>0</v>
          </cell>
          <cell r="U759">
            <v>0</v>
          </cell>
          <cell r="V759">
            <v>0</v>
          </cell>
          <cell r="W759">
            <v>0</v>
          </cell>
          <cell r="Y759">
            <v>0</v>
          </cell>
          <cell r="AA759">
            <v>0</v>
          </cell>
        </row>
        <row r="760">
          <cell r="Q760">
            <v>0</v>
          </cell>
          <cell r="S760">
            <v>0</v>
          </cell>
          <cell r="U760">
            <v>0</v>
          </cell>
          <cell r="V760">
            <v>0</v>
          </cell>
          <cell r="W760">
            <v>0</v>
          </cell>
          <cell r="Y760">
            <v>0</v>
          </cell>
          <cell r="AA760">
            <v>0</v>
          </cell>
        </row>
        <row r="761">
          <cell r="Q761">
            <v>0</v>
          </cell>
          <cell r="S761">
            <v>0</v>
          </cell>
          <cell r="U761">
            <v>0</v>
          </cell>
          <cell r="V761">
            <v>0</v>
          </cell>
          <cell r="W761">
            <v>0</v>
          </cell>
          <cell r="Y761">
            <v>0</v>
          </cell>
          <cell r="AA761">
            <v>0</v>
          </cell>
        </row>
        <row r="762">
          <cell r="Q762">
            <v>0</v>
          </cell>
          <cell r="S762">
            <v>0</v>
          </cell>
          <cell r="U762">
            <v>0</v>
          </cell>
          <cell r="V762">
            <v>0</v>
          </cell>
          <cell r="W762">
            <v>0</v>
          </cell>
          <cell r="Y762">
            <v>0</v>
          </cell>
          <cell r="AA762">
            <v>0</v>
          </cell>
        </row>
        <row r="763">
          <cell r="Q763">
            <v>0</v>
          </cell>
          <cell r="S763">
            <v>0</v>
          </cell>
          <cell r="U763">
            <v>0</v>
          </cell>
          <cell r="V763">
            <v>0</v>
          </cell>
          <cell r="W763">
            <v>0</v>
          </cell>
          <cell r="Y763">
            <v>0</v>
          </cell>
          <cell r="AA763">
            <v>0</v>
          </cell>
        </row>
        <row r="764">
          <cell r="Q764">
            <v>4133754</v>
          </cell>
          <cell r="S764">
            <v>4133754</v>
          </cell>
          <cell r="U764">
            <v>4280091</v>
          </cell>
          <cell r="V764">
            <v>4280091</v>
          </cell>
          <cell r="W764">
            <v>4267120</v>
          </cell>
          <cell r="Y764">
            <v>4267120</v>
          </cell>
          <cell r="AA764">
            <v>4169189</v>
          </cell>
        </row>
        <row r="765">
          <cell r="Q765">
            <v>2860755</v>
          </cell>
          <cell r="S765">
            <v>2860755</v>
          </cell>
          <cell r="U765">
            <v>2962026</v>
          </cell>
          <cell r="V765">
            <v>2962026</v>
          </cell>
          <cell r="W765">
            <v>2953050</v>
          </cell>
          <cell r="Y765">
            <v>2953050</v>
          </cell>
          <cell r="AA765">
            <v>2885278</v>
          </cell>
        </row>
        <row r="766">
          <cell r="Y766">
            <v>0</v>
          </cell>
          <cell r="AA766">
            <v>0</v>
          </cell>
        </row>
        <row r="769">
          <cell r="U769">
            <v>22523.67</v>
          </cell>
          <cell r="V769">
            <v>41259.14</v>
          </cell>
          <cell r="W769">
            <v>44179.64</v>
          </cell>
          <cell r="Y769">
            <v>60261.69</v>
          </cell>
          <cell r="AA769">
            <v>131168.87</v>
          </cell>
        </row>
        <row r="770">
          <cell r="U770">
            <v>24180.17</v>
          </cell>
          <cell r="V770">
            <v>24180.17</v>
          </cell>
          <cell r="W770">
            <v>81168.09</v>
          </cell>
          <cell r="Y770">
            <v>90435.59</v>
          </cell>
          <cell r="AA770">
            <v>9760</v>
          </cell>
        </row>
        <row r="771">
          <cell r="Q771">
            <v>16634.84</v>
          </cell>
          <cell r="S771">
            <v>27748.45</v>
          </cell>
          <cell r="U771">
            <v>45645.96</v>
          </cell>
          <cell r="V771">
            <v>61948.21</v>
          </cell>
          <cell r="W771">
            <v>69294.720000000001</v>
          </cell>
          <cell r="Y771">
            <v>96772.53</v>
          </cell>
          <cell r="AA771">
            <v>157990.29999999999</v>
          </cell>
        </row>
        <row r="772">
          <cell r="Q772">
            <v>683365.16</v>
          </cell>
          <cell r="S772">
            <v>683365.16</v>
          </cell>
          <cell r="U772">
            <v>668771.35</v>
          </cell>
          <cell r="V772">
            <v>668771.35</v>
          </cell>
          <cell r="W772">
            <v>630705.28</v>
          </cell>
          <cell r="Y772">
            <v>630705.28</v>
          </cell>
          <cell r="AA772">
            <v>596135.67000000004</v>
          </cell>
        </row>
        <row r="773">
          <cell r="Q773">
            <v>241739.55</v>
          </cell>
          <cell r="S773">
            <v>232335.8</v>
          </cell>
          <cell r="U773">
            <v>245867.95</v>
          </cell>
          <cell r="V773">
            <v>245867.95</v>
          </cell>
          <cell r="W773">
            <v>247470.7</v>
          </cell>
          <cell r="Y773">
            <v>247470.7</v>
          </cell>
          <cell r="AA773">
            <v>255429.95</v>
          </cell>
        </row>
        <row r="774">
          <cell r="Q774">
            <v>40781553.810000002</v>
          </cell>
          <cell r="S774">
            <v>40781553.810000002</v>
          </cell>
          <cell r="U774">
            <v>42403614.670000002</v>
          </cell>
          <cell r="V774">
            <v>42403614.670000002</v>
          </cell>
          <cell r="W774">
            <v>43497629.240000002</v>
          </cell>
          <cell r="Y774">
            <v>43497629.240000002</v>
          </cell>
          <cell r="AA774">
            <v>43153843.530000001</v>
          </cell>
        </row>
        <row r="775">
          <cell r="Q775">
            <v>458260.45</v>
          </cell>
          <cell r="S775">
            <v>458260.45</v>
          </cell>
          <cell r="U775">
            <v>454247.55</v>
          </cell>
          <cell r="V775">
            <v>454247.55</v>
          </cell>
          <cell r="W775">
            <v>452529.3</v>
          </cell>
          <cell r="Y775">
            <v>452529.3</v>
          </cell>
          <cell r="AA775">
            <v>452529.3</v>
          </cell>
        </row>
        <row r="776">
          <cell r="Q776">
            <v>9882.57</v>
          </cell>
          <cell r="S776">
            <v>21957.09</v>
          </cell>
          <cell r="U776">
            <v>44925.42</v>
          </cell>
          <cell r="V776">
            <v>58360.44</v>
          </cell>
          <cell r="W776">
            <v>58360.44</v>
          </cell>
          <cell r="Y776">
            <v>64478.26</v>
          </cell>
          <cell r="AA776">
            <v>82265.820000000007</v>
          </cell>
        </row>
        <row r="777">
          <cell r="Q777">
            <v>490117.43</v>
          </cell>
          <cell r="S777">
            <v>490117.43</v>
          </cell>
          <cell r="U777">
            <v>455525.18</v>
          </cell>
          <cell r="V777">
            <v>455525.18</v>
          </cell>
          <cell r="W777">
            <v>441639.56</v>
          </cell>
          <cell r="Y777">
            <v>441639.56</v>
          </cell>
          <cell r="AA777">
            <v>423469.81</v>
          </cell>
        </row>
        <row r="778">
          <cell r="Q778">
            <v>0</v>
          </cell>
          <cell r="S778">
            <v>8558.7999999999993</v>
          </cell>
          <cell r="U778">
            <v>0</v>
          </cell>
          <cell r="V778">
            <v>0</v>
          </cell>
          <cell r="W778">
            <v>0</v>
          </cell>
          <cell r="Y778">
            <v>0</v>
          </cell>
          <cell r="AA778">
            <v>0</v>
          </cell>
        </row>
        <row r="779">
          <cell r="Q779">
            <v>-67607036.299999997</v>
          </cell>
          <cell r="S779">
            <v>-67607036.299999997</v>
          </cell>
          <cell r="U779">
            <v>-67704614.450000003</v>
          </cell>
          <cell r="V779">
            <v>-67704614.450000003</v>
          </cell>
          <cell r="W779">
            <v>-68004614.450000003</v>
          </cell>
          <cell r="Y779">
            <v>-68006714.870000005</v>
          </cell>
          <cell r="AA779">
            <v>-64468965.899999999</v>
          </cell>
        </row>
        <row r="780">
          <cell r="Q780">
            <v>0</v>
          </cell>
          <cell r="S780">
            <v>0</v>
          </cell>
          <cell r="U780">
            <v>0</v>
          </cell>
          <cell r="V780">
            <v>0</v>
          </cell>
          <cell r="W780">
            <v>0</v>
          </cell>
          <cell r="Y780">
            <v>0</v>
          </cell>
          <cell r="AA780">
            <v>0</v>
          </cell>
        </row>
        <row r="781">
          <cell r="Q781">
            <v>9936.27</v>
          </cell>
          <cell r="S781">
            <v>26357.34</v>
          </cell>
          <cell r="U781">
            <v>26357.34</v>
          </cell>
          <cell r="V781">
            <v>32712.34</v>
          </cell>
          <cell r="W781">
            <v>59998.09</v>
          </cell>
          <cell r="Y781">
            <v>116306.86</v>
          </cell>
          <cell r="AA781">
            <v>311392.64000000001</v>
          </cell>
        </row>
        <row r="782">
          <cell r="Q782">
            <v>0</v>
          </cell>
          <cell r="S782">
            <v>0</v>
          </cell>
          <cell r="U782">
            <v>0</v>
          </cell>
          <cell r="V782">
            <v>0</v>
          </cell>
          <cell r="W782">
            <v>0</v>
          </cell>
          <cell r="Y782">
            <v>0</v>
          </cell>
          <cell r="AA782">
            <v>0</v>
          </cell>
        </row>
        <row r="783">
          <cell r="Q783">
            <v>0</v>
          </cell>
          <cell r="S783">
            <v>0</v>
          </cell>
          <cell r="U783">
            <v>0</v>
          </cell>
          <cell r="V783">
            <v>0</v>
          </cell>
          <cell r="W783">
            <v>0</v>
          </cell>
          <cell r="Y783">
            <v>0</v>
          </cell>
          <cell r="AA783">
            <v>0</v>
          </cell>
        </row>
        <row r="784">
          <cell r="Q784">
            <v>37523294.479999997</v>
          </cell>
          <cell r="S784">
            <v>37552678.829999998</v>
          </cell>
          <cell r="U784">
            <v>37578713.310000002</v>
          </cell>
          <cell r="V784">
            <v>37590005.939999998</v>
          </cell>
          <cell r="W784">
            <v>37607413.969999999</v>
          </cell>
          <cell r="Y784">
            <v>37642895.469999999</v>
          </cell>
          <cell r="AA784">
            <v>37683008.939999998</v>
          </cell>
        </row>
        <row r="785">
          <cell r="Q785">
            <v>140063.73000000001</v>
          </cell>
          <cell r="S785">
            <v>140063.73000000001</v>
          </cell>
          <cell r="U785">
            <v>123642.66</v>
          </cell>
          <cell r="V785">
            <v>123642.66</v>
          </cell>
          <cell r="W785">
            <v>290001.90999999997</v>
          </cell>
          <cell r="Y785">
            <v>290001.90999999997</v>
          </cell>
          <cell r="AA785">
            <v>215389.53</v>
          </cell>
        </row>
        <row r="786">
          <cell r="Q786">
            <v>0</v>
          </cell>
          <cell r="S786">
            <v>0</v>
          </cell>
          <cell r="U786">
            <v>0</v>
          </cell>
          <cell r="V786">
            <v>0</v>
          </cell>
          <cell r="W786">
            <v>0</v>
          </cell>
          <cell r="Y786">
            <v>0</v>
          </cell>
          <cell r="AA786">
            <v>0</v>
          </cell>
        </row>
        <row r="787">
          <cell r="W787">
            <v>0</v>
          </cell>
          <cell r="Y787">
            <v>0</v>
          </cell>
          <cell r="AA787">
            <v>0</v>
          </cell>
        </row>
        <row r="788">
          <cell r="W788">
            <v>0</v>
          </cell>
          <cell r="Y788">
            <v>61473.05</v>
          </cell>
          <cell r="AA788">
            <v>73626.460000000006</v>
          </cell>
        </row>
        <row r="789">
          <cell r="Q789">
            <v>9351936.5800000001</v>
          </cell>
          <cell r="S789">
            <v>9351936.5800000001</v>
          </cell>
          <cell r="U789">
            <v>9351936.5800000001</v>
          </cell>
          <cell r="V789">
            <v>9351936.5800000001</v>
          </cell>
          <cell r="W789">
            <v>9351936.5800000001</v>
          </cell>
          <cell r="Y789">
            <v>9351936.5800000001</v>
          </cell>
          <cell r="AA789">
            <v>9351936.5800000001</v>
          </cell>
        </row>
        <row r="790">
          <cell r="AA790">
            <v>181849.04</v>
          </cell>
        </row>
        <row r="791">
          <cell r="Q791">
            <v>209796.52</v>
          </cell>
          <cell r="S791">
            <v>209796.52</v>
          </cell>
          <cell r="U791">
            <v>209796.52</v>
          </cell>
          <cell r="V791">
            <v>209796.52</v>
          </cell>
          <cell r="W791">
            <v>209796.52</v>
          </cell>
          <cell r="Y791">
            <v>209796.52</v>
          </cell>
          <cell r="AA791">
            <v>209796.52</v>
          </cell>
        </row>
        <row r="792">
          <cell r="Q792">
            <v>1325189.93</v>
          </cell>
          <cell r="S792">
            <v>1326161.72</v>
          </cell>
          <cell r="U792">
            <v>1328200.25</v>
          </cell>
          <cell r="V792">
            <v>1339871.3600000001</v>
          </cell>
          <cell r="W792">
            <v>1340741.81</v>
          </cell>
          <cell r="Y792">
            <v>1355139.02</v>
          </cell>
          <cell r="AA792">
            <v>1363467.98</v>
          </cell>
        </row>
        <row r="793">
          <cell r="Q793">
            <v>8717.5</v>
          </cell>
          <cell r="S793">
            <v>8717.5</v>
          </cell>
          <cell r="U793">
            <v>8717.5</v>
          </cell>
          <cell r="V793">
            <v>8717.5</v>
          </cell>
          <cell r="W793">
            <v>8717.5</v>
          </cell>
          <cell r="Y793">
            <v>8717.5</v>
          </cell>
          <cell r="AA793">
            <v>8717.5</v>
          </cell>
        </row>
        <row r="794">
          <cell r="Q794">
            <v>2650805.2599999998</v>
          </cell>
          <cell r="S794">
            <v>2694693.07</v>
          </cell>
          <cell r="U794">
            <v>2752812.1</v>
          </cell>
          <cell r="V794">
            <v>2761985.28</v>
          </cell>
          <cell r="W794">
            <v>2767190.39</v>
          </cell>
          <cell r="Y794">
            <v>2784303.01</v>
          </cell>
          <cell r="AA794">
            <v>2820624.47</v>
          </cell>
        </row>
        <row r="795">
          <cell r="Q795">
            <v>2577686.9300000002</v>
          </cell>
          <cell r="S795">
            <v>2577686.9300000002</v>
          </cell>
          <cell r="U795">
            <v>2577686.9300000002</v>
          </cell>
          <cell r="V795">
            <v>2577686.9300000002</v>
          </cell>
          <cell r="W795">
            <v>2577686.9300000002</v>
          </cell>
          <cell r="Y795">
            <v>2651381.7400000002</v>
          </cell>
          <cell r="AA795">
            <v>2651381.7400000002</v>
          </cell>
        </row>
        <row r="796">
          <cell r="Q796">
            <v>856121.11</v>
          </cell>
          <cell r="S796">
            <v>856121.11</v>
          </cell>
          <cell r="U796">
            <v>856121.11</v>
          </cell>
          <cell r="V796">
            <v>856121.11</v>
          </cell>
          <cell r="W796">
            <v>856121.11</v>
          </cell>
          <cell r="Y796">
            <v>856121.11</v>
          </cell>
          <cell r="AA796">
            <v>856121.11</v>
          </cell>
        </row>
        <row r="797">
          <cell r="Q797">
            <v>366.95</v>
          </cell>
          <cell r="S797">
            <v>366.95</v>
          </cell>
          <cell r="U797">
            <v>366.95</v>
          </cell>
          <cell r="V797">
            <v>366.95</v>
          </cell>
          <cell r="W797">
            <v>366.95</v>
          </cell>
          <cell r="Y797">
            <v>366.95</v>
          </cell>
          <cell r="AA797">
            <v>366.95</v>
          </cell>
        </row>
        <row r="798">
          <cell r="Q798">
            <v>0</v>
          </cell>
          <cell r="S798">
            <v>0</v>
          </cell>
          <cell r="U798">
            <v>0</v>
          </cell>
          <cell r="V798">
            <v>0</v>
          </cell>
          <cell r="W798">
            <v>0</v>
          </cell>
          <cell r="Y798">
            <v>0</v>
          </cell>
          <cell r="AA798">
            <v>0</v>
          </cell>
        </row>
        <row r="799">
          <cell r="Q799">
            <v>379591.4</v>
          </cell>
          <cell r="S799">
            <v>379591.4</v>
          </cell>
          <cell r="U799">
            <v>379591.4</v>
          </cell>
          <cell r="V799">
            <v>379591.4</v>
          </cell>
          <cell r="W799">
            <v>379591.4</v>
          </cell>
          <cell r="Y799">
            <v>379591.4</v>
          </cell>
          <cell r="AA799">
            <v>0</v>
          </cell>
        </row>
        <row r="800">
          <cell r="Q800">
            <v>769040.33</v>
          </cell>
          <cell r="S800">
            <v>769040.33</v>
          </cell>
          <cell r="U800">
            <v>769040.33</v>
          </cell>
          <cell r="V800">
            <v>769040.33</v>
          </cell>
          <cell r="W800">
            <v>769040.33</v>
          </cell>
          <cell r="Y800">
            <v>769040.33</v>
          </cell>
          <cell r="AA800">
            <v>769040.33</v>
          </cell>
        </row>
        <row r="801">
          <cell r="Q801">
            <v>15888.2</v>
          </cell>
          <cell r="S801">
            <v>15888.2</v>
          </cell>
          <cell r="U801">
            <v>15888.2</v>
          </cell>
          <cell r="V801">
            <v>15888.2</v>
          </cell>
          <cell r="W801">
            <v>15888.2</v>
          </cell>
          <cell r="Y801">
            <v>15888.2</v>
          </cell>
          <cell r="AA801">
            <v>15888.2</v>
          </cell>
        </row>
        <row r="802">
          <cell r="Q802">
            <v>3790854.8</v>
          </cell>
          <cell r="S802">
            <v>3808388.99</v>
          </cell>
          <cell r="U802">
            <v>3817587.28</v>
          </cell>
          <cell r="V802">
            <v>3819495.29</v>
          </cell>
          <cell r="W802">
            <v>3820379.01</v>
          </cell>
          <cell r="Y802">
            <v>3835565.26</v>
          </cell>
          <cell r="AA802">
            <v>3845788.41</v>
          </cell>
        </row>
        <row r="803">
          <cell r="Q803">
            <v>4265950.47</v>
          </cell>
          <cell r="S803">
            <v>4286064.62</v>
          </cell>
          <cell r="U803">
            <v>4332108.88</v>
          </cell>
          <cell r="V803">
            <v>4342911.93</v>
          </cell>
          <cell r="W803">
            <v>4369226.54</v>
          </cell>
          <cell r="Y803">
            <v>4396375.51</v>
          </cell>
          <cell r="AA803">
            <v>4416615.62</v>
          </cell>
        </row>
        <row r="804">
          <cell r="Q804">
            <v>995</v>
          </cell>
          <cell r="S804">
            <v>995</v>
          </cell>
          <cell r="U804">
            <v>995</v>
          </cell>
          <cell r="V804">
            <v>995</v>
          </cell>
          <cell r="W804">
            <v>995</v>
          </cell>
          <cell r="Y804">
            <v>995</v>
          </cell>
          <cell r="AA804">
            <v>0</v>
          </cell>
        </row>
        <row r="805">
          <cell r="Q805">
            <v>0</v>
          </cell>
          <cell r="S805">
            <v>0</v>
          </cell>
          <cell r="U805">
            <v>0</v>
          </cell>
          <cell r="V805">
            <v>0</v>
          </cell>
          <cell r="W805">
            <v>0</v>
          </cell>
          <cell r="Y805">
            <v>0</v>
          </cell>
          <cell r="AA805">
            <v>0</v>
          </cell>
        </row>
        <row r="806">
          <cell r="Q806">
            <v>0</v>
          </cell>
          <cell r="S806">
            <v>0</v>
          </cell>
          <cell r="U806">
            <v>0</v>
          </cell>
          <cell r="V806">
            <v>0</v>
          </cell>
          <cell r="W806">
            <v>0</v>
          </cell>
          <cell r="Y806">
            <v>0</v>
          </cell>
          <cell r="AA806">
            <v>0</v>
          </cell>
        </row>
        <row r="807">
          <cell r="Q807">
            <v>3089268.32</v>
          </cell>
          <cell r="S807">
            <v>3089268.32</v>
          </cell>
          <cell r="U807">
            <v>3090184.42</v>
          </cell>
          <cell r="V807">
            <v>3090220.42</v>
          </cell>
          <cell r="W807">
            <v>3090220.42</v>
          </cell>
          <cell r="Y807">
            <v>3090220.42</v>
          </cell>
          <cell r="AA807">
            <v>0</v>
          </cell>
        </row>
        <row r="808">
          <cell r="Q808">
            <v>0</v>
          </cell>
          <cell r="S808">
            <v>0</v>
          </cell>
          <cell r="U808">
            <v>0</v>
          </cell>
          <cell r="V808">
            <v>0</v>
          </cell>
          <cell r="W808">
            <v>0</v>
          </cell>
          <cell r="Y808">
            <v>0</v>
          </cell>
          <cell r="AA808">
            <v>0</v>
          </cell>
        </row>
        <row r="809">
          <cell r="Q809">
            <v>0</v>
          </cell>
          <cell r="S809">
            <v>0</v>
          </cell>
          <cell r="U809">
            <v>0</v>
          </cell>
          <cell r="V809">
            <v>0</v>
          </cell>
          <cell r="W809">
            <v>0</v>
          </cell>
          <cell r="Y809">
            <v>0</v>
          </cell>
          <cell r="AA809">
            <v>0</v>
          </cell>
        </row>
        <row r="810">
          <cell r="Q810">
            <v>0</v>
          </cell>
          <cell r="S810">
            <v>0</v>
          </cell>
          <cell r="U810">
            <v>0</v>
          </cell>
          <cell r="V810">
            <v>0</v>
          </cell>
          <cell r="W810">
            <v>0</v>
          </cell>
          <cell r="Y810">
            <v>0</v>
          </cell>
          <cell r="AA810">
            <v>0</v>
          </cell>
        </row>
        <row r="811">
          <cell r="Q811">
            <v>0</v>
          </cell>
          <cell r="S811">
            <v>0</v>
          </cell>
          <cell r="U811">
            <v>0</v>
          </cell>
          <cell r="V811">
            <v>0</v>
          </cell>
          <cell r="W811">
            <v>0</v>
          </cell>
          <cell r="Y811">
            <v>0</v>
          </cell>
          <cell r="AA811">
            <v>0</v>
          </cell>
        </row>
        <row r="812">
          <cell r="Q812">
            <v>66942.149999999994</v>
          </cell>
          <cell r="S812">
            <v>66942.149999999994</v>
          </cell>
          <cell r="U812">
            <v>66942.149999999994</v>
          </cell>
          <cell r="V812">
            <v>66942.149999999994</v>
          </cell>
          <cell r="W812">
            <v>66942.149999999994</v>
          </cell>
          <cell r="Y812">
            <v>66942.149999999994</v>
          </cell>
          <cell r="AA812">
            <v>0</v>
          </cell>
        </row>
        <row r="813">
          <cell r="Q813">
            <v>8253623.4699999997</v>
          </cell>
          <cell r="S813">
            <v>8328982.0499999998</v>
          </cell>
          <cell r="U813">
            <v>8400758.4100000001</v>
          </cell>
          <cell r="V813">
            <v>8505094.9000000004</v>
          </cell>
          <cell r="W813">
            <v>8587670.2599999998</v>
          </cell>
          <cell r="Y813">
            <v>8609085.4900000002</v>
          </cell>
          <cell r="AA813">
            <v>8778235.7799999993</v>
          </cell>
        </row>
        <row r="814">
          <cell r="Q814">
            <v>59043.75</v>
          </cell>
          <cell r="S814">
            <v>59043.75</v>
          </cell>
          <cell r="U814">
            <v>59043.75</v>
          </cell>
          <cell r="V814">
            <v>59043.75</v>
          </cell>
          <cell r="W814">
            <v>59043.75</v>
          </cell>
          <cell r="Y814">
            <v>59043.75</v>
          </cell>
          <cell r="AA814">
            <v>59043.75</v>
          </cell>
        </row>
        <row r="815">
          <cell r="Q815">
            <v>134702.85999999999</v>
          </cell>
          <cell r="S815">
            <v>134702.85999999999</v>
          </cell>
          <cell r="U815">
            <v>139961.60000000001</v>
          </cell>
          <cell r="V815">
            <v>140236.6</v>
          </cell>
          <cell r="W815">
            <v>144720.29</v>
          </cell>
          <cell r="Y815">
            <v>146059.29</v>
          </cell>
          <cell r="AA815">
            <v>156448.78</v>
          </cell>
        </row>
        <row r="816">
          <cell r="Q816">
            <v>20193.82</v>
          </cell>
          <cell r="S816">
            <v>20293.82</v>
          </cell>
          <cell r="U816">
            <v>20293.82</v>
          </cell>
          <cell r="V816">
            <v>20293.82</v>
          </cell>
          <cell r="W816">
            <v>20293.82</v>
          </cell>
          <cell r="Y816">
            <v>20293.82</v>
          </cell>
          <cell r="AA816">
            <v>126042.95</v>
          </cell>
        </row>
        <row r="817">
          <cell r="Q817">
            <v>2431.75</v>
          </cell>
          <cell r="S817">
            <v>2431.75</v>
          </cell>
          <cell r="U817">
            <v>10526.89</v>
          </cell>
          <cell r="V817">
            <v>13871.88</v>
          </cell>
          <cell r="W817">
            <v>23663.38</v>
          </cell>
          <cell r="Y817">
            <v>24383.38</v>
          </cell>
          <cell r="AA817">
            <v>29544</v>
          </cell>
        </row>
        <row r="818">
          <cell r="Q818">
            <v>145168.22</v>
          </cell>
          <cell r="S818">
            <v>148663.92000000001</v>
          </cell>
          <cell r="U818">
            <v>158105.14000000001</v>
          </cell>
          <cell r="V818">
            <v>158953.32</v>
          </cell>
          <cell r="W818">
            <v>159479.07</v>
          </cell>
          <cell r="Y818">
            <v>167029.15</v>
          </cell>
          <cell r="AA818">
            <v>145168.22</v>
          </cell>
        </row>
        <row r="824">
          <cell r="Q824">
            <v>0</v>
          </cell>
          <cell r="S824">
            <v>1776134.11</v>
          </cell>
          <cell r="U824">
            <v>3292529.36</v>
          </cell>
          <cell r="V824">
            <v>3898904.18</v>
          </cell>
          <cell r="W824">
            <v>4575129.4800000004</v>
          </cell>
          <cell r="Y824">
            <v>6861240.1100000003</v>
          </cell>
          <cell r="AA824">
            <v>8986240.3000000007</v>
          </cell>
        </row>
        <row r="825">
          <cell r="Q825">
            <v>178527.94</v>
          </cell>
          <cell r="S825">
            <v>168026.28</v>
          </cell>
          <cell r="U825">
            <v>157524.62</v>
          </cell>
          <cell r="V825">
            <v>152273.79</v>
          </cell>
          <cell r="W825">
            <v>147022.96</v>
          </cell>
          <cell r="Y825">
            <v>136521.29999999999</v>
          </cell>
          <cell r="AA825">
            <v>126019.64</v>
          </cell>
        </row>
        <row r="826">
          <cell r="Q826">
            <v>77670.259999999995</v>
          </cell>
          <cell r="S826">
            <v>72976.62</v>
          </cell>
          <cell r="U826">
            <v>68407.78</v>
          </cell>
          <cell r="V826">
            <v>66123.360000000001</v>
          </cell>
          <cell r="W826">
            <v>63838.94</v>
          </cell>
          <cell r="Y826">
            <v>59270.1</v>
          </cell>
          <cell r="AA826">
            <v>54701.26</v>
          </cell>
        </row>
        <row r="827">
          <cell r="Q827">
            <v>0</v>
          </cell>
          <cell r="S827">
            <v>0</v>
          </cell>
          <cell r="U827">
            <v>0</v>
          </cell>
          <cell r="V827">
            <v>0</v>
          </cell>
          <cell r="W827">
            <v>0</v>
          </cell>
          <cell r="Y827">
            <v>0</v>
          </cell>
          <cell r="AA827">
            <v>0</v>
          </cell>
        </row>
        <row r="828">
          <cell r="Q828">
            <v>414135.74</v>
          </cell>
          <cell r="S828">
            <v>389774.82</v>
          </cell>
          <cell r="U828">
            <v>365413.9</v>
          </cell>
          <cell r="V828">
            <v>353233.44</v>
          </cell>
          <cell r="W828">
            <v>341052.98</v>
          </cell>
          <cell r="Y828">
            <v>316692.06</v>
          </cell>
          <cell r="AA828">
            <v>292331.14</v>
          </cell>
        </row>
        <row r="829">
          <cell r="Q829">
            <v>230333.2</v>
          </cell>
          <cell r="S829">
            <v>216784.18</v>
          </cell>
          <cell r="U829">
            <v>203235.16</v>
          </cell>
          <cell r="V829">
            <v>196460.65</v>
          </cell>
          <cell r="W829">
            <v>189686.14</v>
          </cell>
          <cell r="Y829">
            <v>176137.12</v>
          </cell>
          <cell r="AA829">
            <v>162588.1</v>
          </cell>
        </row>
        <row r="830">
          <cell r="Q830">
            <v>46498.65</v>
          </cell>
          <cell r="S830">
            <v>44072.83</v>
          </cell>
          <cell r="U830">
            <v>41489.089999999997</v>
          </cell>
          <cell r="V830">
            <v>37464.15</v>
          </cell>
          <cell r="W830">
            <v>36172.28</v>
          </cell>
          <cell r="Y830">
            <v>33588.54</v>
          </cell>
          <cell r="AA830">
            <v>31004.799999999999</v>
          </cell>
        </row>
        <row r="831">
          <cell r="Q831">
            <v>-12647.51</v>
          </cell>
          <cell r="S831">
            <v>-11903.51</v>
          </cell>
          <cell r="U831">
            <v>-11159.51</v>
          </cell>
          <cell r="V831">
            <v>-10787.51</v>
          </cell>
          <cell r="W831">
            <v>-10415.51</v>
          </cell>
          <cell r="Y831">
            <v>-9671.51</v>
          </cell>
          <cell r="AA831">
            <v>-8927.51</v>
          </cell>
        </row>
        <row r="832">
          <cell r="V832">
            <v>2733.07</v>
          </cell>
          <cell r="W832">
            <v>2733.07</v>
          </cell>
          <cell r="Y832">
            <v>3442.61</v>
          </cell>
          <cell r="AA832">
            <v>3442.61</v>
          </cell>
        </row>
        <row r="833">
          <cell r="V833">
            <v>0</v>
          </cell>
          <cell r="W833">
            <v>0</v>
          </cell>
          <cell r="Y833">
            <v>0</v>
          </cell>
          <cell r="AA833">
            <v>0</v>
          </cell>
        </row>
        <row r="837">
          <cell r="U837">
            <v>0</v>
          </cell>
          <cell r="V837">
            <v>0</v>
          </cell>
          <cell r="W837">
            <v>0</v>
          </cell>
          <cell r="Y837">
            <v>0</v>
          </cell>
          <cell r="AA837">
            <v>0</v>
          </cell>
        </row>
        <row r="838">
          <cell r="Q838">
            <v>144422</v>
          </cell>
          <cell r="S838">
            <v>141366</v>
          </cell>
          <cell r="U838">
            <v>138310</v>
          </cell>
          <cell r="V838">
            <v>136782</v>
          </cell>
          <cell r="W838">
            <v>135254</v>
          </cell>
          <cell r="Y838">
            <v>132198</v>
          </cell>
          <cell r="AA838">
            <v>129142</v>
          </cell>
        </row>
        <row r="839">
          <cell r="Q839">
            <v>0</v>
          </cell>
          <cell r="S839">
            <v>0</v>
          </cell>
          <cell r="U839">
            <v>0</v>
          </cell>
          <cell r="V839">
            <v>0</v>
          </cell>
          <cell r="W839">
            <v>0</v>
          </cell>
          <cell r="Y839">
            <v>0</v>
          </cell>
          <cell r="AA839">
            <v>0</v>
          </cell>
        </row>
        <row r="840">
          <cell r="Q840">
            <v>0</v>
          </cell>
          <cell r="S840">
            <v>0</v>
          </cell>
          <cell r="U840">
            <v>0</v>
          </cell>
          <cell r="V840">
            <v>0</v>
          </cell>
          <cell r="W840">
            <v>0</v>
          </cell>
          <cell r="Y840">
            <v>0</v>
          </cell>
          <cell r="AA840">
            <v>0</v>
          </cell>
        </row>
        <row r="841">
          <cell r="Q841">
            <v>2547275.2000000002</v>
          </cell>
          <cell r="S841">
            <v>2519128.52</v>
          </cell>
          <cell r="U841">
            <v>2490981.84</v>
          </cell>
          <cell r="V841">
            <v>2476908.5</v>
          </cell>
          <cell r="W841">
            <v>2462835.16</v>
          </cell>
          <cell r="Y841">
            <v>2434688.48</v>
          </cell>
          <cell r="AA841">
            <v>2406541.7999999998</v>
          </cell>
        </row>
        <row r="842">
          <cell r="Q842">
            <v>451369.41</v>
          </cell>
          <cell r="S842">
            <v>448521.65</v>
          </cell>
          <cell r="U842">
            <v>445673.89</v>
          </cell>
          <cell r="V842">
            <v>444250.01</v>
          </cell>
          <cell r="W842">
            <v>442826.13</v>
          </cell>
          <cell r="Y842">
            <v>439978.37</v>
          </cell>
          <cell r="AA842">
            <v>437130.61</v>
          </cell>
        </row>
        <row r="843">
          <cell r="Q843">
            <v>4232226.6100000003</v>
          </cell>
          <cell r="S843">
            <v>4193925.91</v>
          </cell>
          <cell r="U843">
            <v>4155625.21</v>
          </cell>
          <cell r="V843">
            <v>4136474.86</v>
          </cell>
          <cell r="W843">
            <v>4117324.51</v>
          </cell>
          <cell r="Y843">
            <v>4079023.81</v>
          </cell>
          <cell r="AA843">
            <v>4040723.11</v>
          </cell>
        </row>
        <row r="844">
          <cell r="Q844">
            <v>0</v>
          </cell>
          <cell r="S844">
            <v>0</v>
          </cell>
          <cell r="U844">
            <v>0</v>
          </cell>
          <cell r="V844">
            <v>0</v>
          </cell>
          <cell r="W844">
            <v>0</v>
          </cell>
          <cell r="Y844">
            <v>0</v>
          </cell>
          <cell r="AA844">
            <v>0</v>
          </cell>
        </row>
        <row r="845">
          <cell r="Q845">
            <v>33238.550000000003</v>
          </cell>
          <cell r="S845">
            <v>32655.41</v>
          </cell>
          <cell r="U845">
            <v>32072.27</v>
          </cell>
          <cell r="V845">
            <v>31780.7</v>
          </cell>
          <cell r="W845">
            <v>31489.13</v>
          </cell>
          <cell r="Y845">
            <v>30905.99</v>
          </cell>
          <cell r="AA845">
            <v>30322.85</v>
          </cell>
        </row>
        <row r="846">
          <cell r="Q846">
            <v>1008150.07</v>
          </cell>
          <cell r="S846">
            <v>1000569.99</v>
          </cell>
          <cell r="U846">
            <v>992989.91</v>
          </cell>
          <cell r="V846">
            <v>989199.87</v>
          </cell>
          <cell r="W846">
            <v>985409.83</v>
          </cell>
          <cell r="Y846">
            <v>977829.75</v>
          </cell>
          <cell r="AA846">
            <v>970249.67</v>
          </cell>
        </row>
        <row r="847">
          <cell r="Q847">
            <v>766111.02</v>
          </cell>
          <cell r="S847">
            <v>760350.78</v>
          </cell>
          <cell r="U847">
            <v>754590.54</v>
          </cell>
          <cell r="V847">
            <v>751710.42</v>
          </cell>
          <cell r="W847">
            <v>748830.3</v>
          </cell>
          <cell r="Y847">
            <v>743070.06</v>
          </cell>
          <cell r="AA847">
            <v>737309.82</v>
          </cell>
        </row>
        <row r="848">
          <cell r="Q848">
            <v>2345797.09</v>
          </cell>
          <cell r="S848">
            <v>2328159.5099999998</v>
          </cell>
          <cell r="U848">
            <v>2310521.9300000002</v>
          </cell>
          <cell r="V848">
            <v>2301703.14</v>
          </cell>
          <cell r="W848">
            <v>2292884.35</v>
          </cell>
          <cell r="Y848">
            <v>2275246.77</v>
          </cell>
          <cell r="AA848">
            <v>2257609.19</v>
          </cell>
        </row>
        <row r="849">
          <cell r="Q849">
            <v>715934.91</v>
          </cell>
          <cell r="S849">
            <v>710551.95</v>
          </cell>
          <cell r="U849">
            <v>705168.99</v>
          </cell>
          <cell r="V849">
            <v>702477.51</v>
          </cell>
          <cell r="W849">
            <v>699786.03</v>
          </cell>
          <cell r="Y849">
            <v>694403.07</v>
          </cell>
          <cell r="AA849">
            <v>689020.11</v>
          </cell>
        </row>
        <row r="850">
          <cell r="Q850">
            <v>14834.22</v>
          </cell>
          <cell r="S850">
            <v>14644.04</v>
          </cell>
          <cell r="U850">
            <v>14453.86</v>
          </cell>
          <cell r="V850">
            <v>14358.77</v>
          </cell>
          <cell r="W850">
            <v>14263.68</v>
          </cell>
          <cell r="Y850">
            <v>14073.5</v>
          </cell>
          <cell r="AA850">
            <v>13883.32</v>
          </cell>
        </row>
        <row r="851">
          <cell r="Q851">
            <v>34612.410000000003</v>
          </cell>
          <cell r="S851">
            <v>34168.65</v>
          </cell>
          <cell r="U851">
            <v>33724.89</v>
          </cell>
          <cell r="V851">
            <v>33503.01</v>
          </cell>
          <cell r="W851">
            <v>33281.129999999997</v>
          </cell>
          <cell r="Y851">
            <v>32837.370000000003</v>
          </cell>
          <cell r="AA851">
            <v>32393.61</v>
          </cell>
        </row>
        <row r="852">
          <cell r="Q852">
            <v>0</v>
          </cell>
          <cell r="S852">
            <v>0</v>
          </cell>
          <cell r="U852">
            <v>0</v>
          </cell>
          <cell r="V852">
            <v>0</v>
          </cell>
          <cell r="W852">
            <v>0</v>
          </cell>
          <cell r="Y852">
            <v>0</v>
          </cell>
          <cell r="AA852">
            <v>0</v>
          </cell>
        </row>
        <row r="853">
          <cell r="Q853">
            <v>853971.32</v>
          </cell>
          <cell r="S853">
            <v>843557.04</v>
          </cell>
          <cell r="U853">
            <v>833142.76</v>
          </cell>
          <cell r="V853">
            <v>827935.62</v>
          </cell>
          <cell r="W853">
            <v>822728.48</v>
          </cell>
          <cell r="Y853">
            <v>812314.2</v>
          </cell>
          <cell r="AA853">
            <v>801899.92</v>
          </cell>
        </row>
        <row r="854">
          <cell r="Q854">
            <v>395356.79</v>
          </cell>
          <cell r="S854">
            <v>378883.59</v>
          </cell>
          <cell r="U854">
            <v>362410.39</v>
          </cell>
          <cell r="V854">
            <v>354173.79</v>
          </cell>
          <cell r="W854">
            <v>345937.19</v>
          </cell>
          <cell r="Y854">
            <v>329463.99</v>
          </cell>
          <cell r="AA854">
            <v>312990.78999999998</v>
          </cell>
        </row>
        <row r="855">
          <cell r="Q855">
            <v>50188.72</v>
          </cell>
          <cell r="S855">
            <v>47614.94</v>
          </cell>
          <cell r="U855">
            <v>45041.16</v>
          </cell>
          <cell r="V855">
            <v>43754.27</v>
          </cell>
          <cell r="W855">
            <v>42467.38</v>
          </cell>
          <cell r="Y855">
            <v>39893.599999999999</v>
          </cell>
          <cell r="AA855">
            <v>37319.82</v>
          </cell>
        </row>
        <row r="856">
          <cell r="Q856">
            <v>155400.29999999999</v>
          </cell>
          <cell r="S856">
            <v>153624.32000000001</v>
          </cell>
          <cell r="U856">
            <v>151848.34</v>
          </cell>
          <cell r="V856">
            <v>150960.35</v>
          </cell>
          <cell r="W856">
            <v>150072.35999999999</v>
          </cell>
          <cell r="Y856">
            <v>148296.38</v>
          </cell>
          <cell r="AA856">
            <v>146520.4</v>
          </cell>
        </row>
        <row r="857">
          <cell r="Q857">
            <v>0</v>
          </cell>
          <cell r="S857">
            <v>0</v>
          </cell>
          <cell r="U857">
            <v>0</v>
          </cell>
          <cell r="V857">
            <v>0</v>
          </cell>
          <cell r="W857">
            <v>0</v>
          </cell>
          <cell r="Y857">
            <v>0</v>
          </cell>
          <cell r="AA857">
            <v>0</v>
          </cell>
        </row>
        <row r="858">
          <cell r="Q858">
            <v>5418087.7599999998</v>
          </cell>
          <cell r="S858">
            <v>5385250.8600000003</v>
          </cell>
          <cell r="U858">
            <v>5352413.96</v>
          </cell>
          <cell r="V858">
            <v>5335995.51</v>
          </cell>
          <cell r="W858">
            <v>5319577.0599999996</v>
          </cell>
          <cell r="Y858">
            <v>5286740.16</v>
          </cell>
          <cell r="AA858">
            <v>5253903.26</v>
          </cell>
        </row>
        <row r="859">
          <cell r="Q859">
            <v>1607202.99</v>
          </cell>
          <cell r="S859">
            <v>1575377.19</v>
          </cell>
          <cell r="U859">
            <v>1543551.39</v>
          </cell>
          <cell r="V859">
            <v>1527638.49</v>
          </cell>
          <cell r="W859">
            <v>1511725.59</v>
          </cell>
          <cell r="Y859">
            <v>1479899.79</v>
          </cell>
          <cell r="AA859">
            <v>1448073.99</v>
          </cell>
        </row>
        <row r="860">
          <cell r="Q860">
            <v>10796919.33</v>
          </cell>
          <cell r="S860">
            <v>11980919.33</v>
          </cell>
          <cell r="U860">
            <v>12353919.33</v>
          </cell>
          <cell r="V860">
            <v>12203919.33</v>
          </cell>
          <cell r="W860">
            <v>12197919.33</v>
          </cell>
          <cell r="Y860">
            <v>12111919.33</v>
          </cell>
          <cell r="AA860">
            <v>12135919.33</v>
          </cell>
        </row>
        <row r="861">
          <cell r="Q861">
            <v>0</v>
          </cell>
          <cell r="S861">
            <v>0</v>
          </cell>
          <cell r="U861">
            <v>0</v>
          </cell>
          <cell r="V861">
            <v>0</v>
          </cell>
          <cell r="W861">
            <v>0</v>
          </cell>
          <cell r="Y861">
            <v>0</v>
          </cell>
          <cell r="AA861">
            <v>0</v>
          </cell>
        </row>
        <row r="862">
          <cell r="Q862">
            <v>0</v>
          </cell>
          <cell r="S862">
            <v>0</v>
          </cell>
          <cell r="U862">
            <v>0</v>
          </cell>
          <cell r="V862">
            <v>0</v>
          </cell>
          <cell r="W862">
            <v>0</v>
          </cell>
          <cell r="Y862">
            <v>0</v>
          </cell>
          <cell r="AA862">
            <v>0</v>
          </cell>
        </row>
        <row r="863">
          <cell r="Q863">
            <v>5328888</v>
          </cell>
          <cell r="S863">
            <v>5328888</v>
          </cell>
          <cell r="U863">
            <v>5485875</v>
          </cell>
          <cell r="V863">
            <v>5485875</v>
          </cell>
          <cell r="W863">
            <v>5390249</v>
          </cell>
          <cell r="Y863">
            <v>5390249</v>
          </cell>
          <cell r="AA863">
            <v>5445607</v>
          </cell>
        </row>
        <row r="864">
          <cell r="Q864">
            <v>2454000</v>
          </cell>
          <cell r="S864">
            <v>2454000</v>
          </cell>
          <cell r="U864">
            <v>2454000</v>
          </cell>
          <cell r="V864">
            <v>2454000</v>
          </cell>
          <cell r="W864">
            <v>2454000</v>
          </cell>
          <cell r="Y864">
            <v>2454000</v>
          </cell>
          <cell r="AA864">
            <v>2454000</v>
          </cell>
        </row>
        <row r="865">
          <cell r="Q865">
            <v>0</v>
          </cell>
          <cell r="S865">
            <v>0</v>
          </cell>
          <cell r="U865">
            <v>0</v>
          </cell>
          <cell r="V865">
            <v>0</v>
          </cell>
          <cell r="W865">
            <v>0</v>
          </cell>
          <cell r="Y865">
            <v>0</v>
          </cell>
          <cell r="AA865">
            <v>0</v>
          </cell>
        </row>
        <row r="866">
          <cell r="Q866">
            <v>1620000</v>
          </cell>
          <cell r="S866">
            <v>1518000</v>
          </cell>
          <cell r="U866">
            <v>1416000</v>
          </cell>
          <cell r="V866">
            <v>1365000</v>
          </cell>
          <cell r="W866">
            <v>1314000</v>
          </cell>
          <cell r="Y866">
            <v>1212000</v>
          </cell>
          <cell r="AA866">
            <v>1110000</v>
          </cell>
        </row>
        <row r="867">
          <cell r="Q867">
            <v>51319603</v>
          </cell>
          <cell r="S867">
            <v>61156640.240000002</v>
          </cell>
          <cell r="U867">
            <v>53671108.43</v>
          </cell>
          <cell r="V867">
            <v>45986258.560000002</v>
          </cell>
          <cell r="W867">
            <v>42861798.280000001</v>
          </cell>
          <cell r="Y867">
            <v>46455029.840000004</v>
          </cell>
          <cell r="AA867">
            <v>33198050.079999998</v>
          </cell>
        </row>
        <row r="868">
          <cell r="Q868">
            <v>412105</v>
          </cell>
          <cell r="S868">
            <v>412105</v>
          </cell>
          <cell r="U868">
            <v>412105</v>
          </cell>
          <cell r="V868">
            <v>412105</v>
          </cell>
          <cell r="W868">
            <v>412105</v>
          </cell>
          <cell r="Y868">
            <v>412105</v>
          </cell>
          <cell r="AA868">
            <v>412105</v>
          </cell>
        </row>
        <row r="869">
          <cell r="Q869">
            <v>10957.58</v>
          </cell>
          <cell r="S869">
            <v>10957.58</v>
          </cell>
          <cell r="U869">
            <v>10957.58</v>
          </cell>
          <cell r="V869">
            <v>10957.58</v>
          </cell>
          <cell r="W869">
            <v>10957.58</v>
          </cell>
          <cell r="Y869">
            <v>10957.58</v>
          </cell>
          <cell r="AA869">
            <v>0</v>
          </cell>
        </row>
        <row r="870">
          <cell r="Q870">
            <v>21873416</v>
          </cell>
          <cell r="S870">
            <v>24583459.18</v>
          </cell>
          <cell r="U870">
            <v>17884000.309999999</v>
          </cell>
          <cell r="V870">
            <v>12103569.51</v>
          </cell>
          <cell r="W870">
            <v>11041233.23</v>
          </cell>
          <cell r="Y870">
            <v>11925189.720000001</v>
          </cell>
          <cell r="AA870">
            <v>8803009.2300000004</v>
          </cell>
        </row>
        <row r="871">
          <cell r="Q871">
            <v>10470344</v>
          </cell>
          <cell r="S871">
            <v>10401686</v>
          </cell>
          <cell r="U871">
            <v>10333028</v>
          </cell>
          <cell r="V871">
            <v>10298699</v>
          </cell>
          <cell r="W871">
            <v>10264370</v>
          </cell>
          <cell r="Y871">
            <v>10195712</v>
          </cell>
          <cell r="AA871">
            <v>10127054</v>
          </cell>
        </row>
        <row r="872">
          <cell r="Q872">
            <v>0</v>
          </cell>
          <cell r="S872">
            <v>0</v>
          </cell>
          <cell r="U872">
            <v>0</v>
          </cell>
          <cell r="V872">
            <v>0</v>
          </cell>
          <cell r="W872">
            <v>0</v>
          </cell>
          <cell r="Y872">
            <v>0</v>
          </cell>
          <cell r="AA872">
            <v>0</v>
          </cell>
        </row>
        <row r="873">
          <cell r="Q873">
            <v>0</v>
          </cell>
          <cell r="S873">
            <v>0</v>
          </cell>
          <cell r="U873">
            <v>0</v>
          </cell>
          <cell r="V873">
            <v>0</v>
          </cell>
          <cell r="W873">
            <v>0</v>
          </cell>
          <cell r="Y873">
            <v>0</v>
          </cell>
          <cell r="AA873">
            <v>0</v>
          </cell>
        </row>
        <row r="874">
          <cell r="Q874">
            <v>0</v>
          </cell>
          <cell r="S874">
            <v>0</v>
          </cell>
          <cell r="U874">
            <v>0</v>
          </cell>
          <cell r="V874">
            <v>0</v>
          </cell>
          <cell r="W874">
            <v>0</v>
          </cell>
          <cell r="Y874">
            <v>0</v>
          </cell>
          <cell r="AA874">
            <v>0</v>
          </cell>
        </row>
        <row r="875">
          <cell r="Q875">
            <v>84163082</v>
          </cell>
          <cell r="S875">
            <v>85322082</v>
          </cell>
          <cell r="U875">
            <v>86462082</v>
          </cell>
          <cell r="V875">
            <v>86872082</v>
          </cell>
          <cell r="W875">
            <v>87561082</v>
          </cell>
          <cell r="Y875">
            <v>88521082</v>
          </cell>
          <cell r="AA875">
            <v>89420041</v>
          </cell>
        </row>
        <row r="876">
          <cell r="Q876">
            <v>8428000</v>
          </cell>
          <cell r="S876">
            <v>7900000</v>
          </cell>
          <cell r="U876">
            <v>7331000</v>
          </cell>
          <cell r="V876">
            <v>7070000</v>
          </cell>
          <cell r="W876">
            <v>6799000</v>
          </cell>
          <cell r="Y876">
            <v>6239000</v>
          </cell>
          <cell r="AA876">
            <v>5686000</v>
          </cell>
        </row>
        <row r="877">
          <cell r="Q877">
            <v>0</v>
          </cell>
          <cell r="S877">
            <v>0</v>
          </cell>
          <cell r="U877">
            <v>0</v>
          </cell>
          <cell r="V877">
            <v>0</v>
          </cell>
          <cell r="W877">
            <v>0</v>
          </cell>
          <cell r="Y877">
            <v>0</v>
          </cell>
          <cell r="AA877">
            <v>0</v>
          </cell>
        </row>
        <row r="878">
          <cell r="Q878">
            <v>81336</v>
          </cell>
          <cell r="S878">
            <v>81336</v>
          </cell>
          <cell r="U878">
            <v>69336</v>
          </cell>
          <cell r="V878">
            <v>69336</v>
          </cell>
          <cell r="W878">
            <v>57336</v>
          </cell>
          <cell r="Y878">
            <v>57336</v>
          </cell>
          <cell r="AA878">
            <v>45336</v>
          </cell>
        </row>
        <row r="879">
          <cell r="Q879">
            <v>31824059</v>
          </cell>
          <cell r="S879">
            <v>48441511.850000001</v>
          </cell>
          <cell r="U879">
            <v>57269737.200000003</v>
          </cell>
          <cell r="V879">
            <v>53394534.020000003</v>
          </cell>
          <cell r="W879">
            <v>53534945.759999998</v>
          </cell>
          <cell r="Y879">
            <v>47911050.890000001</v>
          </cell>
          <cell r="AA879">
            <v>31772828.899999999</v>
          </cell>
        </row>
        <row r="880">
          <cell r="Q880">
            <v>-118022</v>
          </cell>
          <cell r="S880">
            <v>-118022</v>
          </cell>
          <cell r="U880">
            <v>0</v>
          </cell>
          <cell r="V880">
            <v>0</v>
          </cell>
          <cell r="W880">
            <v>0</v>
          </cell>
          <cell r="Y880">
            <v>0</v>
          </cell>
          <cell r="AA880">
            <v>0</v>
          </cell>
        </row>
        <row r="881">
          <cell r="Q881">
            <v>0</v>
          </cell>
          <cell r="S881">
            <v>0</v>
          </cell>
          <cell r="U881">
            <v>0</v>
          </cell>
          <cell r="V881">
            <v>0</v>
          </cell>
          <cell r="W881">
            <v>0</v>
          </cell>
          <cell r="Y881">
            <v>0</v>
          </cell>
          <cell r="AA881">
            <v>0</v>
          </cell>
        </row>
        <row r="882">
          <cell r="Q882">
            <v>33855518</v>
          </cell>
          <cell r="S882">
            <v>45405962.369999997</v>
          </cell>
          <cell r="U882">
            <v>40388500.93</v>
          </cell>
          <cell r="V882">
            <v>33052637.399999999</v>
          </cell>
          <cell r="W882">
            <v>32084662.48</v>
          </cell>
          <cell r="Y882">
            <v>31770776.969999999</v>
          </cell>
          <cell r="AA882">
            <v>24082491.969999999</v>
          </cell>
        </row>
        <row r="883">
          <cell r="Q883">
            <v>-65675</v>
          </cell>
          <cell r="S883">
            <v>-65675</v>
          </cell>
          <cell r="U883">
            <v>0</v>
          </cell>
          <cell r="V883">
            <v>0</v>
          </cell>
          <cell r="W883">
            <v>0</v>
          </cell>
          <cell r="Y883">
            <v>0</v>
          </cell>
          <cell r="AA883">
            <v>0</v>
          </cell>
        </row>
        <row r="884">
          <cell r="Q884">
            <v>2716379</v>
          </cell>
          <cell r="S884">
            <v>2716379</v>
          </cell>
          <cell r="U884">
            <v>2862379</v>
          </cell>
          <cell r="V884">
            <v>2862379</v>
          </cell>
          <cell r="W884">
            <v>3135379</v>
          </cell>
          <cell r="Y884">
            <v>3135379</v>
          </cell>
          <cell r="AA884">
            <v>2955379</v>
          </cell>
        </row>
        <row r="885">
          <cell r="Q885">
            <v>235348</v>
          </cell>
          <cell r="S885">
            <v>235348</v>
          </cell>
          <cell r="U885">
            <v>282348</v>
          </cell>
          <cell r="V885">
            <v>282348</v>
          </cell>
          <cell r="W885">
            <v>409348</v>
          </cell>
          <cell r="Y885">
            <v>409348</v>
          </cell>
          <cell r="AA885">
            <v>483348</v>
          </cell>
        </row>
        <row r="887">
          <cell r="Q887">
            <v>0</v>
          </cell>
          <cell r="S887">
            <v>0</v>
          </cell>
          <cell r="U887">
            <v>0</v>
          </cell>
          <cell r="V887">
            <v>0</v>
          </cell>
          <cell r="W887">
            <v>0</v>
          </cell>
          <cell r="Y887">
            <v>0</v>
          </cell>
          <cell r="AA887">
            <v>0</v>
          </cell>
        </row>
        <row r="889">
          <cell r="Q889">
            <v>0</v>
          </cell>
          <cell r="S889">
            <v>0</v>
          </cell>
          <cell r="U889">
            <v>0</v>
          </cell>
          <cell r="V889">
            <v>0</v>
          </cell>
          <cell r="W889">
            <v>0</v>
          </cell>
          <cell r="Y889">
            <v>0</v>
          </cell>
          <cell r="AA889">
            <v>0</v>
          </cell>
        </row>
        <row r="890">
          <cell r="Q890">
            <v>0</v>
          </cell>
          <cell r="S890">
            <v>0</v>
          </cell>
          <cell r="U890">
            <v>0</v>
          </cell>
          <cell r="V890">
            <v>0</v>
          </cell>
          <cell r="W890">
            <v>0</v>
          </cell>
          <cell r="Y890">
            <v>0</v>
          </cell>
          <cell r="AA890">
            <v>0</v>
          </cell>
        </row>
        <row r="891">
          <cell r="Q891">
            <v>10615233</v>
          </cell>
          <cell r="S891">
            <v>10615233</v>
          </cell>
          <cell r="U891">
            <v>10490233</v>
          </cell>
          <cell r="V891">
            <v>10490233</v>
          </cell>
          <cell r="W891">
            <v>10261233</v>
          </cell>
          <cell r="Y891">
            <v>10261233</v>
          </cell>
          <cell r="AA891">
            <v>10550233</v>
          </cell>
        </row>
        <row r="892">
          <cell r="Q892">
            <v>1471718</v>
          </cell>
          <cell r="S892">
            <v>1471718</v>
          </cell>
          <cell r="U892">
            <v>1348718</v>
          </cell>
          <cell r="V892">
            <v>1348718</v>
          </cell>
          <cell r="W892">
            <v>1225718</v>
          </cell>
          <cell r="Y892">
            <v>1225718</v>
          </cell>
          <cell r="AA892">
            <v>1102718</v>
          </cell>
        </row>
        <row r="893">
          <cell r="Q893">
            <v>1235000</v>
          </cell>
          <cell r="S893">
            <v>1235000</v>
          </cell>
          <cell r="U893">
            <v>1235000</v>
          </cell>
          <cell r="V893">
            <v>1235000</v>
          </cell>
          <cell r="W893">
            <v>1235000</v>
          </cell>
          <cell r="Y893">
            <v>1235000</v>
          </cell>
          <cell r="AA893">
            <v>1235000</v>
          </cell>
        </row>
        <row r="894">
          <cell r="Q894">
            <v>0</v>
          </cell>
          <cell r="S894">
            <v>0</v>
          </cell>
          <cell r="U894">
            <v>0</v>
          </cell>
          <cell r="V894">
            <v>0</v>
          </cell>
          <cell r="W894">
            <v>0</v>
          </cell>
          <cell r="Y894">
            <v>0</v>
          </cell>
          <cell r="AA894">
            <v>0</v>
          </cell>
        </row>
        <row r="895">
          <cell r="Q895">
            <v>0</v>
          </cell>
          <cell r="S895">
            <v>0</v>
          </cell>
          <cell r="U895">
            <v>0</v>
          </cell>
          <cell r="V895">
            <v>0</v>
          </cell>
          <cell r="W895">
            <v>0</v>
          </cell>
          <cell r="Y895">
            <v>0</v>
          </cell>
          <cell r="AA895">
            <v>0</v>
          </cell>
        </row>
        <row r="896">
          <cell r="Q896">
            <v>1595730</v>
          </cell>
          <cell r="S896">
            <v>1595730</v>
          </cell>
          <cell r="U896">
            <v>0</v>
          </cell>
          <cell r="V896">
            <v>0</v>
          </cell>
          <cell r="W896">
            <v>0</v>
          </cell>
          <cell r="Y896">
            <v>0</v>
          </cell>
          <cell r="AA896">
            <v>0</v>
          </cell>
        </row>
        <row r="897">
          <cell r="Q897">
            <v>0</v>
          </cell>
          <cell r="S897">
            <v>0</v>
          </cell>
          <cell r="U897">
            <v>0</v>
          </cell>
          <cell r="V897">
            <v>0</v>
          </cell>
          <cell r="W897">
            <v>0</v>
          </cell>
          <cell r="Y897">
            <v>0</v>
          </cell>
          <cell r="AA897">
            <v>0</v>
          </cell>
        </row>
        <row r="898">
          <cell r="Q898">
            <v>1369000</v>
          </cell>
          <cell r="S898">
            <v>1369000</v>
          </cell>
          <cell r="U898">
            <v>1294000</v>
          </cell>
          <cell r="V898">
            <v>1294000</v>
          </cell>
          <cell r="W898">
            <v>1238000</v>
          </cell>
          <cell r="Y898">
            <v>1238000</v>
          </cell>
          <cell r="AA898">
            <v>1163000</v>
          </cell>
        </row>
        <row r="899">
          <cell r="U899">
            <v>1614443</v>
          </cell>
          <cell r="V899">
            <v>1614443</v>
          </cell>
          <cell r="W899">
            <v>1530937</v>
          </cell>
          <cell r="Y899">
            <v>1530937</v>
          </cell>
          <cell r="AA899">
            <v>1447431</v>
          </cell>
        </row>
        <row r="900">
          <cell r="AA900">
            <v>241945</v>
          </cell>
        </row>
        <row r="901">
          <cell r="Q901">
            <v>0</v>
          </cell>
          <cell r="S901">
            <v>0</v>
          </cell>
          <cell r="U901">
            <v>0</v>
          </cell>
          <cell r="V901">
            <v>0</v>
          </cell>
          <cell r="W901">
            <v>0</v>
          </cell>
          <cell r="Y901">
            <v>0</v>
          </cell>
          <cell r="AA901">
            <v>0</v>
          </cell>
        </row>
        <row r="902">
          <cell r="Q902">
            <v>-122602</v>
          </cell>
          <cell r="S902">
            <v>-122602</v>
          </cell>
          <cell r="U902">
            <v>0</v>
          </cell>
          <cell r="V902">
            <v>0</v>
          </cell>
          <cell r="W902">
            <v>0</v>
          </cell>
          <cell r="Y902">
            <v>0</v>
          </cell>
          <cell r="AA902">
            <v>0</v>
          </cell>
        </row>
        <row r="903">
          <cell r="Q903">
            <v>0</v>
          </cell>
          <cell r="S903">
            <v>0</v>
          </cell>
          <cell r="U903">
            <v>0</v>
          </cell>
          <cell r="V903">
            <v>0</v>
          </cell>
          <cell r="W903">
            <v>0</v>
          </cell>
          <cell r="Y903">
            <v>0</v>
          </cell>
          <cell r="AA903">
            <v>0</v>
          </cell>
        </row>
        <row r="904">
          <cell r="Q904">
            <v>-215214</v>
          </cell>
          <cell r="S904">
            <v>-215214</v>
          </cell>
          <cell r="U904">
            <v>0</v>
          </cell>
          <cell r="V904">
            <v>0</v>
          </cell>
          <cell r="W904">
            <v>0</v>
          </cell>
          <cell r="Y904">
            <v>0</v>
          </cell>
          <cell r="AA904">
            <v>0</v>
          </cell>
        </row>
        <row r="905">
          <cell r="Q905">
            <v>0</v>
          </cell>
          <cell r="S905">
            <v>0</v>
          </cell>
          <cell r="U905">
            <v>0</v>
          </cell>
          <cell r="V905">
            <v>0</v>
          </cell>
          <cell r="W905">
            <v>0</v>
          </cell>
          <cell r="Y905">
            <v>0</v>
          </cell>
          <cell r="AA905">
            <v>0</v>
          </cell>
        </row>
        <row r="906">
          <cell r="Q906">
            <v>2461388</v>
          </cell>
          <cell r="S906">
            <v>2880388</v>
          </cell>
          <cell r="U906">
            <v>3365388</v>
          </cell>
          <cell r="V906">
            <v>3348388</v>
          </cell>
          <cell r="W906">
            <v>3346388</v>
          </cell>
          <cell r="Y906">
            <v>3504388</v>
          </cell>
          <cell r="AA906">
            <v>11137388</v>
          </cell>
        </row>
        <row r="907">
          <cell r="Q907">
            <v>0</v>
          </cell>
          <cell r="S907">
            <v>0</v>
          </cell>
          <cell r="U907">
            <v>0</v>
          </cell>
          <cell r="V907">
            <v>0</v>
          </cell>
          <cell r="W907">
            <v>0</v>
          </cell>
          <cell r="Y907">
            <v>0</v>
          </cell>
          <cell r="AA907">
            <v>0</v>
          </cell>
        </row>
        <row r="908">
          <cell r="Q908">
            <v>0</v>
          </cell>
          <cell r="S908">
            <v>0</v>
          </cell>
          <cell r="U908">
            <v>0</v>
          </cell>
          <cell r="V908">
            <v>0</v>
          </cell>
          <cell r="W908">
            <v>0</v>
          </cell>
          <cell r="Y908">
            <v>0</v>
          </cell>
          <cell r="AA908">
            <v>0</v>
          </cell>
        </row>
        <row r="909">
          <cell r="Q909">
            <v>0</v>
          </cell>
          <cell r="S909">
            <v>0</v>
          </cell>
          <cell r="U909">
            <v>0</v>
          </cell>
          <cell r="V909">
            <v>0</v>
          </cell>
          <cell r="W909">
            <v>0</v>
          </cell>
          <cell r="Y909">
            <v>0</v>
          </cell>
          <cell r="AA909">
            <v>0</v>
          </cell>
        </row>
        <row r="910">
          <cell r="Q910">
            <v>0</v>
          </cell>
          <cell r="S910">
            <v>0</v>
          </cell>
          <cell r="U910">
            <v>0</v>
          </cell>
          <cell r="V910">
            <v>0</v>
          </cell>
          <cell r="W910">
            <v>138460</v>
          </cell>
          <cell r="Y910">
            <v>138460</v>
          </cell>
          <cell r="AA910">
            <v>211549</v>
          </cell>
        </row>
        <row r="911">
          <cell r="Q911">
            <v>0</v>
          </cell>
          <cell r="S911">
            <v>0</v>
          </cell>
          <cell r="U911">
            <v>0</v>
          </cell>
          <cell r="V911">
            <v>0</v>
          </cell>
          <cell r="W911">
            <v>0</v>
          </cell>
          <cell r="Y911">
            <v>0</v>
          </cell>
          <cell r="AA911">
            <v>0</v>
          </cell>
        </row>
        <row r="912">
          <cell r="Q912">
            <v>0</v>
          </cell>
          <cell r="S912">
            <v>0</v>
          </cell>
          <cell r="U912">
            <v>0</v>
          </cell>
          <cell r="V912">
            <v>0</v>
          </cell>
          <cell r="W912">
            <v>0</v>
          </cell>
          <cell r="Y912">
            <v>0</v>
          </cell>
          <cell r="AA912">
            <v>0</v>
          </cell>
        </row>
        <row r="913">
          <cell r="Q913">
            <v>5227770</v>
          </cell>
          <cell r="S913">
            <v>5227770</v>
          </cell>
          <cell r="U913">
            <v>863426</v>
          </cell>
          <cell r="V913">
            <v>863426</v>
          </cell>
          <cell r="W913">
            <v>863426</v>
          </cell>
          <cell r="Y913">
            <v>863426</v>
          </cell>
          <cell r="AA913">
            <v>426</v>
          </cell>
        </row>
        <row r="914">
          <cell r="Q914">
            <v>0</v>
          </cell>
          <cell r="S914">
            <v>0</v>
          </cell>
          <cell r="U914">
            <v>0</v>
          </cell>
          <cell r="V914">
            <v>0</v>
          </cell>
          <cell r="W914">
            <v>0</v>
          </cell>
          <cell r="Y914">
            <v>0</v>
          </cell>
          <cell r="AA914">
            <v>0</v>
          </cell>
        </row>
        <row r="915">
          <cell r="Q915">
            <v>0</v>
          </cell>
          <cell r="S915">
            <v>0</v>
          </cell>
          <cell r="U915">
            <v>0</v>
          </cell>
          <cell r="V915">
            <v>0</v>
          </cell>
          <cell r="W915">
            <v>0</v>
          </cell>
          <cell r="Y915">
            <v>0</v>
          </cell>
          <cell r="AA915">
            <v>0</v>
          </cell>
        </row>
        <row r="916">
          <cell r="Q916">
            <v>0</v>
          </cell>
          <cell r="S916">
            <v>0</v>
          </cell>
          <cell r="U916">
            <v>0</v>
          </cell>
          <cell r="V916">
            <v>0</v>
          </cell>
          <cell r="W916">
            <v>0</v>
          </cell>
          <cell r="Y916">
            <v>0</v>
          </cell>
          <cell r="AA916">
            <v>0</v>
          </cell>
        </row>
        <row r="917">
          <cell r="Q917">
            <v>159437</v>
          </cell>
          <cell r="S917">
            <v>159437</v>
          </cell>
          <cell r="U917">
            <v>159437</v>
          </cell>
          <cell r="V917">
            <v>159437</v>
          </cell>
          <cell r="W917">
            <v>159437</v>
          </cell>
          <cell r="Y917">
            <v>159437</v>
          </cell>
          <cell r="AA917">
            <v>159437</v>
          </cell>
        </row>
        <row r="918">
          <cell r="Q918">
            <v>1732586</v>
          </cell>
          <cell r="S918">
            <v>1725586</v>
          </cell>
          <cell r="U918">
            <v>1696586</v>
          </cell>
          <cell r="V918">
            <v>1694586</v>
          </cell>
          <cell r="W918">
            <v>1696586</v>
          </cell>
          <cell r="Y918">
            <v>200586</v>
          </cell>
          <cell r="AA918">
            <v>49586</v>
          </cell>
        </row>
        <row r="919">
          <cell r="Q919">
            <v>0</v>
          </cell>
          <cell r="S919">
            <v>0</v>
          </cell>
          <cell r="U919">
            <v>0</v>
          </cell>
          <cell r="V919">
            <v>0</v>
          </cell>
          <cell r="W919">
            <v>0</v>
          </cell>
          <cell r="Y919">
            <v>0</v>
          </cell>
          <cell r="AA919">
            <v>0</v>
          </cell>
        </row>
        <row r="920">
          <cell r="Q920">
            <v>0</v>
          </cell>
          <cell r="S920">
            <v>0</v>
          </cell>
          <cell r="U920">
            <v>0</v>
          </cell>
          <cell r="V920">
            <v>0</v>
          </cell>
          <cell r="W920">
            <v>0</v>
          </cell>
          <cell r="Y920">
            <v>0</v>
          </cell>
          <cell r="AA920">
            <v>0</v>
          </cell>
        </row>
        <row r="921">
          <cell r="Q921">
            <v>199681</v>
          </cell>
          <cell r="S921">
            <v>198437</v>
          </cell>
          <cell r="U921">
            <v>197193</v>
          </cell>
          <cell r="V921">
            <v>196571</v>
          </cell>
          <cell r="W921">
            <v>195949</v>
          </cell>
          <cell r="Y921">
            <v>194705</v>
          </cell>
          <cell r="AA921">
            <v>193461</v>
          </cell>
        </row>
        <row r="922">
          <cell r="Q922">
            <v>0</v>
          </cell>
          <cell r="S922">
            <v>0</v>
          </cell>
          <cell r="U922">
            <v>0</v>
          </cell>
          <cell r="V922">
            <v>0</v>
          </cell>
          <cell r="W922">
            <v>0</v>
          </cell>
          <cell r="Y922">
            <v>0</v>
          </cell>
          <cell r="AA922">
            <v>0</v>
          </cell>
        </row>
        <row r="923">
          <cell r="Q923">
            <v>0</v>
          </cell>
          <cell r="S923">
            <v>0</v>
          </cell>
          <cell r="U923">
            <v>0</v>
          </cell>
          <cell r="V923">
            <v>0</v>
          </cell>
          <cell r="W923">
            <v>0</v>
          </cell>
          <cell r="Y923">
            <v>0</v>
          </cell>
          <cell r="AA923">
            <v>0</v>
          </cell>
        </row>
        <row r="924">
          <cell r="Q924">
            <v>0</v>
          </cell>
          <cell r="S924">
            <v>0</v>
          </cell>
          <cell r="U924">
            <v>0</v>
          </cell>
          <cell r="V924">
            <v>0</v>
          </cell>
          <cell r="W924">
            <v>0</v>
          </cell>
          <cell r="Y924">
            <v>0</v>
          </cell>
          <cell r="AA924">
            <v>0</v>
          </cell>
        </row>
        <row r="925">
          <cell r="Q925">
            <v>0</v>
          </cell>
          <cell r="S925">
            <v>2042000</v>
          </cell>
          <cell r="U925">
            <v>0</v>
          </cell>
          <cell r="V925">
            <v>0</v>
          </cell>
          <cell r="W925">
            <v>0</v>
          </cell>
          <cell r="Y925">
            <v>0</v>
          </cell>
          <cell r="AA925">
            <v>0</v>
          </cell>
        </row>
        <row r="926">
          <cell r="Q926">
            <v>1366935</v>
          </cell>
          <cell r="S926">
            <v>1366935</v>
          </cell>
          <cell r="U926">
            <v>1458935</v>
          </cell>
          <cell r="V926">
            <v>1458935</v>
          </cell>
          <cell r="W926">
            <v>1551935</v>
          </cell>
          <cell r="Y926">
            <v>1551935</v>
          </cell>
          <cell r="AA926">
            <v>1527054</v>
          </cell>
        </row>
        <row r="927">
          <cell r="Q927">
            <v>74353376.010000005</v>
          </cell>
          <cell r="S927">
            <v>74098718.989999995</v>
          </cell>
          <cell r="U927">
            <v>73789151.870000005</v>
          </cell>
          <cell r="V927">
            <v>73648095.829999998</v>
          </cell>
          <cell r="W927">
            <v>75464120.290000007</v>
          </cell>
          <cell r="Y927">
            <v>75182008.209999993</v>
          </cell>
          <cell r="AA927">
            <v>74899896.129999995</v>
          </cell>
        </row>
        <row r="928">
          <cell r="Q928">
            <v>0</v>
          </cell>
          <cell r="S928">
            <v>0</v>
          </cell>
          <cell r="U928">
            <v>0</v>
          </cell>
          <cell r="V928">
            <v>0</v>
          </cell>
          <cell r="W928">
            <v>0</v>
          </cell>
          <cell r="Y928">
            <v>0</v>
          </cell>
          <cell r="AA928">
            <v>0</v>
          </cell>
        </row>
        <row r="929">
          <cell r="Q929">
            <v>3494503.35</v>
          </cell>
          <cell r="S929">
            <v>3409645.45</v>
          </cell>
          <cell r="U929">
            <v>3324787.55</v>
          </cell>
          <cell r="V929">
            <v>3282358.6</v>
          </cell>
          <cell r="W929">
            <v>3239929.65</v>
          </cell>
          <cell r="Y929">
            <v>3155071.75</v>
          </cell>
          <cell r="AA929">
            <v>3070213.85</v>
          </cell>
        </row>
        <row r="930">
          <cell r="Q930">
            <v>954274</v>
          </cell>
          <cell r="S930">
            <v>954274</v>
          </cell>
          <cell r="U930">
            <v>870274</v>
          </cell>
          <cell r="V930">
            <v>870274</v>
          </cell>
          <cell r="W930">
            <v>786274</v>
          </cell>
          <cell r="Y930">
            <v>786274</v>
          </cell>
          <cell r="AA930">
            <v>702274</v>
          </cell>
        </row>
        <row r="931">
          <cell r="Q931">
            <v>96250</v>
          </cell>
          <cell r="S931">
            <v>96425</v>
          </cell>
          <cell r="U931">
            <v>128916.67</v>
          </cell>
          <cell r="V931">
            <v>130841.67</v>
          </cell>
          <cell r="W931">
            <v>-547283.32999999996</v>
          </cell>
          <cell r="Y931">
            <v>-543433.32999999996</v>
          </cell>
          <cell r="AA931">
            <v>-539583.32999999996</v>
          </cell>
        </row>
        <row r="932">
          <cell r="Q932">
            <v>1381423</v>
          </cell>
          <cell r="S932">
            <v>1463746</v>
          </cell>
          <cell r="U932">
            <v>1581933</v>
          </cell>
          <cell r="V932">
            <v>1640334</v>
          </cell>
          <cell r="W932">
            <v>1688301</v>
          </cell>
          <cell r="Y932">
            <v>1753991</v>
          </cell>
          <cell r="AA932">
            <v>1813536</v>
          </cell>
        </row>
        <row r="933">
          <cell r="Q933">
            <v>-121881</v>
          </cell>
          <cell r="S933">
            <v>-121881</v>
          </cell>
          <cell r="U933">
            <v>-121881</v>
          </cell>
          <cell r="V933">
            <v>-121881</v>
          </cell>
          <cell r="W933">
            <v>-121881</v>
          </cell>
          <cell r="Y933">
            <v>-121881</v>
          </cell>
          <cell r="AA933">
            <v>0</v>
          </cell>
        </row>
        <row r="934">
          <cell r="Q934">
            <v>0</v>
          </cell>
          <cell r="S934">
            <v>0</v>
          </cell>
          <cell r="U934">
            <v>0</v>
          </cell>
          <cell r="V934">
            <v>0</v>
          </cell>
          <cell r="W934">
            <v>0</v>
          </cell>
          <cell r="Y934">
            <v>0</v>
          </cell>
          <cell r="AA934">
            <v>0</v>
          </cell>
        </row>
        <row r="935">
          <cell r="Q935">
            <v>0</v>
          </cell>
          <cell r="S935">
            <v>0</v>
          </cell>
          <cell r="U935">
            <v>0</v>
          </cell>
          <cell r="V935">
            <v>0</v>
          </cell>
          <cell r="W935">
            <v>0</v>
          </cell>
          <cell r="Y935">
            <v>0</v>
          </cell>
          <cell r="AA935">
            <v>0</v>
          </cell>
        </row>
        <row r="936">
          <cell r="Q936">
            <v>0</v>
          </cell>
          <cell r="S936">
            <v>0</v>
          </cell>
          <cell r="U936">
            <v>0</v>
          </cell>
          <cell r="V936">
            <v>0</v>
          </cell>
          <cell r="W936">
            <v>0</v>
          </cell>
          <cell r="Y936">
            <v>0</v>
          </cell>
          <cell r="AA936">
            <v>0</v>
          </cell>
        </row>
        <row r="937">
          <cell r="Q937">
            <v>6523000</v>
          </cell>
          <cell r="S937">
            <v>6615000</v>
          </cell>
          <cell r="U937">
            <v>6707000</v>
          </cell>
          <cell r="V937">
            <v>6753000</v>
          </cell>
          <cell r="W937">
            <v>6248000</v>
          </cell>
          <cell r="Y937">
            <v>6156000</v>
          </cell>
          <cell r="AA937">
            <v>6064000</v>
          </cell>
        </row>
        <row r="938">
          <cell r="Q938">
            <v>25990278</v>
          </cell>
          <cell r="S938">
            <v>35025278</v>
          </cell>
          <cell r="U938">
            <v>40451278</v>
          </cell>
          <cell r="V938">
            <v>42127278</v>
          </cell>
          <cell r="W938">
            <v>44567278</v>
          </cell>
          <cell r="Y938">
            <v>42083278</v>
          </cell>
          <cell r="AA938">
            <v>40738312</v>
          </cell>
        </row>
        <row r="939">
          <cell r="Q939">
            <v>184000</v>
          </cell>
          <cell r="S939">
            <v>557000</v>
          </cell>
          <cell r="U939">
            <v>602000</v>
          </cell>
          <cell r="V939">
            <v>596000</v>
          </cell>
          <cell r="W939">
            <v>773000</v>
          </cell>
          <cell r="Y939">
            <v>759000</v>
          </cell>
          <cell r="AA939">
            <v>745000</v>
          </cell>
        </row>
        <row r="940">
          <cell r="Q940">
            <v>230000</v>
          </cell>
          <cell r="S940">
            <v>230000</v>
          </cell>
          <cell r="U940">
            <v>407000</v>
          </cell>
          <cell r="V940">
            <v>407000</v>
          </cell>
          <cell r="W940">
            <v>54000</v>
          </cell>
          <cell r="Y940">
            <v>54000</v>
          </cell>
          <cell r="AA940">
            <v>417000</v>
          </cell>
        </row>
        <row r="941">
          <cell r="S941">
            <v>835000</v>
          </cell>
          <cell r="U941">
            <v>1420000</v>
          </cell>
          <cell r="V941">
            <v>1711000</v>
          </cell>
          <cell r="W941">
            <v>2002000</v>
          </cell>
          <cell r="Y941">
            <v>2583000</v>
          </cell>
          <cell r="AA941">
            <v>3162000</v>
          </cell>
        </row>
        <row r="942">
          <cell r="Q942">
            <v>0</v>
          </cell>
          <cell r="S942">
            <v>0</v>
          </cell>
          <cell r="U942">
            <v>0</v>
          </cell>
          <cell r="V942">
            <v>0</v>
          </cell>
          <cell r="W942">
            <v>0</v>
          </cell>
          <cell r="Y942">
            <v>0</v>
          </cell>
          <cell r="AA942">
            <v>0</v>
          </cell>
        </row>
        <row r="943">
          <cell r="Q943">
            <v>1929324</v>
          </cell>
          <cell r="S943">
            <v>1929324</v>
          </cell>
          <cell r="U943">
            <v>2205324</v>
          </cell>
          <cell r="V943">
            <v>2205324</v>
          </cell>
          <cell r="W943">
            <v>2478324</v>
          </cell>
          <cell r="Y943">
            <v>2478324</v>
          </cell>
          <cell r="AA943">
            <v>2807324</v>
          </cell>
        </row>
        <row r="944">
          <cell r="Q944">
            <v>931000</v>
          </cell>
          <cell r="S944">
            <v>847000</v>
          </cell>
          <cell r="U944">
            <v>763000</v>
          </cell>
          <cell r="V944">
            <v>721000</v>
          </cell>
          <cell r="W944">
            <v>679000</v>
          </cell>
          <cell r="Y944">
            <v>595000</v>
          </cell>
          <cell r="AA944">
            <v>511000</v>
          </cell>
        </row>
        <row r="946">
          <cell r="Q946">
            <v>0</v>
          </cell>
          <cell r="S946">
            <v>0</v>
          </cell>
          <cell r="U946">
            <v>0</v>
          </cell>
          <cell r="V946">
            <v>0</v>
          </cell>
          <cell r="W946">
            <v>0</v>
          </cell>
          <cell r="Y946">
            <v>0</v>
          </cell>
          <cell r="AA946">
            <v>0</v>
          </cell>
        </row>
        <row r="947">
          <cell r="Q947">
            <v>0</v>
          </cell>
          <cell r="S947">
            <v>0</v>
          </cell>
          <cell r="U947">
            <v>0</v>
          </cell>
          <cell r="V947">
            <v>0</v>
          </cell>
          <cell r="W947">
            <v>0</v>
          </cell>
          <cell r="Y947">
            <v>0</v>
          </cell>
          <cell r="AA947">
            <v>0</v>
          </cell>
        </row>
        <row r="948">
          <cell r="Q948">
            <v>3880000</v>
          </cell>
          <cell r="S948">
            <v>4164000</v>
          </cell>
          <cell r="U948">
            <v>4761000</v>
          </cell>
          <cell r="V948">
            <v>4908000</v>
          </cell>
          <cell r="W948">
            <v>4965000</v>
          </cell>
          <cell r="Y948">
            <v>5223000</v>
          </cell>
          <cell r="AA948">
            <v>5425000</v>
          </cell>
        </row>
        <row r="949">
          <cell r="Q949">
            <v>0</v>
          </cell>
          <cell r="S949">
            <v>0</v>
          </cell>
          <cell r="U949">
            <v>0</v>
          </cell>
          <cell r="V949">
            <v>0</v>
          </cell>
          <cell r="W949">
            <v>0</v>
          </cell>
          <cell r="Y949">
            <v>0</v>
          </cell>
          <cell r="AA949">
            <v>0</v>
          </cell>
        </row>
        <row r="950">
          <cell r="Q950">
            <v>-3196034</v>
          </cell>
          <cell r="S950">
            <v>-3196034</v>
          </cell>
          <cell r="U950">
            <v>-3294034</v>
          </cell>
          <cell r="V950">
            <v>-3294034</v>
          </cell>
          <cell r="W950">
            <v>-3382034</v>
          </cell>
          <cell r="Y950">
            <v>-3382034</v>
          </cell>
          <cell r="AA950">
            <v>-3542034</v>
          </cell>
        </row>
        <row r="951">
          <cell r="Q951">
            <v>0</v>
          </cell>
          <cell r="S951">
            <v>0</v>
          </cell>
          <cell r="U951">
            <v>0</v>
          </cell>
          <cell r="V951">
            <v>0</v>
          </cell>
          <cell r="W951">
            <v>0</v>
          </cell>
          <cell r="Y951">
            <v>0</v>
          </cell>
          <cell r="AA951">
            <v>0</v>
          </cell>
        </row>
        <row r="952">
          <cell r="Q952">
            <v>0</v>
          </cell>
          <cell r="S952">
            <v>0</v>
          </cell>
          <cell r="U952">
            <v>0</v>
          </cell>
          <cell r="V952">
            <v>0</v>
          </cell>
          <cell r="W952">
            <v>0</v>
          </cell>
          <cell r="Y952">
            <v>0</v>
          </cell>
          <cell r="AA952">
            <v>0</v>
          </cell>
        </row>
        <row r="953">
          <cell r="Q953">
            <v>0</v>
          </cell>
          <cell r="S953">
            <v>0</v>
          </cell>
          <cell r="U953">
            <v>0</v>
          </cell>
          <cell r="V953">
            <v>0</v>
          </cell>
          <cell r="W953">
            <v>0</v>
          </cell>
          <cell r="Y953">
            <v>0</v>
          </cell>
          <cell r="AA953">
            <v>0</v>
          </cell>
        </row>
        <row r="955">
          <cell r="Q955">
            <v>36000</v>
          </cell>
          <cell r="S955">
            <v>36000</v>
          </cell>
          <cell r="U955">
            <v>1000</v>
          </cell>
          <cell r="V955">
            <v>1000</v>
          </cell>
          <cell r="W955">
            <v>1000</v>
          </cell>
          <cell r="Y955">
            <v>1000</v>
          </cell>
          <cell r="AA955">
            <v>1000</v>
          </cell>
        </row>
        <row r="956">
          <cell r="Q956">
            <v>7474</v>
          </cell>
          <cell r="S956">
            <v>7474</v>
          </cell>
          <cell r="U956">
            <v>7474</v>
          </cell>
          <cell r="V956">
            <v>7474</v>
          </cell>
          <cell r="W956">
            <v>7474</v>
          </cell>
          <cell r="Y956">
            <v>7474</v>
          </cell>
          <cell r="AA956">
            <v>7474</v>
          </cell>
        </row>
        <row r="957">
          <cell r="Q957">
            <v>35000</v>
          </cell>
          <cell r="S957">
            <v>35000</v>
          </cell>
          <cell r="U957">
            <v>35000</v>
          </cell>
          <cell r="V957">
            <v>35000</v>
          </cell>
          <cell r="W957">
            <v>35000</v>
          </cell>
          <cell r="Y957">
            <v>35000</v>
          </cell>
          <cell r="AA957">
            <v>35000</v>
          </cell>
        </row>
        <row r="958">
          <cell r="Q958">
            <v>680967</v>
          </cell>
          <cell r="S958">
            <v>722967</v>
          </cell>
          <cell r="U958">
            <v>764967</v>
          </cell>
          <cell r="V958">
            <v>785967</v>
          </cell>
          <cell r="W958">
            <v>806967</v>
          </cell>
          <cell r="Y958">
            <v>848967</v>
          </cell>
          <cell r="AA958">
            <v>743967</v>
          </cell>
        </row>
        <row r="959">
          <cell r="Q959">
            <v>2133338</v>
          </cell>
          <cell r="S959">
            <v>2133338</v>
          </cell>
          <cell r="U959">
            <v>2134338</v>
          </cell>
          <cell r="V959">
            <v>2135338</v>
          </cell>
          <cell r="W959">
            <v>2134338</v>
          </cell>
          <cell r="Y959">
            <v>2136338</v>
          </cell>
          <cell r="AA959">
            <v>1810338</v>
          </cell>
        </row>
        <row r="960">
          <cell r="Q960">
            <v>139202</v>
          </cell>
          <cell r="S960">
            <v>139202</v>
          </cell>
          <cell r="U960">
            <v>139202</v>
          </cell>
          <cell r="V960">
            <v>139202</v>
          </cell>
          <cell r="W960">
            <v>139202</v>
          </cell>
          <cell r="Y960">
            <v>139202</v>
          </cell>
          <cell r="AA960">
            <v>266202</v>
          </cell>
        </row>
        <row r="961">
          <cell r="Q961">
            <v>-6093906</v>
          </cell>
          <cell r="S961">
            <v>-6432906</v>
          </cell>
          <cell r="U961">
            <v>-6452906</v>
          </cell>
          <cell r="V961">
            <v>-6723906</v>
          </cell>
          <cell r="W961">
            <v>-7238906</v>
          </cell>
          <cell r="Y961">
            <v>-7766906</v>
          </cell>
          <cell r="AA961">
            <v>-8420922</v>
          </cell>
        </row>
        <row r="962">
          <cell r="Q962">
            <v>-1446794</v>
          </cell>
          <cell r="S962">
            <v>-1446794</v>
          </cell>
          <cell r="U962">
            <v>-1446794</v>
          </cell>
          <cell r="V962">
            <v>-1446794</v>
          </cell>
          <cell r="W962">
            <v>-1493492</v>
          </cell>
          <cell r="Y962">
            <v>-1493492</v>
          </cell>
          <cell r="AA962">
            <v>-1488493</v>
          </cell>
        </row>
        <row r="963">
          <cell r="Q963">
            <v>-1001251</v>
          </cell>
          <cell r="S963">
            <v>-1001251</v>
          </cell>
          <cell r="U963">
            <v>-1001251</v>
          </cell>
          <cell r="V963">
            <v>-1001251</v>
          </cell>
          <cell r="W963">
            <v>-1033568</v>
          </cell>
          <cell r="Y963">
            <v>-1033568</v>
          </cell>
          <cell r="AA963">
            <v>-1029895</v>
          </cell>
        </row>
        <row r="965">
          <cell r="Q965">
            <v>7233570.6699999999</v>
          </cell>
          <cell r="S965">
            <v>-1871992.83</v>
          </cell>
          <cell r="U965">
            <v>-3810468.23</v>
          </cell>
          <cell r="V965">
            <v>370044.73</v>
          </cell>
          <cell r="W965">
            <v>2976301.14</v>
          </cell>
          <cell r="Y965">
            <v>14606652.279999999</v>
          </cell>
          <cell r="AA965">
            <v>13233601.25</v>
          </cell>
        </row>
        <row r="966">
          <cell r="Q966">
            <v>-5075464.66</v>
          </cell>
          <cell r="S966">
            <v>-15787748.949999999</v>
          </cell>
          <cell r="U966">
            <v>-36829632.399999999</v>
          </cell>
          <cell r="V966">
            <v>-54265222.630000003</v>
          </cell>
          <cell r="W966">
            <v>-44238808.340000004</v>
          </cell>
          <cell r="Y966">
            <v>-62527416.759999998</v>
          </cell>
          <cell r="AA966">
            <v>-13696864.16</v>
          </cell>
        </row>
        <row r="967">
          <cell r="Q967">
            <v>-281931.78999999998</v>
          </cell>
          <cell r="S967">
            <v>-314892.08</v>
          </cell>
          <cell r="U967">
            <v>-435170</v>
          </cell>
          <cell r="V967">
            <v>-542193.28</v>
          </cell>
          <cell r="W967">
            <v>-259804.71</v>
          </cell>
          <cell r="Y967">
            <v>-522191.78</v>
          </cell>
          <cell r="AA967">
            <v>19088.14</v>
          </cell>
        </row>
        <row r="968">
          <cell r="Q968">
            <v>460454.54</v>
          </cell>
          <cell r="S968">
            <v>491402.36</v>
          </cell>
          <cell r="U968">
            <v>470171.39</v>
          </cell>
          <cell r="V968">
            <v>459651.08</v>
          </cell>
          <cell r="W968">
            <v>435706.43</v>
          </cell>
          <cell r="Y968">
            <v>470288.68</v>
          </cell>
          <cell r="AA968">
            <v>318460.46000000002</v>
          </cell>
        </row>
        <row r="969">
          <cell r="Q969">
            <v>4835239.6100000003</v>
          </cell>
          <cell r="S969">
            <v>2769704.31</v>
          </cell>
          <cell r="U969">
            <v>1214743.29</v>
          </cell>
          <cell r="V969">
            <v>835515.83</v>
          </cell>
          <cell r="W969">
            <v>627316.38</v>
          </cell>
          <cell r="Y969">
            <v>209330.4</v>
          </cell>
          <cell r="AA969">
            <v>7565252.5099999998</v>
          </cell>
        </row>
        <row r="970">
          <cell r="Q970">
            <v>-16063776.470000001</v>
          </cell>
          <cell r="S970">
            <v>-9126128.6699999999</v>
          </cell>
          <cell r="U970">
            <v>-3851318.22</v>
          </cell>
          <cell r="V970">
            <v>-2513360.83</v>
          </cell>
          <cell r="W970">
            <v>-1736238.67</v>
          </cell>
          <cell r="Y970">
            <v>-194546.38</v>
          </cell>
          <cell r="AA970">
            <v>-66586398.020000003</v>
          </cell>
        </row>
        <row r="971">
          <cell r="W971">
            <v>-20701303.469999999</v>
          </cell>
          <cell r="Y971">
            <v>-19528681.640000001</v>
          </cell>
          <cell r="AA971">
            <v>-17456473.41</v>
          </cell>
        </row>
        <row r="972">
          <cell r="Q972">
            <v>8967750072.1800022</v>
          </cell>
          <cell r="S972">
            <v>8796799245.090004</v>
          </cell>
          <cell r="U972">
            <v>8544073521.8700094</v>
          </cell>
          <cell r="V972">
            <v>8443211198.1600037</v>
          </cell>
          <cell r="W972">
            <v>8402764384.1999969</v>
          </cell>
          <cell r="Y972">
            <v>8586482260.5900087</v>
          </cell>
          <cell r="AA972">
            <v>8619310602.7900047</v>
          </cell>
        </row>
        <row r="973">
          <cell r="Q973">
            <v>-859037900</v>
          </cell>
          <cell r="S973">
            <v>0</v>
          </cell>
          <cell r="U973">
            <v>0</v>
          </cell>
          <cell r="V973">
            <v>0</v>
          </cell>
          <cell r="W973">
            <v>0</v>
          </cell>
          <cell r="Y973">
            <v>0</v>
          </cell>
          <cell r="AA973">
            <v>0</v>
          </cell>
        </row>
        <row r="974">
          <cell r="Q974">
            <v>0</v>
          </cell>
          <cell r="S974">
            <v>-859037.91</v>
          </cell>
          <cell r="U974">
            <v>-859037.91</v>
          </cell>
          <cell r="V974">
            <v>-859037.91</v>
          </cell>
          <cell r="W974">
            <v>-859037.91</v>
          </cell>
          <cell r="Y974">
            <v>-859037.91</v>
          </cell>
          <cell r="AA974">
            <v>-859037.91</v>
          </cell>
        </row>
        <row r="975">
          <cell r="Q975">
            <v>-1000</v>
          </cell>
          <cell r="S975">
            <v>-1000</v>
          </cell>
          <cell r="U975">
            <v>-1000</v>
          </cell>
          <cell r="V975">
            <v>-1000</v>
          </cell>
          <cell r="W975">
            <v>0</v>
          </cell>
          <cell r="Y975">
            <v>0</v>
          </cell>
          <cell r="AA975">
            <v>0</v>
          </cell>
        </row>
        <row r="976">
          <cell r="Q976">
            <v>-122847945.22</v>
          </cell>
          <cell r="S976">
            <v>-122847945.22</v>
          </cell>
          <cell r="U976">
            <v>-122847945.22</v>
          </cell>
          <cell r="V976">
            <v>-122847945.22</v>
          </cell>
          <cell r="W976">
            <v>-122847945.22</v>
          </cell>
          <cell r="Y976">
            <v>-122847945.22</v>
          </cell>
          <cell r="AA976">
            <v>-122847945.22</v>
          </cell>
        </row>
        <row r="977">
          <cell r="Q977">
            <v>-338395484.31</v>
          </cell>
          <cell r="S977">
            <v>-338395484.31</v>
          </cell>
          <cell r="U977">
            <v>-338395484.31</v>
          </cell>
          <cell r="V977">
            <v>-338395484.31</v>
          </cell>
          <cell r="W977">
            <v>-338395484.31</v>
          </cell>
          <cell r="Y977">
            <v>-338395484.31</v>
          </cell>
          <cell r="AA977">
            <v>-338395484.31</v>
          </cell>
        </row>
        <row r="978">
          <cell r="Q978">
            <v>-16901820.34</v>
          </cell>
          <cell r="S978">
            <v>-16901820.34</v>
          </cell>
          <cell r="U978">
            <v>-16901820.34</v>
          </cell>
          <cell r="V978">
            <v>-16901820.34</v>
          </cell>
          <cell r="W978">
            <v>-16901820.34</v>
          </cell>
          <cell r="Y978">
            <v>-16901820.34</v>
          </cell>
          <cell r="AA978">
            <v>-16901820.34</v>
          </cell>
        </row>
        <row r="979">
          <cell r="Q979">
            <v>-337.5</v>
          </cell>
          <cell r="S979">
            <v>0</v>
          </cell>
          <cell r="U979">
            <v>0</v>
          </cell>
          <cell r="V979">
            <v>0</v>
          </cell>
          <cell r="W979">
            <v>0</v>
          </cell>
          <cell r="Y979">
            <v>0</v>
          </cell>
          <cell r="AA979">
            <v>0</v>
          </cell>
        </row>
        <row r="980">
          <cell r="Q980">
            <v>-820586865.84000003</v>
          </cell>
          <cell r="S980">
            <v>-2470564779.1599998</v>
          </cell>
          <cell r="U980">
            <v>-2491360451.8000002</v>
          </cell>
          <cell r="V980">
            <v>-2491360451.8000002</v>
          </cell>
          <cell r="W980">
            <v>-2487705116.4699998</v>
          </cell>
          <cell r="Y980">
            <v>-2487705116.4699998</v>
          </cell>
          <cell r="AA980">
            <v>-2487705116.4699998</v>
          </cell>
        </row>
        <row r="981">
          <cell r="Q981">
            <v>-3655335.33</v>
          </cell>
          <cell r="S981">
            <v>0</v>
          </cell>
          <cell r="U981">
            <v>0</v>
          </cell>
          <cell r="V981">
            <v>0</v>
          </cell>
          <cell r="W981">
            <v>0</v>
          </cell>
          <cell r="Y981">
            <v>0</v>
          </cell>
          <cell r="AA981">
            <v>0</v>
          </cell>
        </row>
        <row r="982">
          <cell r="Q982">
            <v>0</v>
          </cell>
          <cell r="S982">
            <v>0</v>
          </cell>
          <cell r="U982">
            <v>0</v>
          </cell>
          <cell r="V982">
            <v>0</v>
          </cell>
          <cell r="W982">
            <v>0</v>
          </cell>
          <cell r="Y982">
            <v>0</v>
          </cell>
          <cell r="AA982">
            <v>0</v>
          </cell>
        </row>
        <row r="983">
          <cell r="Q983">
            <v>-64675</v>
          </cell>
          <cell r="S983">
            <v>-64675</v>
          </cell>
          <cell r="U983">
            <v>-491575</v>
          </cell>
          <cell r="V983">
            <v>-491575</v>
          </cell>
          <cell r="W983">
            <v>-491575</v>
          </cell>
          <cell r="Y983">
            <v>-491575</v>
          </cell>
          <cell r="AA983">
            <v>-491575</v>
          </cell>
        </row>
        <row r="984">
          <cell r="Q984">
            <v>-689543.36</v>
          </cell>
          <cell r="S984">
            <v>0</v>
          </cell>
          <cell r="U984">
            <v>0</v>
          </cell>
          <cell r="V984">
            <v>0</v>
          </cell>
          <cell r="W984">
            <v>0</v>
          </cell>
          <cell r="Y984">
            <v>0</v>
          </cell>
          <cell r="AA984">
            <v>0</v>
          </cell>
        </row>
        <row r="985">
          <cell r="Q985">
            <v>-399333813.91000003</v>
          </cell>
          <cell r="S985">
            <v>-13872593.67</v>
          </cell>
          <cell r="U985">
            <v>-13872593.67</v>
          </cell>
          <cell r="V985">
            <v>-13872593.67</v>
          </cell>
          <cell r="W985">
            <v>0</v>
          </cell>
          <cell r="Y985">
            <v>0</v>
          </cell>
          <cell r="AA985">
            <v>0</v>
          </cell>
        </row>
        <row r="986">
          <cell r="Q986">
            <v>2148854.7200000002</v>
          </cell>
          <cell r="S986">
            <v>2148854.7200000002</v>
          </cell>
          <cell r="U986">
            <v>2148854.7200000002</v>
          </cell>
          <cell r="V986">
            <v>2148854.7200000002</v>
          </cell>
          <cell r="W986">
            <v>2148854.7200000002</v>
          </cell>
          <cell r="Y986">
            <v>2148854.7200000002</v>
          </cell>
          <cell r="AA986">
            <v>2148854.7200000002</v>
          </cell>
        </row>
        <row r="987">
          <cell r="Q987">
            <v>0</v>
          </cell>
          <cell r="S987">
            <v>0</v>
          </cell>
          <cell r="U987">
            <v>0</v>
          </cell>
          <cell r="V987">
            <v>0</v>
          </cell>
          <cell r="W987">
            <v>0</v>
          </cell>
          <cell r="Y987">
            <v>0</v>
          </cell>
          <cell r="AA987">
            <v>0</v>
          </cell>
        </row>
        <row r="988">
          <cell r="Q988">
            <v>4985024.68</v>
          </cell>
          <cell r="S988">
            <v>4985024.68</v>
          </cell>
          <cell r="U988">
            <v>4985024.68</v>
          </cell>
          <cell r="V988">
            <v>4985024.68</v>
          </cell>
          <cell r="W988">
            <v>4985024.68</v>
          </cell>
          <cell r="Y988">
            <v>4985024.68</v>
          </cell>
          <cell r="AA988">
            <v>4985024.68</v>
          </cell>
        </row>
        <row r="989">
          <cell r="Q989">
            <v>0</v>
          </cell>
          <cell r="S989">
            <v>0</v>
          </cell>
          <cell r="U989">
            <v>0</v>
          </cell>
          <cell r="V989">
            <v>0</v>
          </cell>
          <cell r="W989">
            <v>0</v>
          </cell>
          <cell r="Y989">
            <v>0</v>
          </cell>
          <cell r="AA989">
            <v>0</v>
          </cell>
        </row>
        <row r="990">
          <cell r="Q990">
            <v>-6573245</v>
          </cell>
          <cell r="S990">
            <v>-6573245</v>
          </cell>
          <cell r="U990">
            <v>-6573245</v>
          </cell>
          <cell r="V990">
            <v>-6573245</v>
          </cell>
          <cell r="W990">
            <v>-6573245</v>
          </cell>
          <cell r="Y990">
            <v>-6573245</v>
          </cell>
          <cell r="AA990">
            <v>-6573245</v>
          </cell>
        </row>
        <row r="991">
          <cell r="Q991">
            <v>-1739242</v>
          </cell>
          <cell r="S991">
            <v>-1739242</v>
          </cell>
          <cell r="U991">
            <v>-1739242</v>
          </cell>
          <cell r="V991">
            <v>-1739242</v>
          </cell>
          <cell r="W991">
            <v>-1739242</v>
          </cell>
          <cell r="Y991">
            <v>-1739242</v>
          </cell>
          <cell r="AA991">
            <v>-1739242</v>
          </cell>
        </row>
        <row r="992">
          <cell r="Q992">
            <v>6912845.0599999996</v>
          </cell>
          <cell r="S992">
            <v>10437623.67</v>
          </cell>
          <cell r="U992">
            <v>10437623.67</v>
          </cell>
          <cell r="V992">
            <v>10437623.67</v>
          </cell>
          <cell r="W992">
            <v>-389541.3</v>
          </cell>
          <cell r="Y992">
            <v>-389541.3</v>
          </cell>
          <cell r="AA992">
            <v>-389541.3</v>
          </cell>
        </row>
        <row r="993">
          <cell r="Q993">
            <v>3524778.61</v>
          </cell>
          <cell r="S993">
            <v>389541.3</v>
          </cell>
          <cell r="U993">
            <v>389541.3</v>
          </cell>
          <cell r="V993">
            <v>389541.3</v>
          </cell>
          <cell r="W993">
            <v>389541.3</v>
          </cell>
          <cell r="Y993">
            <v>389541.3</v>
          </cell>
          <cell r="AA993">
            <v>389541.3</v>
          </cell>
        </row>
        <row r="994">
          <cell r="Q994">
            <v>-457744180.39999998</v>
          </cell>
          <cell r="S994">
            <v>-474639899.95999998</v>
          </cell>
          <cell r="U994">
            <v>-474534261.32999998</v>
          </cell>
          <cell r="V994">
            <v>-474534261.32999998</v>
          </cell>
          <cell r="W994">
            <v>-473362627.68000001</v>
          </cell>
          <cell r="Y994">
            <v>-473362627.68000001</v>
          </cell>
          <cell r="AA994">
            <v>-473529059.11000001</v>
          </cell>
        </row>
        <row r="995">
          <cell r="Q995">
            <v>-162735518.78</v>
          </cell>
          <cell r="S995">
            <v>-56437884.909999996</v>
          </cell>
          <cell r="U995">
            <v>-100880469.02</v>
          </cell>
          <cell r="V995">
            <v>-122522352.84</v>
          </cell>
          <cell r="W995">
            <v>-128754095.34</v>
          </cell>
          <cell r="Y995">
            <v>-112535516.01000001</v>
          </cell>
          <cell r="AA995">
            <v>-123167336.86</v>
          </cell>
        </row>
        <row r="996">
          <cell r="Q996">
            <v>0</v>
          </cell>
          <cell r="S996">
            <v>0</v>
          </cell>
          <cell r="U996">
            <v>0</v>
          </cell>
          <cell r="V996">
            <v>0</v>
          </cell>
          <cell r="W996">
            <v>0</v>
          </cell>
          <cell r="Y996">
            <v>0</v>
          </cell>
          <cell r="AA996">
            <v>0</v>
          </cell>
        </row>
        <row r="997">
          <cell r="Q997">
            <v>0</v>
          </cell>
          <cell r="S997">
            <v>0</v>
          </cell>
          <cell r="U997">
            <v>0</v>
          </cell>
          <cell r="V997">
            <v>0</v>
          </cell>
          <cell r="W997">
            <v>0</v>
          </cell>
          <cell r="Y997">
            <v>0</v>
          </cell>
          <cell r="AA997">
            <v>0</v>
          </cell>
        </row>
        <row r="998">
          <cell r="Q998">
            <v>0</v>
          </cell>
          <cell r="S998">
            <v>0</v>
          </cell>
          <cell r="U998">
            <v>0</v>
          </cell>
          <cell r="V998">
            <v>0</v>
          </cell>
          <cell r="W998">
            <v>0</v>
          </cell>
          <cell r="Y998">
            <v>0</v>
          </cell>
          <cell r="AA998">
            <v>0</v>
          </cell>
        </row>
        <row r="999">
          <cell r="Q999">
            <v>0</v>
          </cell>
          <cell r="S999">
            <v>0</v>
          </cell>
          <cell r="U999">
            <v>0</v>
          </cell>
          <cell r="V999">
            <v>0</v>
          </cell>
          <cell r="W999">
            <v>0</v>
          </cell>
          <cell r="Y999">
            <v>0</v>
          </cell>
          <cell r="AA999">
            <v>0</v>
          </cell>
        </row>
        <row r="1000">
          <cell r="Q1000">
            <v>145840136.72</v>
          </cell>
          <cell r="S1000">
            <v>32419622.25</v>
          </cell>
          <cell r="U1000">
            <v>90419622.25</v>
          </cell>
          <cell r="V1000">
            <v>90419622.25</v>
          </cell>
          <cell r="W1000">
            <v>146421670.81</v>
          </cell>
          <cell r="Y1000">
            <v>159259952.75</v>
          </cell>
          <cell r="AA1000">
            <v>173019624.81999999</v>
          </cell>
        </row>
        <row r="1001">
          <cell r="Q1001">
            <v>5848610</v>
          </cell>
          <cell r="S1001">
            <v>5848610</v>
          </cell>
          <cell r="U1001">
            <v>5848610</v>
          </cell>
          <cell r="V1001">
            <v>5848610</v>
          </cell>
          <cell r="W1001">
            <v>5848610</v>
          </cell>
          <cell r="Y1001">
            <v>5848610</v>
          </cell>
          <cell r="AA1001">
            <v>5848610</v>
          </cell>
        </row>
        <row r="1003">
          <cell r="Q1003">
            <v>77562549.519999996</v>
          </cell>
          <cell r="S1003">
            <v>77562549.519999996</v>
          </cell>
          <cell r="U1003">
            <v>77562549.519999996</v>
          </cell>
          <cell r="V1003">
            <v>77562549.519999996</v>
          </cell>
          <cell r="W1003">
            <v>77562549.519999996</v>
          </cell>
          <cell r="Y1003">
            <v>77562549.519999996</v>
          </cell>
          <cell r="AA1003">
            <v>77562549.519999996</v>
          </cell>
        </row>
        <row r="1004">
          <cell r="Q1004">
            <v>1755001.25</v>
          </cell>
          <cell r="S1004">
            <v>1755001.25</v>
          </cell>
          <cell r="U1004">
            <v>1755001.25</v>
          </cell>
          <cell r="V1004">
            <v>1755001.25</v>
          </cell>
          <cell r="W1004">
            <v>1755001.25</v>
          </cell>
          <cell r="Y1004">
            <v>1755001.25</v>
          </cell>
          <cell r="AA1004">
            <v>1755001.25</v>
          </cell>
        </row>
        <row r="1005">
          <cell r="Q1005">
            <v>1471103.62</v>
          </cell>
          <cell r="S1005">
            <v>1471103.62</v>
          </cell>
          <cell r="U1005">
            <v>1471103.62</v>
          </cell>
          <cell r="V1005">
            <v>1471103.62</v>
          </cell>
          <cell r="W1005">
            <v>1471103.62</v>
          </cell>
          <cell r="Y1005">
            <v>1471103.62</v>
          </cell>
          <cell r="AA1005">
            <v>1471103.62</v>
          </cell>
        </row>
        <row r="1006">
          <cell r="Q1006">
            <v>16359946.109999999</v>
          </cell>
          <cell r="S1006">
            <v>16359946.109999999</v>
          </cell>
          <cell r="U1006">
            <v>16359946.109999999</v>
          </cell>
          <cell r="V1006">
            <v>16359946.109999999</v>
          </cell>
          <cell r="W1006">
            <v>16359946.109999999</v>
          </cell>
          <cell r="Y1006">
            <v>16359946.109999999</v>
          </cell>
          <cell r="AA1006">
            <v>16359946.109999999</v>
          </cell>
        </row>
        <row r="1007">
          <cell r="Q1007">
            <v>0</v>
          </cell>
          <cell r="S1007">
            <v>0</v>
          </cell>
          <cell r="U1007">
            <v>0</v>
          </cell>
          <cell r="V1007">
            <v>0</v>
          </cell>
          <cell r="W1007">
            <v>0</v>
          </cell>
          <cell r="Y1007">
            <v>0</v>
          </cell>
          <cell r="AA1007">
            <v>0</v>
          </cell>
        </row>
        <row r="1008">
          <cell r="Q1008">
            <v>-4608449</v>
          </cell>
          <cell r="S1008">
            <v>-4608449</v>
          </cell>
          <cell r="U1008">
            <v>-4799887</v>
          </cell>
          <cell r="V1008">
            <v>-4799887</v>
          </cell>
          <cell r="W1008">
            <v>-6047751</v>
          </cell>
          <cell r="Y1008">
            <v>-6047751</v>
          </cell>
          <cell r="AA1008">
            <v>-5966059</v>
          </cell>
        </row>
        <row r="1009">
          <cell r="Q1009">
            <v>27619177.09</v>
          </cell>
          <cell r="S1009">
            <v>27619177.09</v>
          </cell>
          <cell r="U1009">
            <v>27704976.460000001</v>
          </cell>
          <cell r="V1009">
            <v>27704976.460000001</v>
          </cell>
          <cell r="W1009">
            <v>27781206.809999999</v>
          </cell>
          <cell r="Y1009">
            <v>27781206.809999999</v>
          </cell>
          <cell r="AA1009">
            <v>27865946.239999998</v>
          </cell>
        </row>
        <row r="1010">
          <cell r="Q1010">
            <v>-20782555</v>
          </cell>
          <cell r="S1010">
            <v>-20782555</v>
          </cell>
          <cell r="U1010">
            <v>-20782555</v>
          </cell>
          <cell r="V1010">
            <v>-20782555</v>
          </cell>
          <cell r="W1010">
            <v>-20782555</v>
          </cell>
          <cell r="Y1010">
            <v>-20782555</v>
          </cell>
          <cell r="AA1010">
            <v>-20782555</v>
          </cell>
        </row>
        <row r="1011">
          <cell r="Q1011">
            <v>20782555</v>
          </cell>
          <cell r="S1011">
            <v>20782555</v>
          </cell>
          <cell r="U1011">
            <v>20782555</v>
          </cell>
          <cell r="V1011">
            <v>20782555</v>
          </cell>
          <cell r="W1011">
            <v>20782555</v>
          </cell>
          <cell r="Y1011">
            <v>20782555</v>
          </cell>
          <cell r="AA1011">
            <v>20782555</v>
          </cell>
        </row>
        <row r="1012">
          <cell r="Q1012">
            <v>119514654</v>
          </cell>
          <cell r="S1012">
            <v>177542047.13</v>
          </cell>
          <cell r="U1012">
            <v>192559011.84999999</v>
          </cell>
          <cell r="V1012">
            <v>181303067.56</v>
          </cell>
          <cell r="W1012">
            <v>181545494.40000001</v>
          </cell>
          <cell r="Y1012">
            <v>181235804.25</v>
          </cell>
          <cell r="AA1012">
            <v>181235804.25999999</v>
          </cell>
        </row>
        <row r="1013">
          <cell r="Q1013">
            <v>-7225932</v>
          </cell>
          <cell r="S1013">
            <v>-15852435.24</v>
          </cell>
          <cell r="U1013">
            <v>-24867336.440000001</v>
          </cell>
          <cell r="V1013">
            <v>-26846172.100000001</v>
          </cell>
          <cell r="W1013">
            <v>-29396199.109999999</v>
          </cell>
          <cell r="Y1013">
            <v>-56529387.890000001</v>
          </cell>
          <cell r="AA1013">
            <v>-82377328.109999999</v>
          </cell>
        </row>
        <row r="1014">
          <cell r="Q1014">
            <v>0</v>
          </cell>
          <cell r="S1014">
            <v>0</v>
          </cell>
          <cell r="U1014">
            <v>0</v>
          </cell>
          <cell r="V1014">
            <v>0</v>
          </cell>
          <cell r="W1014">
            <v>0</v>
          </cell>
          <cell r="Y1014">
            <v>0</v>
          </cell>
          <cell r="AA1014">
            <v>0</v>
          </cell>
        </row>
        <row r="1015">
          <cell r="Q1015">
            <v>0</v>
          </cell>
          <cell r="S1015">
            <v>0</v>
          </cell>
          <cell r="U1015">
            <v>0</v>
          </cell>
          <cell r="V1015">
            <v>0</v>
          </cell>
          <cell r="W1015">
            <v>0</v>
          </cell>
          <cell r="Y1015">
            <v>0</v>
          </cell>
          <cell r="AA1015">
            <v>0</v>
          </cell>
        </row>
        <row r="1016">
          <cell r="Q1016">
            <v>0</v>
          </cell>
          <cell r="S1016">
            <v>0</v>
          </cell>
          <cell r="U1016">
            <v>0</v>
          </cell>
          <cell r="V1016">
            <v>0</v>
          </cell>
          <cell r="W1016">
            <v>0</v>
          </cell>
          <cell r="Y1016">
            <v>0</v>
          </cell>
          <cell r="AA1016">
            <v>0</v>
          </cell>
        </row>
        <row r="1017">
          <cell r="Q1017">
            <v>-13859690</v>
          </cell>
          <cell r="S1017">
            <v>-13859690</v>
          </cell>
          <cell r="U1017">
            <v>-13859690</v>
          </cell>
          <cell r="V1017">
            <v>-13859690</v>
          </cell>
          <cell r="W1017">
            <v>-13859690</v>
          </cell>
          <cell r="Y1017">
            <v>-13859690</v>
          </cell>
          <cell r="AA1017">
            <v>-13859690</v>
          </cell>
        </row>
        <row r="1018">
          <cell r="Q1018">
            <v>1156163</v>
          </cell>
          <cell r="S1018">
            <v>1233155</v>
          </cell>
          <cell r="U1018">
            <v>1310147</v>
          </cell>
          <cell r="V1018">
            <v>1348643</v>
          </cell>
          <cell r="W1018">
            <v>1387139</v>
          </cell>
          <cell r="Y1018">
            <v>1464131</v>
          </cell>
          <cell r="AA1018">
            <v>1541123</v>
          </cell>
        </row>
        <row r="1019">
          <cell r="Q1019">
            <v>20210214</v>
          </cell>
          <cell r="S1019">
            <v>20082704</v>
          </cell>
          <cell r="U1019">
            <v>19955194</v>
          </cell>
          <cell r="V1019">
            <v>19891439</v>
          </cell>
          <cell r="W1019">
            <v>19827684</v>
          </cell>
          <cell r="Y1019">
            <v>19700174</v>
          </cell>
          <cell r="AA1019">
            <v>19572664</v>
          </cell>
        </row>
        <row r="1020">
          <cell r="Q1020">
            <v>416406</v>
          </cell>
          <cell r="S1020">
            <v>416406</v>
          </cell>
          <cell r="U1020">
            <v>416406</v>
          </cell>
          <cell r="V1020">
            <v>416406</v>
          </cell>
          <cell r="W1020">
            <v>416406</v>
          </cell>
          <cell r="Y1020">
            <v>416406</v>
          </cell>
          <cell r="AA1020">
            <v>416406</v>
          </cell>
        </row>
        <row r="1021">
          <cell r="Q1021">
            <v>-31686</v>
          </cell>
          <cell r="S1021">
            <v>-33996</v>
          </cell>
          <cell r="U1021">
            <v>-36306</v>
          </cell>
          <cell r="V1021">
            <v>-37461</v>
          </cell>
          <cell r="W1021">
            <v>-38616</v>
          </cell>
          <cell r="Y1021">
            <v>-40926</v>
          </cell>
          <cell r="AA1021">
            <v>-43236</v>
          </cell>
        </row>
        <row r="1022">
          <cell r="Q1022">
            <v>212438217</v>
          </cell>
          <cell r="S1022">
            <v>211710625.5</v>
          </cell>
          <cell r="U1022">
            <v>210826148</v>
          </cell>
          <cell r="V1022">
            <v>210423130.75</v>
          </cell>
          <cell r="W1022">
            <v>215611769.5</v>
          </cell>
          <cell r="Y1022">
            <v>214805735</v>
          </cell>
          <cell r="AA1022">
            <v>213999700.5</v>
          </cell>
        </row>
        <row r="1023">
          <cell r="Q1023">
            <v>-74353376.010000005</v>
          </cell>
          <cell r="S1023">
            <v>-74098718.989999995</v>
          </cell>
          <cell r="U1023">
            <v>-73789151.870000005</v>
          </cell>
          <cell r="V1023">
            <v>-73648095.829999998</v>
          </cell>
          <cell r="W1023">
            <v>-75464120.290000007</v>
          </cell>
          <cell r="Y1023">
            <v>-75182008.209999993</v>
          </cell>
          <cell r="AA1023">
            <v>-74899896.129999995</v>
          </cell>
        </row>
        <row r="1024">
          <cell r="Q1024">
            <v>9984295</v>
          </cell>
          <cell r="S1024">
            <v>9741843.8399999999</v>
          </cell>
          <cell r="U1024">
            <v>9499392.6799999997</v>
          </cell>
          <cell r="V1024">
            <v>9378167.0999999996</v>
          </cell>
          <cell r="W1024">
            <v>9256941.5199999996</v>
          </cell>
          <cell r="Y1024">
            <v>9014490.3599999994</v>
          </cell>
          <cell r="AA1024">
            <v>8772039.1999999993</v>
          </cell>
        </row>
        <row r="1025">
          <cell r="Q1025">
            <v>-3494503.35</v>
          </cell>
          <cell r="S1025">
            <v>-3409645.45</v>
          </cell>
          <cell r="U1025">
            <v>-3324787.55</v>
          </cell>
          <cell r="V1025">
            <v>-3282358.6</v>
          </cell>
          <cell r="W1025">
            <v>-3239929.65</v>
          </cell>
          <cell r="Y1025">
            <v>-3155071.75</v>
          </cell>
          <cell r="AA1025">
            <v>-3070213.85</v>
          </cell>
        </row>
        <row r="1026">
          <cell r="Q1026">
            <v>-1282000</v>
          </cell>
          <cell r="S1026">
            <v>-1281500</v>
          </cell>
          <cell r="U1026">
            <v>-1188666.67</v>
          </cell>
          <cell r="V1026">
            <v>-1165333.3400000001</v>
          </cell>
          <cell r="W1026">
            <v>-3085000.01</v>
          </cell>
          <cell r="Y1026">
            <v>-3038333.35</v>
          </cell>
          <cell r="AA1026">
            <v>-2991666.69</v>
          </cell>
        </row>
        <row r="1027">
          <cell r="Q1027">
            <v>-96250</v>
          </cell>
          <cell r="S1027">
            <v>-96425</v>
          </cell>
          <cell r="U1027">
            <v>-128916.67</v>
          </cell>
          <cell r="V1027">
            <v>-130841.67</v>
          </cell>
          <cell r="W1027">
            <v>547283.32999999996</v>
          </cell>
          <cell r="Y1027">
            <v>543433.32999999996</v>
          </cell>
          <cell r="AA1027">
            <v>539583.32999999996</v>
          </cell>
        </row>
        <row r="1028">
          <cell r="Q1028">
            <v>-572523</v>
          </cell>
          <cell r="S1028">
            <v>-572523</v>
          </cell>
          <cell r="U1028">
            <v>0</v>
          </cell>
          <cell r="V1028">
            <v>0</v>
          </cell>
          <cell r="W1028">
            <v>0</v>
          </cell>
          <cell r="Y1028">
            <v>0</v>
          </cell>
          <cell r="AA1028">
            <v>0</v>
          </cell>
        </row>
        <row r="1030">
          <cell r="Q1030">
            <v>0</v>
          </cell>
          <cell r="S1030">
            <v>0</v>
          </cell>
          <cell r="U1030">
            <v>0</v>
          </cell>
          <cell r="V1030">
            <v>0</v>
          </cell>
          <cell r="W1030">
            <v>0</v>
          </cell>
          <cell r="Y1030">
            <v>0</v>
          </cell>
          <cell r="AA1030">
            <v>0</v>
          </cell>
        </row>
        <row r="1031">
          <cell r="Q1031">
            <v>-25000000</v>
          </cell>
          <cell r="S1031">
            <v>-25000000</v>
          </cell>
          <cell r="U1031">
            <v>-25000000</v>
          </cell>
          <cell r="V1031">
            <v>-25000000</v>
          </cell>
          <cell r="W1031">
            <v>-25000000</v>
          </cell>
          <cell r="Y1031">
            <v>-25000000</v>
          </cell>
          <cell r="AA1031">
            <v>-25000000</v>
          </cell>
        </row>
        <row r="1032">
          <cell r="Q1032">
            <v>0</v>
          </cell>
          <cell r="S1032">
            <v>0</v>
          </cell>
          <cell r="U1032">
            <v>0</v>
          </cell>
          <cell r="V1032">
            <v>0</v>
          </cell>
          <cell r="W1032">
            <v>0</v>
          </cell>
          <cell r="Y1032">
            <v>0</v>
          </cell>
          <cell r="AA1032">
            <v>0</v>
          </cell>
        </row>
        <row r="1033">
          <cell r="Q1033">
            <v>-3000000</v>
          </cell>
          <cell r="S1033">
            <v>-3000000</v>
          </cell>
          <cell r="U1033">
            <v>-3000000</v>
          </cell>
          <cell r="V1033">
            <v>-3000000</v>
          </cell>
          <cell r="W1033">
            <v>-3000000</v>
          </cell>
          <cell r="Y1033">
            <v>-3000000</v>
          </cell>
          <cell r="AA1033">
            <v>-3000000</v>
          </cell>
        </row>
        <row r="1034">
          <cell r="Q1034">
            <v>0</v>
          </cell>
          <cell r="S1034">
            <v>0</v>
          </cell>
          <cell r="U1034">
            <v>0</v>
          </cell>
          <cell r="V1034">
            <v>0</v>
          </cell>
          <cell r="W1034">
            <v>0</v>
          </cell>
          <cell r="Y1034">
            <v>0</v>
          </cell>
          <cell r="AA1034">
            <v>0</v>
          </cell>
        </row>
        <row r="1035">
          <cell r="Q1035">
            <v>0</v>
          </cell>
          <cell r="S1035">
            <v>0</v>
          </cell>
          <cell r="U1035">
            <v>0</v>
          </cell>
          <cell r="V1035">
            <v>0</v>
          </cell>
          <cell r="W1035">
            <v>0</v>
          </cell>
          <cell r="Y1035">
            <v>0</v>
          </cell>
          <cell r="AA1035">
            <v>0</v>
          </cell>
        </row>
        <row r="1036">
          <cell r="Q1036">
            <v>0</v>
          </cell>
          <cell r="S1036">
            <v>0</v>
          </cell>
          <cell r="U1036">
            <v>0</v>
          </cell>
          <cell r="V1036">
            <v>0</v>
          </cell>
          <cell r="W1036">
            <v>0</v>
          </cell>
          <cell r="Y1036">
            <v>0</v>
          </cell>
          <cell r="AA1036">
            <v>0</v>
          </cell>
        </row>
        <row r="1037">
          <cell r="Q1037">
            <v>-10000000</v>
          </cell>
          <cell r="S1037">
            <v>-10000000</v>
          </cell>
          <cell r="U1037">
            <v>-10000000</v>
          </cell>
          <cell r="V1037">
            <v>-10000000</v>
          </cell>
          <cell r="W1037">
            <v>-10000000</v>
          </cell>
          <cell r="Y1037">
            <v>-10000000</v>
          </cell>
          <cell r="AA1037">
            <v>-10000000</v>
          </cell>
        </row>
        <row r="1038">
          <cell r="Q1038">
            <v>0</v>
          </cell>
          <cell r="S1038">
            <v>0</v>
          </cell>
          <cell r="U1038">
            <v>0</v>
          </cell>
          <cell r="V1038">
            <v>0</v>
          </cell>
          <cell r="W1038">
            <v>0</v>
          </cell>
          <cell r="Y1038">
            <v>0</v>
          </cell>
          <cell r="AA1038">
            <v>0</v>
          </cell>
        </row>
        <row r="1039">
          <cell r="Q1039">
            <v>0</v>
          </cell>
          <cell r="S1039">
            <v>0</v>
          </cell>
          <cell r="U1039">
            <v>0</v>
          </cell>
          <cell r="V1039">
            <v>0</v>
          </cell>
          <cell r="W1039">
            <v>0</v>
          </cell>
          <cell r="Y1039">
            <v>0</v>
          </cell>
          <cell r="AA1039">
            <v>0</v>
          </cell>
        </row>
        <row r="1040">
          <cell r="Q1040">
            <v>0</v>
          </cell>
          <cell r="S1040">
            <v>0</v>
          </cell>
          <cell r="U1040">
            <v>0</v>
          </cell>
          <cell r="V1040">
            <v>0</v>
          </cell>
          <cell r="W1040">
            <v>0</v>
          </cell>
          <cell r="Y1040">
            <v>0</v>
          </cell>
          <cell r="AA1040">
            <v>0</v>
          </cell>
        </row>
        <row r="1041">
          <cell r="Q1041">
            <v>0</v>
          </cell>
          <cell r="S1041">
            <v>0</v>
          </cell>
          <cell r="U1041">
            <v>0</v>
          </cell>
          <cell r="V1041">
            <v>0</v>
          </cell>
          <cell r="W1041">
            <v>0</v>
          </cell>
          <cell r="Y1041">
            <v>0</v>
          </cell>
          <cell r="AA1041">
            <v>0</v>
          </cell>
        </row>
        <row r="1042">
          <cell r="Q1042">
            <v>0</v>
          </cell>
          <cell r="S1042">
            <v>0</v>
          </cell>
          <cell r="U1042">
            <v>0</v>
          </cell>
          <cell r="V1042">
            <v>0</v>
          </cell>
          <cell r="W1042">
            <v>0</v>
          </cell>
          <cell r="Y1042">
            <v>0</v>
          </cell>
          <cell r="AA1042">
            <v>0</v>
          </cell>
        </row>
        <row r="1043">
          <cell r="Q1043">
            <v>-7000000</v>
          </cell>
          <cell r="S1043">
            <v>-7000000</v>
          </cell>
          <cell r="U1043">
            <v>-7000000</v>
          </cell>
          <cell r="V1043">
            <v>-7000000</v>
          </cell>
          <cell r="W1043">
            <v>-7000000</v>
          </cell>
          <cell r="Y1043">
            <v>-7000000</v>
          </cell>
          <cell r="AA1043">
            <v>-7000000</v>
          </cell>
        </row>
        <row r="1044">
          <cell r="Q1044">
            <v>-10000000</v>
          </cell>
          <cell r="S1044">
            <v>-10000000</v>
          </cell>
          <cell r="U1044">
            <v>-10000000</v>
          </cell>
          <cell r="V1044">
            <v>-10000000</v>
          </cell>
          <cell r="W1044">
            <v>-10000000</v>
          </cell>
          <cell r="Y1044">
            <v>-10000000</v>
          </cell>
          <cell r="AA1044">
            <v>-10000000</v>
          </cell>
        </row>
        <row r="1045">
          <cell r="Q1045">
            <v>-2000000</v>
          </cell>
          <cell r="S1045">
            <v>-2000000</v>
          </cell>
          <cell r="U1045">
            <v>-2000000</v>
          </cell>
          <cell r="V1045">
            <v>-2000000</v>
          </cell>
          <cell r="W1045">
            <v>-2000000</v>
          </cell>
          <cell r="Y1045">
            <v>-2000000</v>
          </cell>
          <cell r="AA1045">
            <v>-2000000</v>
          </cell>
        </row>
        <row r="1046">
          <cell r="Q1046">
            <v>-3000000</v>
          </cell>
          <cell r="S1046">
            <v>-3000000</v>
          </cell>
          <cell r="U1046">
            <v>-3000000</v>
          </cell>
          <cell r="V1046">
            <v>-3000000</v>
          </cell>
          <cell r="W1046">
            <v>-3000000</v>
          </cell>
          <cell r="Y1046">
            <v>-3000000</v>
          </cell>
          <cell r="AA1046">
            <v>-3000000</v>
          </cell>
        </row>
        <row r="1047">
          <cell r="Q1047">
            <v>-5000000</v>
          </cell>
          <cell r="S1047">
            <v>-5000000</v>
          </cell>
          <cell r="U1047">
            <v>-5000000</v>
          </cell>
          <cell r="V1047">
            <v>-5000000</v>
          </cell>
          <cell r="W1047">
            <v>-5000000</v>
          </cell>
          <cell r="Y1047">
            <v>-5000000</v>
          </cell>
          <cell r="AA1047">
            <v>-5000000</v>
          </cell>
        </row>
        <row r="1048">
          <cell r="Q1048">
            <v>-15000000</v>
          </cell>
          <cell r="S1048">
            <v>-15000000</v>
          </cell>
          <cell r="U1048">
            <v>-15000000</v>
          </cell>
          <cell r="V1048">
            <v>-15000000</v>
          </cell>
          <cell r="W1048">
            <v>-15000000</v>
          </cell>
          <cell r="Y1048">
            <v>-15000000</v>
          </cell>
          <cell r="AA1048">
            <v>-15000000</v>
          </cell>
        </row>
        <row r="1049">
          <cell r="Q1049">
            <v>0</v>
          </cell>
          <cell r="S1049">
            <v>0</v>
          </cell>
          <cell r="U1049">
            <v>0</v>
          </cell>
          <cell r="V1049">
            <v>0</v>
          </cell>
          <cell r="W1049">
            <v>0</v>
          </cell>
          <cell r="Y1049">
            <v>0</v>
          </cell>
          <cell r="AA1049">
            <v>0</v>
          </cell>
        </row>
        <row r="1050">
          <cell r="Q1050">
            <v>-2000000</v>
          </cell>
          <cell r="S1050">
            <v>-2000000</v>
          </cell>
          <cell r="U1050">
            <v>-2000000</v>
          </cell>
          <cell r="V1050">
            <v>-2000000</v>
          </cell>
          <cell r="W1050">
            <v>-2000000</v>
          </cell>
          <cell r="Y1050">
            <v>-2000000</v>
          </cell>
          <cell r="AA1050">
            <v>-2000000</v>
          </cell>
        </row>
        <row r="1051">
          <cell r="Q1051">
            <v>0</v>
          </cell>
          <cell r="S1051">
            <v>0</v>
          </cell>
          <cell r="U1051">
            <v>0</v>
          </cell>
          <cell r="V1051">
            <v>0</v>
          </cell>
          <cell r="W1051">
            <v>0</v>
          </cell>
          <cell r="Y1051">
            <v>0</v>
          </cell>
          <cell r="AA1051">
            <v>0</v>
          </cell>
        </row>
        <row r="1052">
          <cell r="Q1052">
            <v>0</v>
          </cell>
          <cell r="S1052">
            <v>0</v>
          </cell>
          <cell r="U1052">
            <v>0</v>
          </cell>
          <cell r="V1052">
            <v>0</v>
          </cell>
          <cell r="W1052">
            <v>0</v>
          </cell>
          <cell r="Y1052">
            <v>0</v>
          </cell>
          <cell r="AA1052">
            <v>0</v>
          </cell>
        </row>
        <row r="1053">
          <cell r="Q1053">
            <v>0</v>
          </cell>
          <cell r="S1053">
            <v>0</v>
          </cell>
          <cell r="U1053">
            <v>0</v>
          </cell>
          <cell r="V1053">
            <v>0</v>
          </cell>
          <cell r="W1053">
            <v>0</v>
          </cell>
          <cell r="Y1053">
            <v>0</v>
          </cell>
          <cell r="AA1053">
            <v>0</v>
          </cell>
        </row>
        <row r="1054">
          <cell r="Q1054">
            <v>0</v>
          </cell>
          <cell r="S1054">
            <v>0</v>
          </cell>
          <cell r="U1054">
            <v>0</v>
          </cell>
          <cell r="V1054">
            <v>0</v>
          </cell>
          <cell r="W1054">
            <v>0</v>
          </cell>
          <cell r="Y1054">
            <v>0</v>
          </cell>
          <cell r="AA1054">
            <v>0</v>
          </cell>
        </row>
        <row r="1055">
          <cell r="Q1055">
            <v>0</v>
          </cell>
          <cell r="S1055">
            <v>0</v>
          </cell>
          <cell r="U1055">
            <v>0</v>
          </cell>
          <cell r="V1055">
            <v>0</v>
          </cell>
          <cell r="W1055">
            <v>0</v>
          </cell>
          <cell r="Y1055">
            <v>0</v>
          </cell>
          <cell r="AA1055">
            <v>0</v>
          </cell>
        </row>
        <row r="1056">
          <cell r="Q1056">
            <v>0</v>
          </cell>
          <cell r="S1056">
            <v>0</v>
          </cell>
          <cell r="U1056">
            <v>0</v>
          </cell>
          <cell r="V1056">
            <v>0</v>
          </cell>
          <cell r="W1056">
            <v>0</v>
          </cell>
          <cell r="Y1056">
            <v>0</v>
          </cell>
          <cell r="AA1056">
            <v>0</v>
          </cell>
        </row>
        <row r="1057">
          <cell r="Q1057">
            <v>0</v>
          </cell>
          <cell r="S1057">
            <v>0</v>
          </cell>
          <cell r="U1057">
            <v>0</v>
          </cell>
          <cell r="V1057">
            <v>0</v>
          </cell>
          <cell r="W1057">
            <v>0</v>
          </cell>
          <cell r="Y1057">
            <v>0</v>
          </cell>
          <cell r="AA1057">
            <v>0</v>
          </cell>
        </row>
        <row r="1058">
          <cell r="Q1058">
            <v>-300000000</v>
          </cell>
          <cell r="S1058">
            <v>-300000000</v>
          </cell>
          <cell r="U1058">
            <v>-300000000</v>
          </cell>
          <cell r="V1058">
            <v>-300000000</v>
          </cell>
          <cell r="W1058">
            <v>-300000000</v>
          </cell>
          <cell r="Y1058">
            <v>-300000000</v>
          </cell>
          <cell r="AA1058">
            <v>-300000000</v>
          </cell>
        </row>
        <row r="1059">
          <cell r="Q1059">
            <v>-200000000</v>
          </cell>
          <cell r="S1059">
            <v>-200000000</v>
          </cell>
          <cell r="U1059">
            <v>-200000000</v>
          </cell>
          <cell r="V1059">
            <v>-200000000</v>
          </cell>
          <cell r="W1059">
            <v>-200000000</v>
          </cell>
          <cell r="Y1059">
            <v>-200000000</v>
          </cell>
          <cell r="AA1059">
            <v>-200000000</v>
          </cell>
        </row>
        <row r="1060">
          <cell r="Q1060">
            <v>-150000000</v>
          </cell>
          <cell r="S1060">
            <v>-150000000</v>
          </cell>
          <cell r="U1060">
            <v>0</v>
          </cell>
          <cell r="V1060">
            <v>0</v>
          </cell>
          <cell r="W1060">
            <v>0</v>
          </cell>
          <cell r="Y1060">
            <v>0</v>
          </cell>
          <cell r="AA1060">
            <v>0</v>
          </cell>
        </row>
        <row r="1061">
          <cell r="Q1061">
            <v>-100000000</v>
          </cell>
          <cell r="S1061">
            <v>-100000000</v>
          </cell>
          <cell r="U1061">
            <v>-100000000</v>
          </cell>
          <cell r="V1061">
            <v>-100000000</v>
          </cell>
          <cell r="W1061">
            <v>-100000000</v>
          </cell>
          <cell r="Y1061">
            <v>-100000000</v>
          </cell>
          <cell r="AA1061">
            <v>-100000000</v>
          </cell>
        </row>
        <row r="1062">
          <cell r="Q1062">
            <v>-225000000</v>
          </cell>
          <cell r="S1062">
            <v>-225000000</v>
          </cell>
          <cell r="U1062">
            <v>-225000000</v>
          </cell>
          <cell r="V1062">
            <v>-225000000</v>
          </cell>
          <cell r="W1062">
            <v>-225000000</v>
          </cell>
          <cell r="Y1062">
            <v>-225000000</v>
          </cell>
          <cell r="AA1062">
            <v>-225000000</v>
          </cell>
        </row>
        <row r="1063">
          <cell r="Q1063">
            <v>0</v>
          </cell>
          <cell r="S1063">
            <v>0</v>
          </cell>
          <cell r="U1063">
            <v>0</v>
          </cell>
          <cell r="V1063">
            <v>0</v>
          </cell>
          <cell r="W1063">
            <v>0</v>
          </cell>
          <cell r="Y1063">
            <v>0</v>
          </cell>
          <cell r="AA1063">
            <v>0</v>
          </cell>
        </row>
        <row r="1064">
          <cell r="Q1064">
            <v>-260000000</v>
          </cell>
          <cell r="S1064">
            <v>-260000000</v>
          </cell>
          <cell r="U1064">
            <v>-260000000</v>
          </cell>
          <cell r="V1064">
            <v>-260000000</v>
          </cell>
          <cell r="W1064">
            <v>-260000000</v>
          </cell>
          <cell r="Y1064">
            <v>-260000000</v>
          </cell>
          <cell r="AA1064">
            <v>-260000000</v>
          </cell>
        </row>
        <row r="1065">
          <cell r="Q1065">
            <v>-138460000</v>
          </cell>
          <cell r="S1065">
            <v>-138460000</v>
          </cell>
          <cell r="U1065">
            <v>-138460000</v>
          </cell>
          <cell r="V1065">
            <v>-138460000</v>
          </cell>
          <cell r="W1065">
            <v>-138460000</v>
          </cell>
          <cell r="Y1065">
            <v>-138460000</v>
          </cell>
          <cell r="AA1065">
            <v>-138460000</v>
          </cell>
        </row>
        <row r="1066">
          <cell r="Q1066">
            <v>-23400000</v>
          </cell>
          <cell r="S1066">
            <v>-23400000</v>
          </cell>
          <cell r="U1066">
            <v>-23400000</v>
          </cell>
          <cell r="V1066">
            <v>-23400000</v>
          </cell>
          <cell r="W1066">
            <v>-23400000</v>
          </cell>
          <cell r="Y1066">
            <v>-23400000</v>
          </cell>
          <cell r="AA1066">
            <v>-23400000</v>
          </cell>
        </row>
        <row r="1067">
          <cell r="Q1067">
            <v>0</v>
          </cell>
          <cell r="S1067">
            <v>0</v>
          </cell>
          <cell r="U1067">
            <v>0</v>
          </cell>
          <cell r="V1067">
            <v>0</v>
          </cell>
          <cell r="W1067">
            <v>0</v>
          </cell>
          <cell r="Y1067">
            <v>0</v>
          </cell>
          <cell r="AA1067">
            <v>0</v>
          </cell>
        </row>
        <row r="1068">
          <cell r="Q1068">
            <v>-250000000</v>
          </cell>
          <cell r="S1068">
            <v>-250000000</v>
          </cell>
          <cell r="U1068">
            <v>-250000000</v>
          </cell>
          <cell r="V1068">
            <v>-250000000</v>
          </cell>
          <cell r="W1068">
            <v>-250000000</v>
          </cell>
          <cell r="Y1068">
            <v>-250000000</v>
          </cell>
          <cell r="AA1068">
            <v>-250000000</v>
          </cell>
        </row>
        <row r="1069">
          <cell r="Q1069">
            <v>0</v>
          </cell>
          <cell r="S1069">
            <v>0</v>
          </cell>
          <cell r="U1069">
            <v>0</v>
          </cell>
          <cell r="V1069">
            <v>0</v>
          </cell>
          <cell r="W1069">
            <v>0</v>
          </cell>
          <cell r="Y1069">
            <v>0</v>
          </cell>
          <cell r="AA1069">
            <v>0</v>
          </cell>
        </row>
        <row r="1070">
          <cell r="Q1070">
            <v>0</v>
          </cell>
          <cell r="S1070">
            <v>-250000000</v>
          </cell>
          <cell r="U1070">
            <v>-250000000</v>
          </cell>
          <cell r="V1070">
            <v>-250000000</v>
          </cell>
          <cell r="W1070">
            <v>-250000000</v>
          </cell>
          <cell r="Y1070">
            <v>-250000000</v>
          </cell>
          <cell r="AA1070">
            <v>-250000000</v>
          </cell>
        </row>
        <row r="1071">
          <cell r="Q1071">
            <v>-150000000</v>
          </cell>
          <cell r="S1071">
            <v>-150000000</v>
          </cell>
          <cell r="U1071">
            <v>-150000000</v>
          </cell>
          <cell r="V1071">
            <v>-150000000</v>
          </cell>
          <cell r="W1071">
            <v>-150000000</v>
          </cell>
          <cell r="Y1071">
            <v>-150000000</v>
          </cell>
          <cell r="AA1071">
            <v>-150000000</v>
          </cell>
        </row>
        <row r="1072">
          <cell r="Q1072">
            <v>-250000000</v>
          </cell>
          <cell r="S1072">
            <v>-250000000</v>
          </cell>
          <cell r="U1072">
            <v>-250000000</v>
          </cell>
          <cell r="V1072">
            <v>-250000000</v>
          </cell>
          <cell r="W1072">
            <v>-250000000</v>
          </cell>
          <cell r="Y1072">
            <v>-250000000</v>
          </cell>
          <cell r="AA1072">
            <v>-250000000</v>
          </cell>
        </row>
        <row r="1073">
          <cell r="Q1073">
            <v>-300000000</v>
          </cell>
          <cell r="S1073">
            <v>-300000000</v>
          </cell>
          <cell r="U1073">
            <v>-300000000</v>
          </cell>
          <cell r="V1073">
            <v>-300000000</v>
          </cell>
          <cell r="W1073">
            <v>-300000000</v>
          </cell>
          <cell r="Y1073">
            <v>-300000000</v>
          </cell>
          <cell r="AA1073">
            <v>-300000000</v>
          </cell>
        </row>
        <row r="1074">
          <cell r="Q1074">
            <v>0</v>
          </cell>
          <cell r="S1074">
            <v>0</v>
          </cell>
          <cell r="U1074">
            <v>0</v>
          </cell>
          <cell r="V1074">
            <v>0</v>
          </cell>
          <cell r="W1074">
            <v>0</v>
          </cell>
          <cell r="Y1074">
            <v>0</v>
          </cell>
          <cell r="AA1074">
            <v>0</v>
          </cell>
        </row>
        <row r="1075">
          <cell r="Q1075">
            <v>-250000000</v>
          </cell>
          <cell r="S1075">
            <v>-250000000</v>
          </cell>
          <cell r="U1075">
            <v>-250000000</v>
          </cell>
          <cell r="V1075">
            <v>-250000000</v>
          </cell>
          <cell r="W1075">
            <v>-250000000</v>
          </cell>
          <cell r="Y1075">
            <v>-250000000</v>
          </cell>
          <cell r="AA1075">
            <v>-250000000</v>
          </cell>
        </row>
        <row r="1076">
          <cell r="Y1076">
            <v>0</v>
          </cell>
          <cell r="AA1076">
            <v>-350000000</v>
          </cell>
        </row>
        <row r="1079">
          <cell r="Q1079">
            <v>0</v>
          </cell>
          <cell r="S1079">
            <v>0</v>
          </cell>
          <cell r="U1079">
            <v>0</v>
          </cell>
          <cell r="V1079">
            <v>0</v>
          </cell>
          <cell r="W1079">
            <v>0</v>
          </cell>
          <cell r="Y1079">
            <v>0</v>
          </cell>
          <cell r="AA1079">
            <v>0</v>
          </cell>
        </row>
        <row r="1080">
          <cell r="Q1080">
            <v>0</v>
          </cell>
          <cell r="S1080">
            <v>0</v>
          </cell>
          <cell r="U1080">
            <v>0</v>
          </cell>
          <cell r="V1080">
            <v>0</v>
          </cell>
          <cell r="W1080">
            <v>0</v>
          </cell>
          <cell r="Y1080">
            <v>0</v>
          </cell>
          <cell r="AA1080">
            <v>0</v>
          </cell>
        </row>
        <row r="1081">
          <cell r="Q1081">
            <v>-431100</v>
          </cell>
          <cell r="S1081">
            <v>0</v>
          </cell>
          <cell r="U1081">
            <v>0</v>
          </cell>
          <cell r="V1081">
            <v>0</v>
          </cell>
          <cell r="W1081">
            <v>0</v>
          </cell>
          <cell r="Y1081">
            <v>0</v>
          </cell>
          <cell r="AA1081">
            <v>0</v>
          </cell>
        </row>
        <row r="1082">
          <cell r="Q1082">
            <v>-1458300</v>
          </cell>
          <cell r="S1082">
            <v>0</v>
          </cell>
          <cell r="U1082">
            <v>0</v>
          </cell>
          <cell r="V1082">
            <v>0</v>
          </cell>
          <cell r="W1082">
            <v>0</v>
          </cell>
          <cell r="Y1082">
            <v>0</v>
          </cell>
          <cell r="AA1082">
            <v>0</v>
          </cell>
        </row>
        <row r="1083">
          <cell r="Q1083">
            <v>0</v>
          </cell>
          <cell r="S1083">
            <v>0</v>
          </cell>
          <cell r="U1083">
            <v>0</v>
          </cell>
          <cell r="V1083">
            <v>0</v>
          </cell>
          <cell r="W1083">
            <v>0</v>
          </cell>
          <cell r="Y1083">
            <v>0</v>
          </cell>
          <cell r="AA1083">
            <v>0</v>
          </cell>
        </row>
        <row r="1084">
          <cell r="V1084">
            <v>7505790.9299999997</v>
          </cell>
          <cell r="W1084">
            <v>0</v>
          </cell>
          <cell r="Y1084">
            <v>0</v>
          </cell>
          <cell r="AA1084">
            <v>0</v>
          </cell>
        </row>
        <row r="1085">
          <cell r="V1085">
            <v>7505790.9299999997</v>
          </cell>
          <cell r="W1085">
            <v>0</v>
          </cell>
          <cell r="Y1085">
            <v>0</v>
          </cell>
          <cell r="AA1085">
            <v>0</v>
          </cell>
        </row>
        <row r="1086">
          <cell r="V1086">
            <v>6567824.7999999998</v>
          </cell>
          <cell r="W1086">
            <v>0</v>
          </cell>
          <cell r="Y1086">
            <v>0</v>
          </cell>
          <cell r="AA1086">
            <v>0</v>
          </cell>
        </row>
        <row r="1087">
          <cell r="Q1087">
            <v>0</v>
          </cell>
          <cell r="S1087">
            <v>0</v>
          </cell>
          <cell r="U1087">
            <v>0</v>
          </cell>
          <cell r="V1087">
            <v>0</v>
          </cell>
          <cell r="W1087">
            <v>0</v>
          </cell>
          <cell r="Y1087">
            <v>0</v>
          </cell>
          <cell r="AA1087">
            <v>0</v>
          </cell>
        </row>
        <row r="1088">
          <cell r="Q1088">
            <v>0</v>
          </cell>
          <cell r="S1088">
            <v>0</v>
          </cell>
          <cell r="U1088">
            <v>0</v>
          </cell>
          <cell r="V1088">
            <v>0</v>
          </cell>
          <cell r="W1088">
            <v>0</v>
          </cell>
          <cell r="Y1088">
            <v>0</v>
          </cell>
          <cell r="AA1088">
            <v>0</v>
          </cell>
        </row>
        <row r="1089">
          <cell r="Q1089">
            <v>-2550000</v>
          </cell>
          <cell r="S1089">
            <v>-2550000</v>
          </cell>
          <cell r="U1089">
            <v>-350000</v>
          </cell>
          <cell r="V1089">
            <v>-350000</v>
          </cell>
          <cell r="W1089">
            <v>-250000</v>
          </cell>
          <cell r="Y1089">
            <v>-250000</v>
          </cell>
          <cell r="AA1089">
            <v>-550000</v>
          </cell>
        </row>
        <row r="1090">
          <cell r="Q1090">
            <v>-100000</v>
          </cell>
          <cell r="S1090">
            <v>-100000</v>
          </cell>
          <cell r="U1090">
            <v>0</v>
          </cell>
          <cell r="V1090">
            <v>0</v>
          </cell>
          <cell r="W1090">
            <v>0</v>
          </cell>
          <cell r="Y1090">
            <v>0</v>
          </cell>
          <cell r="AA1090">
            <v>0</v>
          </cell>
        </row>
        <row r="1091">
          <cell r="Q1091">
            <v>-40314599.890000001</v>
          </cell>
          <cell r="S1091">
            <v>-40647222.780000001</v>
          </cell>
          <cell r="U1091">
            <v>-39040693.829999998</v>
          </cell>
          <cell r="V1091">
            <v>-38446577.479999997</v>
          </cell>
          <cell r="W1091">
            <v>-38577760.399999999</v>
          </cell>
          <cell r="Y1091">
            <v>-38880957.369999997</v>
          </cell>
          <cell r="AA1091">
            <v>-39197824.049999997</v>
          </cell>
        </row>
        <row r="1092">
          <cell r="Q1092">
            <v>-8687704.8300000001</v>
          </cell>
          <cell r="S1092">
            <v>-8784217.8200000003</v>
          </cell>
          <cell r="U1092">
            <v>-9053436.9199999999</v>
          </cell>
          <cell r="V1092">
            <v>-8848928.9399999995</v>
          </cell>
          <cell r="W1092">
            <v>-6833994.6900000004</v>
          </cell>
          <cell r="Y1092">
            <v>-6911655.1900000004</v>
          </cell>
          <cell r="AA1092">
            <v>-6989315.6900000004</v>
          </cell>
        </row>
        <row r="1093">
          <cell r="Q1093">
            <v>-67684624.689999998</v>
          </cell>
          <cell r="S1093">
            <v>-67299716.159999996</v>
          </cell>
          <cell r="U1093">
            <v>-61155962.270000003</v>
          </cell>
          <cell r="V1093">
            <v>-61024425.939999998</v>
          </cell>
          <cell r="W1093">
            <v>-66484545.609999999</v>
          </cell>
          <cell r="Y1093">
            <v>-58221472.950000003</v>
          </cell>
          <cell r="AA1093">
            <v>-53558400.289999999</v>
          </cell>
        </row>
        <row r="1094">
          <cell r="Q1094">
            <v>-41030154.07</v>
          </cell>
          <cell r="S1094">
            <v>-41030154.07</v>
          </cell>
          <cell r="U1094">
            <v>-42509058.359999999</v>
          </cell>
          <cell r="V1094">
            <v>-42509058.359999999</v>
          </cell>
          <cell r="W1094">
            <v>-43722314.780000001</v>
          </cell>
          <cell r="Y1094">
            <v>-43722314.780000001</v>
          </cell>
          <cell r="AA1094">
            <v>-43225601.560000002</v>
          </cell>
        </row>
        <row r="1095">
          <cell r="Q1095">
            <v>0</v>
          </cell>
          <cell r="S1095">
            <v>0</v>
          </cell>
          <cell r="U1095">
            <v>0</v>
          </cell>
          <cell r="V1095">
            <v>0</v>
          </cell>
          <cell r="W1095">
            <v>0</v>
          </cell>
          <cell r="Y1095">
            <v>0</v>
          </cell>
          <cell r="AA1095">
            <v>0</v>
          </cell>
        </row>
        <row r="1096">
          <cell r="Q1096">
            <v>-250000</v>
          </cell>
          <cell r="S1096">
            <v>-250000</v>
          </cell>
          <cell r="U1096">
            <v>-250000</v>
          </cell>
          <cell r="V1096">
            <v>-250000</v>
          </cell>
          <cell r="W1096">
            <v>-250000</v>
          </cell>
          <cell r="Y1096">
            <v>-250000</v>
          </cell>
          <cell r="AA1096">
            <v>-250000</v>
          </cell>
        </row>
        <row r="1097">
          <cell r="Q1097">
            <v>-129471.05</v>
          </cell>
          <cell r="S1097">
            <v>-129471.05</v>
          </cell>
          <cell r="U1097">
            <v>-129471.05</v>
          </cell>
          <cell r="V1097">
            <v>-129471.05</v>
          </cell>
          <cell r="W1097">
            <v>-129471.05</v>
          </cell>
          <cell r="Y1097">
            <v>-129471.05</v>
          </cell>
          <cell r="AA1097">
            <v>-129471.05</v>
          </cell>
        </row>
        <row r="1098">
          <cell r="Q1098">
            <v>0</v>
          </cell>
          <cell r="S1098">
            <v>0</v>
          </cell>
          <cell r="U1098">
            <v>0</v>
          </cell>
          <cell r="V1098">
            <v>0</v>
          </cell>
          <cell r="W1098">
            <v>0</v>
          </cell>
          <cell r="Y1098">
            <v>0</v>
          </cell>
          <cell r="AA1098">
            <v>0</v>
          </cell>
        </row>
        <row r="1099">
          <cell r="Q1099">
            <v>-15000</v>
          </cell>
          <cell r="S1099">
            <v>-15000</v>
          </cell>
          <cell r="U1099">
            <v>-15000</v>
          </cell>
          <cell r="V1099">
            <v>-15000</v>
          </cell>
          <cell r="W1099">
            <v>-15000</v>
          </cell>
          <cell r="Y1099">
            <v>-15000</v>
          </cell>
          <cell r="AA1099">
            <v>-15000</v>
          </cell>
        </row>
        <row r="1100">
          <cell r="Q1100">
            <v>-52471.63</v>
          </cell>
          <cell r="S1100">
            <v>-52471.63</v>
          </cell>
          <cell r="U1100">
            <v>-52471.63</v>
          </cell>
          <cell r="V1100">
            <v>-52471.63</v>
          </cell>
          <cell r="W1100">
            <v>-46622.18</v>
          </cell>
          <cell r="Y1100">
            <v>-46622.18</v>
          </cell>
          <cell r="AA1100">
            <v>-52454.07</v>
          </cell>
        </row>
        <row r="1101">
          <cell r="Q1101">
            <v>0</v>
          </cell>
          <cell r="S1101">
            <v>0</v>
          </cell>
          <cell r="U1101">
            <v>0</v>
          </cell>
          <cell r="V1101">
            <v>0</v>
          </cell>
          <cell r="W1101">
            <v>0</v>
          </cell>
          <cell r="Y1101">
            <v>0</v>
          </cell>
          <cell r="AA1101">
            <v>0</v>
          </cell>
        </row>
        <row r="1102">
          <cell r="Q1102">
            <v>-453028.42</v>
          </cell>
          <cell r="S1102">
            <v>-453028.42</v>
          </cell>
          <cell r="U1102">
            <v>-453028.42</v>
          </cell>
          <cell r="V1102">
            <v>-453028.42</v>
          </cell>
          <cell r="W1102">
            <v>-453028.42</v>
          </cell>
          <cell r="Y1102">
            <v>-453028.42</v>
          </cell>
          <cell r="AA1102">
            <v>-453028.42</v>
          </cell>
        </row>
        <row r="1103">
          <cell r="Q1103">
            <v>0</v>
          </cell>
          <cell r="S1103">
            <v>0</v>
          </cell>
          <cell r="U1103">
            <v>0</v>
          </cell>
          <cell r="V1103">
            <v>0</v>
          </cell>
          <cell r="W1103">
            <v>0</v>
          </cell>
          <cell r="Y1103">
            <v>0</v>
          </cell>
          <cell r="AA1103">
            <v>0</v>
          </cell>
        </row>
        <row r="1104">
          <cell r="Q1104">
            <v>0</v>
          </cell>
          <cell r="S1104">
            <v>0</v>
          </cell>
          <cell r="U1104">
            <v>0</v>
          </cell>
          <cell r="V1104">
            <v>0</v>
          </cell>
          <cell r="W1104">
            <v>0</v>
          </cell>
          <cell r="Y1104">
            <v>0</v>
          </cell>
          <cell r="AA1104">
            <v>0</v>
          </cell>
        </row>
        <row r="1105">
          <cell r="Q1105">
            <v>-10000</v>
          </cell>
          <cell r="S1105">
            <v>-10000</v>
          </cell>
          <cell r="U1105">
            <v>-10000</v>
          </cell>
          <cell r="V1105">
            <v>-10000</v>
          </cell>
          <cell r="W1105">
            <v>-10000</v>
          </cell>
          <cell r="Y1105">
            <v>-10000</v>
          </cell>
          <cell r="AA1105">
            <v>-10000</v>
          </cell>
        </row>
        <row r="1106">
          <cell r="Q1106">
            <v>0</v>
          </cell>
          <cell r="S1106">
            <v>0</v>
          </cell>
          <cell r="U1106">
            <v>0</v>
          </cell>
          <cell r="V1106">
            <v>0</v>
          </cell>
          <cell r="W1106">
            <v>0</v>
          </cell>
          <cell r="Y1106">
            <v>0</v>
          </cell>
          <cell r="AA1106">
            <v>0</v>
          </cell>
        </row>
        <row r="1107">
          <cell r="Q1107">
            <v>-521847.97</v>
          </cell>
          <cell r="S1107">
            <v>-460550.78</v>
          </cell>
          <cell r="U1107">
            <v>-439615.69</v>
          </cell>
          <cell r="V1107">
            <v>-431810.58</v>
          </cell>
          <cell r="W1107">
            <v>-500000</v>
          </cell>
          <cell r="Y1107">
            <v>-500000</v>
          </cell>
          <cell r="AA1107">
            <v>-500000</v>
          </cell>
        </row>
        <row r="1108">
          <cell r="Q1108">
            <v>0</v>
          </cell>
          <cell r="S1108">
            <v>0</v>
          </cell>
          <cell r="U1108">
            <v>0</v>
          </cell>
          <cell r="V1108">
            <v>0</v>
          </cell>
          <cell r="W1108">
            <v>0</v>
          </cell>
          <cell r="Y1108">
            <v>0</v>
          </cell>
          <cell r="AA1108">
            <v>0</v>
          </cell>
        </row>
        <row r="1109">
          <cell r="Q1109">
            <v>0</v>
          </cell>
          <cell r="S1109">
            <v>0</v>
          </cell>
          <cell r="U1109">
            <v>0</v>
          </cell>
          <cell r="V1109">
            <v>0</v>
          </cell>
          <cell r="W1109">
            <v>0</v>
          </cell>
          <cell r="Y1109">
            <v>0</v>
          </cell>
          <cell r="AA1109">
            <v>0</v>
          </cell>
        </row>
        <row r="1110">
          <cell r="Q1110">
            <v>-683365.16</v>
          </cell>
          <cell r="S1110">
            <v>-683365.16</v>
          </cell>
          <cell r="U1110">
            <v>-668771.35</v>
          </cell>
          <cell r="V1110">
            <v>-668771.35</v>
          </cell>
          <cell r="W1110">
            <v>-630705.28</v>
          </cell>
          <cell r="Y1110">
            <v>-630705.28</v>
          </cell>
          <cell r="AA1110">
            <v>-596135.67000000004</v>
          </cell>
        </row>
        <row r="1111">
          <cell r="Q1111">
            <v>-458260.45</v>
          </cell>
          <cell r="S1111">
            <v>-458260.45</v>
          </cell>
          <cell r="U1111">
            <v>-454247.55</v>
          </cell>
          <cell r="V1111">
            <v>-454247.55</v>
          </cell>
          <cell r="W1111">
            <v>-452529.3</v>
          </cell>
          <cell r="Y1111">
            <v>-452529.3</v>
          </cell>
          <cell r="AA1111">
            <v>-452529.3</v>
          </cell>
        </row>
        <row r="1112">
          <cell r="Q1112">
            <v>-490117.43</v>
          </cell>
          <cell r="S1112">
            <v>-490117.43</v>
          </cell>
          <cell r="U1112">
            <v>-455525.18</v>
          </cell>
          <cell r="V1112">
            <v>-455525.18</v>
          </cell>
          <cell r="W1112">
            <v>-441639.56</v>
          </cell>
          <cell r="Y1112">
            <v>-441639.56</v>
          </cell>
          <cell r="AA1112">
            <v>-423469.81</v>
          </cell>
        </row>
        <row r="1113">
          <cell r="Q1113">
            <v>-140063.73000000001</v>
          </cell>
          <cell r="S1113">
            <v>-140063.73000000001</v>
          </cell>
          <cell r="U1113">
            <v>-123642.66</v>
          </cell>
          <cell r="V1113">
            <v>-123642.66</v>
          </cell>
          <cell r="W1113">
            <v>-290001.90999999997</v>
          </cell>
          <cell r="Y1113">
            <v>-290001.90999999997</v>
          </cell>
          <cell r="AA1113">
            <v>-215389.53</v>
          </cell>
        </row>
        <row r="1114">
          <cell r="Q1114">
            <v>-475104.69</v>
          </cell>
          <cell r="S1114">
            <v>-457803.87</v>
          </cell>
          <cell r="U1114">
            <v>-417303.47</v>
          </cell>
          <cell r="V1114">
            <v>-416625.97</v>
          </cell>
          <cell r="W1114">
            <v>-407226.92</v>
          </cell>
          <cell r="Y1114">
            <v>-402168.54</v>
          </cell>
          <cell r="AA1114">
            <v>-364262.97</v>
          </cell>
        </row>
        <row r="1115">
          <cell r="W1115">
            <v>0</v>
          </cell>
          <cell r="Y1115">
            <v>0</v>
          </cell>
          <cell r="AA1115">
            <v>0</v>
          </cell>
        </row>
        <row r="1116">
          <cell r="AA1116">
            <v>-65340.84</v>
          </cell>
        </row>
        <row r="1117">
          <cell r="AA1117">
            <v>-181849.04</v>
          </cell>
        </row>
        <row r="1120">
          <cell r="Q1120">
            <v>0</v>
          </cell>
          <cell r="S1120">
            <v>0</v>
          </cell>
          <cell r="U1120">
            <v>0</v>
          </cell>
          <cell r="V1120">
            <v>0</v>
          </cell>
          <cell r="W1120">
            <v>0</v>
          </cell>
          <cell r="Y1120">
            <v>0</v>
          </cell>
          <cell r="AA1120">
            <v>0</v>
          </cell>
        </row>
        <row r="1121">
          <cell r="Q1121">
            <v>-4569900.37</v>
          </cell>
          <cell r="S1121">
            <v>-4569900.37</v>
          </cell>
          <cell r="U1121">
            <v>-4575394.62</v>
          </cell>
          <cell r="V1121">
            <v>-4575394.62</v>
          </cell>
          <cell r="W1121">
            <v>-4578088.3600000003</v>
          </cell>
          <cell r="Y1121">
            <v>-4580497.62</v>
          </cell>
          <cell r="AA1121">
            <v>-4580497.62</v>
          </cell>
        </row>
        <row r="1122">
          <cell r="Q1122">
            <v>-276423.67</v>
          </cell>
          <cell r="S1122">
            <v>-278617.32</v>
          </cell>
          <cell r="U1122">
            <v>-280828.42</v>
          </cell>
          <cell r="V1122">
            <v>-281940.56</v>
          </cell>
          <cell r="W1122">
            <v>0</v>
          </cell>
          <cell r="Y1122">
            <v>0</v>
          </cell>
          <cell r="AA1122">
            <v>0</v>
          </cell>
        </row>
        <row r="1123">
          <cell r="Q1123">
            <v>0</v>
          </cell>
          <cell r="S1123">
            <v>0</v>
          </cell>
          <cell r="U1123">
            <v>0</v>
          </cell>
          <cell r="V1123">
            <v>0</v>
          </cell>
          <cell r="W1123">
            <v>0</v>
          </cell>
          <cell r="Y1123">
            <v>0</v>
          </cell>
          <cell r="AA1123">
            <v>0</v>
          </cell>
        </row>
        <row r="1124">
          <cell r="Q1124">
            <v>-83995.09</v>
          </cell>
          <cell r="S1124">
            <v>-84890.32</v>
          </cell>
          <cell r="U1124">
            <v>-85795.8</v>
          </cell>
          <cell r="V1124">
            <v>-86252.43</v>
          </cell>
          <cell r="W1124">
            <v>-86711.65</v>
          </cell>
          <cell r="Y1124">
            <v>-87637.98</v>
          </cell>
          <cell r="AA1124">
            <v>-88574.9</v>
          </cell>
        </row>
        <row r="1125">
          <cell r="Q1125">
            <v>0</v>
          </cell>
          <cell r="S1125">
            <v>0</v>
          </cell>
          <cell r="U1125">
            <v>0</v>
          </cell>
          <cell r="V1125">
            <v>0</v>
          </cell>
          <cell r="W1125">
            <v>0</v>
          </cell>
          <cell r="Y1125">
            <v>0</v>
          </cell>
          <cell r="AA1125">
            <v>0</v>
          </cell>
        </row>
        <row r="1126">
          <cell r="Q1126">
            <v>-1299212.3799999999</v>
          </cell>
          <cell r="S1126">
            <v>-1311742.42</v>
          </cell>
          <cell r="U1126">
            <v>-1324393.3</v>
          </cell>
          <cell r="V1126">
            <v>-1330764.42</v>
          </cell>
          <cell r="W1126">
            <v>-1337166.19</v>
          </cell>
          <cell r="Y1126">
            <v>-1350062.27</v>
          </cell>
          <cell r="AA1126">
            <v>-1363082.73</v>
          </cell>
        </row>
        <row r="1127">
          <cell r="Q1127">
            <v>32500</v>
          </cell>
          <cell r="S1127">
            <v>32500</v>
          </cell>
          <cell r="U1127">
            <v>32500</v>
          </cell>
          <cell r="V1127">
            <v>32500</v>
          </cell>
          <cell r="W1127">
            <v>32500</v>
          </cell>
          <cell r="Y1127">
            <v>32500</v>
          </cell>
          <cell r="AA1127">
            <v>32500</v>
          </cell>
        </row>
        <row r="1128">
          <cell r="Q1128">
            <v>-807555.29</v>
          </cell>
          <cell r="S1128">
            <v>-815906.15</v>
          </cell>
          <cell r="U1128">
            <v>-824343.35</v>
          </cell>
          <cell r="V1128">
            <v>-828594.62</v>
          </cell>
          <cell r="W1128">
            <v>-832867.81</v>
          </cell>
          <cell r="Y1128">
            <v>-841480.42</v>
          </cell>
          <cell r="AA1128">
            <v>-850182.09</v>
          </cell>
        </row>
        <row r="1129">
          <cell r="Q1129">
            <v>-1047689.43</v>
          </cell>
          <cell r="S1129">
            <v>-1058175.8700000001</v>
          </cell>
          <cell r="U1129">
            <v>-1068767.82</v>
          </cell>
          <cell r="V1129">
            <v>-1074103.7</v>
          </cell>
          <cell r="W1129">
            <v>-1079466.3500000001</v>
          </cell>
          <cell r="Y1129">
            <v>-1090272.54</v>
          </cell>
          <cell r="AA1129">
            <v>-1101187.48</v>
          </cell>
        </row>
        <row r="1130">
          <cell r="Q1130">
            <v>0</v>
          </cell>
          <cell r="S1130">
            <v>0</v>
          </cell>
          <cell r="U1130">
            <v>0</v>
          </cell>
          <cell r="V1130">
            <v>0</v>
          </cell>
          <cell r="W1130">
            <v>0</v>
          </cell>
          <cell r="Y1130">
            <v>0</v>
          </cell>
          <cell r="AA1130">
            <v>0</v>
          </cell>
        </row>
        <row r="1131">
          <cell r="Q1131">
            <v>-3820037.43</v>
          </cell>
          <cell r="S1131">
            <v>-3856222.51</v>
          </cell>
          <cell r="U1131">
            <v>-3885385.09</v>
          </cell>
          <cell r="V1131">
            <v>-3903865.2</v>
          </cell>
          <cell r="W1131">
            <v>-3914737.41</v>
          </cell>
          <cell r="Y1131">
            <v>-3952262.65</v>
          </cell>
          <cell r="AA1131">
            <v>-3979730.31</v>
          </cell>
        </row>
        <row r="1132">
          <cell r="Q1132">
            <v>-9680541.4100000001</v>
          </cell>
          <cell r="S1132">
            <v>-9742547.0899999999</v>
          </cell>
          <cell r="U1132">
            <v>-9737936.0899999999</v>
          </cell>
          <cell r="V1132">
            <v>-9769424.5099999998</v>
          </cell>
          <cell r="W1132">
            <v>-9731570.2100000009</v>
          </cell>
          <cell r="Y1132">
            <v>-9795250.4600000009</v>
          </cell>
          <cell r="AA1132">
            <v>-9764853.8100000005</v>
          </cell>
        </row>
        <row r="1133">
          <cell r="Q1133">
            <v>-942405.81</v>
          </cell>
          <cell r="S1133">
            <v>-950130.25</v>
          </cell>
          <cell r="U1133">
            <v>-904227.52</v>
          </cell>
          <cell r="V1133">
            <v>-907932.45</v>
          </cell>
          <cell r="W1133">
            <v>-908725.94</v>
          </cell>
          <cell r="Y1133">
            <v>-916188.71</v>
          </cell>
          <cell r="AA1133">
            <v>-896855.19</v>
          </cell>
        </row>
        <row r="1134">
          <cell r="Q1134">
            <v>-115744.31</v>
          </cell>
          <cell r="S1134">
            <v>-116716.34</v>
          </cell>
          <cell r="U1134">
            <v>-117696.56</v>
          </cell>
          <cell r="V1134">
            <v>-118189.75</v>
          </cell>
          <cell r="W1134">
            <v>-118685.01</v>
          </cell>
          <cell r="Y1134">
            <v>-119681.78</v>
          </cell>
          <cell r="AA1134">
            <v>-120686.92</v>
          </cell>
        </row>
        <row r="1135">
          <cell r="Q1135">
            <v>0</v>
          </cell>
          <cell r="S1135">
            <v>0</v>
          </cell>
          <cell r="U1135">
            <v>0</v>
          </cell>
          <cell r="V1135">
            <v>0</v>
          </cell>
          <cell r="W1135">
            <v>0</v>
          </cell>
          <cell r="Y1135">
            <v>0</v>
          </cell>
          <cell r="AA1135">
            <v>0</v>
          </cell>
        </row>
        <row r="1136">
          <cell r="Q1136">
            <v>0</v>
          </cell>
          <cell r="S1136">
            <v>5000</v>
          </cell>
          <cell r="U1136">
            <v>5000</v>
          </cell>
          <cell r="V1136">
            <v>5000</v>
          </cell>
          <cell r="W1136">
            <v>5000</v>
          </cell>
          <cell r="Y1136">
            <v>5000</v>
          </cell>
          <cell r="AA1136">
            <v>5000</v>
          </cell>
        </row>
        <row r="1137">
          <cell r="Q1137">
            <v>-266223.87</v>
          </cell>
          <cell r="S1137">
            <v>-268220.95</v>
          </cell>
          <cell r="U1137">
            <v>-177433.59</v>
          </cell>
          <cell r="V1137">
            <v>-178044.46</v>
          </cell>
          <cell r="W1137">
            <v>-58256.65</v>
          </cell>
          <cell r="Y1137">
            <v>-58449.09</v>
          </cell>
          <cell r="AA1137">
            <v>-532686.01</v>
          </cell>
        </row>
        <row r="1138">
          <cell r="Q1138">
            <v>272088.18</v>
          </cell>
          <cell r="S1138">
            <v>272088.18</v>
          </cell>
          <cell r="U1138">
            <v>272088.18</v>
          </cell>
          <cell r="V1138">
            <v>272088.18</v>
          </cell>
          <cell r="W1138">
            <v>272088.18</v>
          </cell>
          <cell r="Y1138">
            <v>0</v>
          </cell>
          <cell r="AA1138">
            <v>0</v>
          </cell>
        </row>
        <row r="1139">
          <cell r="Q1139">
            <v>0</v>
          </cell>
          <cell r="S1139">
            <v>0</v>
          </cell>
          <cell r="U1139">
            <v>0</v>
          </cell>
          <cell r="V1139">
            <v>0</v>
          </cell>
          <cell r="W1139">
            <v>0</v>
          </cell>
          <cell r="Y1139">
            <v>0</v>
          </cell>
          <cell r="AA1139">
            <v>0</v>
          </cell>
        </row>
        <row r="1140">
          <cell r="Q1140">
            <v>-585041.34</v>
          </cell>
          <cell r="S1140">
            <v>-591001.17000000004</v>
          </cell>
          <cell r="U1140">
            <v>-597021.72</v>
          </cell>
          <cell r="V1140">
            <v>-600054.94999999995</v>
          </cell>
          <cell r="W1140">
            <v>-603103.59</v>
          </cell>
          <cell r="Y1140">
            <v>-609247.42000000004</v>
          </cell>
          <cell r="AA1140">
            <v>-615453.84</v>
          </cell>
        </row>
        <row r="1141">
          <cell r="Q1141">
            <v>0</v>
          </cell>
          <cell r="S1141">
            <v>0</v>
          </cell>
          <cell r="U1141">
            <v>0</v>
          </cell>
          <cell r="V1141">
            <v>0</v>
          </cell>
          <cell r="W1141">
            <v>0</v>
          </cell>
          <cell r="Y1141">
            <v>0</v>
          </cell>
          <cell r="AA1141">
            <v>0</v>
          </cell>
        </row>
        <row r="1142">
          <cell r="Q1142">
            <v>-5152053.37</v>
          </cell>
          <cell r="S1142">
            <v>-5201699.99</v>
          </cell>
          <cell r="U1142">
            <v>-5058459.62</v>
          </cell>
          <cell r="V1142">
            <v>-5083436.32</v>
          </cell>
          <cell r="W1142">
            <v>-4984505.22</v>
          </cell>
          <cell r="Y1142">
            <v>-5033979.8899999997</v>
          </cell>
          <cell r="AA1142">
            <v>-4908553.41</v>
          </cell>
        </row>
        <row r="1143">
          <cell r="Q1143">
            <v>0</v>
          </cell>
          <cell r="S1143">
            <v>0</v>
          </cell>
          <cell r="U1143">
            <v>0</v>
          </cell>
          <cell r="V1143">
            <v>0</v>
          </cell>
          <cell r="W1143">
            <v>0</v>
          </cell>
          <cell r="Y1143">
            <v>0</v>
          </cell>
          <cell r="AA1143">
            <v>0</v>
          </cell>
        </row>
        <row r="1144">
          <cell r="Q1144">
            <v>765611</v>
          </cell>
          <cell r="S1144">
            <v>765611</v>
          </cell>
          <cell r="U1144">
            <v>765611</v>
          </cell>
          <cell r="V1144">
            <v>765611</v>
          </cell>
          <cell r="W1144">
            <v>765611</v>
          </cell>
          <cell r="Y1144">
            <v>765611</v>
          </cell>
          <cell r="AA1144">
            <v>765611</v>
          </cell>
        </row>
        <row r="1145">
          <cell r="Q1145">
            <v>-717624.63</v>
          </cell>
          <cell r="S1145">
            <v>-725785.56</v>
          </cell>
          <cell r="U1145">
            <v>-734039.3</v>
          </cell>
          <cell r="V1145">
            <v>-738201.3</v>
          </cell>
          <cell r="W1145">
            <v>-742386.9</v>
          </cell>
          <cell r="Y1145">
            <v>-750829.43</v>
          </cell>
          <cell r="AA1145">
            <v>-759367.97</v>
          </cell>
        </row>
        <row r="1146">
          <cell r="Q1146">
            <v>0</v>
          </cell>
          <cell r="S1146">
            <v>0</v>
          </cell>
          <cell r="U1146">
            <v>0</v>
          </cell>
          <cell r="V1146">
            <v>0</v>
          </cell>
          <cell r="W1146">
            <v>0</v>
          </cell>
          <cell r="Y1146">
            <v>0</v>
          </cell>
          <cell r="AA1146">
            <v>0</v>
          </cell>
        </row>
        <row r="1147">
          <cell r="Q1147">
            <v>76073</v>
          </cell>
          <cell r="S1147">
            <v>76073</v>
          </cell>
          <cell r="U1147">
            <v>76073</v>
          </cell>
          <cell r="V1147">
            <v>76073</v>
          </cell>
          <cell r="W1147">
            <v>76073</v>
          </cell>
          <cell r="Y1147">
            <v>76073</v>
          </cell>
          <cell r="AA1147">
            <v>76073</v>
          </cell>
        </row>
        <row r="1148">
          <cell r="Q1148">
            <v>-4865990.04</v>
          </cell>
          <cell r="S1148">
            <v>-4916663.55</v>
          </cell>
          <cell r="U1148">
            <v>-4645470.2300000004</v>
          </cell>
          <cell r="V1148">
            <v>-4670848.55</v>
          </cell>
          <cell r="W1148">
            <v>-4465373.34</v>
          </cell>
          <cell r="Y1148">
            <v>-4515013.37</v>
          </cell>
          <cell r="AA1148">
            <v>-3608289.95</v>
          </cell>
        </row>
        <row r="1149">
          <cell r="U1149">
            <v>3150000</v>
          </cell>
          <cell r="V1149">
            <v>3150000</v>
          </cell>
          <cell r="W1149">
            <v>3150000</v>
          </cell>
          <cell r="Y1149">
            <v>3150000</v>
          </cell>
          <cell r="AA1149">
            <v>3150000</v>
          </cell>
        </row>
        <row r="1150">
          <cell r="Q1150">
            <v>148046.53</v>
          </cell>
          <cell r="S1150">
            <v>148046.53</v>
          </cell>
          <cell r="U1150">
            <v>148046.53</v>
          </cell>
          <cell r="V1150">
            <v>148046.53</v>
          </cell>
          <cell r="W1150">
            <v>148046.53</v>
          </cell>
          <cell r="Y1150">
            <v>148046.53</v>
          </cell>
          <cell r="AA1150">
            <v>148046.53</v>
          </cell>
        </row>
        <row r="1151">
          <cell r="Q1151">
            <v>162398.20000000001</v>
          </cell>
          <cell r="S1151">
            <v>162398.20000000001</v>
          </cell>
          <cell r="U1151">
            <v>162398.20000000001</v>
          </cell>
          <cell r="V1151">
            <v>162398.20000000001</v>
          </cell>
          <cell r="W1151">
            <v>162398.20000000001</v>
          </cell>
          <cell r="Y1151">
            <v>162398.20000000001</v>
          </cell>
          <cell r="AA1151">
            <v>162398.20000000001</v>
          </cell>
        </row>
        <row r="1152">
          <cell r="Q1152">
            <v>-663605.91</v>
          </cell>
          <cell r="S1152">
            <v>-663605.91</v>
          </cell>
          <cell r="U1152">
            <v>-663605.91</v>
          </cell>
          <cell r="V1152">
            <v>-663605.91</v>
          </cell>
          <cell r="W1152">
            <v>-663605.91</v>
          </cell>
          <cell r="Y1152">
            <v>-391517.73</v>
          </cell>
          <cell r="AA1152">
            <v>-391517.73</v>
          </cell>
        </row>
        <row r="1153">
          <cell r="Q1153">
            <v>0</v>
          </cell>
          <cell r="S1153">
            <v>0</v>
          </cell>
          <cell r="U1153">
            <v>0</v>
          </cell>
          <cell r="V1153">
            <v>0</v>
          </cell>
          <cell r="W1153">
            <v>0</v>
          </cell>
          <cell r="Y1153">
            <v>0</v>
          </cell>
          <cell r="AA1153">
            <v>0</v>
          </cell>
        </row>
        <row r="1154">
          <cell r="Q1154">
            <v>-765611</v>
          </cell>
          <cell r="S1154">
            <v>-765611</v>
          </cell>
          <cell r="U1154">
            <v>-3915611</v>
          </cell>
          <cell r="V1154">
            <v>-3915611</v>
          </cell>
          <cell r="W1154">
            <v>-3915611</v>
          </cell>
          <cell r="Y1154">
            <v>-3915611</v>
          </cell>
          <cell r="AA1154">
            <v>-3915611</v>
          </cell>
        </row>
        <row r="1155">
          <cell r="Q1155">
            <v>-32500</v>
          </cell>
          <cell r="S1155">
            <v>-32500</v>
          </cell>
          <cell r="U1155">
            <v>-32500</v>
          </cell>
          <cell r="V1155">
            <v>-32500</v>
          </cell>
          <cell r="W1155">
            <v>-32500</v>
          </cell>
          <cell r="Y1155">
            <v>-32500</v>
          </cell>
          <cell r="AA1155">
            <v>-32500</v>
          </cell>
        </row>
        <row r="1156">
          <cell r="Q1156">
            <v>5000</v>
          </cell>
          <cell r="S1156">
            <v>0</v>
          </cell>
          <cell r="U1156">
            <v>0</v>
          </cell>
          <cell r="V1156">
            <v>0</v>
          </cell>
          <cell r="W1156">
            <v>0</v>
          </cell>
          <cell r="Y1156">
            <v>0</v>
          </cell>
          <cell r="AA1156">
            <v>0</v>
          </cell>
        </row>
        <row r="1157">
          <cell r="Q1157">
            <v>0</v>
          </cell>
          <cell r="S1157">
            <v>0</v>
          </cell>
          <cell r="U1157">
            <v>0</v>
          </cell>
          <cell r="V1157">
            <v>0</v>
          </cell>
          <cell r="W1157">
            <v>0</v>
          </cell>
          <cell r="Y1157">
            <v>0</v>
          </cell>
          <cell r="AA1157">
            <v>0</v>
          </cell>
        </row>
        <row r="1158">
          <cell r="Q1158">
            <v>0</v>
          </cell>
          <cell r="S1158">
            <v>0</v>
          </cell>
          <cell r="U1158">
            <v>0</v>
          </cell>
          <cell r="V1158">
            <v>0</v>
          </cell>
          <cell r="W1158">
            <v>0</v>
          </cell>
          <cell r="Y1158">
            <v>0</v>
          </cell>
          <cell r="AA1158">
            <v>0</v>
          </cell>
        </row>
        <row r="1159">
          <cell r="Q1159">
            <v>0</v>
          </cell>
          <cell r="S1159">
            <v>0</v>
          </cell>
          <cell r="U1159">
            <v>0</v>
          </cell>
          <cell r="V1159">
            <v>0</v>
          </cell>
          <cell r="W1159">
            <v>0</v>
          </cell>
          <cell r="Y1159">
            <v>0</v>
          </cell>
          <cell r="AA1159">
            <v>0</v>
          </cell>
        </row>
        <row r="1160">
          <cell r="Q1160">
            <v>-375000000</v>
          </cell>
          <cell r="S1160">
            <v>0</v>
          </cell>
          <cell r="U1160">
            <v>0</v>
          </cell>
          <cell r="V1160">
            <v>0</v>
          </cell>
          <cell r="W1160">
            <v>0</v>
          </cell>
          <cell r="Y1160">
            <v>0</v>
          </cell>
          <cell r="AA1160">
            <v>0</v>
          </cell>
        </row>
        <row r="1161">
          <cell r="Q1161">
            <v>-79000000</v>
          </cell>
          <cell r="S1161">
            <v>0</v>
          </cell>
          <cell r="U1161">
            <v>0</v>
          </cell>
          <cell r="V1161">
            <v>0</v>
          </cell>
          <cell r="W1161">
            <v>0</v>
          </cell>
          <cell r="Y1161">
            <v>0</v>
          </cell>
          <cell r="AA1161">
            <v>0</v>
          </cell>
        </row>
        <row r="1162">
          <cell r="Q1162">
            <v>-79000000</v>
          </cell>
          <cell r="S1162">
            <v>0</v>
          </cell>
          <cell r="U1162">
            <v>0</v>
          </cell>
          <cell r="V1162">
            <v>0</v>
          </cell>
          <cell r="W1162">
            <v>0</v>
          </cell>
          <cell r="Y1162">
            <v>0</v>
          </cell>
          <cell r="AA1162">
            <v>0</v>
          </cell>
        </row>
        <row r="1163">
          <cell r="Q1163">
            <v>0</v>
          </cell>
          <cell r="S1163">
            <v>0</v>
          </cell>
          <cell r="U1163">
            <v>0</v>
          </cell>
          <cell r="V1163">
            <v>0</v>
          </cell>
          <cell r="W1163">
            <v>0</v>
          </cell>
          <cell r="Y1163">
            <v>0</v>
          </cell>
          <cell r="AA1163">
            <v>0</v>
          </cell>
        </row>
        <row r="1164">
          <cell r="Q1164">
            <v>0</v>
          </cell>
          <cell r="S1164">
            <v>0</v>
          </cell>
          <cell r="U1164">
            <v>0</v>
          </cell>
          <cell r="V1164">
            <v>0</v>
          </cell>
          <cell r="W1164">
            <v>0</v>
          </cell>
          <cell r="Y1164">
            <v>-5000000</v>
          </cell>
          <cell r="AA1164">
            <v>0</v>
          </cell>
        </row>
        <row r="1165">
          <cell r="Q1165">
            <v>0</v>
          </cell>
          <cell r="S1165">
            <v>0</v>
          </cell>
          <cell r="U1165">
            <v>0</v>
          </cell>
          <cell r="V1165">
            <v>0</v>
          </cell>
          <cell r="W1165">
            <v>0</v>
          </cell>
          <cell r="Y1165">
            <v>0</v>
          </cell>
          <cell r="AA1165">
            <v>0</v>
          </cell>
        </row>
        <row r="1166">
          <cell r="Q1166">
            <v>0</v>
          </cell>
          <cell r="S1166">
            <v>0</v>
          </cell>
          <cell r="U1166">
            <v>0</v>
          </cell>
          <cell r="V1166">
            <v>0</v>
          </cell>
          <cell r="W1166">
            <v>0</v>
          </cell>
          <cell r="Y1166">
            <v>0</v>
          </cell>
          <cell r="AA1166">
            <v>0</v>
          </cell>
        </row>
        <row r="1167">
          <cell r="Q1167">
            <v>0</v>
          </cell>
          <cell r="S1167">
            <v>0</v>
          </cell>
          <cell r="U1167">
            <v>0</v>
          </cell>
          <cell r="V1167">
            <v>0</v>
          </cell>
          <cell r="W1167">
            <v>0</v>
          </cell>
          <cell r="Y1167">
            <v>0</v>
          </cell>
          <cell r="AA1167">
            <v>0</v>
          </cell>
        </row>
        <row r="1168">
          <cell r="Q1168">
            <v>-431700000</v>
          </cell>
          <cell r="S1168">
            <v>0</v>
          </cell>
          <cell r="U1168">
            <v>0</v>
          </cell>
          <cell r="V1168">
            <v>0</v>
          </cell>
          <cell r="W1168">
            <v>0</v>
          </cell>
          <cell r="Y1168">
            <v>0</v>
          </cell>
          <cell r="AA1168">
            <v>0</v>
          </cell>
        </row>
        <row r="1169">
          <cell r="S1169">
            <v>-70000000</v>
          </cell>
          <cell r="U1169">
            <v>-95000000</v>
          </cell>
          <cell r="V1169">
            <v>-80000000</v>
          </cell>
          <cell r="W1169">
            <v>-125000000</v>
          </cell>
          <cell r="Y1169">
            <v>-40000000</v>
          </cell>
          <cell r="AA1169">
            <v>-20000000</v>
          </cell>
        </row>
        <row r="1170">
          <cell r="Y1170">
            <v>-230000000</v>
          </cell>
          <cell r="AA1170">
            <v>0</v>
          </cell>
        </row>
        <row r="1171">
          <cell r="Y1171">
            <v>0</v>
          </cell>
          <cell r="AA1171">
            <v>0</v>
          </cell>
        </row>
        <row r="1172">
          <cell r="Q1172">
            <v>-6316470.7400000002</v>
          </cell>
          <cell r="S1172">
            <v>-4513396.6399999997</v>
          </cell>
          <cell r="U1172">
            <v>-2937018.87</v>
          </cell>
          <cell r="V1172">
            <v>-2893206.74</v>
          </cell>
          <cell r="W1172">
            <v>-2955878.42</v>
          </cell>
          <cell r="Y1172">
            <v>-4260604.33</v>
          </cell>
          <cell r="AA1172">
            <v>-4158263.43</v>
          </cell>
        </row>
        <row r="1173">
          <cell r="Q1173">
            <v>-33451687.66</v>
          </cell>
          <cell r="S1173">
            <v>-21894125.699999999</v>
          </cell>
          <cell r="U1173">
            <v>-9389432.8000000007</v>
          </cell>
          <cell r="V1173">
            <v>-6157892.04</v>
          </cell>
          <cell r="W1173">
            <v>-9938898.2300000004</v>
          </cell>
          <cell r="Y1173">
            <v>-20212640.84</v>
          </cell>
          <cell r="AA1173">
            <v>-23197919.59</v>
          </cell>
        </row>
        <row r="1174">
          <cell r="Q1174">
            <v>-231569.79</v>
          </cell>
          <cell r="S1174">
            <v>-876214.4</v>
          </cell>
          <cell r="U1174">
            <v>-1084122.42</v>
          </cell>
          <cell r="V1174">
            <v>-1118147.3</v>
          </cell>
          <cell r="W1174">
            <v>-942812.21</v>
          </cell>
          <cell r="Y1174">
            <v>-1057783.01</v>
          </cell>
          <cell r="AA1174">
            <v>-1025391.3</v>
          </cell>
        </row>
        <row r="1175">
          <cell r="Q1175">
            <v>-5917295</v>
          </cell>
          <cell r="S1175">
            <v>-6397676</v>
          </cell>
          <cell r="U1175">
            <v>-6299338</v>
          </cell>
          <cell r="V1175">
            <v>-6360887</v>
          </cell>
          <cell r="W1175">
            <v>-6476435</v>
          </cell>
          <cell r="Y1175">
            <v>-6497165</v>
          </cell>
          <cell r="AA1175">
            <v>-7510588</v>
          </cell>
        </row>
        <row r="1176">
          <cell r="Q1176">
            <v>-8191105.9100000001</v>
          </cell>
          <cell r="S1176">
            <v>-8075635.8499999996</v>
          </cell>
          <cell r="U1176">
            <v>-8706694.1699999999</v>
          </cell>
          <cell r="V1176">
            <v>-8843266.8599999994</v>
          </cell>
          <cell r="W1176">
            <v>-9037855.6099999994</v>
          </cell>
          <cell r="Y1176">
            <v>-7779415.3700000001</v>
          </cell>
          <cell r="AA1176">
            <v>-8377937.3899999997</v>
          </cell>
        </row>
        <row r="1177">
          <cell r="Q1177">
            <v>-52126095.729999997</v>
          </cell>
          <cell r="S1177">
            <v>-37128347.829999998</v>
          </cell>
          <cell r="U1177">
            <v>-31691769.760000002</v>
          </cell>
          <cell r="V1177">
            <v>-27011176.449999999</v>
          </cell>
          <cell r="W1177">
            <v>-20472222.77</v>
          </cell>
          <cell r="Y1177">
            <v>-13667004.27</v>
          </cell>
          <cell r="AA1177">
            <v>-40669556.310000002</v>
          </cell>
        </row>
        <row r="1178">
          <cell r="Q1178">
            <v>-3018519.69</v>
          </cell>
          <cell r="S1178">
            <v>0</v>
          </cell>
          <cell r="U1178">
            <v>430.27</v>
          </cell>
          <cell r="V1178">
            <v>-3442035.2</v>
          </cell>
          <cell r="W1178">
            <v>0</v>
          </cell>
          <cell r="Y1178">
            <v>-32.6</v>
          </cell>
          <cell r="AA1178">
            <v>0</v>
          </cell>
        </row>
        <row r="1179">
          <cell r="Q1179">
            <v>-18857163.129999999</v>
          </cell>
          <cell r="S1179">
            <v>-15107434.619999999</v>
          </cell>
          <cell r="U1179">
            <v>-12223100.99</v>
          </cell>
          <cell r="V1179">
            <v>-6678704.2699999996</v>
          </cell>
          <cell r="W1179">
            <v>-11794828.460000001</v>
          </cell>
          <cell r="Y1179">
            <v>-15549833.859999999</v>
          </cell>
          <cell r="AA1179">
            <v>-19287586.41</v>
          </cell>
        </row>
        <row r="1180">
          <cell r="Q1180">
            <v>-2562397.4</v>
          </cell>
          <cell r="S1180">
            <v>-1920748.62</v>
          </cell>
          <cell r="U1180">
            <v>-1518949.85</v>
          </cell>
          <cell r="V1180">
            <v>-1605521.66</v>
          </cell>
          <cell r="W1180">
            <v>-1708712.33</v>
          </cell>
          <cell r="Y1180">
            <v>-2326345.17</v>
          </cell>
          <cell r="AA1180">
            <v>-2075921.69</v>
          </cell>
        </row>
        <row r="1181">
          <cell r="Q1181">
            <v>0</v>
          </cell>
          <cell r="S1181">
            <v>0</v>
          </cell>
          <cell r="U1181">
            <v>0</v>
          </cell>
          <cell r="V1181">
            <v>0</v>
          </cell>
          <cell r="W1181">
            <v>0</v>
          </cell>
          <cell r="Y1181">
            <v>0</v>
          </cell>
          <cell r="AA1181">
            <v>0</v>
          </cell>
        </row>
        <row r="1182">
          <cell r="Q1182">
            <v>-37759.370000000003</v>
          </cell>
          <cell r="S1182">
            <v>-37445.379999999997</v>
          </cell>
          <cell r="U1182">
            <v>-37445.379999999997</v>
          </cell>
          <cell r="V1182">
            <v>-37445.379999999997</v>
          </cell>
          <cell r="W1182">
            <v>-37445.379999999997</v>
          </cell>
          <cell r="Y1182">
            <v>-37445.379999999997</v>
          </cell>
          <cell r="AA1182">
            <v>-37445.379999999997</v>
          </cell>
        </row>
        <row r="1183">
          <cell r="Q1183">
            <v>0</v>
          </cell>
          <cell r="S1183">
            <v>0</v>
          </cell>
          <cell r="U1183">
            <v>-593910</v>
          </cell>
          <cell r="V1183">
            <v>-661509</v>
          </cell>
          <cell r="W1183">
            <v>-584175</v>
          </cell>
          <cell r="Y1183">
            <v>-663493</v>
          </cell>
          <cell r="AA1183">
            <v>-671398</v>
          </cell>
        </row>
        <row r="1184">
          <cell r="Q1184">
            <v>-91265.35</v>
          </cell>
          <cell r="S1184">
            <v>-51175.98</v>
          </cell>
          <cell r="U1184">
            <v>-46332.15</v>
          </cell>
          <cell r="V1184">
            <v>-89737.84</v>
          </cell>
          <cell r="W1184">
            <v>-41118.199999999997</v>
          </cell>
          <cell r="Y1184">
            <v>-43627.91</v>
          </cell>
          <cell r="AA1184">
            <v>-48543.24</v>
          </cell>
        </row>
        <row r="1185">
          <cell r="Q1185">
            <v>-282449.75</v>
          </cell>
          <cell r="S1185">
            <v>-433170.68</v>
          </cell>
          <cell r="U1185">
            <v>-239263.4</v>
          </cell>
          <cell r="V1185">
            <v>-343978.32</v>
          </cell>
          <cell r="W1185">
            <v>-369105.89</v>
          </cell>
          <cell r="Y1185">
            <v>-262207.06</v>
          </cell>
          <cell r="AA1185">
            <v>-283306.26</v>
          </cell>
        </row>
        <row r="1186">
          <cell r="Q1186">
            <v>0</v>
          </cell>
          <cell r="S1186">
            <v>0</v>
          </cell>
          <cell r="U1186">
            <v>0</v>
          </cell>
          <cell r="V1186">
            <v>0</v>
          </cell>
          <cell r="W1186">
            <v>0</v>
          </cell>
          <cell r="Y1186">
            <v>0</v>
          </cell>
          <cell r="AA1186">
            <v>0</v>
          </cell>
        </row>
        <row r="1187">
          <cell r="Q1187">
            <v>-711271.16</v>
          </cell>
          <cell r="S1187">
            <v>-197681.95</v>
          </cell>
          <cell r="U1187">
            <v>-404117.57</v>
          </cell>
          <cell r="V1187">
            <v>-1034151.75</v>
          </cell>
          <cell r="W1187">
            <v>-1106555.98</v>
          </cell>
          <cell r="Y1187">
            <v>-951374.82</v>
          </cell>
          <cell r="AA1187">
            <v>-543720.54</v>
          </cell>
        </row>
        <row r="1188">
          <cell r="Q1188">
            <v>0</v>
          </cell>
          <cell r="S1188">
            <v>0</v>
          </cell>
          <cell r="U1188">
            <v>0</v>
          </cell>
          <cell r="V1188">
            <v>0</v>
          </cell>
          <cell r="W1188">
            <v>0</v>
          </cell>
          <cell r="Y1188">
            <v>0</v>
          </cell>
          <cell r="AA1188">
            <v>0</v>
          </cell>
        </row>
        <row r="1189">
          <cell r="Q1189">
            <v>0</v>
          </cell>
          <cell r="S1189">
            <v>0</v>
          </cell>
          <cell r="U1189">
            <v>0</v>
          </cell>
          <cell r="V1189">
            <v>0</v>
          </cell>
          <cell r="W1189">
            <v>0</v>
          </cell>
          <cell r="Y1189">
            <v>0</v>
          </cell>
          <cell r="AA1189">
            <v>0</v>
          </cell>
        </row>
        <row r="1190">
          <cell r="Q1190">
            <v>-16679.419999999998</v>
          </cell>
          <cell r="S1190">
            <v>-250.11</v>
          </cell>
          <cell r="U1190">
            <v>0</v>
          </cell>
          <cell r="V1190">
            <v>-12722.86</v>
          </cell>
          <cell r="W1190">
            <v>-23388.080000000002</v>
          </cell>
          <cell r="Y1190">
            <v>-38.090000000000003</v>
          </cell>
          <cell r="AA1190">
            <v>0</v>
          </cell>
        </row>
        <row r="1191">
          <cell r="Q1191">
            <v>0</v>
          </cell>
          <cell r="S1191">
            <v>0</v>
          </cell>
          <cell r="U1191">
            <v>0</v>
          </cell>
          <cell r="V1191">
            <v>0</v>
          </cell>
          <cell r="W1191">
            <v>0</v>
          </cell>
          <cell r="Y1191">
            <v>0</v>
          </cell>
          <cell r="AA1191">
            <v>0</v>
          </cell>
        </row>
        <row r="1192">
          <cell r="Q1192">
            <v>0</v>
          </cell>
          <cell r="S1192">
            <v>0</v>
          </cell>
          <cell r="U1192">
            <v>21186</v>
          </cell>
          <cell r="V1192">
            <v>0</v>
          </cell>
          <cell r="W1192">
            <v>0</v>
          </cell>
          <cell r="Y1192">
            <v>0</v>
          </cell>
          <cell r="AA1192">
            <v>0</v>
          </cell>
        </row>
        <row r="1193">
          <cell r="Q1193">
            <v>0</v>
          </cell>
          <cell r="S1193">
            <v>0</v>
          </cell>
          <cell r="U1193">
            <v>0</v>
          </cell>
          <cell r="V1193">
            <v>0</v>
          </cell>
          <cell r="W1193">
            <v>0</v>
          </cell>
          <cell r="Y1193">
            <v>0</v>
          </cell>
          <cell r="AA1193">
            <v>0</v>
          </cell>
        </row>
        <row r="1194">
          <cell r="Q1194">
            <v>-9967120</v>
          </cell>
          <cell r="S1194">
            <v>-9273694.8200000003</v>
          </cell>
          <cell r="U1194">
            <v>-9667142.1999999993</v>
          </cell>
          <cell r="V1194">
            <v>-9910414.1699999999</v>
          </cell>
          <cell r="W1194">
            <v>-8802206.6099999994</v>
          </cell>
          <cell r="Y1194">
            <v>-9119672.4100000001</v>
          </cell>
          <cell r="AA1194">
            <v>-9235749.0199999996</v>
          </cell>
        </row>
        <row r="1195">
          <cell r="Q1195">
            <v>-781000</v>
          </cell>
          <cell r="S1195">
            <v>-781000</v>
          </cell>
          <cell r="U1195">
            <v>-781000</v>
          </cell>
          <cell r="V1195">
            <v>-781000</v>
          </cell>
          <cell r="W1195">
            <v>-781000</v>
          </cell>
          <cell r="Y1195">
            <v>-781000</v>
          </cell>
          <cell r="AA1195">
            <v>-781000</v>
          </cell>
        </row>
        <row r="1196">
          <cell r="Q1196">
            <v>-84404066.700000003</v>
          </cell>
          <cell r="S1196">
            <v>-48046971.759999998</v>
          </cell>
          <cell r="U1196">
            <v>-34796762.18</v>
          </cell>
          <cell r="V1196">
            <v>-28355676.48</v>
          </cell>
          <cell r="W1196">
            <v>-26914454.66</v>
          </cell>
          <cell r="Y1196">
            <v>-32305510.809999999</v>
          </cell>
          <cell r="AA1196">
            <v>-38483013.869999997</v>
          </cell>
        </row>
        <row r="1197">
          <cell r="Q1197">
            <v>0</v>
          </cell>
          <cell r="S1197">
            <v>0</v>
          </cell>
          <cell r="U1197">
            <v>0</v>
          </cell>
          <cell r="V1197">
            <v>0</v>
          </cell>
          <cell r="W1197">
            <v>0</v>
          </cell>
          <cell r="Y1197">
            <v>0</v>
          </cell>
          <cell r="AA1197">
            <v>0</v>
          </cell>
        </row>
        <row r="1198">
          <cell r="Q1198">
            <v>-448562.49</v>
          </cell>
          <cell r="S1198">
            <v>-46701.27</v>
          </cell>
          <cell r="U1198">
            <v>-44488.14</v>
          </cell>
          <cell r="V1198">
            <v>-40255.01</v>
          </cell>
          <cell r="W1198">
            <v>-40255.01</v>
          </cell>
          <cell r="Y1198">
            <v>-40255.01</v>
          </cell>
          <cell r="AA1198">
            <v>-40255.01</v>
          </cell>
        </row>
        <row r="1199">
          <cell r="Q1199">
            <v>-61558.64</v>
          </cell>
          <cell r="S1199">
            <v>0</v>
          </cell>
          <cell r="U1199">
            <v>0</v>
          </cell>
          <cell r="V1199">
            <v>0</v>
          </cell>
          <cell r="W1199">
            <v>0</v>
          </cell>
          <cell r="Y1199">
            <v>0</v>
          </cell>
          <cell r="AA1199">
            <v>0</v>
          </cell>
        </row>
        <row r="1200">
          <cell r="Q1200">
            <v>-1945133.78</v>
          </cell>
          <cell r="S1200">
            <v>-832230.19</v>
          </cell>
          <cell r="U1200">
            <v>-832230.19</v>
          </cell>
          <cell r="V1200">
            <v>0</v>
          </cell>
          <cell r="W1200">
            <v>0</v>
          </cell>
          <cell r="Y1200">
            <v>0</v>
          </cell>
          <cell r="AA1200">
            <v>0</v>
          </cell>
        </row>
        <row r="1201">
          <cell r="Q1201">
            <v>-390</v>
          </cell>
          <cell r="S1201">
            <v>110.66</v>
          </cell>
          <cell r="U1201">
            <v>0</v>
          </cell>
          <cell r="V1201">
            <v>-240.86</v>
          </cell>
          <cell r="W1201">
            <v>-271.29000000000002</v>
          </cell>
          <cell r="Y1201">
            <v>0</v>
          </cell>
          <cell r="AA1201">
            <v>0</v>
          </cell>
        </row>
        <row r="1202">
          <cell r="Q1202">
            <v>-4868.8999999999996</v>
          </cell>
          <cell r="S1202">
            <v>0</v>
          </cell>
          <cell r="U1202">
            <v>0</v>
          </cell>
          <cell r="V1202">
            <v>-4174.91</v>
          </cell>
          <cell r="W1202">
            <v>-4163.91</v>
          </cell>
          <cell r="Y1202">
            <v>0</v>
          </cell>
          <cell r="AA1202">
            <v>0</v>
          </cell>
        </row>
        <row r="1203">
          <cell r="Q1203">
            <v>0</v>
          </cell>
          <cell r="S1203">
            <v>0</v>
          </cell>
          <cell r="U1203">
            <v>0</v>
          </cell>
          <cell r="V1203">
            <v>0</v>
          </cell>
          <cell r="W1203">
            <v>0</v>
          </cell>
          <cell r="Y1203">
            <v>0</v>
          </cell>
          <cell r="AA1203">
            <v>0</v>
          </cell>
        </row>
        <row r="1204">
          <cell r="Q1204">
            <v>0</v>
          </cell>
          <cell r="S1204">
            <v>0</v>
          </cell>
          <cell r="U1204">
            <v>0</v>
          </cell>
          <cell r="V1204">
            <v>0</v>
          </cell>
          <cell r="W1204">
            <v>0</v>
          </cell>
          <cell r="Y1204">
            <v>0</v>
          </cell>
          <cell r="AA1204">
            <v>0</v>
          </cell>
        </row>
        <row r="1205">
          <cell r="Q1205">
            <v>0</v>
          </cell>
          <cell r="S1205">
            <v>0</v>
          </cell>
          <cell r="U1205">
            <v>0</v>
          </cell>
          <cell r="V1205">
            <v>0</v>
          </cell>
          <cell r="W1205">
            <v>0</v>
          </cell>
          <cell r="Y1205">
            <v>0</v>
          </cell>
          <cell r="AA1205">
            <v>0</v>
          </cell>
        </row>
        <row r="1206">
          <cell r="Q1206">
            <v>0</v>
          </cell>
          <cell r="S1206">
            <v>0</v>
          </cell>
          <cell r="U1206">
            <v>0</v>
          </cell>
          <cell r="V1206">
            <v>0</v>
          </cell>
          <cell r="W1206">
            <v>0</v>
          </cell>
          <cell r="Y1206">
            <v>0</v>
          </cell>
          <cell r="AA1206">
            <v>0</v>
          </cell>
        </row>
        <row r="1207">
          <cell r="Q1207">
            <v>-928471</v>
          </cell>
          <cell r="S1207">
            <v>-919009.69</v>
          </cell>
          <cell r="U1207">
            <v>-365999.94</v>
          </cell>
          <cell r="V1207">
            <v>-365999.94</v>
          </cell>
          <cell r="W1207">
            <v>-365999.94</v>
          </cell>
          <cell r="Y1207">
            <v>-365999.94</v>
          </cell>
          <cell r="AA1207">
            <v>-365999.94</v>
          </cell>
        </row>
        <row r="1208">
          <cell r="Q1208">
            <v>0</v>
          </cell>
          <cell r="S1208">
            <v>0</v>
          </cell>
          <cell r="U1208">
            <v>0</v>
          </cell>
          <cell r="V1208">
            <v>0</v>
          </cell>
          <cell r="W1208">
            <v>0</v>
          </cell>
          <cell r="Y1208">
            <v>0</v>
          </cell>
          <cell r="AA1208">
            <v>0</v>
          </cell>
        </row>
        <row r="1209">
          <cell r="Q1209">
            <v>0</v>
          </cell>
          <cell r="S1209">
            <v>0</v>
          </cell>
          <cell r="U1209">
            <v>0</v>
          </cell>
          <cell r="V1209">
            <v>0</v>
          </cell>
          <cell r="W1209">
            <v>0</v>
          </cell>
          <cell r="Y1209">
            <v>0</v>
          </cell>
          <cell r="AA1209">
            <v>0</v>
          </cell>
        </row>
        <row r="1210">
          <cell r="Q1210">
            <v>-9266734.0099999998</v>
          </cell>
          <cell r="S1210">
            <v>-8811617.6300000008</v>
          </cell>
          <cell r="U1210">
            <v>-10695226.029999999</v>
          </cell>
          <cell r="V1210">
            <v>-11154543.880000001</v>
          </cell>
          <cell r="W1210">
            <v>-10463837.34</v>
          </cell>
          <cell r="Y1210">
            <v>-9682253.9199999999</v>
          </cell>
          <cell r="AA1210">
            <v>-11007189.58</v>
          </cell>
        </row>
        <row r="1211">
          <cell r="Q1211">
            <v>-17587000.539999999</v>
          </cell>
          <cell r="S1211">
            <v>-18941932.789999999</v>
          </cell>
          <cell r="U1211">
            <v>-2910350.09</v>
          </cell>
          <cell r="V1211">
            <v>-3671100.1</v>
          </cell>
          <cell r="W1211">
            <v>-5191440.7</v>
          </cell>
          <cell r="Y1211">
            <v>-6683184.0300000003</v>
          </cell>
          <cell r="AA1211">
            <v>-9802887.0600000005</v>
          </cell>
        </row>
        <row r="1212">
          <cell r="Q1212">
            <v>-67426204.189999998</v>
          </cell>
          <cell r="S1212">
            <v>-54081058.539999999</v>
          </cell>
          <cell r="U1212">
            <v>-44061621</v>
          </cell>
          <cell r="V1212">
            <v>-45643562.700000003</v>
          </cell>
          <cell r="W1212">
            <v>-38816954.140000001</v>
          </cell>
          <cell r="Y1212">
            <v>-36882113.329999998</v>
          </cell>
          <cell r="AA1212">
            <v>-47582754.460000001</v>
          </cell>
        </row>
        <row r="1213">
          <cell r="Q1213">
            <v>0</v>
          </cell>
          <cell r="S1213">
            <v>0</v>
          </cell>
          <cell r="U1213">
            <v>0</v>
          </cell>
          <cell r="V1213">
            <v>0</v>
          </cell>
          <cell r="W1213">
            <v>0</v>
          </cell>
          <cell r="Y1213">
            <v>0</v>
          </cell>
          <cell r="AA1213">
            <v>0</v>
          </cell>
        </row>
        <row r="1214">
          <cell r="Q1214">
            <v>0</v>
          </cell>
          <cell r="S1214">
            <v>0</v>
          </cell>
          <cell r="U1214">
            <v>0</v>
          </cell>
          <cell r="V1214">
            <v>0</v>
          </cell>
          <cell r="W1214">
            <v>0</v>
          </cell>
          <cell r="Y1214">
            <v>0</v>
          </cell>
          <cell r="AA1214">
            <v>0</v>
          </cell>
        </row>
        <row r="1215">
          <cell r="Q1215">
            <v>0</v>
          </cell>
          <cell r="S1215">
            <v>0</v>
          </cell>
          <cell r="U1215">
            <v>0</v>
          </cell>
          <cell r="V1215">
            <v>0</v>
          </cell>
          <cell r="W1215">
            <v>0</v>
          </cell>
          <cell r="Y1215">
            <v>0</v>
          </cell>
          <cell r="AA1215">
            <v>0</v>
          </cell>
        </row>
        <row r="1216">
          <cell r="Q1216">
            <v>0</v>
          </cell>
          <cell r="S1216">
            <v>0</v>
          </cell>
          <cell r="U1216">
            <v>0</v>
          </cell>
          <cell r="V1216">
            <v>0</v>
          </cell>
          <cell r="W1216">
            <v>0</v>
          </cell>
          <cell r="Y1216">
            <v>0</v>
          </cell>
          <cell r="AA1216">
            <v>0</v>
          </cell>
        </row>
        <row r="1217">
          <cell r="Q1217">
            <v>0</v>
          </cell>
          <cell r="S1217">
            <v>0</v>
          </cell>
          <cell r="U1217">
            <v>0</v>
          </cell>
          <cell r="V1217">
            <v>0</v>
          </cell>
          <cell r="W1217">
            <v>0</v>
          </cell>
          <cell r="Y1217">
            <v>0</v>
          </cell>
          <cell r="AA1217">
            <v>0</v>
          </cell>
        </row>
        <row r="1218">
          <cell r="Q1218">
            <v>0</v>
          </cell>
          <cell r="S1218">
            <v>0</v>
          </cell>
          <cell r="U1218">
            <v>0</v>
          </cell>
          <cell r="V1218">
            <v>0</v>
          </cell>
          <cell r="W1218">
            <v>0</v>
          </cell>
          <cell r="Y1218">
            <v>0</v>
          </cell>
          <cell r="AA1218">
            <v>0</v>
          </cell>
        </row>
        <row r="1219">
          <cell r="Q1219">
            <v>0</v>
          </cell>
          <cell r="S1219">
            <v>0</v>
          </cell>
          <cell r="U1219">
            <v>0</v>
          </cell>
          <cell r="V1219">
            <v>0</v>
          </cell>
          <cell r="W1219">
            <v>0</v>
          </cell>
          <cell r="Y1219">
            <v>0</v>
          </cell>
          <cell r="AA1219">
            <v>0</v>
          </cell>
        </row>
        <row r="1220">
          <cell r="Q1220">
            <v>0</v>
          </cell>
          <cell r="S1220">
            <v>0</v>
          </cell>
          <cell r="U1220">
            <v>0</v>
          </cell>
          <cell r="V1220">
            <v>0</v>
          </cell>
          <cell r="W1220">
            <v>0</v>
          </cell>
          <cell r="Y1220">
            <v>0</v>
          </cell>
          <cell r="AA1220">
            <v>0</v>
          </cell>
        </row>
        <row r="1221">
          <cell r="Q1221">
            <v>-4552623.4400000004</v>
          </cell>
          <cell r="S1221">
            <v>-4742380.04</v>
          </cell>
          <cell r="U1221">
            <v>-5383278.6600000001</v>
          </cell>
          <cell r="V1221">
            <v>-4123804.01</v>
          </cell>
          <cell r="W1221">
            <v>-4534105.16</v>
          </cell>
          <cell r="Y1221">
            <v>-5210938.2699999996</v>
          </cell>
          <cell r="AA1221">
            <v>-6015880.0999999996</v>
          </cell>
        </row>
        <row r="1222">
          <cell r="Q1222">
            <v>-638561.87</v>
          </cell>
          <cell r="S1222">
            <v>-997841.49</v>
          </cell>
          <cell r="U1222">
            <v>-1899875.97</v>
          </cell>
          <cell r="V1222">
            <v>0</v>
          </cell>
          <cell r="W1222">
            <v>-378789.06</v>
          </cell>
          <cell r="Y1222">
            <v>-1487766.48</v>
          </cell>
          <cell r="AA1222">
            <v>-2623619.73</v>
          </cell>
        </row>
        <row r="1223">
          <cell r="Q1223">
            <v>0</v>
          </cell>
          <cell r="S1223">
            <v>0</v>
          </cell>
          <cell r="U1223">
            <v>0</v>
          </cell>
          <cell r="V1223">
            <v>0</v>
          </cell>
          <cell r="W1223">
            <v>0</v>
          </cell>
          <cell r="Y1223">
            <v>0</v>
          </cell>
          <cell r="AA1223">
            <v>0</v>
          </cell>
        </row>
        <row r="1224">
          <cell r="Q1224">
            <v>0</v>
          </cell>
          <cell r="S1224">
            <v>0</v>
          </cell>
          <cell r="U1224">
            <v>0</v>
          </cell>
          <cell r="V1224">
            <v>0</v>
          </cell>
          <cell r="W1224">
            <v>0</v>
          </cell>
          <cell r="Y1224">
            <v>0</v>
          </cell>
          <cell r="AA1224">
            <v>0</v>
          </cell>
        </row>
        <row r="1225">
          <cell r="Q1225">
            <v>-150877.4</v>
          </cell>
          <cell r="S1225">
            <v>-85.32</v>
          </cell>
          <cell r="U1225">
            <v>-127.72</v>
          </cell>
          <cell r="V1225">
            <v>-140498.04</v>
          </cell>
          <cell r="W1225">
            <v>-141219.9</v>
          </cell>
          <cell r="Y1225">
            <v>3742.38</v>
          </cell>
          <cell r="AA1225">
            <v>1085.1400000000001</v>
          </cell>
        </row>
        <row r="1226">
          <cell r="Q1226">
            <v>0</v>
          </cell>
          <cell r="S1226">
            <v>0</v>
          </cell>
          <cell r="U1226">
            <v>0</v>
          </cell>
          <cell r="V1226">
            <v>0</v>
          </cell>
          <cell r="W1226">
            <v>0</v>
          </cell>
          <cell r="Y1226">
            <v>0</v>
          </cell>
          <cell r="AA1226">
            <v>0</v>
          </cell>
        </row>
        <row r="1227">
          <cell r="Q1227">
            <v>-7813.52</v>
          </cell>
          <cell r="S1227">
            <v>728908.01</v>
          </cell>
          <cell r="U1227">
            <v>2481.0100000000002</v>
          </cell>
          <cell r="V1227">
            <v>-5137.49</v>
          </cell>
          <cell r="W1227">
            <v>738652.01</v>
          </cell>
          <cell r="Y1227">
            <v>-7999.99</v>
          </cell>
          <cell r="AA1227">
            <v>-10904.99</v>
          </cell>
        </row>
        <row r="1228">
          <cell r="Q1228">
            <v>640.58000000000004</v>
          </cell>
          <cell r="S1228">
            <v>323197.21999999997</v>
          </cell>
          <cell r="U1228">
            <v>120426.22</v>
          </cell>
          <cell r="V1228">
            <v>324824.42</v>
          </cell>
          <cell r="W1228">
            <v>328281.46999999997</v>
          </cell>
          <cell r="Y1228">
            <v>1343.83</v>
          </cell>
          <cell r="AA1228">
            <v>-1988.26</v>
          </cell>
        </row>
        <row r="1229">
          <cell r="Q1229">
            <v>11067.34</v>
          </cell>
          <cell r="S1229">
            <v>144170.89000000001</v>
          </cell>
          <cell r="U1229">
            <v>7820.23</v>
          </cell>
          <cell r="V1229">
            <v>151548.29</v>
          </cell>
          <cell r="W1229">
            <v>154195.89000000001</v>
          </cell>
          <cell r="Y1229">
            <v>157270.73000000001</v>
          </cell>
          <cell r="AA1229">
            <v>20101.830000000002</v>
          </cell>
        </row>
        <row r="1230">
          <cell r="Q1230">
            <v>-206.87</v>
          </cell>
          <cell r="S1230">
            <v>-403.1</v>
          </cell>
          <cell r="U1230">
            <v>10964.2</v>
          </cell>
          <cell r="V1230">
            <v>-608.71</v>
          </cell>
          <cell r="W1230">
            <v>11033.59</v>
          </cell>
          <cell r="Y1230">
            <v>-491.91</v>
          </cell>
          <cell r="AA1230">
            <v>11185.87</v>
          </cell>
        </row>
        <row r="1231">
          <cell r="Q1231">
            <v>-2685.12</v>
          </cell>
          <cell r="S1231">
            <v>68305.39</v>
          </cell>
          <cell r="U1231">
            <v>-8930.19</v>
          </cell>
          <cell r="V1231">
            <v>71032.210000000006</v>
          </cell>
          <cell r="W1231">
            <v>-5223.29</v>
          </cell>
          <cell r="Y1231">
            <v>73453.23</v>
          </cell>
          <cell r="AA1231">
            <v>73905.47</v>
          </cell>
        </row>
        <row r="1232">
          <cell r="Q1232">
            <v>-11815.55</v>
          </cell>
          <cell r="S1232">
            <v>-11629.35</v>
          </cell>
          <cell r="U1232">
            <v>-11983.62</v>
          </cell>
          <cell r="V1232">
            <v>-11983.62</v>
          </cell>
          <cell r="W1232">
            <v>-12229.42</v>
          </cell>
          <cell r="Y1232">
            <v>-12316.42</v>
          </cell>
          <cell r="AA1232">
            <v>-12381.63</v>
          </cell>
        </row>
        <row r="1233">
          <cell r="Q1233">
            <v>-152384.01</v>
          </cell>
          <cell r="S1233">
            <v>0</v>
          </cell>
          <cell r="U1233">
            <v>0</v>
          </cell>
          <cell r="V1233">
            <v>0</v>
          </cell>
          <cell r="W1233">
            <v>0</v>
          </cell>
          <cell r="Y1233">
            <v>0</v>
          </cell>
          <cell r="AA1233">
            <v>0</v>
          </cell>
        </row>
        <row r="1234">
          <cell r="U1234">
            <v>-948300</v>
          </cell>
          <cell r="V1234">
            <v>-1181658</v>
          </cell>
          <cell r="W1234">
            <v>-1477072.5</v>
          </cell>
          <cell r="Y1234">
            <v>-2067901.5</v>
          </cell>
          <cell r="AA1234">
            <v>-2658730.5</v>
          </cell>
        </row>
        <row r="1235">
          <cell r="Q1235">
            <v>0</v>
          </cell>
          <cell r="S1235">
            <v>0</v>
          </cell>
          <cell r="U1235">
            <v>0</v>
          </cell>
          <cell r="V1235">
            <v>0</v>
          </cell>
          <cell r="W1235">
            <v>0</v>
          </cell>
          <cell r="Y1235">
            <v>0</v>
          </cell>
          <cell r="AA1235">
            <v>0</v>
          </cell>
        </row>
        <row r="1236">
          <cell r="Q1236">
            <v>-25000</v>
          </cell>
          <cell r="S1236">
            <v>0</v>
          </cell>
          <cell r="U1236">
            <v>0</v>
          </cell>
          <cell r="V1236">
            <v>0</v>
          </cell>
          <cell r="W1236">
            <v>0</v>
          </cell>
          <cell r="Y1236">
            <v>0</v>
          </cell>
          <cell r="AA1236">
            <v>0</v>
          </cell>
        </row>
        <row r="1237">
          <cell r="Q1237">
            <v>0</v>
          </cell>
          <cell r="S1237">
            <v>0</v>
          </cell>
          <cell r="U1237">
            <v>0</v>
          </cell>
          <cell r="V1237">
            <v>0</v>
          </cell>
          <cell r="W1237">
            <v>0</v>
          </cell>
          <cell r="Y1237">
            <v>0</v>
          </cell>
          <cell r="AA1237">
            <v>0</v>
          </cell>
        </row>
        <row r="1238">
          <cell r="Q1238">
            <v>-38562846.57</v>
          </cell>
          <cell r="S1238">
            <v>-20269031.789999999</v>
          </cell>
          <cell r="U1238">
            <v>-17171832.870000001</v>
          </cell>
          <cell r="V1238">
            <v>-21930157.329999998</v>
          </cell>
          <cell r="W1238">
            <v>-21660765.329999998</v>
          </cell>
          <cell r="Y1238">
            <v>-32435906.010000002</v>
          </cell>
          <cell r="AA1238">
            <v>-26712093.75</v>
          </cell>
        </row>
        <row r="1239">
          <cell r="Q1239">
            <v>0</v>
          </cell>
          <cell r="S1239">
            <v>0</v>
          </cell>
          <cell r="U1239">
            <v>0</v>
          </cell>
          <cell r="V1239">
            <v>0</v>
          </cell>
          <cell r="W1239">
            <v>0</v>
          </cell>
          <cell r="Y1239">
            <v>0</v>
          </cell>
          <cell r="AA1239">
            <v>0</v>
          </cell>
        </row>
        <row r="1240">
          <cell r="Q1240">
            <v>-4926118.8099999996</v>
          </cell>
          <cell r="S1240">
            <v>-8245337.7800000003</v>
          </cell>
          <cell r="U1240">
            <v>1204523.55</v>
          </cell>
          <cell r="V1240">
            <v>-117689.3</v>
          </cell>
          <cell r="W1240">
            <v>-5891569.79</v>
          </cell>
          <cell r="Y1240">
            <v>-2076770.98</v>
          </cell>
          <cell r="AA1240">
            <v>1171343.07</v>
          </cell>
        </row>
        <row r="1241">
          <cell r="Q1241">
            <v>0</v>
          </cell>
          <cell r="S1241">
            <v>0</v>
          </cell>
          <cell r="U1241">
            <v>0</v>
          </cell>
          <cell r="V1241">
            <v>0</v>
          </cell>
          <cell r="W1241">
            <v>0</v>
          </cell>
          <cell r="Y1241">
            <v>0</v>
          </cell>
          <cell r="AA1241">
            <v>0</v>
          </cell>
        </row>
        <row r="1242">
          <cell r="Q1242">
            <v>-107702.7</v>
          </cell>
          <cell r="S1242">
            <v>-46716.160000000003</v>
          </cell>
          <cell r="U1242">
            <v>-119374.04</v>
          </cell>
          <cell r="V1242">
            <v>-166036.9</v>
          </cell>
          <cell r="W1242">
            <v>-120070.93</v>
          </cell>
          <cell r="Y1242">
            <v>-116120.06</v>
          </cell>
          <cell r="AA1242">
            <v>-191203.64</v>
          </cell>
        </row>
        <row r="1243">
          <cell r="Q1243">
            <v>-117294.16</v>
          </cell>
          <cell r="S1243">
            <v>11423.54</v>
          </cell>
          <cell r="U1243">
            <v>16535.150000000001</v>
          </cell>
          <cell r="V1243">
            <v>17151.830000000002</v>
          </cell>
          <cell r="W1243">
            <v>11786.68</v>
          </cell>
          <cell r="Y1243">
            <v>-32970.29</v>
          </cell>
          <cell r="AA1243">
            <v>-69997.100000000006</v>
          </cell>
        </row>
        <row r="1244">
          <cell r="Q1244">
            <v>0</v>
          </cell>
          <cell r="S1244">
            <v>-56465.2</v>
          </cell>
          <cell r="U1244">
            <v>-16733.46</v>
          </cell>
          <cell r="V1244">
            <v>-16674.25</v>
          </cell>
          <cell r="W1244">
            <v>0</v>
          </cell>
          <cell r="Y1244">
            <v>0</v>
          </cell>
          <cell r="AA1244">
            <v>0</v>
          </cell>
        </row>
        <row r="1245">
          <cell r="Q1245">
            <v>-20</v>
          </cell>
          <cell r="S1245">
            <v>-10</v>
          </cell>
          <cell r="U1245">
            <v>0</v>
          </cell>
          <cell r="V1245">
            <v>-52.5</v>
          </cell>
          <cell r="W1245">
            <v>-2665.64</v>
          </cell>
          <cell r="Y1245">
            <v>0</v>
          </cell>
          <cell r="AA1245">
            <v>0</v>
          </cell>
        </row>
        <row r="1246">
          <cell r="Q1246">
            <v>-386688.87</v>
          </cell>
          <cell r="S1246">
            <v>-208.65</v>
          </cell>
          <cell r="U1246">
            <v>-201.37</v>
          </cell>
          <cell r="V1246">
            <v>-320263.03999999998</v>
          </cell>
          <cell r="W1246">
            <v>-319920.69</v>
          </cell>
          <cell r="Y1246">
            <v>3594.48</v>
          </cell>
          <cell r="AA1246">
            <v>4154.97</v>
          </cell>
        </row>
        <row r="1247">
          <cell r="Q1247">
            <v>-22823.67</v>
          </cell>
          <cell r="S1247">
            <v>0</v>
          </cell>
          <cell r="U1247">
            <v>11.33</v>
          </cell>
          <cell r="V1247">
            <v>-25189.360000000001</v>
          </cell>
          <cell r="W1247">
            <v>-26949.31</v>
          </cell>
          <cell r="Y1247">
            <v>-50</v>
          </cell>
          <cell r="AA1247">
            <v>0</v>
          </cell>
        </row>
        <row r="1248">
          <cell r="Q1248">
            <v>0</v>
          </cell>
          <cell r="S1248">
            <v>0</v>
          </cell>
          <cell r="U1248">
            <v>0</v>
          </cell>
          <cell r="V1248">
            <v>0</v>
          </cell>
          <cell r="W1248">
            <v>0</v>
          </cell>
          <cell r="Y1248">
            <v>0</v>
          </cell>
          <cell r="AA1248">
            <v>0</v>
          </cell>
        </row>
        <row r="1249">
          <cell r="Q1249">
            <v>0</v>
          </cell>
          <cell r="S1249">
            <v>0</v>
          </cell>
          <cell r="U1249">
            <v>0</v>
          </cell>
          <cell r="V1249">
            <v>0</v>
          </cell>
          <cell r="W1249">
            <v>0</v>
          </cell>
          <cell r="Y1249">
            <v>0</v>
          </cell>
          <cell r="AA1249">
            <v>0</v>
          </cell>
        </row>
        <row r="1250">
          <cell r="Q1250">
            <v>10288.530000000001</v>
          </cell>
          <cell r="S1250">
            <v>11122.82</v>
          </cell>
          <cell r="U1250">
            <v>9009.6200000000008</v>
          </cell>
          <cell r="V1250">
            <v>9664.2199999999993</v>
          </cell>
          <cell r="W1250">
            <v>8292.66</v>
          </cell>
          <cell r="Y1250">
            <v>5970.75</v>
          </cell>
          <cell r="AA1250">
            <v>6959.97</v>
          </cell>
        </row>
        <row r="1251">
          <cell r="Q1251">
            <v>-11393.42</v>
          </cell>
          <cell r="S1251">
            <v>-6413.4</v>
          </cell>
          <cell r="U1251">
            <v>-3932.32</v>
          </cell>
          <cell r="V1251">
            <v>1898.72</v>
          </cell>
          <cell r="W1251">
            <v>-3051.87</v>
          </cell>
          <cell r="Y1251">
            <v>-7587.04</v>
          </cell>
          <cell r="AA1251">
            <v>-10152.459999999999</v>
          </cell>
        </row>
        <row r="1252">
          <cell r="Q1252">
            <v>-6659.44</v>
          </cell>
          <cell r="S1252">
            <v>-13031.87</v>
          </cell>
          <cell r="U1252">
            <v>-18449.5</v>
          </cell>
          <cell r="V1252">
            <v>-14485.75</v>
          </cell>
          <cell r="W1252">
            <v>-14392.19</v>
          </cell>
          <cell r="Y1252">
            <v>-23936.54</v>
          </cell>
          <cell r="AA1252">
            <v>-17623.11</v>
          </cell>
        </row>
        <row r="1253">
          <cell r="Q1253">
            <v>306649.09999999998</v>
          </cell>
          <cell r="S1253">
            <v>417834.86</v>
          </cell>
          <cell r="U1253">
            <v>0</v>
          </cell>
          <cell r="V1253">
            <v>0</v>
          </cell>
          <cell r="W1253">
            <v>261983.75</v>
          </cell>
          <cell r="Y1253">
            <v>225778.59</v>
          </cell>
          <cell r="AA1253">
            <v>40551.839999999997</v>
          </cell>
        </row>
        <row r="1254">
          <cell r="Q1254">
            <v>-68.64</v>
          </cell>
          <cell r="S1254">
            <v>0</v>
          </cell>
          <cell r="U1254">
            <v>0</v>
          </cell>
          <cell r="V1254">
            <v>-475</v>
          </cell>
          <cell r="W1254">
            <v>-130</v>
          </cell>
          <cell r="Y1254">
            <v>0</v>
          </cell>
          <cell r="AA1254">
            <v>0</v>
          </cell>
        </row>
        <row r="1255">
          <cell r="Y1255">
            <v>0</v>
          </cell>
          <cell r="AA1255">
            <v>-4301.99</v>
          </cell>
        </row>
        <row r="1256">
          <cell r="Q1256">
            <v>432.65</v>
          </cell>
          <cell r="S1256">
            <v>12.2</v>
          </cell>
          <cell r="U1256">
            <v>422.58</v>
          </cell>
          <cell r="V1256">
            <v>0</v>
          </cell>
          <cell r="W1256">
            <v>410.02</v>
          </cell>
          <cell r="Y1256">
            <v>0</v>
          </cell>
          <cell r="AA1256">
            <v>396.62</v>
          </cell>
        </row>
        <row r="1257">
          <cell r="Q1257">
            <v>0</v>
          </cell>
          <cell r="S1257">
            <v>-48837.440000000002</v>
          </cell>
          <cell r="U1257">
            <v>-35.17</v>
          </cell>
          <cell r="V1257">
            <v>-31481.1</v>
          </cell>
          <cell r="W1257">
            <v>-135.69999999999999</v>
          </cell>
          <cell r="Y1257">
            <v>-85522.240000000005</v>
          </cell>
          <cell r="AA1257">
            <v>-43854.1</v>
          </cell>
        </row>
        <row r="1258">
          <cell r="Q1258">
            <v>-10010.58</v>
          </cell>
          <cell r="S1258">
            <v>1382894</v>
          </cell>
          <cell r="U1258">
            <v>-3833.71</v>
          </cell>
          <cell r="V1258">
            <v>1413406.66</v>
          </cell>
          <cell r="W1258">
            <v>1419713.5</v>
          </cell>
          <cell r="Y1258">
            <v>1441374.34</v>
          </cell>
          <cell r="AA1258">
            <v>-20374.349999999999</v>
          </cell>
        </row>
        <row r="1259">
          <cell r="Q1259">
            <v>0</v>
          </cell>
          <cell r="S1259">
            <v>0</v>
          </cell>
          <cell r="U1259">
            <v>0</v>
          </cell>
          <cell r="V1259">
            <v>0</v>
          </cell>
          <cell r="W1259">
            <v>0</v>
          </cell>
          <cell r="Y1259">
            <v>0</v>
          </cell>
          <cell r="AA1259">
            <v>0</v>
          </cell>
        </row>
        <row r="1261">
          <cell r="Q1261">
            <v>0</v>
          </cell>
          <cell r="S1261">
            <v>0</v>
          </cell>
          <cell r="U1261">
            <v>0</v>
          </cell>
          <cell r="V1261">
            <v>0</v>
          </cell>
          <cell r="W1261">
            <v>0</v>
          </cell>
          <cell r="Y1261">
            <v>0</v>
          </cell>
          <cell r="AA1261">
            <v>0</v>
          </cell>
        </row>
        <row r="1262">
          <cell r="Q1262">
            <v>-26053394.800000001</v>
          </cell>
          <cell r="S1262">
            <v>-19443295.609999999</v>
          </cell>
          <cell r="U1262">
            <v>-19443295.609999999</v>
          </cell>
          <cell r="V1262">
            <v>-24456762.609999999</v>
          </cell>
          <cell r="W1262">
            <v>-22851610.640000001</v>
          </cell>
          <cell r="Y1262">
            <v>-22897785.219999999</v>
          </cell>
          <cell r="AA1262">
            <v>-22897785.219999999</v>
          </cell>
        </row>
        <row r="1263">
          <cell r="Q1263">
            <v>-2953683</v>
          </cell>
          <cell r="S1263">
            <v>-2953683</v>
          </cell>
          <cell r="U1263">
            <v>-3997623</v>
          </cell>
          <cell r="V1263">
            <v>-3997623</v>
          </cell>
          <cell r="W1263">
            <v>0</v>
          </cell>
          <cell r="Y1263">
            <v>-90477.15</v>
          </cell>
          <cell r="AA1263">
            <v>0</v>
          </cell>
        </row>
        <row r="1264">
          <cell r="Q1264">
            <v>-1879646.85</v>
          </cell>
          <cell r="S1264">
            <v>-2014964.61</v>
          </cell>
          <cell r="U1264">
            <v>-2014964.61</v>
          </cell>
          <cell r="V1264">
            <v>-2014964.61</v>
          </cell>
          <cell r="W1264">
            <v>0</v>
          </cell>
          <cell r="Y1264">
            <v>0</v>
          </cell>
          <cell r="AA1264">
            <v>0</v>
          </cell>
        </row>
        <row r="1265">
          <cell r="Q1265">
            <v>-1255536.1399999999</v>
          </cell>
          <cell r="S1265">
            <v>-1325536.1399999999</v>
          </cell>
          <cell r="U1265">
            <v>-1325536.1399999999</v>
          </cell>
          <cell r="V1265">
            <v>-1901536.14</v>
          </cell>
          <cell r="W1265">
            <v>-1901536.14</v>
          </cell>
          <cell r="Y1265">
            <v>-1918071.27</v>
          </cell>
          <cell r="AA1265">
            <v>-1780049.12</v>
          </cell>
        </row>
        <row r="1266">
          <cell r="Q1266">
            <v>0</v>
          </cell>
          <cell r="S1266">
            <v>0</v>
          </cell>
          <cell r="U1266">
            <v>0</v>
          </cell>
          <cell r="V1266">
            <v>0</v>
          </cell>
          <cell r="W1266">
            <v>0</v>
          </cell>
          <cell r="Y1266">
            <v>0</v>
          </cell>
          <cell r="AA1266">
            <v>0</v>
          </cell>
        </row>
        <row r="1267">
          <cell r="Q1267">
            <v>0</v>
          </cell>
          <cell r="S1267">
            <v>0</v>
          </cell>
          <cell r="U1267">
            <v>0</v>
          </cell>
          <cell r="V1267">
            <v>0</v>
          </cell>
          <cell r="W1267">
            <v>0</v>
          </cell>
          <cell r="Y1267">
            <v>0</v>
          </cell>
          <cell r="AA1267">
            <v>0</v>
          </cell>
        </row>
        <row r="1268">
          <cell r="U1268">
            <v>-5426820</v>
          </cell>
          <cell r="V1268">
            <v>0</v>
          </cell>
          <cell r="W1268">
            <v>0</v>
          </cell>
          <cell r="Y1268">
            <v>0</v>
          </cell>
          <cell r="AA1268">
            <v>0</v>
          </cell>
        </row>
        <row r="1269">
          <cell r="Q1269">
            <v>-7020326.0300000003</v>
          </cell>
          <cell r="S1269">
            <v>-7197633.3300000001</v>
          </cell>
          <cell r="U1269">
            <v>-7341278.79</v>
          </cell>
          <cell r="V1269">
            <v>-7506511.8300000001</v>
          </cell>
          <cell r="W1269">
            <v>-7742376.5999999996</v>
          </cell>
          <cell r="Y1269">
            <v>-8054028.46</v>
          </cell>
          <cell r="AA1269">
            <v>-8273169.4699999997</v>
          </cell>
        </row>
        <row r="1270">
          <cell r="Q1270">
            <v>-14607526.66</v>
          </cell>
          <cell r="S1270">
            <v>-14734006.380000001</v>
          </cell>
          <cell r="U1270">
            <v>-14688474.390000001</v>
          </cell>
          <cell r="V1270">
            <v>-15013535.57</v>
          </cell>
          <cell r="W1270">
            <v>-15234208.630000001</v>
          </cell>
          <cell r="Y1270">
            <v>-15860201.24</v>
          </cell>
          <cell r="AA1270">
            <v>-16354716.310000001</v>
          </cell>
        </row>
        <row r="1271">
          <cell r="Q1271">
            <v>-1000</v>
          </cell>
          <cell r="S1271">
            <v>0</v>
          </cell>
          <cell r="U1271">
            <v>0</v>
          </cell>
          <cell r="V1271">
            <v>0</v>
          </cell>
          <cell r="W1271">
            <v>0</v>
          </cell>
          <cell r="Y1271">
            <v>0</v>
          </cell>
          <cell r="AA1271">
            <v>0</v>
          </cell>
        </row>
        <row r="1272">
          <cell r="Q1272">
            <v>-500</v>
          </cell>
          <cell r="S1272">
            <v>-500</v>
          </cell>
          <cell r="U1272">
            <v>-500</v>
          </cell>
          <cell r="V1272">
            <v>-500</v>
          </cell>
          <cell r="W1272">
            <v>-500</v>
          </cell>
          <cell r="Y1272">
            <v>-500</v>
          </cell>
          <cell r="AA1272">
            <v>-500</v>
          </cell>
        </row>
        <row r="1273">
          <cell r="Q1273">
            <v>1897957.3</v>
          </cell>
          <cell r="S1273">
            <v>2107710.31</v>
          </cell>
          <cell r="U1273">
            <v>2107710.31</v>
          </cell>
          <cell r="V1273">
            <v>2107710.31</v>
          </cell>
          <cell r="W1273">
            <v>0</v>
          </cell>
          <cell r="Y1273">
            <v>0</v>
          </cell>
          <cell r="AA1273">
            <v>0</v>
          </cell>
        </row>
        <row r="1274">
          <cell r="Q1274">
            <v>0</v>
          </cell>
          <cell r="S1274">
            <v>0</v>
          </cell>
          <cell r="U1274">
            <v>0</v>
          </cell>
          <cell r="V1274">
            <v>0</v>
          </cell>
          <cell r="W1274">
            <v>0</v>
          </cell>
          <cell r="Y1274">
            <v>0</v>
          </cell>
          <cell r="AA1274">
            <v>0</v>
          </cell>
        </row>
        <row r="1275">
          <cell r="Q1275">
            <v>-5167667.58</v>
          </cell>
          <cell r="S1275">
            <v>-3967291.24</v>
          </cell>
          <cell r="U1275">
            <v>-3203990.81</v>
          </cell>
          <cell r="V1275">
            <v>-2886348.08</v>
          </cell>
          <cell r="W1275">
            <v>-2673443.3199999998</v>
          </cell>
          <cell r="Y1275">
            <v>-3062629.12</v>
          </cell>
          <cell r="AA1275">
            <v>-3732077.31</v>
          </cell>
        </row>
        <row r="1276">
          <cell r="Q1276">
            <v>-4438296.37</v>
          </cell>
          <cell r="S1276">
            <v>-2921235.13</v>
          </cell>
          <cell r="U1276">
            <v>-1744243.49</v>
          </cell>
          <cell r="V1276">
            <v>-1015383.71</v>
          </cell>
          <cell r="W1276">
            <v>-579971.36</v>
          </cell>
          <cell r="Y1276">
            <v>-786632.35</v>
          </cell>
          <cell r="AA1276">
            <v>-1536833.81</v>
          </cell>
        </row>
        <row r="1277">
          <cell r="Q1277">
            <v>0</v>
          </cell>
          <cell r="S1277">
            <v>0</v>
          </cell>
          <cell r="U1277">
            <v>0</v>
          </cell>
          <cell r="V1277">
            <v>0</v>
          </cell>
          <cell r="W1277">
            <v>0</v>
          </cell>
          <cell r="Y1277">
            <v>0</v>
          </cell>
          <cell r="AA1277">
            <v>0</v>
          </cell>
        </row>
        <row r="1278">
          <cell r="Q1278">
            <v>15701479.24</v>
          </cell>
          <cell r="S1278">
            <v>-2147633.7599999998</v>
          </cell>
          <cell r="U1278">
            <v>13831273.24</v>
          </cell>
          <cell r="V1278">
            <v>20566043.239999998</v>
          </cell>
          <cell r="W1278">
            <v>37818042.530000001</v>
          </cell>
          <cell r="Y1278">
            <v>67699886.530000001</v>
          </cell>
          <cell r="AA1278">
            <v>146149545.53</v>
          </cell>
        </row>
        <row r="1279">
          <cell r="Q1279">
            <v>0</v>
          </cell>
          <cell r="S1279">
            <v>0</v>
          </cell>
          <cell r="U1279">
            <v>0</v>
          </cell>
          <cell r="V1279">
            <v>0</v>
          </cell>
          <cell r="W1279">
            <v>0</v>
          </cell>
          <cell r="Y1279">
            <v>0</v>
          </cell>
          <cell r="AA1279">
            <v>0</v>
          </cell>
        </row>
        <row r="1280">
          <cell r="Q1280">
            <v>0</v>
          </cell>
          <cell r="S1280">
            <v>0</v>
          </cell>
          <cell r="U1280">
            <v>0</v>
          </cell>
          <cell r="V1280">
            <v>0</v>
          </cell>
          <cell r="W1280">
            <v>0</v>
          </cell>
          <cell r="Y1280">
            <v>0</v>
          </cell>
          <cell r="AA1280">
            <v>0</v>
          </cell>
        </row>
        <row r="1281">
          <cell r="Q1281">
            <v>-719.64</v>
          </cell>
          <cell r="S1281">
            <v>-450.36</v>
          </cell>
          <cell r="U1281">
            <v>-238.82</v>
          </cell>
          <cell r="V1281">
            <v>-464</v>
          </cell>
          <cell r="W1281">
            <v>-689.18</v>
          </cell>
          <cell r="Y1281">
            <v>-614.9</v>
          </cell>
          <cell r="AA1281">
            <v>-687.54</v>
          </cell>
        </row>
        <row r="1282">
          <cell r="Q1282">
            <v>-342900.67</v>
          </cell>
          <cell r="S1282">
            <v>-1300.58</v>
          </cell>
          <cell r="U1282">
            <v>-775.45</v>
          </cell>
          <cell r="V1282">
            <v>-321333.01</v>
          </cell>
          <cell r="W1282">
            <v>-308254.15000000002</v>
          </cell>
          <cell r="Y1282">
            <v>-1046.02</v>
          </cell>
          <cell r="AA1282">
            <v>-694.93</v>
          </cell>
        </row>
        <row r="1283">
          <cell r="Q1283">
            <v>0</v>
          </cell>
          <cell r="S1283">
            <v>0</v>
          </cell>
          <cell r="U1283">
            <v>0</v>
          </cell>
          <cell r="V1283">
            <v>0</v>
          </cell>
          <cell r="W1283">
            <v>0</v>
          </cell>
          <cell r="Y1283">
            <v>0</v>
          </cell>
          <cell r="AA1283">
            <v>0</v>
          </cell>
        </row>
        <row r="1284">
          <cell r="Q1284">
            <v>0</v>
          </cell>
          <cell r="S1284">
            <v>0</v>
          </cell>
          <cell r="U1284">
            <v>0</v>
          </cell>
          <cell r="V1284">
            <v>0</v>
          </cell>
          <cell r="W1284">
            <v>0</v>
          </cell>
          <cell r="Y1284">
            <v>0</v>
          </cell>
          <cell r="AA1284">
            <v>0</v>
          </cell>
        </row>
        <row r="1285">
          <cell r="Q1285">
            <v>0</v>
          </cell>
          <cell r="S1285">
            <v>0</v>
          </cell>
          <cell r="U1285">
            <v>0</v>
          </cell>
          <cell r="V1285">
            <v>0</v>
          </cell>
          <cell r="W1285">
            <v>0</v>
          </cell>
          <cell r="Y1285">
            <v>0</v>
          </cell>
          <cell r="AA1285">
            <v>0</v>
          </cell>
        </row>
        <row r="1286">
          <cell r="Q1286">
            <v>-25748342.32</v>
          </cell>
          <cell r="S1286">
            <v>-30269091.41</v>
          </cell>
          <cell r="U1286">
            <v>-21104533.710000001</v>
          </cell>
          <cell r="V1286">
            <v>-23345954.609999999</v>
          </cell>
          <cell r="W1286">
            <v>-22893149.48</v>
          </cell>
          <cell r="Y1286">
            <v>-26516628.57</v>
          </cell>
          <cell r="AA1286">
            <v>-17974206.940000001</v>
          </cell>
        </row>
        <row r="1287">
          <cell r="Q1287">
            <v>-5209895.37</v>
          </cell>
          <cell r="S1287">
            <v>-7234082.3700000001</v>
          </cell>
          <cell r="U1287">
            <v>-9257327.3699999992</v>
          </cell>
          <cell r="V1287">
            <v>-4266033.82</v>
          </cell>
          <cell r="W1287">
            <v>-5089671.82</v>
          </cell>
          <cell r="Y1287">
            <v>-6785286.8200000003</v>
          </cell>
          <cell r="AA1287">
            <v>-8482785.8200000003</v>
          </cell>
        </row>
        <row r="1288">
          <cell r="Q1288">
            <v>-77062.05</v>
          </cell>
          <cell r="S1288">
            <v>-362954.69</v>
          </cell>
          <cell r="U1288">
            <v>-97618.41</v>
          </cell>
          <cell r="V1288">
            <v>-182213.78</v>
          </cell>
          <cell r="W1288">
            <v>-223155.87</v>
          </cell>
          <cell r="Y1288">
            <v>-58752.86</v>
          </cell>
          <cell r="AA1288">
            <v>-11499.95</v>
          </cell>
        </row>
        <row r="1289">
          <cell r="Q1289">
            <v>341440.23</v>
          </cell>
          <cell r="S1289">
            <v>227627.23</v>
          </cell>
          <cell r="U1289">
            <v>113813.23</v>
          </cell>
          <cell r="V1289">
            <v>56907.23</v>
          </cell>
          <cell r="W1289">
            <v>0</v>
          </cell>
          <cell r="Y1289">
            <v>-110485</v>
          </cell>
          <cell r="AA1289">
            <v>-220797</v>
          </cell>
        </row>
        <row r="1290">
          <cell r="Q1290">
            <v>-1406999</v>
          </cell>
          <cell r="S1290">
            <v>-1622925</v>
          </cell>
          <cell r="U1290">
            <v>-1190954</v>
          </cell>
          <cell r="V1290">
            <v>-1298912</v>
          </cell>
          <cell r="W1290">
            <v>-1406870</v>
          </cell>
          <cell r="Y1290">
            <v>-1622785</v>
          </cell>
          <cell r="AA1290">
            <v>-1079579</v>
          </cell>
        </row>
        <row r="1291">
          <cell r="Q1291">
            <v>-11570807.58</v>
          </cell>
          <cell r="S1291">
            <v>-13656734.460000001</v>
          </cell>
          <cell r="U1291">
            <v>-9493125.9199999999</v>
          </cell>
          <cell r="V1291">
            <v>-10520120.92</v>
          </cell>
          <cell r="W1291">
            <v>-11593659.92</v>
          </cell>
          <cell r="Y1291">
            <v>-13713952.92</v>
          </cell>
          <cell r="AA1291">
            <v>-10411005.189999999</v>
          </cell>
        </row>
        <row r="1292">
          <cell r="Q1292">
            <v>0</v>
          </cell>
          <cell r="S1292">
            <v>0</v>
          </cell>
          <cell r="U1292">
            <v>0</v>
          </cell>
          <cell r="V1292">
            <v>0</v>
          </cell>
          <cell r="W1292">
            <v>0</v>
          </cell>
          <cell r="Y1292">
            <v>0</v>
          </cell>
          <cell r="AA1292">
            <v>0</v>
          </cell>
        </row>
        <row r="1293">
          <cell r="Q1293">
            <v>-9683655.75</v>
          </cell>
          <cell r="S1293">
            <v>-9107060.3499999996</v>
          </cell>
          <cell r="U1293">
            <v>-6464594.7199999997</v>
          </cell>
          <cell r="V1293">
            <v>-6985746.9299999997</v>
          </cell>
          <cell r="W1293">
            <v>-8185639.9400000004</v>
          </cell>
          <cell r="Y1293">
            <v>-6593278.8300000001</v>
          </cell>
          <cell r="AA1293">
            <v>-5622302.5800000001</v>
          </cell>
        </row>
        <row r="1294">
          <cell r="Q1294">
            <v>0</v>
          </cell>
          <cell r="S1294">
            <v>0</v>
          </cell>
          <cell r="U1294">
            <v>0</v>
          </cell>
          <cell r="V1294">
            <v>0</v>
          </cell>
          <cell r="W1294">
            <v>0</v>
          </cell>
          <cell r="Y1294">
            <v>0</v>
          </cell>
          <cell r="AA1294">
            <v>0</v>
          </cell>
        </row>
        <row r="1295">
          <cell r="Q1295">
            <v>-498877.09</v>
          </cell>
          <cell r="S1295">
            <v>-315110.52</v>
          </cell>
          <cell r="U1295">
            <v>-130339.05</v>
          </cell>
          <cell r="V1295">
            <v>-274972.05</v>
          </cell>
          <cell r="W1295">
            <v>-419605.05</v>
          </cell>
          <cell r="Y1295">
            <v>-457389.05</v>
          </cell>
          <cell r="AA1295">
            <v>-389155.6</v>
          </cell>
        </row>
        <row r="1296">
          <cell r="Q1296">
            <v>-30.94</v>
          </cell>
          <cell r="S1296">
            <v>-17.329999999999998</v>
          </cell>
          <cell r="U1296">
            <v>-3.8</v>
          </cell>
          <cell r="V1296">
            <v>-3.8</v>
          </cell>
          <cell r="W1296">
            <v>-3.8</v>
          </cell>
          <cell r="Y1296">
            <v>0</v>
          </cell>
          <cell r="AA1296">
            <v>0</v>
          </cell>
        </row>
        <row r="1297">
          <cell r="Q1297">
            <v>305812</v>
          </cell>
          <cell r="S1297">
            <v>265523</v>
          </cell>
          <cell r="U1297">
            <v>259234</v>
          </cell>
          <cell r="V1297">
            <v>736015</v>
          </cell>
          <cell r="W1297">
            <v>953505</v>
          </cell>
          <cell r="Y1297">
            <v>868672</v>
          </cell>
          <cell r="AA1297">
            <v>278506</v>
          </cell>
        </row>
        <row r="1298">
          <cell r="Q1298">
            <v>-7297930.4100000001</v>
          </cell>
          <cell r="S1298">
            <v>-7989302.9100000001</v>
          </cell>
          <cell r="U1298">
            <v>-7959096.1500000004</v>
          </cell>
          <cell r="V1298">
            <v>-5894389.6299999999</v>
          </cell>
          <cell r="W1298">
            <v>-5563734.9800000004</v>
          </cell>
          <cell r="Y1298">
            <v>-5564182.8899999997</v>
          </cell>
          <cell r="AA1298">
            <v>-5592600.0899999999</v>
          </cell>
        </row>
        <row r="1299">
          <cell r="Q1299">
            <v>-5807356.5700000003</v>
          </cell>
          <cell r="S1299">
            <v>-7003122.7800000003</v>
          </cell>
          <cell r="U1299">
            <v>-5105752.41</v>
          </cell>
          <cell r="V1299">
            <v>-3502834.66</v>
          </cell>
          <cell r="W1299">
            <v>-2169384.65</v>
          </cell>
          <cell r="Y1299">
            <v>-1551830.59</v>
          </cell>
          <cell r="AA1299">
            <v>-2327665.79</v>
          </cell>
        </row>
        <row r="1300">
          <cell r="Q1300">
            <v>-7359339.5800000001</v>
          </cell>
          <cell r="S1300">
            <v>-8763855.4900000002</v>
          </cell>
          <cell r="U1300">
            <v>-5717789.7999999998</v>
          </cell>
          <cell r="V1300">
            <v>-4601520.13</v>
          </cell>
          <cell r="W1300">
            <v>-3859464.73</v>
          </cell>
          <cell r="Y1300">
            <v>-2013682.9</v>
          </cell>
          <cell r="AA1300">
            <v>-2572601.4</v>
          </cell>
        </row>
        <row r="1301">
          <cell r="Q1301">
            <v>0</v>
          </cell>
          <cell r="S1301">
            <v>0</v>
          </cell>
          <cell r="U1301">
            <v>0</v>
          </cell>
          <cell r="V1301">
            <v>0</v>
          </cell>
          <cell r="W1301">
            <v>0</v>
          </cell>
          <cell r="Y1301">
            <v>0</v>
          </cell>
          <cell r="AA1301">
            <v>0</v>
          </cell>
        </row>
        <row r="1302">
          <cell r="Q1302">
            <v>0</v>
          </cell>
          <cell r="S1302">
            <v>0</v>
          </cell>
          <cell r="U1302">
            <v>0</v>
          </cell>
          <cell r="V1302">
            <v>0</v>
          </cell>
          <cell r="W1302">
            <v>0</v>
          </cell>
          <cell r="Y1302">
            <v>0</v>
          </cell>
          <cell r="AA1302">
            <v>0</v>
          </cell>
        </row>
        <row r="1303">
          <cell r="Q1303">
            <v>-271708.83</v>
          </cell>
          <cell r="S1303">
            <v>-344799.18</v>
          </cell>
          <cell r="U1303">
            <v>-530208.34</v>
          </cell>
          <cell r="V1303">
            <v>-508651.21</v>
          </cell>
          <cell r="W1303">
            <v>-349012.81</v>
          </cell>
          <cell r="Y1303">
            <v>-573820.84</v>
          </cell>
          <cell r="AA1303">
            <v>-368629.7</v>
          </cell>
        </row>
        <row r="1304">
          <cell r="Q1304">
            <v>0</v>
          </cell>
          <cell r="S1304">
            <v>0</v>
          </cell>
          <cell r="U1304">
            <v>0</v>
          </cell>
          <cell r="V1304">
            <v>0</v>
          </cell>
          <cell r="W1304">
            <v>0</v>
          </cell>
          <cell r="Y1304">
            <v>0</v>
          </cell>
          <cell r="AA1304">
            <v>0</v>
          </cell>
        </row>
        <row r="1305">
          <cell r="Q1305">
            <v>-72845.31</v>
          </cell>
          <cell r="S1305">
            <v>-71733.13</v>
          </cell>
          <cell r="U1305">
            <v>-73567.25</v>
          </cell>
          <cell r="V1305">
            <v>-56332.63</v>
          </cell>
          <cell r="W1305">
            <v>-67384.67</v>
          </cell>
          <cell r="Y1305">
            <v>-44111.49</v>
          </cell>
          <cell r="AA1305">
            <v>-46656.86</v>
          </cell>
        </row>
        <row r="1306">
          <cell r="Q1306">
            <v>0</v>
          </cell>
          <cell r="S1306">
            <v>0</v>
          </cell>
          <cell r="U1306">
            <v>0</v>
          </cell>
          <cell r="V1306">
            <v>0</v>
          </cell>
          <cell r="W1306">
            <v>0</v>
          </cell>
          <cell r="Y1306">
            <v>0</v>
          </cell>
          <cell r="AA1306">
            <v>0</v>
          </cell>
        </row>
        <row r="1307">
          <cell r="Q1307">
            <v>-25107.439999999999</v>
          </cell>
          <cell r="S1307">
            <v>-10307.530000000001</v>
          </cell>
          <cell r="U1307">
            <v>-9573.85</v>
          </cell>
          <cell r="V1307">
            <v>-13277.58</v>
          </cell>
          <cell r="W1307">
            <v>-15789.51</v>
          </cell>
          <cell r="Y1307">
            <v>-8311.68</v>
          </cell>
          <cell r="AA1307">
            <v>-5433.6</v>
          </cell>
        </row>
        <row r="1308">
          <cell r="Q1308">
            <v>0</v>
          </cell>
          <cell r="S1308">
            <v>0</v>
          </cell>
          <cell r="U1308">
            <v>0</v>
          </cell>
          <cell r="V1308">
            <v>0</v>
          </cell>
          <cell r="W1308">
            <v>0</v>
          </cell>
          <cell r="Y1308">
            <v>0</v>
          </cell>
          <cell r="AA1308">
            <v>0</v>
          </cell>
        </row>
        <row r="1309">
          <cell r="Q1309">
            <v>0</v>
          </cell>
          <cell r="S1309">
            <v>0</v>
          </cell>
          <cell r="U1309">
            <v>0</v>
          </cell>
          <cell r="V1309">
            <v>0</v>
          </cell>
          <cell r="W1309">
            <v>0</v>
          </cell>
          <cell r="Y1309">
            <v>0</v>
          </cell>
          <cell r="AA1309">
            <v>0</v>
          </cell>
        </row>
        <row r="1310">
          <cell r="Q1310">
            <v>-38697.870000000003</v>
          </cell>
          <cell r="S1310">
            <v>-154211.84</v>
          </cell>
          <cell r="U1310">
            <v>-2096.52</v>
          </cell>
          <cell r="V1310">
            <v>-5469.89</v>
          </cell>
          <cell r="W1310">
            <v>-7589.11</v>
          </cell>
          <cell r="Y1310">
            <v>-4398.3500000000004</v>
          </cell>
          <cell r="AA1310">
            <v>-1853.11</v>
          </cell>
        </row>
        <row r="1311">
          <cell r="Q1311">
            <v>0</v>
          </cell>
          <cell r="S1311">
            <v>0</v>
          </cell>
          <cell r="U1311">
            <v>0</v>
          </cell>
          <cell r="V1311">
            <v>0</v>
          </cell>
          <cell r="W1311">
            <v>0</v>
          </cell>
          <cell r="Y1311">
            <v>0</v>
          </cell>
          <cell r="AA1311">
            <v>0</v>
          </cell>
        </row>
        <row r="1312">
          <cell r="Q1312">
            <v>-797500</v>
          </cell>
          <cell r="S1312">
            <v>-1196250</v>
          </cell>
          <cell r="U1312">
            <v>-398750</v>
          </cell>
          <cell r="V1312">
            <v>-598125</v>
          </cell>
          <cell r="W1312">
            <v>-797500</v>
          </cell>
          <cell r="Y1312">
            <v>-1196250</v>
          </cell>
          <cell r="AA1312">
            <v>-398750</v>
          </cell>
        </row>
        <row r="1313">
          <cell r="Q1313">
            <v>0</v>
          </cell>
          <cell r="S1313">
            <v>0</v>
          </cell>
          <cell r="U1313">
            <v>0</v>
          </cell>
          <cell r="V1313">
            <v>0</v>
          </cell>
          <cell r="W1313">
            <v>0</v>
          </cell>
          <cell r="Y1313">
            <v>0</v>
          </cell>
          <cell r="AA1313">
            <v>0</v>
          </cell>
        </row>
        <row r="1314">
          <cell r="Q1314">
            <v>-8537.5</v>
          </cell>
          <cell r="S1314">
            <v>-42687.5</v>
          </cell>
          <cell r="U1314">
            <v>-76837.5</v>
          </cell>
          <cell r="V1314">
            <v>-93912.5</v>
          </cell>
          <cell r="W1314">
            <v>-8537.5</v>
          </cell>
          <cell r="Y1314">
            <v>-42687.5</v>
          </cell>
          <cell r="AA1314">
            <v>-76837.5</v>
          </cell>
        </row>
        <row r="1315">
          <cell r="Q1315">
            <v>-439101.73</v>
          </cell>
          <cell r="S1315">
            <v>0</v>
          </cell>
          <cell r="U1315">
            <v>0</v>
          </cell>
          <cell r="V1315">
            <v>0</v>
          </cell>
          <cell r="W1315">
            <v>0</v>
          </cell>
          <cell r="Y1315">
            <v>0</v>
          </cell>
          <cell r="AA1315">
            <v>0</v>
          </cell>
        </row>
        <row r="1316">
          <cell r="Q1316">
            <v>0</v>
          </cell>
          <cell r="S1316">
            <v>0</v>
          </cell>
          <cell r="U1316">
            <v>0</v>
          </cell>
          <cell r="V1316">
            <v>0</v>
          </cell>
          <cell r="W1316">
            <v>0</v>
          </cell>
          <cell r="Y1316">
            <v>0</v>
          </cell>
          <cell r="AA1316">
            <v>0</v>
          </cell>
        </row>
        <row r="1317">
          <cell r="Q1317">
            <v>0</v>
          </cell>
          <cell r="S1317">
            <v>0</v>
          </cell>
          <cell r="U1317">
            <v>0</v>
          </cell>
          <cell r="V1317">
            <v>0</v>
          </cell>
          <cell r="W1317">
            <v>0</v>
          </cell>
          <cell r="Y1317">
            <v>0</v>
          </cell>
          <cell r="AA1317">
            <v>0</v>
          </cell>
        </row>
        <row r="1318">
          <cell r="Q1318">
            <v>0</v>
          </cell>
          <cell r="S1318">
            <v>0</v>
          </cell>
          <cell r="U1318">
            <v>0</v>
          </cell>
          <cell r="V1318">
            <v>0</v>
          </cell>
          <cell r="W1318">
            <v>0</v>
          </cell>
          <cell r="Y1318">
            <v>0</v>
          </cell>
          <cell r="AA1318">
            <v>0</v>
          </cell>
        </row>
        <row r="1319">
          <cell r="Q1319">
            <v>-28750</v>
          </cell>
          <cell r="S1319">
            <v>-143750</v>
          </cell>
          <cell r="U1319">
            <v>-258750</v>
          </cell>
          <cell r="V1319">
            <v>-316250</v>
          </cell>
          <cell r="W1319">
            <v>-28750</v>
          </cell>
          <cell r="Y1319">
            <v>-143750</v>
          </cell>
          <cell r="AA1319">
            <v>-258750</v>
          </cell>
        </row>
        <row r="1320">
          <cell r="Q1320">
            <v>0</v>
          </cell>
          <cell r="S1320">
            <v>0</v>
          </cell>
          <cell r="U1320">
            <v>0</v>
          </cell>
          <cell r="V1320">
            <v>0</v>
          </cell>
          <cell r="W1320">
            <v>0</v>
          </cell>
          <cell r="Y1320">
            <v>0</v>
          </cell>
          <cell r="AA1320">
            <v>0</v>
          </cell>
        </row>
        <row r="1321">
          <cell r="Q1321">
            <v>0</v>
          </cell>
          <cell r="S1321">
            <v>0</v>
          </cell>
          <cell r="U1321">
            <v>0</v>
          </cell>
          <cell r="V1321">
            <v>0</v>
          </cell>
          <cell r="W1321">
            <v>0</v>
          </cell>
          <cell r="Y1321">
            <v>0</v>
          </cell>
          <cell r="AA1321">
            <v>0</v>
          </cell>
        </row>
        <row r="1322">
          <cell r="Q1322">
            <v>0</v>
          </cell>
          <cell r="S1322">
            <v>0</v>
          </cell>
          <cell r="U1322">
            <v>0</v>
          </cell>
          <cell r="V1322">
            <v>0</v>
          </cell>
          <cell r="W1322">
            <v>0</v>
          </cell>
          <cell r="Y1322">
            <v>0</v>
          </cell>
          <cell r="AA1322">
            <v>0</v>
          </cell>
        </row>
        <row r="1323">
          <cell r="Q1323">
            <v>0</v>
          </cell>
          <cell r="S1323">
            <v>0</v>
          </cell>
          <cell r="U1323">
            <v>0</v>
          </cell>
          <cell r="V1323">
            <v>0</v>
          </cell>
          <cell r="W1323">
            <v>0</v>
          </cell>
          <cell r="Y1323">
            <v>0</v>
          </cell>
          <cell r="AA1323">
            <v>0</v>
          </cell>
        </row>
        <row r="1324">
          <cell r="Q1324">
            <v>0</v>
          </cell>
          <cell r="S1324">
            <v>0</v>
          </cell>
          <cell r="U1324">
            <v>0</v>
          </cell>
          <cell r="V1324">
            <v>0</v>
          </cell>
          <cell r="W1324">
            <v>0</v>
          </cell>
          <cell r="Y1324">
            <v>0</v>
          </cell>
          <cell r="AA1324">
            <v>0</v>
          </cell>
        </row>
        <row r="1325">
          <cell r="Q1325">
            <v>-20766.669999999998</v>
          </cell>
          <cell r="S1325">
            <v>-103833.33</v>
          </cell>
          <cell r="U1325">
            <v>-186899.99</v>
          </cell>
          <cell r="V1325">
            <v>-228433.32</v>
          </cell>
          <cell r="W1325">
            <v>-20766.650000000001</v>
          </cell>
          <cell r="Y1325">
            <v>-103833.33</v>
          </cell>
          <cell r="AA1325">
            <v>-186899.99</v>
          </cell>
        </row>
        <row r="1326">
          <cell r="Q1326">
            <v>-30625</v>
          </cell>
          <cell r="S1326">
            <v>-153125</v>
          </cell>
          <cell r="U1326">
            <v>-275625</v>
          </cell>
          <cell r="V1326">
            <v>-336875</v>
          </cell>
          <cell r="W1326">
            <v>-30625</v>
          </cell>
          <cell r="Y1326">
            <v>-153125</v>
          </cell>
          <cell r="AA1326">
            <v>-275625</v>
          </cell>
        </row>
        <row r="1327">
          <cell r="Q1327">
            <v>-6133.33</v>
          </cell>
          <cell r="S1327">
            <v>-30666.67</v>
          </cell>
          <cell r="U1327">
            <v>-55200.01</v>
          </cell>
          <cell r="V1327">
            <v>-67466.679999999993</v>
          </cell>
          <cell r="W1327">
            <v>-6133.35</v>
          </cell>
          <cell r="Y1327">
            <v>-30666.67</v>
          </cell>
          <cell r="AA1327">
            <v>-55200.01</v>
          </cell>
        </row>
        <row r="1328">
          <cell r="Q1328">
            <v>-8262.5</v>
          </cell>
          <cell r="S1328">
            <v>-41312.5</v>
          </cell>
          <cell r="U1328">
            <v>-74362.5</v>
          </cell>
          <cell r="V1328">
            <v>-90887.5</v>
          </cell>
          <cell r="W1328">
            <v>-8262.5</v>
          </cell>
          <cell r="Y1328">
            <v>-41312.5</v>
          </cell>
          <cell r="AA1328">
            <v>-74362.5</v>
          </cell>
        </row>
        <row r="1329">
          <cell r="Q1329">
            <v>-13791.67</v>
          </cell>
          <cell r="S1329">
            <v>-68958.33</v>
          </cell>
          <cell r="U1329">
            <v>-124124.99</v>
          </cell>
          <cell r="V1329">
            <v>-151708.32</v>
          </cell>
          <cell r="W1329">
            <v>-13791.65</v>
          </cell>
          <cell r="Y1329">
            <v>-68958.33</v>
          </cell>
          <cell r="AA1329">
            <v>-124124.99</v>
          </cell>
        </row>
        <row r="1330">
          <cell r="Q1330">
            <v>-44687.5</v>
          </cell>
          <cell r="S1330">
            <v>-223437.5</v>
          </cell>
          <cell r="U1330">
            <v>-402187.5</v>
          </cell>
          <cell r="V1330">
            <v>-491562.5</v>
          </cell>
          <cell r="W1330">
            <v>-44687.5</v>
          </cell>
          <cell r="Y1330">
            <v>-223437.5</v>
          </cell>
          <cell r="AA1330">
            <v>-402187.5</v>
          </cell>
        </row>
        <row r="1331">
          <cell r="Q1331">
            <v>0</v>
          </cell>
          <cell r="S1331">
            <v>0</v>
          </cell>
          <cell r="U1331">
            <v>0</v>
          </cell>
          <cell r="V1331">
            <v>0</v>
          </cell>
          <cell r="W1331">
            <v>0</v>
          </cell>
          <cell r="Y1331">
            <v>0</v>
          </cell>
          <cell r="AA1331">
            <v>0</v>
          </cell>
        </row>
        <row r="1332">
          <cell r="Q1332">
            <v>-6000</v>
          </cell>
          <cell r="S1332">
            <v>-30000</v>
          </cell>
          <cell r="U1332">
            <v>-54000</v>
          </cell>
          <cell r="V1332">
            <v>-66000</v>
          </cell>
          <cell r="W1332">
            <v>-6000</v>
          </cell>
          <cell r="Y1332">
            <v>-30000</v>
          </cell>
          <cell r="AA1332">
            <v>-54000</v>
          </cell>
        </row>
        <row r="1333">
          <cell r="Q1333">
            <v>0</v>
          </cell>
          <cell r="S1333">
            <v>0</v>
          </cell>
          <cell r="U1333">
            <v>0</v>
          </cell>
          <cell r="V1333">
            <v>0</v>
          </cell>
          <cell r="W1333">
            <v>0</v>
          </cell>
          <cell r="Y1333">
            <v>0</v>
          </cell>
          <cell r="AA1333">
            <v>0</v>
          </cell>
        </row>
        <row r="1334">
          <cell r="Q1334">
            <v>0</v>
          </cell>
          <cell r="S1334">
            <v>0</v>
          </cell>
          <cell r="U1334">
            <v>0</v>
          </cell>
          <cell r="V1334">
            <v>0</v>
          </cell>
          <cell r="W1334">
            <v>0</v>
          </cell>
          <cell r="Y1334">
            <v>0</v>
          </cell>
          <cell r="AA1334">
            <v>0</v>
          </cell>
        </row>
        <row r="1335">
          <cell r="Q1335">
            <v>0</v>
          </cell>
          <cell r="S1335">
            <v>0</v>
          </cell>
          <cell r="U1335">
            <v>0</v>
          </cell>
          <cell r="V1335">
            <v>0</v>
          </cell>
          <cell r="W1335">
            <v>0</v>
          </cell>
          <cell r="Y1335">
            <v>0</v>
          </cell>
          <cell r="AA1335">
            <v>0</v>
          </cell>
        </row>
        <row r="1336">
          <cell r="Q1336">
            <v>0</v>
          </cell>
          <cell r="S1336">
            <v>0</v>
          </cell>
          <cell r="U1336">
            <v>0</v>
          </cell>
          <cell r="V1336">
            <v>0</v>
          </cell>
          <cell r="W1336">
            <v>0</v>
          </cell>
          <cell r="Y1336">
            <v>0</v>
          </cell>
          <cell r="AA1336">
            <v>0</v>
          </cell>
        </row>
        <row r="1337">
          <cell r="Q1337">
            <v>0</v>
          </cell>
          <cell r="S1337">
            <v>0</v>
          </cell>
          <cell r="U1337">
            <v>0</v>
          </cell>
          <cell r="V1337">
            <v>0</v>
          </cell>
          <cell r="W1337">
            <v>0</v>
          </cell>
          <cell r="Y1337">
            <v>0</v>
          </cell>
          <cell r="AA1337">
            <v>0</v>
          </cell>
        </row>
        <row r="1338">
          <cell r="Q1338">
            <v>0</v>
          </cell>
          <cell r="S1338">
            <v>0</v>
          </cell>
          <cell r="U1338">
            <v>0</v>
          </cell>
          <cell r="V1338">
            <v>0</v>
          </cell>
          <cell r="W1338">
            <v>0</v>
          </cell>
          <cell r="Y1338">
            <v>0</v>
          </cell>
          <cell r="AA1338">
            <v>0</v>
          </cell>
        </row>
        <row r="1339">
          <cell r="Q1339">
            <v>0</v>
          </cell>
          <cell r="S1339">
            <v>0</v>
          </cell>
          <cell r="U1339">
            <v>0</v>
          </cell>
          <cell r="V1339">
            <v>0</v>
          </cell>
          <cell r="W1339">
            <v>0</v>
          </cell>
          <cell r="Y1339">
            <v>0</v>
          </cell>
          <cell r="AA1339">
            <v>0</v>
          </cell>
        </row>
        <row r="1340">
          <cell r="Q1340">
            <v>-1308576.8600000001</v>
          </cell>
          <cell r="S1340">
            <v>-19230.55</v>
          </cell>
          <cell r="U1340">
            <v>0</v>
          </cell>
          <cell r="V1340">
            <v>-96633.33</v>
          </cell>
          <cell r="W1340">
            <v>-11188.88</v>
          </cell>
          <cell r="Y1340">
            <v>-192538.88</v>
          </cell>
          <cell r="AA1340">
            <v>-101863.88</v>
          </cell>
        </row>
        <row r="1341">
          <cell r="Q1341">
            <v>0</v>
          </cell>
          <cell r="S1341">
            <v>0</v>
          </cell>
          <cell r="U1341">
            <v>0</v>
          </cell>
          <cell r="V1341">
            <v>0</v>
          </cell>
          <cell r="W1341">
            <v>0</v>
          </cell>
          <cell r="Y1341">
            <v>0</v>
          </cell>
          <cell r="AA1341">
            <v>0</v>
          </cell>
        </row>
        <row r="1342">
          <cell r="Q1342">
            <v>-11355.44</v>
          </cell>
          <cell r="S1342">
            <v>0</v>
          </cell>
          <cell r="U1342">
            <v>0</v>
          </cell>
          <cell r="V1342">
            <v>0</v>
          </cell>
          <cell r="W1342">
            <v>0</v>
          </cell>
          <cell r="Y1342">
            <v>0</v>
          </cell>
          <cell r="AA1342">
            <v>0</v>
          </cell>
        </row>
        <row r="1343">
          <cell r="Q1343">
            <v>-594440.66</v>
          </cell>
          <cell r="S1343">
            <v>0</v>
          </cell>
          <cell r="U1343">
            <v>0</v>
          </cell>
          <cell r="V1343">
            <v>0</v>
          </cell>
          <cell r="W1343">
            <v>0</v>
          </cell>
          <cell r="Y1343">
            <v>0</v>
          </cell>
          <cell r="AA1343">
            <v>0</v>
          </cell>
        </row>
        <row r="1344">
          <cell r="Q1344">
            <v>3378.85</v>
          </cell>
          <cell r="S1344">
            <v>8305.92</v>
          </cell>
          <cell r="U1344">
            <v>-31977.58</v>
          </cell>
          <cell r="V1344">
            <v>841238.09</v>
          </cell>
          <cell r="W1344">
            <v>0</v>
          </cell>
          <cell r="Y1344">
            <v>0</v>
          </cell>
          <cell r="AA1344">
            <v>0</v>
          </cell>
        </row>
        <row r="1345">
          <cell r="Q1345">
            <v>677814</v>
          </cell>
          <cell r="S1345">
            <v>0</v>
          </cell>
          <cell r="U1345">
            <v>0</v>
          </cell>
          <cell r="V1345">
            <v>0</v>
          </cell>
          <cell r="W1345">
            <v>0</v>
          </cell>
          <cell r="Y1345">
            <v>0</v>
          </cell>
          <cell r="AA1345">
            <v>0</v>
          </cell>
        </row>
        <row r="1346">
          <cell r="Q1346">
            <v>-2018750</v>
          </cell>
          <cell r="S1346">
            <v>-3633750</v>
          </cell>
          <cell r="U1346">
            <v>0</v>
          </cell>
          <cell r="V1346">
            <v>0</v>
          </cell>
          <cell r="W1346">
            <v>0</v>
          </cell>
          <cell r="Y1346">
            <v>0</v>
          </cell>
          <cell r="AA1346">
            <v>0</v>
          </cell>
        </row>
        <row r="1347">
          <cell r="Q1347">
            <v>-1458333.33</v>
          </cell>
          <cell r="S1347">
            <v>-2624999.9900000002</v>
          </cell>
          <cell r="U1347">
            <v>-291666.65000000002</v>
          </cell>
          <cell r="V1347">
            <v>-874999.99</v>
          </cell>
          <cell r="W1347">
            <v>-1458333.32</v>
          </cell>
          <cell r="Y1347">
            <v>-2625000</v>
          </cell>
          <cell r="AA1347">
            <v>-291666.65999999997</v>
          </cell>
        </row>
        <row r="1348">
          <cell r="Q1348">
            <v>13882.53</v>
          </cell>
          <cell r="S1348">
            <v>-8905.9599999999991</v>
          </cell>
          <cell r="U1348">
            <v>-11056.07</v>
          </cell>
          <cell r="V1348">
            <v>-12098.41</v>
          </cell>
          <cell r="W1348">
            <v>-12878.57</v>
          </cell>
          <cell r="Y1348">
            <v>-14186.43</v>
          </cell>
          <cell r="AA1348">
            <v>-15344.23</v>
          </cell>
        </row>
        <row r="1349">
          <cell r="Q1349">
            <v>-34101.89</v>
          </cell>
          <cell r="S1349">
            <v>-45550.45</v>
          </cell>
          <cell r="U1349">
            <v>-47469.48</v>
          </cell>
          <cell r="V1349">
            <v>-48308.86</v>
          </cell>
          <cell r="W1349">
            <v>-49126.44</v>
          </cell>
          <cell r="Y1349">
            <v>-50538.33</v>
          </cell>
          <cell r="AA1349">
            <v>-51988.17</v>
          </cell>
        </row>
        <row r="1350">
          <cell r="Q1350">
            <v>-3931666.66</v>
          </cell>
          <cell r="S1350">
            <v>-6178333.3200000003</v>
          </cell>
          <cell r="U1350">
            <v>-1684999.98</v>
          </cell>
          <cell r="V1350">
            <v>-2808333.32</v>
          </cell>
          <cell r="W1350">
            <v>-3931666.65</v>
          </cell>
          <cell r="Y1350">
            <v>-6178333.3300000001</v>
          </cell>
          <cell r="AA1350">
            <v>-1684999.99</v>
          </cell>
        </row>
        <row r="1351">
          <cell r="Q1351">
            <v>0</v>
          </cell>
          <cell r="S1351">
            <v>0</v>
          </cell>
          <cell r="U1351">
            <v>0</v>
          </cell>
          <cell r="V1351">
            <v>0</v>
          </cell>
          <cell r="W1351">
            <v>0</v>
          </cell>
          <cell r="Y1351">
            <v>0</v>
          </cell>
          <cell r="AA1351">
            <v>0</v>
          </cell>
        </row>
        <row r="1352">
          <cell r="Q1352">
            <v>-58291.55</v>
          </cell>
          <cell r="S1352">
            <v>-58291.54</v>
          </cell>
          <cell r="U1352">
            <v>-73421.100000000006</v>
          </cell>
          <cell r="V1352">
            <v>-73421.100000000006</v>
          </cell>
          <cell r="W1352">
            <v>-88065.75</v>
          </cell>
          <cell r="Y1352">
            <v>-88065.75</v>
          </cell>
          <cell r="AA1352">
            <v>-80409.600000000006</v>
          </cell>
        </row>
        <row r="1353">
          <cell r="Q1353">
            <v>-3731250</v>
          </cell>
          <cell r="S1353">
            <v>-6716250</v>
          </cell>
          <cell r="U1353">
            <v>-746250</v>
          </cell>
          <cell r="V1353">
            <v>-2238750</v>
          </cell>
          <cell r="W1353">
            <v>-3731250</v>
          </cell>
          <cell r="Y1353">
            <v>-6716250</v>
          </cell>
          <cell r="AA1353">
            <v>-746250</v>
          </cell>
        </row>
        <row r="1354">
          <cell r="Q1354">
            <v>0</v>
          </cell>
          <cell r="S1354">
            <v>0</v>
          </cell>
          <cell r="U1354">
            <v>0</v>
          </cell>
          <cell r="V1354">
            <v>0</v>
          </cell>
          <cell r="W1354">
            <v>0</v>
          </cell>
          <cell r="Y1354">
            <v>0</v>
          </cell>
          <cell r="AA1354">
            <v>0</v>
          </cell>
        </row>
        <row r="1355">
          <cell r="Q1355">
            <v>-6142500</v>
          </cell>
          <cell r="S1355">
            <v>-9652500</v>
          </cell>
          <cell r="U1355">
            <v>-2632500</v>
          </cell>
          <cell r="V1355">
            <v>-4387500</v>
          </cell>
          <cell r="W1355">
            <v>-6142500</v>
          </cell>
          <cell r="Y1355">
            <v>-9652500</v>
          </cell>
          <cell r="AA1355">
            <v>-2632500</v>
          </cell>
        </row>
        <row r="1356">
          <cell r="Q1356">
            <v>-2499250</v>
          </cell>
          <cell r="S1356">
            <v>-5831583.3399999999</v>
          </cell>
          <cell r="U1356">
            <v>-9163916.6799999997</v>
          </cell>
          <cell r="V1356">
            <v>-833083.33</v>
          </cell>
          <cell r="W1356">
            <v>-2499250</v>
          </cell>
          <cell r="Y1356">
            <v>-5831583.3600000003</v>
          </cell>
          <cell r="AA1356">
            <v>-9163916.6999999993</v>
          </cell>
        </row>
        <row r="1357">
          <cell r="U1357">
            <v>0</v>
          </cell>
          <cell r="V1357">
            <v>0</v>
          </cell>
          <cell r="W1357">
            <v>0</v>
          </cell>
          <cell r="Y1357">
            <v>0</v>
          </cell>
          <cell r="AA1357">
            <v>0</v>
          </cell>
        </row>
        <row r="1358">
          <cell r="Q1358">
            <v>0</v>
          </cell>
          <cell r="S1358">
            <v>0</v>
          </cell>
          <cell r="U1358">
            <v>0</v>
          </cell>
          <cell r="V1358">
            <v>0</v>
          </cell>
          <cell r="W1358">
            <v>0</v>
          </cell>
          <cell r="Y1358">
            <v>0</v>
          </cell>
          <cell r="AA1358">
            <v>0</v>
          </cell>
        </row>
        <row r="1359">
          <cell r="Q1359">
            <v>-2307666.6800000002</v>
          </cell>
          <cell r="S1359">
            <v>-3461500.02</v>
          </cell>
          <cell r="U1359">
            <v>-1153833.3600000001</v>
          </cell>
          <cell r="V1359">
            <v>-1730750.01</v>
          </cell>
          <cell r="W1359">
            <v>-2307666.6800000002</v>
          </cell>
          <cell r="Y1359">
            <v>-3461500</v>
          </cell>
          <cell r="AA1359">
            <v>-1153833.3400000001</v>
          </cell>
        </row>
        <row r="1360">
          <cell r="Q1360">
            <v>-397800</v>
          </cell>
          <cell r="S1360">
            <v>-596700</v>
          </cell>
          <cell r="U1360">
            <v>-198900</v>
          </cell>
          <cell r="V1360">
            <v>-298350</v>
          </cell>
          <cell r="W1360">
            <v>-397800</v>
          </cell>
          <cell r="Y1360">
            <v>-596700</v>
          </cell>
          <cell r="AA1360">
            <v>-198900</v>
          </cell>
        </row>
        <row r="1361">
          <cell r="Q1361">
            <v>0</v>
          </cell>
          <cell r="S1361">
            <v>0</v>
          </cell>
          <cell r="U1361">
            <v>0</v>
          </cell>
          <cell r="V1361">
            <v>0</v>
          </cell>
          <cell r="W1361">
            <v>0</v>
          </cell>
          <cell r="Y1361">
            <v>0</v>
          </cell>
          <cell r="AA1361">
            <v>0</v>
          </cell>
        </row>
        <row r="1362">
          <cell r="Q1362">
            <v>-1180368.1399999999</v>
          </cell>
          <cell r="S1362">
            <v>-3464951.48</v>
          </cell>
          <cell r="U1362">
            <v>-5749534.8200000003</v>
          </cell>
          <cell r="V1362">
            <v>-6891826.4900000002</v>
          </cell>
          <cell r="W1362">
            <v>-1180368.1599999999</v>
          </cell>
          <cell r="Y1362">
            <v>-3464951.5</v>
          </cell>
          <cell r="AA1362">
            <v>-5749534.8399999999</v>
          </cell>
        </row>
        <row r="1363">
          <cell r="S1363">
            <v>-1828125</v>
          </cell>
          <cell r="U1363">
            <v>-4640625</v>
          </cell>
          <cell r="V1363">
            <v>-6046875</v>
          </cell>
          <cell r="W1363">
            <v>-7453125</v>
          </cell>
          <cell r="Y1363">
            <v>-2203125</v>
          </cell>
          <cell r="AA1363">
            <v>-5015625</v>
          </cell>
        </row>
        <row r="1364">
          <cell r="U1364">
            <v>38951.589999999997</v>
          </cell>
          <cell r="V1364">
            <v>74203.070000000007</v>
          </cell>
          <cell r="W1364">
            <v>0</v>
          </cell>
          <cell r="Y1364">
            <v>0</v>
          </cell>
          <cell r="AA1364">
            <v>0</v>
          </cell>
        </row>
        <row r="1365">
          <cell r="Q1365">
            <v>-1948875</v>
          </cell>
          <cell r="S1365">
            <v>-3248125</v>
          </cell>
          <cell r="U1365">
            <v>-649625</v>
          </cell>
          <cell r="V1365">
            <v>-1299250</v>
          </cell>
          <cell r="W1365">
            <v>-1948875</v>
          </cell>
          <cell r="Y1365">
            <v>-3248125</v>
          </cell>
          <cell r="AA1365">
            <v>-649625</v>
          </cell>
        </row>
        <row r="1366">
          <cell r="Q1366">
            <v>0</v>
          </cell>
          <cell r="S1366">
            <v>0</v>
          </cell>
          <cell r="U1366">
            <v>0</v>
          </cell>
          <cell r="V1366">
            <v>0</v>
          </cell>
          <cell r="W1366">
            <v>0</v>
          </cell>
          <cell r="Y1366">
            <v>0</v>
          </cell>
          <cell r="AA1366">
            <v>0</v>
          </cell>
        </row>
        <row r="1367">
          <cell r="Q1367">
            <v>0</v>
          </cell>
          <cell r="S1367">
            <v>0</v>
          </cell>
          <cell r="U1367">
            <v>0</v>
          </cell>
          <cell r="V1367">
            <v>0</v>
          </cell>
          <cell r="W1367">
            <v>0</v>
          </cell>
          <cell r="Y1367">
            <v>0</v>
          </cell>
          <cell r="AA1367">
            <v>0</v>
          </cell>
        </row>
        <row r="1368">
          <cell r="Q1368">
            <v>-38567.11</v>
          </cell>
          <cell r="S1368">
            <v>-50456.73</v>
          </cell>
          <cell r="U1368">
            <v>-21148.32</v>
          </cell>
          <cell r="V1368">
            <v>-20985.83</v>
          </cell>
          <cell r="W1368">
            <v>-45229.64</v>
          </cell>
          <cell r="Y1368">
            <v>-21363.599999999999</v>
          </cell>
          <cell r="AA1368">
            <v>-20621.12</v>
          </cell>
        </row>
        <row r="1369">
          <cell r="Q1369">
            <v>-746471.39</v>
          </cell>
          <cell r="S1369">
            <v>-3548138.05</v>
          </cell>
          <cell r="U1369">
            <v>-6349804.71</v>
          </cell>
          <cell r="V1369">
            <v>-7750638.04</v>
          </cell>
          <cell r="W1369">
            <v>-746471.37</v>
          </cell>
          <cell r="Y1369">
            <v>-3548137.99</v>
          </cell>
          <cell r="AA1369">
            <v>-6349804.6500000004</v>
          </cell>
        </row>
        <row r="1370">
          <cell r="Q1370">
            <v>-5542033.3300000001</v>
          </cell>
          <cell r="S1370">
            <v>-8679033.3300000001</v>
          </cell>
          <cell r="U1370">
            <v>-2405033.33</v>
          </cell>
          <cell r="V1370">
            <v>-3973533.33</v>
          </cell>
          <cell r="W1370">
            <v>-5542033.3300000001</v>
          </cell>
          <cell r="Y1370">
            <v>-8679033.3300000001</v>
          </cell>
          <cell r="AA1370">
            <v>-2405033.33</v>
          </cell>
        </row>
        <row r="1371">
          <cell r="Q1371">
            <v>0</v>
          </cell>
          <cell r="S1371">
            <v>0</v>
          </cell>
          <cell r="U1371">
            <v>0</v>
          </cell>
          <cell r="V1371">
            <v>0</v>
          </cell>
          <cell r="W1371">
            <v>0</v>
          </cell>
          <cell r="Y1371">
            <v>0</v>
          </cell>
          <cell r="AA1371">
            <v>0</v>
          </cell>
        </row>
        <row r="1372">
          <cell r="Q1372">
            <v>-1452916.67</v>
          </cell>
          <cell r="S1372">
            <v>-4358750.01</v>
          </cell>
          <cell r="U1372">
            <v>-7264583.3499999996</v>
          </cell>
          <cell r="V1372">
            <v>-8717500.0199999996</v>
          </cell>
          <cell r="W1372">
            <v>-1452916.69</v>
          </cell>
          <cell r="Y1372">
            <v>-4358750</v>
          </cell>
          <cell r="AA1372">
            <v>-7264583.3399999999</v>
          </cell>
        </row>
        <row r="1373">
          <cell r="S1373">
            <v>-207980.79</v>
          </cell>
          <cell r="U1373">
            <v>-143337.14000000001</v>
          </cell>
          <cell r="V1373">
            <v>-197719.22</v>
          </cell>
          <cell r="W1373">
            <v>-65160.04</v>
          </cell>
          <cell r="Y1373">
            <v>-174582.8</v>
          </cell>
          <cell r="AA1373">
            <v>-86689.05</v>
          </cell>
        </row>
        <row r="1374">
          <cell r="U1374">
            <v>-89556.33</v>
          </cell>
          <cell r="V1374">
            <v>-179112.33</v>
          </cell>
          <cell r="W1374">
            <v>-2890.44</v>
          </cell>
          <cell r="Y1374">
            <v>-133251.44</v>
          </cell>
          <cell r="AA1374">
            <v>-92446.11</v>
          </cell>
        </row>
        <row r="1375">
          <cell r="U1375">
            <v>-108174.3</v>
          </cell>
          <cell r="V1375">
            <v>-108174.3</v>
          </cell>
          <cell r="W1375">
            <v>0</v>
          </cell>
          <cell r="Y1375">
            <v>0</v>
          </cell>
          <cell r="AA1375">
            <v>0</v>
          </cell>
        </row>
        <row r="1376">
          <cell r="Y1376">
            <v>0</v>
          </cell>
          <cell r="AA1376">
            <v>-2798541.66</v>
          </cell>
        </row>
        <row r="1379">
          <cell r="U1379">
            <v>-15645594.01</v>
          </cell>
          <cell r="V1379">
            <v>-3549947.62</v>
          </cell>
          <cell r="W1379">
            <v>0</v>
          </cell>
          <cell r="Y1379">
            <v>0</v>
          </cell>
          <cell r="AA1379">
            <v>0</v>
          </cell>
        </row>
        <row r="1380">
          <cell r="Q1380">
            <v>0</v>
          </cell>
          <cell r="S1380">
            <v>0</v>
          </cell>
          <cell r="U1380">
            <v>0</v>
          </cell>
          <cell r="V1380">
            <v>0</v>
          </cell>
          <cell r="W1380">
            <v>0</v>
          </cell>
          <cell r="Y1380">
            <v>0</v>
          </cell>
          <cell r="AA1380">
            <v>0</v>
          </cell>
        </row>
        <row r="1381">
          <cell r="Q1381">
            <v>-342882.46</v>
          </cell>
          <cell r="S1381">
            <v>-1313.41</v>
          </cell>
          <cell r="U1381">
            <v>-28886.65</v>
          </cell>
          <cell r="V1381">
            <v>-349434.49</v>
          </cell>
          <cell r="W1381">
            <v>-308254.14</v>
          </cell>
          <cell r="Y1381">
            <v>-1046.01</v>
          </cell>
          <cell r="AA1381">
            <v>-694.93</v>
          </cell>
        </row>
        <row r="1382">
          <cell r="Q1382">
            <v>-26062.33</v>
          </cell>
          <cell r="S1382">
            <v>-23225.67</v>
          </cell>
          <cell r="U1382">
            <v>-63684.46</v>
          </cell>
          <cell r="V1382">
            <v>-18266.96</v>
          </cell>
          <cell r="W1382">
            <v>-31499.87</v>
          </cell>
          <cell r="Y1382">
            <v>-52847.88</v>
          </cell>
          <cell r="AA1382">
            <v>-32185.5</v>
          </cell>
        </row>
        <row r="1383">
          <cell r="Q1383">
            <v>0</v>
          </cell>
          <cell r="S1383">
            <v>0</v>
          </cell>
          <cell r="U1383">
            <v>0</v>
          </cell>
          <cell r="V1383">
            <v>0</v>
          </cell>
          <cell r="W1383">
            <v>0</v>
          </cell>
          <cell r="Y1383">
            <v>0</v>
          </cell>
          <cell r="AA1383">
            <v>0</v>
          </cell>
        </row>
        <row r="1384">
          <cell r="Q1384">
            <v>-255</v>
          </cell>
          <cell r="S1384">
            <v>-250</v>
          </cell>
          <cell r="U1384">
            <v>112</v>
          </cell>
          <cell r="V1384">
            <v>0</v>
          </cell>
          <cell r="W1384">
            <v>0</v>
          </cell>
          <cell r="Y1384">
            <v>-260</v>
          </cell>
          <cell r="AA1384">
            <v>0</v>
          </cell>
        </row>
        <row r="1385">
          <cell r="Q1385">
            <v>-651985.80000000005</v>
          </cell>
          <cell r="S1385">
            <v>-4050.91</v>
          </cell>
          <cell r="U1385">
            <v>-10674.53</v>
          </cell>
          <cell r="V1385">
            <v>-698514.76</v>
          </cell>
          <cell r="W1385">
            <v>-488368.34</v>
          </cell>
          <cell r="Y1385">
            <v>-3432.23</v>
          </cell>
          <cell r="AA1385">
            <v>-2020.63</v>
          </cell>
        </row>
        <row r="1386">
          <cell r="Q1386">
            <v>0</v>
          </cell>
          <cell r="S1386">
            <v>0</v>
          </cell>
          <cell r="U1386">
            <v>0</v>
          </cell>
          <cell r="V1386">
            <v>0</v>
          </cell>
          <cell r="W1386">
            <v>0</v>
          </cell>
          <cell r="Y1386">
            <v>0</v>
          </cell>
          <cell r="AA1386">
            <v>0</v>
          </cell>
        </row>
        <row r="1387">
          <cell r="Q1387">
            <v>-1141307.8799999999</v>
          </cell>
          <cell r="S1387">
            <v>-914210.61</v>
          </cell>
          <cell r="U1387">
            <v>-257436.31</v>
          </cell>
          <cell r="V1387">
            <v>-123129.47</v>
          </cell>
          <cell r="W1387">
            <v>-165482.70000000001</v>
          </cell>
          <cell r="Y1387">
            <v>-526042.42000000004</v>
          </cell>
          <cell r="AA1387">
            <v>-796452.44</v>
          </cell>
        </row>
        <row r="1388">
          <cell r="Q1388">
            <v>0</v>
          </cell>
          <cell r="S1388">
            <v>0</v>
          </cell>
          <cell r="U1388">
            <v>0</v>
          </cell>
          <cell r="V1388">
            <v>0</v>
          </cell>
          <cell r="W1388">
            <v>0</v>
          </cell>
          <cell r="Y1388">
            <v>0</v>
          </cell>
          <cell r="AA1388">
            <v>0</v>
          </cell>
        </row>
        <row r="1389">
          <cell r="Q1389">
            <v>0</v>
          </cell>
          <cell r="S1389">
            <v>0</v>
          </cell>
          <cell r="U1389">
            <v>0</v>
          </cell>
          <cell r="V1389">
            <v>0</v>
          </cell>
          <cell r="W1389">
            <v>0</v>
          </cell>
          <cell r="Y1389">
            <v>0</v>
          </cell>
          <cell r="AA1389">
            <v>0</v>
          </cell>
        </row>
        <row r="1390">
          <cell r="Q1390">
            <v>0</v>
          </cell>
          <cell r="S1390">
            <v>0</v>
          </cell>
          <cell r="U1390">
            <v>0</v>
          </cell>
          <cell r="V1390">
            <v>0</v>
          </cell>
          <cell r="W1390">
            <v>0</v>
          </cell>
          <cell r="Y1390">
            <v>0</v>
          </cell>
          <cell r="AA1390">
            <v>0</v>
          </cell>
        </row>
        <row r="1391">
          <cell r="Q1391">
            <v>0</v>
          </cell>
          <cell r="S1391">
            <v>0</v>
          </cell>
          <cell r="U1391">
            <v>0</v>
          </cell>
          <cell r="V1391">
            <v>0</v>
          </cell>
          <cell r="W1391">
            <v>0</v>
          </cell>
          <cell r="Y1391">
            <v>0</v>
          </cell>
          <cell r="AA1391">
            <v>0</v>
          </cell>
        </row>
        <row r="1392">
          <cell r="Q1392">
            <v>-800000</v>
          </cell>
          <cell r="S1392">
            <v>-800000</v>
          </cell>
          <cell r="U1392">
            <v>-1050000</v>
          </cell>
          <cell r="V1392">
            <v>-1050000</v>
          </cell>
          <cell r="W1392">
            <v>-1435000</v>
          </cell>
          <cell r="Y1392">
            <v>-1435000</v>
          </cell>
          <cell r="AA1392">
            <v>-1666000</v>
          </cell>
        </row>
        <row r="1393">
          <cell r="Q1393">
            <v>0</v>
          </cell>
          <cell r="S1393">
            <v>0</v>
          </cell>
          <cell r="U1393">
            <v>0</v>
          </cell>
          <cell r="V1393">
            <v>0</v>
          </cell>
          <cell r="W1393">
            <v>0</v>
          </cell>
          <cell r="Y1393">
            <v>0</v>
          </cell>
          <cell r="AA1393">
            <v>0</v>
          </cell>
        </row>
        <row r="1395">
          <cell r="Q1395">
            <v>0</v>
          </cell>
          <cell r="S1395">
            <v>0</v>
          </cell>
          <cell r="U1395">
            <v>0</v>
          </cell>
          <cell r="V1395">
            <v>0</v>
          </cell>
          <cell r="W1395">
            <v>0</v>
          </cell>
          <cell r="Y1395">
            <v>0</v>
          </cell>
          <cell r="AA1395">
            <v>0</v>
          </cell>
        </row>
        <row r="1396">
          <cell r="Q1396">
            <v>-56176.9</v>
          </cell>
          <cell r="S1396">
            <v>0</v>
          </cell>
          <cell r="U1396">
            <v>0</v>
          </cell>
          <cell r="V1396">
            <v>0</v>
          </cell>
          <cell r="W1396">
            <v>0</v>
          </cell>
          <cell r="Y1396">
            <v>0</v>
          </cell>
          <cell r="AA1396">
            <v>0</v>
          </cell>
        </row>
        <row r="1397">
          <cell r="Q1397">
            <v>-4067257.04</v>
          </cell>
          <cell r="S1397">
            <v>-4924632.04</v>
          </cell>
          <cell r="U1397">
            <v>-1604149.96</v>
          </cell>
          <cell r="V1397">
            <v>-1914045.96</v>
          </cell>
          <cell r="W1397">
            <v>-2207614.96</v>
          </cell>
          <cell r="Y1397">
            <v>-2747629.96</v>
          </cell>
          <cell r="AA1397">
            <v>-3309053.96</v>
          </cell>
        </row>
        <row r="1398">
          <cell r="Q1398">
            <v>0</v>
          </cell>
          <cell r="S1398">
            <v>0</v>
          </cell>
          <cell r="U1398">
            <v>0</v>
          </cell>
          <cell r="V1398">
            <v>0</v>
          </cell>
          <cell r="W1398">
            <v>0</v>
          </cell>
          <cell r="Y1398">
            <v>0</v>
          </cell>
          <cell r="AA1398">
            <v>0</v>
          </cell>
        </row>
        <row r="1399">
          <cell r="Q1399">
            <v>-101827.74</v>
          </cell>
          <cell r="S1399">
            <v>-135770.32</v>
          </cell>
          <cell r="U1399">
            <v>-169712.9</v>
          </cell>
          <cell r="V1399">
            <v>-186684.19</v>
          </cell>
          <cell r="W1399">
            <v>-203655.48</v>
          </cell>
          <cell r="Y1399">
            <v>-17028.39</v>
          </cell>
          <cell r="AA1399">
            <v>-51085.05</v>
          </cell>
        </row>
        <row r="1400">
          <cell r="Q1400">
            <v>-101827.74</v>
          </cell>
          <cell r="S1400">
            <v>-135770.32</v>
          </cell>
          <cell r="U1400">
            <v>-169712.9</v>
          </cell>
          <cell r="V1400">
            <v>-186684.19</v>
          </cell>
          <cell r="W1400">
            <v>-203655.48</v>
          </cell>
          <cell r="Y1400">
            <v>-17028.39</v>
          </cell>
          <cell r="AA1400">
            <v>-51085.05</v>
          </cell>
        </row>
        <row r="1401">
          <cell r="Q1401">
            <v>-26635.02</v>
          </cell>
          <cell r="S1401">
            <v>-35513.360000000001</v>
          </cell>
          <cell r="U1401">
            <v>-44391.7</v>
          </cell>
          <cell r="V1401">
            <v>-48830.87</v>
          </cell>
          <cell r="W1401">
            <v>-53270.04</v>
          </cell>
          <cell r="Y1401">
            <v>-5111.3500000000004</v>
          </cell>
          <cell r="AA1401">
            <v>-15334.01</v>
          </cell>
        </row>
        <row r="1402">
          <cell r="Q1402">
            <v>-26635.02</v>
          </cell>
          <cell r="S1402">
            <v>-35513.360000000001</v>
          </cell>
          <cell r="U1402">
            <v>-44391.7</v>
          </cell>
          <cell r="V1402">
            <v>-48830.87</v>
          </cell>
          <cell r="W1402">
            <v>-53270.04</v>
          </cell>
          <cell r="Y1402">
            <v>-5111.3500000000004</v>
          </cell>
          <cell r="AA1402">
            <v>-15334.01</v>
          </cell>
        </row>
        <row r="1403">
          <cell r="Q1403">
            <v>0</v>
          </cell>
          <cell r="S1403">
            <v>0</v>
          </cell>
          <cell r="U1403">
            <v>0</v>
          </cell>
          <cell r="V1403">
            <v>0</v>
          </cell>
          <cell r="W1403">
            <v>0</v>
          </cell>
          <cell r="Y1403">
            <v>0</v>
          </cell>
          <cell r="AA1403">
            <v>0</v>
          </cell>
        </row>
        <row r="1404">
          <cell r="Q1404">
            <v>-3306566.26</v>
          </cell>
          <cell r="S1404">
            <v>0</v>
          </cell>
          <cell r="U1404">
            <v>0</v>
          </cell>
          <cell r="V1404">
            <v>0</v>
          </cell>
          <cell r="W1404">
            <v>0</v>
          </cell>
          <cell r="Y1404">
            <v>0</v>
          </cell>
          <cell r="AA1404">
            <v>0</v>
          </cell>
        </row>
        <row r="1405">
          <cell r="Q1405">
            <v>0</v>
          </cell>
          <cell r="S1405">
            <v>0</v>
          </cell>
          <cell r="U1405">
            <v>0</v>
          </cell>
          <cell r="V1405">
            <v>0</v>
          </cell>
          <cell r="W1405">
            <v>0</v>
          </cell>
          <cell r="Y1405">
            <v>0</v>
          </cell>
          <cell r="AA1405">
            <v>0</v>
          </cell>
        </row>
        <row r="1406">
          <cell r="Q1406">
            <v>-132972</v>
          </cell>
          <cell r="S1406">
            <v>-197972</v>
          </cell>
          <cell r="U1406">
            <v>-262972</v>
          </cell>
          <cell r="V1406">
            <v>-295472</v>
          </cell>
          <cell r="W1406">
            <v>-327972</v>
          </cell>
          <cell r="Y1406">
            <v>52370.5</v>
          </cell>
          <cell r="AA1406">
            <v>-206250</v>
          </cell>
        </row>
        <row r="1407">
          <cell r="U1407">
            <v>0</v>
          </cell>
          <cell r="V1407">
            <v>0</v>
          </cell>
          <cell r="W1407">
            <v>0</v>
          </cell>
          <cell r="Y1407">
            <v>0</v>
          </cell>
          <cell r="AA1407">
            <v>0</v>
          </cell>
        </row>
        <row r="1408">
          <cell r="Q1408">
            <v>-125861.02</v>
          </cell>
          <cell r="S1408">
            <v>-122897.5</v>
          </cell>
          <cell r="U1408">
            <v>-119874.4</v>
          </cell>
          <cell r="V1408">
            <v>-118340.14</v>
          </cell>
          <cell r="W1408">
            <v>-116790.54</v>
          </cell>
          <cell r="Y1408">
            <v>-113644.7</v>
          </cell>
          <cell r="AA1408">
            <v>-110435.63</v>
          </cell>
        </row>
        <row r="1409">
          <cell r="Q1409">
            <v>-2377988.75</v>
          </cell>
          <cell r="S1409">
            <v>-3148065.75</v>
          </cell>
          <cell r="U1409">
            <v>-1366953.49</v>
          </cell>
          <cell r="V1409">
            <v>-1551784.49</v>
          </cell>
          <cell r="W1409">
            <v>-1667092.49</v>
          </cell>
          <cell r="Y1409">
            <v>-1843541.49</v>
          </cell>
          <cell r="AA1409">
            <v>-2059311.49</v>
          </cell>
        </row>
        <row r="1410">
          <cell r="Q1410">
            <v>0</v>
          </cell>
          <cell r="S1410">
            <v>0</v>
          </cell>
          <cell r="U1410">
            <v>0</v>
          </cell>
          <cell r="V1410">
            <v>0</v>
          </cell>
          <cell r="W1410">
            <v>0</v>
          </cell>
          <cell r="Y1410">
            <v>0</v>
          </cell>
          <cell r="AA1410">
            <v>0</v>
          </cell>
        </row>
        <row r="1411">
          <cell r="Q1411">
            <v>-1193290.47</v>
          </cell>
          <cell r="S1411">
            <v>-226170.97</v>
          </cell>
          <cell r="U1411">
            <v>-450980.51</v>
          </cell>
          <cell r="V1411">
            <v>-579891.88</v>
          </cell>
          <cell r="W1411">
            <v>-664550.25</v>
          </cell>
          <cell r="Y1411">
            <v>-898783.15</v>
          </cell>
          <cell r="AA1411">
            <v>-1125742.67</v>
          </cell>
        </row>
        <row r="1412">
          <cell r="Q1412">
            <v>0</v>
          </cell>
          <cell r="S1412">
            <v>0</v>
          </cell>
          <cell r="U1412">
            <v>0</v>
          </cell>
          <cell r="V1412">
            <v>0</v>
          </cell>
          <cell r="W1412">
            <v>0</v>
          </cell>
          <cell r="Y1412">
            <v>0</v>
          </cell>
          <cell r="AA1412">
            <v>0</v>
          </cell>
        </row>
        <row r="1413">
          <cell r="Q1413">
            <v>-450000</v>
          </cell>
          <cell r="S1413">
            <v>-446691</v>
          </cell>
          <cell r="U1413">
            <v>0</v>
          </cell>
          <cell r="V1413">
            <v>0</v>
          </cell>
          <cell r="W1413">
            <v>-198529.5</v>
          </cell>
          <cell r="Y1413">
            <v>-198529.5</v>
          </cell>
          <cell r="AA1413">
            <v>-409467</v>
          </cell>
        </row>
        <row r="1414">
          <cell r="Q1414">
            <v>-468483.86</v>
          </cell>
          <cell r="S1414">
            <v>-435972.99</v>
          </cell>
          <cell r="U1414">
            <v>-385657.92</v>
          </cell>
          <cell r="V1414">
            <v>-378451.97</v>
          </cell>
          <cell r="W1414">
            <v>-366705.14</v>
          </cell>
          <cell r="Y1414">
            <v>-344174.36</v>
          </cell>
          <cell r="AA1414">
            <v>-338895.05</v>
          </cell>
        </row>
        <row r="1415">
          <cell r="Q1415">
            <v>-12000</v>
          </cell>
          <cell r="S1415">
            <v>-20000</v>
          </cell>
          <cell r="U1415">
            <v>-22250</v>
          </cell>
          <cell r="V1415">
            <v>-4500</v>
          </cell>
          <cell r="W1415">
            <v>-6750</v>
          </cell>
          <cell r="Y1415">
            <v>-11250</v>
          </cell>
          <cell r="AA1415">
            <v>-15750</v>
          </cell>
        </row>
        <row r="1416">
          <cell r="Q1416">
            <v>-1055220.03</v>
          </cell>
          <cell r="S1416">
            <v>-1136515.97</v>
          </cell>
          <cell r="U1416">
            <v>-174621.01</v>
          </cell>
          <cell r="V1416">
            <v>-220266.01</v>
          </cell>
          <cell r="W1416">
            <v>-311486.44</v>
          </cell>
          <cell r="Y1416">
            <v>-400991.04</v>
          </cell>
          <cell r="AA1416">
            <v>-588173.22</v>
          </cell>
        </row>
        <row r="1417">
          <cell r="Q1417">
            <v>-173891.11</v>
          </cell>
          <cell r="S1417">
            <v>-289818.52</v>
          </cell>
          <cell r="U1417">
            <v>-29851.31</v>
          </cell>
          <cell r="V1417">
            <v>-59702.62</v>
          </cell>
          <cell r="W1417">
            <v>-89553.93</v>
          </cell>
          <cell r="Y1417">
            <v>-149256.54999999999</v>
          </cell>
          <cell r="AA1417">
            <v>-208959.17</v>
          </cell>
        </row>
        <row r="1418">
          <cell r="Q1418">
            <v>-51500</v>
          </cell>
          <cell r="S1418">
            <v>-85833.34</v>
          </cell>
          <cell r="U1418">
            <v>-8840.8700000000008</v>
          </cell>
          <cell r="V1418">
            <v>-17681.7</v>
          </cell>
          <cell r="W1418">
            <v>-26522.53</v>
          </cell>
          <cell r="Y1418">
            <v>-44204.19</v>
          </cell>
          <cell r="AA1418">
            <v>-61885.85</v>
          </cell>
        </row>
        <row r="1419">
          <cell r="Q1419">
            <v>-51500</v>
          </cell>
          <cell r="S1419">
            <v>-85833.34</v>
          </cell>
          <cell r="U1419">
            <v>-8840.8700000000008</v>
          </cell>
          <cell r="V1419">
            <v>-17681.7</v>
          </cell>
          <cell r="W1419">
            <v>-26522.53</v>
          </cell>
          <cell r="Y1419">
            <v>-44204.19</v>
          </cell>
          <cell r="AA1419">
            <v>-61885.85</v>
          </cell>
        </row>
        <row r="1420">
          <cell r="AA1420">
            <v>0</v>
          </cell>
        </row>
        <row r="1421">
          <cell r="Q1421">
            <v>0</v>
          </cell>
          <cell r="S1421">
            <v>0</v>
          </cell>
          <cell r="U1421">
            <v>0</v>
          </cell>
          <cell r="V1421">
            <v>0</v>
          </cell>
          <cell r="W1421">
            <v>0</v>
          </cell>
          <cell r="Y1421">
            <v>0</v>
          </cell>
          <cell r="AA1421">
            <v>0</v>
          </cell>
        </row>
        <row r="1422">
          <cell r="Q1422">
            <v>-47149.83</v>
          </cell>
          <cell r="S1422">
            <v>0</v>
          </cell>
          <cell r="U1422">
            <v>0</v>
          </cell>
          <cell r="V1422">
            <v>0</v>
          </cell>
          <cell r="W1422">
            <v>0</v>
          </cell>
          <cell r="Y1422">
            <v>0</v>
          </cell>
          <cell r="AA1422">
            <v>0</v>
          </cell>
        </row>
        <row r="1427">
          <cell r="AA1427">
            <v>0</v>
          </cell>
        </row>
        <row r="1428">
          <cell r="AA1428">
            <v>0</v>
          </cell>
        </row>
        <row r="1429">
          <cell r="AA1429">
            <v>0</v>
          </cell>
        </row>
        <row r="1430">
          <cell r="AA1430">
            <v>0</v>
          </cell>
        </row>
        <row r="1431">
          <cell r="AA1431">
            <v>0</v>
          </cell>
        </row>
        <row r="1432">
          <cell r="AA1432">
            <v>0</v>
          </cell>
        </row>
        <row r="1433">
          <cell r="AA1433">
            <v>0</v>
          </cell>
        </row>
        <row r="1448">
          <cell r="U1448">
            <v>-15253885.119999999</v>
          </cell>
          <cell r="V1448">
            <v>-14906969.26</v>
          </cell>
          <cell r="W1448">
            <v>-14348397.539999999</v>
          </cell>
          <cell r="Y1448">
            <v>-13587687.189999999</v>
          </cell>
          <cell r="AA1448">
            <v>-12877073.34</v>
          </cell>
        </row>
        <row r="1449">
          <cell r="Q1449">
            <v>-22739197.710000001</v>
          </cell>
          <cell r="S1449">
            <v>0</v>
          </cell>
          <cell r="U1449">
            <v>0</v>
          </cell>
          <cell r="V1449">
            <v>0</v>
          </cell>
          <cell r="W1449">
            <v>0</v>
          </cell>
          <cell r="Y1449">
            <v>0</v>
          </cell>
          <cell r="AA1449">
            <v>0</v>
          </cell>
        </row>
        <row r="1450">
          <cell r="Q1450">
            <v>-45846943.020000003</v>
          </cell>
          <cell r="S1450">
            <v>-45259391.049999997</v>
          </cell>
          <cell r="U1450">
            <v>-44869994.159999996</v>
          </cell>
          <cell r="V1450">
            <v>-44544949.149999999</v>
          </cell>
          <cell r="W1450">
            <v>-44066127.07</v>
          </cell>
          <cell r="Y1450">
            <v>-43473648.030000001</v>
          </cell>
          <cell r="AA1450">
            <v>-43002486.130000003</v>
          </cell>
        </row>
        <row r="1451">
          <cell r="Q1451">
            <v>-5284492</v>
          </cell>
          <cell r="S1451">
            <v>-7277948.79</v>
          </cell>
          <cell r="U1451">
            <v>-47214426.090000004</v>
          </cell>
          <cell r="V1451">
            <v>-42951910.009999998</v>
          </cell>
          <cell r="W1451">
            <v>-53765020</v>
          </cell>
          <cell r="Y1451">
            <v>-136888713.97</v>
          </cell>
          <cell r="AA1451">
            <v>-90779508.310000002</v>
          </cell>
        </row>
        <row r="1452">
          <cell r="Q1452">
            <v>-146627437</v>
          </cell>
          <cell r="S1452">
            <v>-174733257.81999999</v>
          </cell>
          <cell r="U1452">
            <v>-153346024.08000001</v>
          </cell>
          <cell r="V1452">
            <v>-131389310.18000001</v>
          </cell>
          <cell r="W1452">
            <v>-122462280.81</v>
          </cell>
          <cell r="Y1452">
            <v>-132728656.68000001</v>
          </cell>
          <cell r="AA1452">
            <v>-94851571.670000002</v>
          </cell>
        </row>
        <row r="1453">
          <cell r="Q1453">
            <v>-3042121</v>
          </cell>
          <cell r="S1453">
            <v>-3199319.12</v>
          </cell>
          <cell r="U1453">
            <v>-36843688.369999997</v>
          </cell>
          <cell r="V1453">
            <v>-29512015.59</v>
          </cell>
          <cell r="W1453">
            <v>-31061844.82</v>
          </cell>
          <cell r="Y1453">
            <v>-90773648.450000003</v>
          </cell>
          <cell r="AA1453">
            <v>-68807119.890000001</v>
          </cell>
        </row>
        <row r="1454">
          <cell r="Q1454">
            <v>-62495473</v>
          </cell>
          <cell r="S1454">
            <v>-70238454.790000007</v>
          </cell>
          <cell r="U1454">
            <v>-51097143.75</v>
          </cell>
          <cell r="V1454">
            <v>-34581627.18</v>
          </cell>
          <cell r="W1454">
            <v>-31546380.68</v>
          </cell>
          <cell r="Y1454">
            <v>-34071970.619999997</v>
          </cell>
          <cell r="AA1454">
            <v>-25151454.940000001</v>
          </cell>
        </row>
        <row r="1455">
          <cell r="Q1455">
            <v>0</v>
          </cell>
          <cell r="S1455">
            <v>0</v>
          </cell>
          <cell r="U1455">
            <v>0</v>
          </cell>
          <cell r="V1455">
            <v>0</v>
          </cell>
          <cell r="W1455">
            <v>0</v>
          </cell>
          <cell r="Y1455">
            <v>0</v>
          </cell>
          <cell r="AA1455">
            <v>0</v>
          </cell>
        </row>
        <row r="1456">
          <cell r="Q1456">
            <v>337205</v>
          </cell>
          <cell r="S1456">
            <v>337205</v>
          </cell>
          <cell r="U1456">
            <v>0</v>
          </cell>
          <cell r="V1456">
            <v>0</v>
          </cell>
          <cell r="W1456">
            <v>0</v>
          </cell>
          <cell r="Y1456">
            <v>0</v>
          </cell>
          <cell r="AA1456">
            <v>0</v>
          </cell>
        </row>
        <row r="1457">
          <cell r="Q1457">
            <v>0</v>
          </cell>
          <cell r="S1457">
            <v>0</v>
          </cell>
          <cell r="U1457">
            <v>0</v>
          </cell>
          <cell r="V1457">
            <v>0</v>
          </cell>
          <cell r="W1457">
            <v>0</v>
          </cell>
          <cell r="Y1457">
            <v>0</v>
          </cell>
          <cell r="AA1457">
            <v>0</v>
          </cell>
        </row>
        <row r="1458">
          <cell r="Q1458">
            <v>187642</v>
          </cell>
          <cell r="S1458">
            <v>187642</v>
          </cell>
          <cell r="U1458">
            <v>0</v>
          </cell>
          <cell r="V1458">
            <v>0</v>
          </cell>
          <cell r="W1458">
            <v>0</v>
          </cell>
          <cell r="Y1458">
            <v>0</v>
          </cell>
          <cell r="AA1458">
            <v>0</v>
          </cell>
        </row>
        <row r="1459">
          <cell r="Q1459">
            <v>28158</v>
          </cell>
          <cell r="S1459">
            <v>28158</v>
          </cell>
          <cell r="U1459">
            <v>0</v>
          </cell>
          <cell r="V1459">
            <v>0</v>
          </cell>
          <cell r="W1459">
            <v>0</v>
          </cell>
          <cell r="Y1459">
            <v>0</v>
          </cell>
          <cell r="AA1459">
            <v>0</v>
          </cell>
        </row>
        <row r="1460">
          <cell r="Q1460">
            <v>17952</v>
          </cell>
          <cell r="S1460">
            <v>17952</v>
          </cell>
          <cell r="U1460">
            <v>0</v>
          </cell>
          <cell r="V1460">
            <v>0</v>
          </cell>
          <cell r="W1460">
            <v>0</v>
          </cell>
          <cell r="Y1460">
            <v>0</v>
          </cell>
          <cell r="AA1460">
            <v>0</v>
          </cell>
        </row>
        <row r="1461">
          <cell r="Q1461">
            <v>0</v>
          </cell>
          <cell r="S1461">
            <v>0</v>
          </cell>
          <cell r="U1461">
            <v>0</v>
          </cell>
          <cell r="V1461">
            <v>0</v>
          </cell>
          <cell r="W1461">
            <v>0</v>
          </cell>
          <cell r="Y1461">
            <v>0</v>
          </cell>
          <cell r="AA1461">
            <v>0</v>
          </cell>
        </row>
        <row r="1462">
          <cell r="Q1462">
            <v>0</v>
          </cell>
          <cell r="S1462">
            <v>0</v>
          </cell>
          <cell r="U1462">
            <v>0</v>
          </cell>
          <cell r="V1462">
            <v>0</v>
          </cell>
          <cell r="W1462">
            <v>0</v>
          </cell>
          <cell r="Y1462">
            <v>0</v>
          </cell>
          <cell r="AA1462">
            <v>0</v>
          </cell>
        </row>
        <row r="1463">
          <cell r="Q1463">
            <v>-83392136</v>
          </cell>
          <cell r="S1463">
            <v>-131126367.93000001</v>
          </cell>
          <cell r="U1463">
            <v>-116413391.34</v>
          </cell>
          <cell r="V1463">
            <v>-109603898.62</v>
          </cell>
          <cell r="W1463">
            <v>-99191965.030000001</v>
          </cell>
          <cell r="Y1463">
            <v>0</v>
          </cell>
          <cell r="AA1463">
            <v>0</v>
          </cell>
        </row>
        <row r="1464">
          <cell r="Q1464">
            <v>0</v>
          </cell>
          <cell r="S1464">
            <v>0</v>
          </cell>
          <cell r="U1464">
            <v>0</v>
          </cell>
          <cell r="V1464">
            <v>0</v>
          </cell>
          <cell r="W1464">
            <v>0</v>
          </cell>
          <cell r="Y1464">
            <v>0</v>
          </cell>
          <cell r="AA1464">
            <v>0</v>
          </cell>
        </row>
        <row r="1465">
          <cell r="Q1465">
            <v>0</v>
          </cell>
          <cell r="S1465">
            <v>0</v>
          </cell>
          <cell r="U1465">
            <v>0</v>
          </cell>
          <cell r="V1465">
            <v>0</v>
          </cell>
          <cell r="W1465">
            <v>0</v>
          </cell>
          <cell r="Y1465">
            <v>0</v>
          </cell>
          <cell r="AA1465">
            <v>0</v>
          </cell>
        </row>
        <row r="1466">
          <cell r="Q1466">
            <v>-89829695</v>
          </cell>
          <cell r="S1466">
            <v>-126532001.87</v>
          </cell>
          <cell r="U1466">
            <v>-78552028.540000007</v>
          </cell>
          <cell r="V1466">
            <v>-64924091.229999997</v>
          </cell>
          <cell r="W1466">
            <v>-60608616.539999999</v>
          </cell>
          <cell r="Y1466">
            <v>0</v>
          </cell>
          <cell r="AA1466">
            <v>0</v>
          </cell>
        </row>
        <row r="1467">
          <cell r="Q1467">
            <v>0</v>
          </cell>
          <cell r="S1467">
            <v>0</v>
          </cell>
          <cell r="U1467">
            <v>0</v>
          </cell>
          <cell r="V1467">
            <v>0</v>
          </cell>
          <cell r="W1467">
            <v>0</v>
          </cell>
          <cell r="Y1467">
            <v>0</v>
          </cell>
          <cell r="AA1467">
            <v>0</v>
          </cell>
        </row>
        <row r="1468">
          <cell r="Q1468">
            <v>-2249252</v>
          </cell>
          <cell r="S1468">
            <v>0</v>
          </cell>
          <cell r="U1468">
            <v>0</v>
          </cell>
          <cell r="V1468">
            <v>0</v>
          </cell>
          <cell r="W1468">
            <v>0</v>
          </cell>
          <cell r="Y1468">
            <v>0</v>
          </cell>
          <cell r="AA1468">
            <v>0</v>
          </cell>
        </row>
        <row r="1469">
          <cell r="Q1469">
            <v>0</v>
          </cell>
          <cell r="S1469">
            <v>0</v>
          </cell>
          <cell r="U1469">
            <v>0</v>
          </cell>
          <cell r="V1469">
            <v>0</v>
          </cell>
          <cell r="W1469">
            <v>0</v>
          </cell>
          <cell r="Y1469">
            <v>0</v>
          </cell>
          <cell r="AA1469">
            <v>0</v>
          </cell>
        </row>
        <row r="1470">
          <cell r="Q1470">
            <v>0</v>
          </cell>
          <cell r="S1470">
            <v>0</v>
          </cell>
          <cell r="U1470">
            <v>0</v>
          </cell>
          <cell r="V1470">
            <v>0</v>
          </cell>
          <cell r="W1470">
            <v>0</v>
          </cell>
          <cell r="Y1470">
            <v>0</v>
          </cell>
          <cell r="AA1470">
            <v>0</v>
          </cell>
        </row>
        <row r="1471">
          <cell r="Q1471">
            <v>-3858235</v>
          </cell>
          <cell r="S1471">
            <v>0</v>
          </cell>
          <cell r="U1471">
            <v>0</v>
          </cell>
          <cell r="V1471">
            <v>0</v>
          </cell>
          <cell r="W1471">
            <v>0</v>
          </cell>
          <cell r="Y1471">
            <v>0</v>
          </cell>
          <cell r="AA1471">
            <v>0</v>
          </cell>
        </row>
        <row r="1472">
          <cell r="Q1472">
            <v>0</v>
          </cell>
          <cell r="S1472">
            <v>0</v>
          </cell>
          <cell r="U1472">
            <v>0</v>
          </cell>
          <cell r="V1472">
            <v>0</v>
          </cell>
          <cell r="W1472">
            <v>0</v>
          </cell>
          <cell r="Y1472">
            <v>0</v>
          </cell>
          <cell r="AA1472">
            <v>0</v>
          </cell>
        </row>
        <row r="1473">
          <cell r="Q1473">
            <v>322134</v>
          </cell>
          <cell r="S1473">
            <v>322134</v>
          </cell>
          <cell r="U1473">
            <v>0</v>
          </cell>
          <cell r="V1473">
            <v>0</v>
          </cell>
          <cell r="W1473">
            <v>0</v>
          </cell>
          <cell r="Y1473">
            <v>0</v>
          </cell>
          <cell r="AA1473">
            <v>0</v>
          </cell>
        </row>
        <row r="1474">
          <cell r="Q1474">
            <v>596946</v>
          </cell>
          <cell r="S1474">
            <v>596946</v>
          </cell>
          <cell r="U1474">
            <v>0</v>
          </cell>
          <cell r="V1474">
            <v>0</v>
          </cell>
          <cell r="W1474">
            <v>0</v>
          </cell>
          <cell r="Y1474">
            <v>0</v>
          </cell>
          <cell r="AA1474">
            <v>0</v>
          </cell>
        </row>
        <row r="1475">
          <cell r="Q1475">
            <v>0</v>
          </cell>
          <cell r="S1475">
            <v>0</v>
          </cell>
          <cell r="U1475">
            <v>0</v>
          </cell>
          <cell r="V1475">
            <v>0</v>
          </cell>
          <cell r="W1475">
            <v>0</v>
          </cell>
          <cell r="Y1475">
            <v>0</v>
          </cell>
          <cell r="AA1475">
            <v>0</v>
          </cell>
        </row>
        <row r="1476">
          <cell r="Q1476">
            <v>0</v>
          </cell>
          <cell r="S1476">
            <v>0</v>
          </cell>
          <cell r="U1476">
            <v>0</v>
          </cell>
          <cell r="V1476">
            <v>0</v>
          </cell>
          <cell r="W1476">
            <v>0</v>
          </cell>
          <cell r="Y1476">
            <v>0</v>
          </cell>
          <cell r="AA1476">
            <v>0</v>
          </cell>
        </row>
        <row r="1477">
          <cell r="Q1477">
            <v>0</v>
          </cell>
          <cell r="S1477">
            <v>0</v>
          </cell>
          <cell r="U1477">
            <v>0</v>
          </cell>
          <cell r="V1477">
            <v>0</v>
          </cell>
          <cell r="W1477">
            <v>0</v>
          </cell>
          <cell r="Y1477">
            <v>0</v>
          </cell>
          <cell r="AA1477">
            <v>0</v>
          </cell>
        </row>
        <row r="1478">
          <cell r="Q1478">
            <v>0</v>
          </cell>
          <cell r="S1478">
            <v>0</v>
          </cell>
          <cell r="U1478">
            <v>0</v>
          </cell>
          <cell r="V1478">
            <v>0</v>
          </cell>
          <cell r="W1478">
            <v>0</v>
          </cell>
          <cell r="Y1478">
            <v>0</v>
          </cell>
          <cell r="AA1478">
            <v>0</v>
          </cell>
        </row>
        <row r="1479">
          <cell r="Q1479">
            <v>-5703829.3499999996</v>
          </cell>
          <cell r="S1479">
            <v>-5703829.3499999996</v>
          </cell>
          <cell r="U1479">
            <v>-5538136.6100000003</v>
          </cell>
          <cell r="V1479">
            <v>-5334768.82</v>
          </cell>
          <cell r="W1479">
            <v>-5330002.57</v>
          </cell>
          <cell r="Y1479">
            <v>-5748539.3700000001</v>
          </cell>
          <cell r="AA1479">
            <v>-5748539.3700000001</v>
          </cell>
        </row>
        <row r="1480">
          <cell r="Q1480">
            <v>-2180468.58</v>
          </cell>
          <cell r="S1480">
            <v>-2164411.83</v>
          </cell>
          <cell r="U1480">
            <v>-2155602.66</v>
          </cell>
          <cell r="V1480">
            <v>-2155602.66</v>
          </cell>
          <cell r="W1480">
            <v>-2155602.66</v>
          </cell>
          <cell r="Y1480">
            <v>-2159969.66</v>
          </cell>
          <cell r="AA1480">
            <v>-2141041.9900000002</v>
          </cell>
        </row>
        <row r="1481">
          <cell r="Q1481">
            <v>-96358.61</v>
          </cell>
          <cell r="S1481">
            <v>-92105.61</v>
          </cell>
          <cell r="U1481">
            <v>-90828.61</v>
          </cell>
          <cell r="V1481">
            <v>-90828.61</v>
          </cell>
          <cell r="W1481">
            <v>-90828.61</v>
          </cell>
          <cell r="Y1481">
            <v>-77696.61</v>
          </cell>
          <cell r="AA1481">
            <v>-77696.61</v>
          </cell>
        </row>
        <row r="1482">
          <cell r="Q1482">
            <v>0</v>
          </cell>
          <cell r="S1482">
            <v>0</v>
          </cell>
          <cell r="U1482">
            <v>0</v>
          </cell>
          <cell r="V1482">
            <v>0</v>
          </cell>
          <cell r="W1482">
            <v>0</v>
          </cell>
          <cell r="Y1482">
            <v>0</v>
          </cell>
          <cell r="AA1482">
            <v>0</v>
          </cell>
        </row>
        <row r="1483">
          <cell r="Q1483">
            <v>-156915.16</v>
          </cell>
          <cell r="S1483">
            <v>-157071.22</v>
          </cell>
          <cell r="U1483">
            <v>-147703.67999999999</v>
          </cell>
          <cell r="V1483">
            <v>-147753.01</v>
          </cell>
          <cell r="W1483">
            <v>-148147.14000000001</v>
          </cell>
          <cell r="Y1483">
            <v>-148183.21</v>
          </cell>
          <cell r="AA1483">
            <v>-146145.63</v>
          </cell>
        </row>
        <row r="1484">
          <cell r="Q1484">
            <v>-493325.13</v>
          </cell>
          <cell r="S1484">
            <v>-446077.1</v>
          </cell>
          <cell r="U1484">
            <v>-406580.41</v>
          </cell>
          <cell r="V1484">
            <v>-404482.26</v>
          </cell>
          <cell r="W1484">
            <v>-448891.57</v>
          </cell>
          <cell r="Y1484">
            <v>-485771.23</v>
          </cell>
          <cell r="AA1484">
            <v>-530124.57999999996</v>
          </cell>
        </row>
        <row r="1485">
          <cell r="Q1485">
            <v>-9814381.7599999998</v>
          </cell>
          <cell r="S1485">
            <v>-9958249.6999999993</v>
          </cell>
          <cell r="U1485">
            <v>-10148679.85</v>
          </cell>
          <cell r="V1485">
            <v>-10183766.1</v>
          </cell>
          <cell r="W1485">
            <v>-10300305.710000001</v>
          </cell>
          <cell r="Y1485">
            <v>-10562930.16</v>
          </cell>
          <cell r="AA1485">
            <v>-10853505.689999999</v>
          </cell>
        </row>
        <row r="1486">
          <cell r="Q1486">
            <v>-38407724.189999998</v>
          </cell>
          <cell r="S1486">
            <v>-37862453.899999999</v>
          </cell>
          <cell r="U1486">
            <v>-37217649.630000003</v>
          </cell>
          <cell r="V1486">
            <v>-36898152.020000003</v>
          </cell>
          <cell r="W1486">
            <v>-36897762.960000001</v>
          </cell>
          <cell r="Y1486">
            <v>-36494878.210000001</v>
          </cell>
          <cell r="AA1486">
            <v>-36252905.82</v>
          </cell>
        </row>
        <row r="1487">
          <cell r="Q1487">
            <v>-18424349.27</v>
          </cell>
          <cell r="S1487">
            <v>-18762662.010000002</v>
          </cell>
          <cell r="U1487">
            <v>-19548287.32</v>
          </cell>
          <cell r="V1487">
            <v>-20517183.539999999</v>
          </cell>
          <cell r="W1487">
            <v>-21527662.640000001</v>
          </cell>
          <cell r="Y1487">
            <v>-21971183.539999999</v>
          </cell>
          <cell r="AA1487">
            <v>-22555322.109999999</v>
          </cell>
        </row>
        <row r="1488">
          <cell r="Q1488">
            <v>0</v>
          </cell>
          <cell r="S1488">
            <v>0</v>
          </cell>
          <cell r="U1488">
            <v>0</v>
          </cell>
          <cell r="V1488">
            <v>0</v>
          </cell>
          <cell r="W1488">
            <v>0</v>
          </cell>
          <cell r="Y1488">
            <v>0</v>
          </cell>
          <cell r="AA1488">
            <v>0</v>
          </cell>
        </row>
        <row r="1489">
          <cell r="Q1489">
            <v>-20298892.399999999</v>
          </cell>
          <cell r="S1489">
            <v>-21179628.649999999</v>
          </cell>
          <cell r="U1489">
            <v>-22944967.27</v>
          </cell>
          <cell r="V1489">
            <v>-23365290.359999999</v>
          </cell>
          <cell r="W1489">
            <v>-23484038.18</v>
          </cell>
          <cell r="Y1489">
            <v>-24168660.719999999</v>
          </cell>
          <cell r="AA1489">
            <v>-24744281.829999998</v>
          </cell>
        </row>
        <row r="1490">
          <cell r="Q1490">
            <v>-3375333.02</v>
          </cell>
          <cell r="S1490">
            <v>-3375333.02</v>
          </cell>
          <cell r="U1490">
            <v>-3369236.18</v>
          </cell>
          <cell r="V1490">
            <v>-3374983.18</v>
          </cell>
          <cell r="W1490">
            <v>-3374983.18</v>
          </cell>
          <cell r="Y1490">
            <v>-3374983.18</v>
          </cell>
          <cell r="AA1490">
            <v>-3374983.18</v>
          </cell>
        </row>
        <row r="1491">
          <cell r="Q1491">
            <v>-1561823.95</v>
          </cell>
          <cell r="S1491">
            <v>-1548865.95</v>
          </cell>
          <cell r="U1491">
            <v>-1653833.95</v>
          </cell>
          <cell r="V1491">
            <v>-1664735.95</v>
          </cell>
          <cell r="W1491">
            <v>-1647253.95</v>
          </cell>
          <cell r="Y1491">
            <v>-1628234.95</v>
          </cell>
          <cell r="AA1491">
            <v>-1632176.95</v>
          </cell>
        </row>
        <row r="1492">
          <cell r="Q1492">
            <v>-20968.5</v>
          </cell>
          <cell r="S1492">
            <v>-20968.5</v>
          </cell>
          <cell r="U1492">
            <v>-20968.5</v>
          </cell>
          <cell r="V1492">
            <v>-20968.5</v>
          </cell>
          <cell r="W1492">
            <v>-20968.5</v>
          </cell>
          <cell r="Y1492">
            <v>-20968.5</v>
          </cell>
          <cell r="AA1492">
            <v>-20968.5</v>
          </cell>
        </row>
        <row r="1493">
          <cell r="Q1493">
            <v>-12063.15</v>
          </cell>
          <cell r="S1493">
            <v>-12063.15</v>
          </cell>
          <cell r="U1493">
            <v>-12063.15</v>
          </cell>
          <cell r="V1493">
            <v>-12063.15</v>
          </cell>
          <cell r="W1493">
            <v>-12063.15</v>
          </cell>
          <cell r="Y1493">
            <v>-12063.15</v>
          </cell>
          <cell r="AA1493">
            <v>-13547.57</v>
          </cell>
        </row>
        <row r="1494">
          <cell r="Q1494">
            <v>-338</v>
          </cell>
          <cell r="S1494">
            <v>-338</v>
          </cell>
          <cell r="U1494">
            <v>-338</v>
          </cell>
          <cell r="V1494">
            <v>-338</v>
          </cell>
          <cell r="W1494">
            <v>-338</v>
          </cell>
          <cell r="Y1494">
            <v>-338</v>
          </cell>
          <cell r="AA1494">
            <v>-338</v>
          </cell>
        </row>
        <row r="1495">
          <cell r="Q1495">
            <v>-156752.21</v>
          </cell>
          <cell r="S1495">
            <v>-137372.69</v>
          </cell>
          <cell r="U1495">
            <v>-53846.38</v>
          </cell>
          <cell r="V1495">
            <v>-47025.33</v>
          </cell>
          <cell r="W1495">
            <v>-52226.720000000001</v>
          </cell>
          <cell r="Y1495">
            <v>-70259.08</v>
          </cell>
          <cell r="AA1495">
            <v>-70263.960000000006</v>
          </cell>
        </row>
        <row r="1496">
          <cell r="Q1496">
            <v>0</v>
          </cell>
          <cell r="S1496">
            <v>0</v>
          </cell>
          <cell r="U1496">
            <v>0</v>
          </cell>
          <cell r="V1496">
            <v>0</v>
          </cell>
          <cell r="W1496">
            <v>0</v>
          </cell>
          <cell r="Y1496">
            <v>0</v>
          </cell>
          <cell r="AA1496">
            <v>0</v>
          </cell>
        </row>
        <row r="1497">
          <cell r="Q1497">
            <v>-5000</v>
          </cell>
          <cell r="S1497">
            <v>-5000</v>
          </cell>
          <cell r="U1497">
            <v>-5000</v>
          </cell>
          <cell r="V1497">
            <v>-5000</v>
          </cell>
          <cell r="W1497">
            <v>-5000</v>
          </cell>
          <cell r="Y1497">
            <v>-5000</v>
          </cell>
          <cell r="AA1497">
            <v>-5000</v>
          </cell>
        </row>
        <row r="1498">
          <cell r="Q1498">
            <v>0</v>
          </cell>
          <cell r="S1498">
            <v>0</v>
          </cell>
          <cell r="U1498">
            <v>0</v>
          </cell>
          <cell r="V1498">
            <v>0</v>
          </cell>
          <cell r="W1498">
            <v>0</v>
          </cell>
          <cell r="Y1498">
            <v>0</v>
          </cell>
          <cell r="AA1498">
            <v>0</v>
          </cell>
        </row>
        <row r="1499">
          <cell r="Q1499">
            <v>-1948000</v>
          </cell>
          <cell r="S1499">
            <v>-1948000</v>
          </cell>
          <cell r="U1499">
            <v>-1948000</v>
          </cell>
          <cell r="V1499">
            <v>-1948000</v>
          </cell>
          <cell r="W1499">
            <v>-1948000</v>
          </cell>
          <cell r="Y1499">
            <v>-275000</v>
          </cell>
          <cell r="AA1499">
            <v>0</v>
          </cell>
        </row>
        <row r="1500">
          <cell r="Q1500">
            <v>-30851482.609999999</v>
          </cell>
          <cell r="S1500">
            <v>-34234965.18</v>
          </cell>
          <cell r="U1500">
            <v>-35299440</v>
          </cell>
          <cell r="V1500">
            <v>-34869554.359999999</v>
          </cell>
          <cell r="W1500">
            <v>-34852355.299999997</v>
          </cell>
          <cell r="Y1500">
            <v>-34607370.18</v>
          </cell>
          <cell r="AA1500">
            <v>-34675694.850000001</v>
          </cell>
        </row>
        <row r="1501">
          <cell r="Q1501">
            <v>-151595</v>
          </cell>
          <cell r="S1501">
            <v>-151595</v>
          </cell>
          <cell r="U1501">
            <v>-151595</v>
          </cell>
          <cell r="V1501">
            <v>-151595</v>
          </cell>
          <cell r="W1501">
            <v>-70275</v>
          </cell>
          <cell r="Y1501">
            <v>-70275</v>
          </cell>
          <cell r="AA1501">
            <v>-70275</v>
          </cell>
        </row>
        <row r="1502">
          <cell r="Q1502">
            <v>-2776000</v>
          </cell>
          <cell r="S1502">
            <v>-2776000</v>
          </cell>
          <cell r="U1502">
            <v>-2776000</v>
          </cell>
          <cell r="V1502">
            <v>-2776000</v>
          </cell>
          <cell r="W1502">
            <v>-2776000</v>
          </cell>
          <cell r="Y1502">
            <v>-156765.63</v>
          </cell>
          <cell r="AA1502">
            <v>0</v>
          </cell>
        </row>
        <row r="1503">
          <cell r="Q1503">
            <v>0</v>
          </cell>
          <cell r="S1503">
            <v>0</v>
          </cell>
          <cell r="U1503">
            <v>0</v>
          </cell>
          <cell r="V1503">
            <v>0</v>
          </cell>
          <cell r="W1503">
            <v>0</v>
          </cell>
          <cell r="Y1503">
            <v>0</v>
          </cell>
          <cell r="AA1503">
            <v>0</v>
          </cell>
        </row>
        <row r="1504">
          <cell r="Q1504">
            <v>-1656522.76</v>
          </cell>
          <cell r="S1504">
            <v>-1404536.98</v>
          </cell>
          <cell r="U1504">
            <v>-1252677.4099999999</v>
          </cell>
          <cell r="V1504">
            <v>-1403362.33</v>
          </cell>
          <cell r="W1504">
            <v>-1279150.8700000001</v>
          </cell>
          <cell r="Y1504">
            <v>-3974484.47</v>
          </cell>
          <cell r="AA1504">
            <v>-2795694.06</v>
          </cell>
        </row>
        <row r="1505">
          <cell r="Q1505">
            <v>0</v>
          </cell>
          <cell r="S1505">
            <v>0</v>
          </cell>
          <cell r="U1505">
            <v>0</v>
          </cell>
          <cell r="V1505">
            <v>0</v>
          </cell>
          <cell r="W1505">
            <v>0</v>
          </cell>
          <cell r="Y1505">
            <v>0</v>
          </cell>
          <cell r="AA1505">
            <v>0</v>
          </cell>
        </row>
        <row r="1506">
          <cell r="Q1506">
            <v>-6145815.3399999999</v>
          </cell>
          <cell r="S1506">
            <v>-6289315.6799999997</v>
          </cell>
          <cell r="U1506">
            <v>-6561471.5199999996</v>
          </cell>
          <cell r="V1506">
            <v>-6574889.0199999996</v>
          </cell>
          <cell r="W1506">
            <v>-6648068.5999999996</v>
          </cell>
          <cell r="Y1506">
            <v>-6709544.7199999997</v>
          </cell>
          <cell r="AA1506">
            <v>-6884927.0999999996</v>
          </cell>
        </row>
        <row r="1507">
          <cell r="Q1507">
            <v>-1059385.5</v>
          </cell>
          <cell r="S1507">
            <v>-1035456.14</v>
          </cell>
          <cell r="U1507">
            <v>-984554.79</v>
          </cell>
          <cell r="V1507">
            <v>-963429.88</v>
          </cell>
          <cell r="W1507">
            <v>-1090066.8999999999</v>
          </cell>
          <cell r="Y1507">
            <v>-736117.3</v>
          </cell>
          <cell r="AA1507">
            <v>0</v>
          </cell>
        </row>
        <row r="1508">
          <cell r="Q1508">
            <v>0</v>
          </cell>
          <cell r="S1508">
            <v>0</v>
          </cell>
          <cell r="U1508">
            <v>0</v>
          </cell>
          <cell r="V1508">
            <v>0</v>
          </cell>
          <cell r="W1508">
            <v>0</v>
          </cell>
          <cell r="Y1508">
            <v>0</v>
          </cell>
          <cell r="AA1508">
            <v>0</v>
          </cell>
        </row>
        <row r="1509">
          <cell r="Q1509">
            <v>0</v>
          </cell>
          <cell r="S1509">
            <v>0</v>
          </cell>
          <cell r="U1509">
            <v>0</v>
          </cell>
          <cell r="V1509">
            <v>0</v>
          </cell>
          <cell r="W1509">
            <v>0</v>
          </cell>
          <cell r="Y1509">
            <v>0</v>
          </cell>
          <cell r="AA1509">
            <v>0</v>
          </cell>
        </row>
        <row r="1510">
          <cell r="Q1510">
            <v>0</v>
          </cell>
          <cell r="S1510">
            <v>0</v>
          </cell>
          <cell r="U1510">
            <v>0</v>
          </cell>
          <cell r="V1510">
            <v>0</v>
          </cell>
          <cell r="W1510">
            <v>0</v>
          </cell>
          <cell r="Y1510">
            <v>0</v>
          </cell>
          <cell r="AA1510">
            <v>0</v>
          </cell>
        </row>
        <row r="1512">
          <cell r="AA1512">
            <v>0</v>
          </cell>
        </row>
        <row r="1513">
          <cell r="Q1513">
            <v>0</v>
          </cell>
          <cell r="S1513">
            <v>0</v>
          </cell>
          <cell r="U1513">
            <v>0</v>
          </cell>
          <cell r="V1513">
            <v>0</v>
          </cell>
          <cell r="W1513">
            <v>0</v>
          </cell>
          <cell r="Y1513">
            <v>0</v>
          </cell>
          <cell r="AA1513">
            <v>0</v>
          </cell>
        </row>
        <row r="1514">
          <cell r="AA1514">
            <v>0</v>
          </cell>
        </row>
        <row r="1515">
          <cell r="Q1515">
            <v>0</v>
          </cell>
          <cell r="S1515">
            <v>0</v>
          </cell>
          <cell r="U1515">
            <v>0</v>
          </cell>
          <cell r="V1515">
            <v>0</v>
          </cell>
          <cell r="W1515">
            <v>0</v>
          </cell>
          <cell r="Y1515">
            <v>0</v>
          </cell>
          <cell r="AA1515">
            <v>0</v>
          </cell>
        </row>
        <row r="1516">
          <cell r="Q1516">
            <v>0</v>
          </cell>
          <cell r="S1516">
            <v>0</v>
          </cell>
          <cell r="U1516">
            <v>0</v>
          </cell>
          <cell r="V1516">
            <v>0</v>
          </cell>
          <cell r="W1516">
            <v>-395600</v>
          </cell>
          <cell r="Y1516">
            <v>-527400</v>
          </cell>
          <cell r="AA1516">
            <v>-671583</v>
          </cell>
        </row>
        <row r="1517">
          <cell r="Q1517">
            <v>-11112</v>
          </cell>
          <cell r="S1517">
            <v>-16668</v>
          </cell>
          <cell r="U1517">
            <v>-22224</v>
          </cell>
          <cell r="V1517">
            <v>-25002</v>
          </cell>
          <cell r="W1517">
            <v>-32761</v>
          </cell>
          <cell r="Y1517">
            <v>-41651</v>
          </cell>
          <cell r="AA1517">
            <v>-50541</v>
          </cell>
        </row>
        <row r="1518">
          <cell r="Q1518">
            <v>0</v>
          </cell>
          <cell r="S1518">
            <v>0</v>
          </cell>
          <cell r="U1518">
            <v>0</v>
          </cell>
          <cell r="V1518">
            <v>0</v>
          </cell>
          <cell r="W1518">
            <v>0</v>
          </cell>
          <cell r="Y1518">
            <v>0</v>
          </cell>
          <cell r="AA1518">
            <v>0</v>
          </cell>
        </row>
        <row r="1519">
          <cell r="U1519">
            <v>0</v>
          </cell>
          <cell r="V1519">
            <v>0</v>
          </cell>
          <cell r="W1519">
            <v>0</v>
          </cell>
          <cell r="Y1519">
            <v>0</v>
          </cell>
          <cell r="AA1519">
            <v>0</v>
          </cell>
        </row>
        <row r="1520">
          <cell r="Q1520">
            <v>-150622.04</v>
          </cell>
          <cell r="S1520">
            <v>-148330.38</v>
          </cell>
          <cell r="U1520">
            <v>-146038.72</v>
          </cell>
          <cell r="V1520">
            <v>-144892.89000000001</v>
          </cell>
          <cell r="W1520">
            <v>-143747.06</v>
          </cell>
          <cell r="Y1520">
            <v>-141455.4</v>
          </cell>
          <cell r="AA1520">
            <v>-139163.74</v>
          </cell>
        </row>
        <row r="1521">
          <cell r="Q1521">
            <v>-7404933.4699999997</v>
          </cell>
          <cell r="S1521">
            <v>-7217466.8099999996</v>
          </cell>
          <cell r="U1521">
            <v>-7030000.1500000004</v>
          </cell>
          <cell r="V1521">
            <v>-6936266.8200000003</v>
          </cell>
          <cell r="W1521">
            <v>-6842533.4900000002</v>
          </cell>
          <cell r="Y1521">
            <v>-6655066.8300000001</v>
          </cell>
          <cell r="AA1521">
            <v>-6467600.1699999999</v>
          </cell>
        </row>
        <row r="1522">
          <cell r="Q1522">
            <v>-2571574.2599999998</v>
          </cell>
          <cell r="S1522">
            <v>-2478062.48</v>
          </cell>
          <cell r="U1522">
            <v>-2384550.7000000002</v>
          </cell>
          <cell r="V1522">
            <v>-2337794.81</v>
          </cell>
          <cell r="W1522">
            <v>-2291038.92</v>
          </cell>
          <cell r="Y1522">
            <v>-2197527.14</v>
          </cell>
          <cell r="AA1522">
            <v>-2104015.36</v>
          </cell>
        </row>
        <row r="1523">
          <cell r="Q1523">
            <v>0</v>
          </cell>
          <cell r="S1523">
            <v>-5984536.9500000002</v>
          </cell>
          <cell r="U1523">
            <v>-5984536.9500000002</v>
          </cell>
          <cell r="V1523">
            <v>-5984536.9500000002</v>
          </cell>
          <cell r="W1523">
            <v>-4308944.53</v>
          </cell>
          <cell r="Y1523">
            <v>0</v>
          </cell>
          <cell r="AA1523">
            <v>0</v>
          </cell>
        </row>
        <row r="1524">
          <cell r="Q1524">
            <v>-8124679.9900000002</v>
          </cell>
          <cell r="S1524">
            <v>0</v>
          </cell>
          <cell r="U1524">
            <v>0</v>
          </cell>
          <cell r="V1524">
            <v>0</v>
          </cell>
          <cell r="W1524">
            <v>0</v>
          </cell>
          <cell r="Y1524">
            <v>0</v>
          </cell>
          <cell r="AA1524">
            <v>0</v>
          </cell>
        </row>
        <row r="1525">
          <cell r="Q1525">
            <v>-21742.99</v>
          </cell>
          <cell r="S1525">
            <v>-32174.6</v>
          </cell>
          <cell r="U1525">
            <v>-104127.54</v>
          </cell>
          <cell r="V1525">
            <v>-252935.03</v>
          </cell>
          <cell r="W1525">
            <v>-261544.25</v>
          </cell>
          <cell r="Y1525">
            <v>-261544.25</v>
          </cell>
          <cell r="AA1525">
            <v>-17909.689999999999</v>
          </cell>
        </row>
        <row r="1526">
          <cell r="Q1526">
            <v>-454094.6</v>
          </cell>
          <cell r="S1526">
            <v>-423821.64</v>
          </cell>
          <cell r="U1526">
            <v>-393548.68</v>
          </cell>
          <cell r="V1526">
            <v>-378412.2</v>
          </cell>
          <cell r="W1526">
            <v>-363275.72</v>
          </cell>
          <cell r="Y1526">
            <v>-333002.76</v>
          </cell>
          <cell r="AA1526">
            <v>-302729.8</v>
          </cell>
        </row>
        <row r="1527">
          <cell r="Q1527">
            <v>-526317.36</v>
          </cell>
          <cell r="S1527">
            <v>-1592852.4</v>
          </cell>
          <cell r="U1527">
            <v>-1719931.68</v>
          </cell>
          <cell r="V1527">
            <v>-2229050.9</v>
          </cell>
          <cell r="W1527">
            <v>-2208786.7999999998</v>
          </cell>
          <cell r="Y1527">
            <v>-2168258.6</v>
          </cell>
          <cell r="AA1527">
            <v>-2127730.4</v>
          </cell>
        </row>
        <row r="1529">
          <cell r="Q1529">
            <v>-4619653</v>
          </cell>
          <cell r="S1529">
            <v>-4327987</v>
          </cell>
          <cell r="U1529">
            <v>-4036321</v>
          </cell>
          <cell r="V1529">
            <v>-3890488</v>
          </cell>
          <cell r="W1529">
            <v>-3744655</v>
          </cell>
          <cell r="Y1529">
            <v>-3452989</v>
          </cell>
          <cell r="AA1529">
            <v>-3161323</v>
          </cell>
        </row>
        <row r="1530">
          <cell r="Q1530">
            <v>0</v>
          </cell>
          <cell r="S1530">
            <v>0</v>
          </cell>
          <cell r="U1530">
            <v>0</v>
          </cell>
          <cell r="V1530">
            <v>0</v>
          </cell>
          <cell r="W1530">
            <v>0</v>
          </cell>
          <cell r="Y1530">
            <v>0</v>
          </cell>
          <cell r="AA1530">
            <v>0</v>
          </cell>
        </row>
        <row r="1531">
          <cell r="Q1531">
            <v>0</v>
          </cell>
          <cell r="S1531">
            <v>0</v>
          </cell>
          <cell r="U1531">
            <v>0</v>
          </cell>
          <cell r="V1531">
            <v>0</v>
          </cell>
          <cell r="W1531">
            <v>0</v>
          </cell>
          <cell r="Y1531">
            <v>-3393.04</v>
          </cell>
          <cell r="AA1531">
            <v>0</v>
          </cell>
        </row>
        <row r="1533">
          <cell r="Q1533">
            <v>0</v>
          </cell>
          <cell r="S1533">
            <v>0</v>
          </cell>
          <cell r="U1533">
            <v>0</v>
          </cell>
          <cell r="V1533">
            <v>0</v>
          </cell>
          <cell r="W1533">
            <v>-248.9</v>
          </cell>
          <cell r="Y1533">
            <v>-248.9</v>
          </cell>
          <cell r="AA1533">
            <v>0</v>
          </cell>
        </row>
        <row r="1534">
          <cell r="Q1534">
            <v>0</v>
          </cell>
          <cell r="S1534">
            <v>0</v>
          </cell>
          <cell r="U1534">
            <v>0</v>
          </cell>
          <cell r="V1534">
            <v>0</v>
          </cell>
          <cell r="W1534">
            <v>0</v>
          </cell>
          <cell r="Y1534">
            <v>0</v>
          </cell>
          <cell r="AA1534">
            <v>0</v>
          </cell>
        </row>
        <row r="1535">
          <cell r="Q1535">
            <v>0</v>
          </cell>
          <cell r="S1535">
            <v>0</v>
          </cell>
          <cell r="U1535">
            <v>0</v>
          </cell>
          <cell r="V1535">
            <v>0</v>
          </cell>
          <cell r="W1535">
            <v>0</v>
          </cell>
          <cell r="Y1535">
            <v>0</v>
          </cell>
          <cell r="AA1535">
            <v>0</v>
          </cell>
        </row>
        <row r="1536">
          <cell r="Q1536">
            <v>-4923783.32</v>
          </cell>
          <cell r="S1536">
            <v>-9484838.9299999997</v>
          </cell>
          <cell r="U1536">
            <v>-12917162.029999999</v>
          </cell>
          <cell r="V1536">
            <v>-14476793.810000001</v>
          </cell>
          <cell r="W1536">
            <v>-5845923.2699999996</v>
          </cell>
          <cell r="Y1536">
            <v>-5113690.21</v>
          </cell>
          <cell r="AA1536">
            <v>-3995554.2</v>
          </cell>
        </row>
        <row r="1537">
          <cell r="Q1537">
            <v>-174.29</v>
          </cell>
          <cell r="S1537">
            <v>-174.29</v>
          </cell>
          <cell r="U1537">
            <v>-174.29</v>
          </cell>
          <cell r="V1537">
            <v>-174.29</v>
          </cell>
          <cell r="W1537">
            <v>0</v>
          </cell>
          <cell r="Y1537">
            <v>0</v>
          </cell>
          <cell r="AA1537">
            <v>0</v>
          </cell>
        </row>
        <row r="1538">
          <cell r="Q1538">
            <v>0</v>
          </cell>
          <cell r="S1538">
            <v>0</v>
          </cell>
          <cell r="U1538">
            <v>0</v>
          </cell>
          <cell r="V1538">
            <v>0</v>
          </cell>
          <cell r="W1538">
            <v>0</v>
          </cell>
          <cell r="Y1538">
            <v>0</v>
          </cell>
          <cell r="AA1538">
            <v>0</v>
          </cell>
        </row>
        <row r="1539">
          <cell r="Q1539">
            <v>-2514.42</v>
          </cell>
          <cell r="S1539">
            <v>-2514.42</v>
          </cell>
          <cell r="U1539">
            <v>-2514.42</v>
          </cell>
          <cell r="V1539">
            <v>-2514.42</v>
          </cell>
          <cell r="W1539">
            <v>0</v>
          </cell>
          <cell r="Y1539">
            <v>0</v>
          </cell>
          <cell r="AA1539">
            <v>-2756.61</v>
          </cell>
        </row>
        <row r="1540">
          <cell r="Q1540">
            <v>-9569652</v>
          </cell>
          <cell r="S1540">
            <v>-9569652</v>
          </cell>
          <cell r="U1540">
            <v>-9474576</v>
          </cell>
          <cell r="V1540">
            <v>-9474576</v>
          </cell>
          <cell r="W1540">
            <v>-9346571</v>
          </cell>
          <cell r="Y1540">
            <v>-9346571</v>
          </cell>
          <cell r="AA1540">
            <v>-9180611</v>
          </cell>
        </row>
        <row r="1541">
          <cell r="Q1541">
            <v>-158750</v>
          </cell>
          <cell r="S1541">
            <v>0</v>
          </cell>
          <cell r="U1541">
            <v>0</v>
          </cell>
          <cell r="V1541">
            <v>0</v>
          </cell>
          <cell r="W1541">
            <v>0</v>
          </cell>
          <cell r="Y1541">
            <v>0</v>
          </cell>
          <cell r="AA1541">
            <v>0</v>
          </cell>
        </row>
        <row r="1542">
          <cell r="Q1542">
            <v>0</v>
          </cell>
          <cell r="S1542">
            <v>0</v>
          </cell>
          <cell r="U1542">
            <v>0</v>
          </cell>
          <cell r="V1542">
            <v>0</v>
          </cell>
          <cell r="W1542">
            <v>0</v>
          </cell>
          <cell r="Y1542">
            <v>0</v>
          </cell>
          <cell r="AA1542">
            <v>0</v>
          </cell>
        </row>
        <row r="1543">
          <cell r="Q1543">
            <v>-610736.85</v>
          </cell>
          <cell r="S1543">
            <v>-679132.36</v>
          </cell>
          <cell r="U1543">
            <v>-679132.36</v>
          </cell>
          <cell r="V1543">
            <v>-679132.36</v>
          </cell>
          <cell r="W1543">
            <v>-679132.36</v>
          </cell>
          <cell r="Y1543">
            <v>-679132.36</v>
          </cell>
          <cell r="AA1543">
            <v>-679132.36</v>
          </cell>
        </row>
        <row r="1544">
          <cell r="Q1544">
            <v>-219193.89</v>
          </cell>
          <cell r="S1544">
            <v>-241992.39</v>
          </cell>
          <cell r="U1544">
            <v>-241992.39</v>
          </cell>
          <cell r="V1544">
            <v>-241992.39</v>
          </cell>
          <cell r="W1544">
            <v>-241992.39</v>
          </cell>
          <cell r="Y1544">
            <v>-241992.39</v>
          </cell>
          <cell r="AA1544">
            <v>-241992.39</v>
          </cell>
        </row>
        <row r="1545">
          <cell r="S1545">
            <v>-23907955</v>
          </cell>
          <cell r="W1545">
            <v>0</v>
          </cell>
          <cell r="Y1545">
            <v>0</v>
          </cell>
          <cell r="AA1545">
            <v>0</v>
          </cell>
        </row>
        <row r="1546">
          <cell r="Q1546">
            <v>610736.85</v>
          </cell>
          <cell r="S1546">
            <v>679132.36</v>
          </cell>
          <cell r="U1546">
            <v>679132.36</v>
          </cell>
          <cell r="V1546">
            <v>679132.36</v>
          </cell>
          <cell r="W1546">
            <v>679132.36</v>
          </cell>
          <cell r="Y1546">
            <v>679132.36</v>
          </cell>
          <cell r="AA1546">
            <v>679132.36</v>
          </cell>
        </row>
        <row r="1547">
          <cell r="Q1547">
            <v>219193.89</v>
          </cell>
          <cell r="S1547">
            <v>241992.39</v>
          </cell>
          <cell r="U1547">
            <v>241992.39</v>
          </cell>
          <cell r="V1547">
            <v>241992.39</v>
          </cell>
          <cell r="W1547">
            <v>241992.39</v>
          </cell>
          <cell r="Y1547">
            <v>241992.39</v>
          </cell>
          <cell r="AA1547">
            <v>241992.39</v>
          </cell>
        </row>
        <row r="1548">
          <cell r="Q1548">
            <v>-3529527.68</v>
          </cell>
          <cell r="S1548">
            <v>-3529527.68</v>
          </cell>
          <cell r="U1548">
            <v>-3529527.68</v>
          </cell>
          <cell r="V1548">
            <v>-3529527.68</v>
          </cell>
          <cell r="W1548">
            <v>-3529527.68</v>
          </cell>
          <cell r="Y1548">
            <v>-3529527.68</v>
          </cell>
          <cell r="AA1548">
            <v>-3529527.68</v>
          </cell>
        </row>
        <row r="1549">
          <cell r="Q1549">
            <v>0</v>
          </cell>
          <cell r="S1549">
            <v>0</v>
          </cell>
          <cell r="U1549">
            <v>0</v>
          </cell>
          <cell r="V1549">
            <v>0</v>
          </cell>
          <cell r="W1549">
            <v>0</v>
          </cell>
          <cell r="Y1549">
            <v>0</v>
          </cell>
          <cell r="AA1549">
            <v>0</v>
          </cell>
        </row>
        <row r="1550">
          <cell r="Q1550">
            <v>-73864542</v>
          </cell>
          <cell r="S1550">
            <v>-73864542</v>
          </cell>
          <cell r="U1550">
            <v>-73078749</v>
          </cell>
          <cell r="V1550">
            <v>-73078749</v>
          </cell>
          <cell r="W1550">
            <v>-71870994</v>
          </cell>
          <cell r="Y1550">
            <v>-71870994</v>
          </cell>
          <cell r="AA1550">
            <v>-71352663</v>
          </cell>
        </row>
        <row r="1551">
          <cell r="Q1551">
            <v>0</v>
          </cell>
          <cell r="S1551">
            <v>0</v>
          </cell>
          <cell r="U1551">
            <v>0</v>
          </cell>
          <cell r="V1551">
            <v>0</v>
          </cell>
          <cell r="W1551">
            <v>0</v>
          </cell>
          <cell r="Y1551">
            <v>0</v>
          </cell>
          <cell r="AA1551">
            <v>0</v>
          </cell>
        </row>
        <row r="1552">
          <cell r="Q1552">
            <v>-712862</v>
          </cell>
          <cell r="S1552">
            <v>-2384440</v>
          </cell>
          <cell r="U1552">
            <v>-4054359</v>
          </cell>
          <cell r="V1552">
            <v>-4885903</v>
          </cell>
          <cell r="W1552">
            <v>-5717695</v>
          </cell>
          <cell r="Y1552">
            <v>-7378596</v>
          </cell>
          <cell r="AA1552">
            <v>-9034605</v>
          </cell>
        </row>
        <row r="1554">
          <cell r="Q1554">
            <v>0</v>
          </cell>
          <cell r="S1554">
            <v>0</v>
          </cell>
          <cell r="U1554">
            <v>0</v>
          </cell>
          <cell r="V1554">
            <v>0</v>
          </cell>
          <cell r="W1554">
            <v>0</v>
          </cell>
          <cell r="Y1554">
            <v>0</v>
          </cell>
          <cell r="AA1554">
            <v>0</v>
          </cell>
        </row>
        <row r="1556">
          <cell r="Q1556">
            <v>-371750.69</v>
          </cell>
          <cell r="S1556">
            <v>-367257.81</v>
          </cell>
          <cell r="U1556">
            <v>-362764.93</v>
          </cell>
          <cell r="V1556">
            <v>-360518.49</v>
          </cell>
          <cell r="W1556">
            <v>-358272.05</v>
          </cell>
          <cell r="Y1556">
            <v>-353779.17</v>
          </cell>
          <cell r="AA1556">
            <v>-349286.29</v>
          </cell>
        </row>
        <row r="1557">
          <cell r="Q1557">
            <v>-1186297.4099999999</v>
          </cell>
          <cell r="S1557">
            <v>-1302066.26</v>
          </cell>
          <cell r="U1557">
            <v>-1476939.66</v>
          </cell>
          <cell r="V1557">
            <v>-1299122.24</v>
          </cell>
          <cell r="W1557">
            <v>-1436910.19</v>
          </cell>
          <cell r="Y1557">
            <v>-1279027.46</v>
          </cell>
          <cell r="AA1557">
            <v>-1598408.13</v>
          </cell>
        </row>
        <row r="1558">
          <cell r="Q1558">
            <v>-5838217.0300000003</v>
          </cell>
          <cell r="S1558">
            <v>-7107226.5</v>
          </cell>
          <cell r="U1558">
            <v>-7907672.8700000001</v>
          </cell>
          <cell r="V1558">
            <v>-7896094.5099999998</v>
          </cell>
          <cell r="W1558">
            <v>-7889331.2999999998</v>
          </cell>
          <cell r="Y1558">
            <v>-8393034.1300000008</v>
          </cell>
          <cell r="AA1558">
            <v>-10696176.41</v>
          </cell>
        </row>
        <row r="1559">
          <cell r="Q1559">
            <v>0</v>
          </cell>
          <cell r="S1559">
            <v>0</v>
          </cell>
          <cell r="U1559">
            <v>0</v>
          </cell>
          <cell r="V1559">
            <v>0</v>
          </cell>
          <cell r="W1559">
            <v>0</v>
          </cell>
          <cell r="Y1559">
            <v>0</v>
          </cell>
          <cell r="AA1559">
            <v>0</v>
          </cell>
        </row>
        <row r="1560">
          <cell r="Q1560">
            <v>0</v>
          </cell>
          <cell r="S1560">
            <v>0</v>
          </cell>
          <cell r="U1560">
            <v>0</v>
          </cell>
          <cell r="V1560">
            <v>0</v>
          </cell>
          <cell r="W1560">
            <v>0</v>
          </cell>
          <cell r="Y1560">
            <v>0</v>
          </cell>
          <cell r="AA1560">
            <v>0</v>
          </cell>
        </row>
        <row r="1561">
          <cell r="Q1561">
            <v>0</v>
          </cell>
          <cell r="S1561">
            <v>0</v>
          </cell>
          <cell r="U1561">
            <v>0</v>
          </cell>
          <cell r="V1561">
            <v>0</v>
          </cell>
          <cell r="W1561">
            <v>0</v>
          </cell>
          <cell r="Y1561">
            <v>0</v>
          </cell>
          <cell r="AA1561">
            <v>0</v>
          </cell>
        </row>
        <row r="1562">
          <cell r="Q1562">
            <v>0</v>
          </cell>
          <cell r="S1562">
            <v>0</v>
          </cell>
          <cell r="U1562">
            <v>0</v>
          </cell>
          <cell r="V1562">
            <v>0</v>
          </cell>
          <cell r="W1562">
            <v>0</v>
          </cell>
          <cell r="Y1562">
            <v>0</v>
          </cell>
          <cell r="AA1562">
            <v>0</v>
          </cell>
        </row>
        <row r="1563">
          <cell r="U1563">
            <v>-658335</v>
          </cell>
          <cell r="V1563">
            <v>-658335</v>
          </cell>
          <cell r="W1563">
            <v>-684640</v>
          </cell>
          <cell r="Y1563">
            <v>-706070</v>
          </cell>
          <cell r="AA1563">
            <v>-722145</v>
          </cell>
        </row>
        <row r="1564">
          <cell r="AA1564">
            <v>-19555784.960000001</v>
          </cell>
        </row>
        <row r="1566">
          <cell r="Q1566">
            <v>0</v>
          </cell>
          <cell r="S1566">
            <v>0</v>
          </cell>
          <cell r="U1566">
            <v>0</v>
          </cell>
          <cell r="V1566">
            <v>0</v>
          </cell>
          <cell r="W1566">
            <v>0</v>
          </cell>
          <cell r="Y1566">
            <v>0</v>
          </cell>
          <cell r="AA1566">
            <v>0</v>
          </cell>
        </row>
        <row r="1567">
          <cell r="Q1567">
            <v>0</v>
          </cell>
          <cell r="S1567">
            <v>0</v>
          </cell>
          <cell r="U1567">
            <v>0</v>
          </cell>
          <cell r="V1567">
            <v>0</v>
          </cell>
          <cell r="W1567">
            <v>0</v>
          </cell>
          <cell r="Y1567">
            <v>0</v>
          </cell>
          <cell r="AA1567">
            <v>0</v>
          </cell>
        </row>
        <row r="1568">
          <cell r="Q1568">
            <v>0</v>
          </cell>
          <cell r="S1568">
            <v>0</v>
          </cell>
          <cell r="U1568">
            <v>0</v>
          </cell>
          <cell r="V1568">
            <v>0</v>
          </cell>
          <cell r="W1568">
            <v>0</v>
          </cell>
          <cell r="Y1568">
            <v>0</v>
          </cell>
          <cell r="AA1568">
            <v>0</v>
          </cell>
        </row>
        <row r="1569">
          <cell r="Q1569">
            <v>0</v>
          </cell>
          <cell r="S1569">
            <v>0</v>
          </cell>
          <cell r="U1569">
            <v>0</v>
          </cell>
          <cell r="V1569">
            <v>0</v>
          </cell>
          <cell r="W1569">
            <v>0</v>
          </cell>
          <cell r="Y1569">
            <v>0</v>
          </cell>
          <cell r="AA1569">
            <v>0</v>
          </cell>
        </row>
        <row r="1570">
          <cell r="Q1570">
            <v>0</v>
          </cell>
          <cell r="S1570">
            <v>0</v>
          </cell>
          <cell r="U1570">
            <v>0</v>
          </cell>
          <cell r="V1570">
            <v>0</v>
          </cell>
          <cell r="W1570">
            <v>0</v>
          </cell>
          <cell r="Y1570">
            <v>0</v>
          </cell>
          <cell r="AA1570">
            <v>0</v>
          </cell>
        </row>
        <row r="1571">
          <cell r="Q1571">
            <v>0</v>
          </cell>
          <cell r="S1571">
            <v>0</v>
          </cell>
          <cell r="U1571">
            <v>0</v>
          </cell>
          <cell r="V1571">
            <v>0</v>
          </cell>
          <cell r="W1571">
            <v>0</v>
          </cell>
          <cell r="Y1571">
            <v>0</v>
          </cell>
          <cell r="AA1571">
            <v>0</v>
          </cell>
        </row>
        <row r="1572">
          <cell r="Q1572">
            <v>0</v>
          </cell>
          <cell r="S1572">
            <v>0</v>
          </cell>
          <cell r="U1572">
            <v>0</v>
          </cell>
          <cell r="V1572">
            <v>0</v>
          </cell>
          <cell r="W1572">
            <v>0</v>
          </cell>
          <cell r="Y1572">
            <v>0</v>
          </cell>
          <cell r="AA1572">
            <v>0</v>
          </cell>
        </row>
        <row r="1573">
          <cell r="Q1573">
            <v>0</v>
          </cell>
          <cell r="S1573">
            <v>0</v>
          </cell>
          <cell r="U1573">
            <v>0</v>
          </cell>
          <cell r="V1573">
            <v>0</v>
          </cell>
          <cell r="W1573">
            <v>0</v>
          </cell>
          <cell r="Y1573">
            <v>0</v>
          </cell>
          <cell r="AA1573">
            <v>0</v>
          </cell>
        </row>
        <row r="1574">
          <cell r="Q1574">
            <v>0</v>
          </cell>
          <cell r="S1574">
            <v>0</v>
          </cell>
          <cell r="U1574">
            <v>0</v>
          </cell>
          <cell r="V1574">
            <v>0</v>
          </cell>
          <cell r="W1574">
            <v>0</v>
          </cell>
          <cell r="Y1574">
            <v>0</v>
          </cell>
          <cell r="AA1574">
            <v>0</v>
          </cell>
        </row>
        <row r="1575">
          <cell r="Q1575">
            <v>0</v>
          </cell>
          <cell r="S1575">
            <v>0</v>
          </cell>
          <cell r="U1575">
            <v>0</v>
          </cell>
          <cell r="V1575">
            <v>0</v>
          </cell>
          <cell r="W1575">
            <v>0</v>
          </cell>
          <cell r="Y1575">
            <v>0</v>
          </cell>
          <cell r="AA1575">
            <v>0</v>
          </cell>
        </row>
        <row r="1576">
          <cell r="Q1576">
            <v>0</v>
          </cell>
          <cell r="S1576">
            <v>-122.09</v>
          </cell>
          <cell r="U1576">
            <v>-329.5</v>
          </cell>
          <cell r="V1576">
            <v>-410.97</v>
          </cell>
          <cell r="W1576">
            <v>-451.17</v>
          </cell>
          <cell r="Y1576">
            <v>-581.80999999999995</v>
          </cell>
          <cell r="AA1576">
            <v>-802.43</v>
          </cell>
        </row>
        <row r="1577">
          <cell r="Q1577">
            <v>-652254.21</v>
          </cell>
          <cell r="S1577">
            <v>-640062.55000000005</v>
          </cell>
          <cell r="U1577">
            <v>-627870.89</v>
          </cell>
          <cell r="V1577">
            <v>-621775.06000000006</v>
          </cell>
          <cell r="W1577">
            <v>-615679.23</v>
          </cell>
          <cell r="Y1577">
            <v>-760897.57</v>
          </cell>
          <cell r="AA1577">
            <v>-745525.91</v>
          </cell>
        </row>
        <row r="1578">
          <cell r="Q1578">
            <v>0</v>
          </cell>
          <cell r="S1578">
            <v>0</v>
          </cell>
          <cell r="U1578">
            <v>0</v>
          </cell>
          <cell r="V1578">
            <v>0</v>
          </cell>
          <cell r="W1578">
            <v>0</v>
          </cell>
          <cell r="Y1578">
            <v>0</v>
          </cell>
          <cell r="AA1578">
            <v>0</v>
          </cell>
        </row>
        <row r="1579">
          <cell r="Q1579">
            <v>0</v>
          </cell>
          <cell r="S1579">
            <v>0</v>
          </cell>
          <cell r="U1579">
            <v>0</v>
          </cell>
          <cell r="V1579">
            <v>0</v>
          </cell>
          <cell r="W1579">
            <v>0</v>
          </cell>
          <cell r="Y1579">
            <v>0</v>
          </cell>
          <cell r="AA1579">
            <v>0</v>
          </cell>
        </row>
        <row r="1580">
          <cell r="Q1580">
            <v>0</v>
          </cell>
          <cell r="S1580">
            <v>0</v>
          </cell>
          <cell r="U1580">
            <v>0</v>
          </cell>
          <cell r="V1580">
            <v>0</v>
          </cell>
          <cell r="W1580">
            <v>0</v>
          </cell>
          <cell r="Y1580">
            <v>0</v>
          </cell>
          <cell r="AA1580">
            <v>0</v>
          </cell>
        </row>
        <row r="1581">
          <cell r="Q1581">
            <v>0</v>
          </cell>
          <cell r="S1581">
            <v>0</v>
          </cell>
          <cell r="U1581">
            <v>0</v>
          </cell>
          <cell r="V1581">
            <v>0</v>
          </cell>
          <cell r="W1581">
            <v>0</v>
          </cell>
          <cell r="Y1581">
            <v>0</v>
          </cell>
          <cell r="AA1581">
            <v>0</v>
          </cell>
        </row>
        <row r="1582">
          <cell r="Q1582">
            <v>0</v>
          </cell>
          <cell r="S1582">
            <v>0</v>
          </cell>
          <cell r="U1582">
            <v>0</v>
          </cell>
          <cell r="V1582">
            <v>0</v>
          </cell>
          <cell r="W1582">
            <v>0</v>
          </cell>
          <cell r="Y1582">
            <v>0</v>
          </cell>
          <cell r="AA1582">
            <v>0</v>
          </cell>
        </row>
        <row r="1583">
          <cell r="Q1583">
            <v>0</v>
          </cell>
          <cell r="S1583">
            <v>0</v>
          </cell>
          <cell r="U1583">
            <v>0</v>
          </cell>
          <cell r="V1583">
            <v>0</v>
          </cell>
          <cell r="W1583">
            <v>0</v>
          </cell>
          <cell r="Y1583">
            <v>0</v>
          </cell>
          <cell r="AA1583">
            <v>0</v>
          </cell>
        </row>
        <row r="1584">
          <cell r="Q1584">
            <v>0</v>
          </cell>
          <cell r="S1584">
            <v>0</v>
          </cell>
          <cell r="U1584">
            <v>0</v>
          </cell>
          <cell r="V1584">
            <v>0</v>
          </cell>
          <cell r="W1584">
            <v>0</v>
          </cell>
          <cell r="Y1584">
            <v>0</v>
          </cell>
          <cell r="AA1584">
            <v>0</v>
          </cell>
        </row>
        <row r="1585">
          <cell r="Q1585">
            <v>0</v>
          </cell>
          <cell r="S1585">
            <v>0</v>
          </cell>
          <cell r="U1585">
            <v>0</v>
          </cell>
          <cell r="V1585">
            <v>0</v>
          </cell>
          <cell r="W1585">
            <v>0</v>
          </cell>
          <cell r="Y1585">
            <v>0</v>
          </cell>
          <cell r="AA1585">
            <v>0</v>
          </cell>
        </row>
        <row r="1586">
          <cell r="Q1586">
            <v>0</v>
          </cell>
          <cell r="S1586">
            <v>0</v>
          </cell>
          <cell r="U1586">
            <v>0</v>
          </cell>
          <cell r="V1586">
            <v>-0.42</v>
          </cell>
          <cell r="W1586">
            <v>-6.01</v>
          </cell>
          <cell r="Y1586">
            <v>-99.28</v>
          </cell>
          <cell r="AA1586">
            <v>-111.7</v>
          </cell>
        </row>
        <row r="1587">
          <cell r="Q1587">
            <v>-135444.15</v>
          </cell>
          <cell r="S1587">
            <v>-105444.15</v>
          </cell>
          <cell r="U1587">
            <v>-105444.15</v>
          </cell>
          <cell r="V1587">
            <v>-55444.15</v>
          </cell>
          <cell r="W1587">
            <v>-55444.15</v>
          </cell>
          <cell r="Y1587">
            <v>-55444.15</v>
          </cell>
          <cell r="AA1587">
            <v>-55444.15</v>
          </cell>
        </row>
        <row r="1589">
          <cell r="Q1589">
            <v>-2197040.91</v>
          </cell>
          <cell r="S1589">
            <v>-1722538.41</v>
          </cell>
          <cell r="U1589">
            <v>-2554040.5</v>
          </cell>
          <cell r="V1589">
            <v>-2017522.1</v>
          </cell>
          <cell r="W1589">
            <v>-845849.71</v>
          </cell>
          <cell r="Y1589">
            <v>0</v>
          </cell>
          <cell r="AA1589">
            <v>-563305.79</v>
          </cell>
        </row>
        <row r="1590">
          <cell r="Q1590">
            <v>-1083075.74</v>
          </cell>
          <cell r="S1590">
            <v>-1322696.8999999999</v>
          </cell>
          <cell r="U1590">
            <v>-1748446.9</v>
          </cell>
          <cell r="V1590">
            <v>-1520136.37</v>
          </cell>
          <cell r="W1590">
            <v>-1006637.48</v>
          </cell>
          <cell r="Y1590">
            <v>-485182.09</v>
          </cell>
          <cell r="AA1590">
            <v>-623552.09</v>
          </cell>
        </row>
        <row r="1591">
          <cell r="Q1591">
            <v>0</v>
          </cell>
          <cell r="S1591">
            <v>0</v>
          </cell>
          <cell r="U1591">
            <v>0</v>
          </cell>
          <cell r="V1591">
            <v>0</v>
          </cell>
          <cell r="W1591">
            <v>0</v>
          </cell>
          <cell r="Y1591">
            <v>0</v>
          </cell>
          <cell r="AA1591">
            <v>0</v>
          </cell>
        </row>
        <row r="1592">
          <cell r="Q1592">
            <v>0</v>
          </cell>
          <cell r="S1592">
            <v>0</v>
          </cell>
          <cell r="U1592">
            <v>0</v>
          </cell>
          <cell r="V1592">
            <v>0</v>
          </cell>
          <cell r="W1592">
            <v>0</v>
          </cell>
          <cell r="Y1592">
            <v>0</v>
          </cell>
          <cell r="AA1592">
            <v>0</v>
          </cell>
        </row>
        <row r="1593">
          <cell r="Q1593">
            <v>0</v>
          </cell>
          <cell r="S1593">
            <v>0</v>
          </cell>
          <cell r="U1593">
            <v>0</v>
          </cell>
          <cell r="V1593">
            <v>0</v>
          </cell>
          <cell r="W1593">
            <v>0</v>
          </cell>
          <cell r="Y1593">
            <v>0</v>
          </cell>
          <cell r="AA1593">
            <v>0</v>
          </cell>
        </row>
        <row r="1594">
          <cell r="Q1594">
            <v>0</v>
          </cell>
          <cell r="S1594">
            <v>0</v>
          </cell>
          <cell r="U1594">
            <v>0</v>
          </cell>
          <cell r="V1594">
            <v>0</v>
          </cell>
          <cell r="W1594">
            <v>0</v>
          </cell>
          <cell r="Y1594">
            <v>0</v>
          </cell>
          <cell r="AA1594">
            <v>0</v>
          </cell>
        </row>
        <row r="1595">
          <cell r="Q1595">
            <v>0</v>
          </cell>
          <cell r="S1595">
            <v>0</v>
          </cell>
          <cell r="U1595">
            <v>0</v>
          </cell>
          <cell r="V1595">
            <v>0</v>
          </cell>
          <cell r="W1595">
            <v>0</v>
          </cell>
          <cell r="Y1595">
            <v>0</v>
          </cell>
          <cell r="AA1595">
            <v>0</v>
          </cell>
        </row>
        <row r="1596">
          <cell r="Q1596">
            <v>0</v>
          </cell>
          <cell r="S1596">
            <v>0</v>
          </cell>
          <cell r="U1596">
            <v>0</v>
          </cell>
          <cell r="V1596">
            <v>0</v>
          </cell>
          <cell r="W1596">
            <v>0</v>
          </cell>
          <cell r="Y1596">
            <v>0</v>
          </cell>
          <cell r="AA1596">
            <v>0</v>
          </cell>
        </row>
        <row r="1597">
          <cell r="Q1597">
            <v>-603750.76</v>
          </cell>
          <cell r="S1597">
            <v>-574463.52</v>
          </cell>
          <cell r="U1597">
            <v>-545176.28</v>
          </cell>
          <cell r="V1597">
            <v>-530532.66</v>
          </cell>
          <cell r="W1597">
            <v>-515889.04</v>
          </cell>
          <cell r="Y1597">
            <v>-486601.8</v>
          </cell>
          <cell r="AA1597">
            <v>-457314.56</v>
          </cell>
        </row>
        <row r="1598">
          <cell r="Q1598">
            <v>0</v>
          </cell>
          <cell r="S1598">
            <v>0</v>
          </cell>
          <cell r="U1598">
            <v>0</v>
          </cell>
          <cell r="V1598">
            <v>0</v>
          </cell>
          <cell r="W1598">
            <v>0</v>
          </cell>
          <cell r="Y1598">
            <v>0</v>
          </cell>
          <cell r="AA1598">
            <v>0</v>
          </cell>
        </row>
        <row r="1599">
          <cell r="Q1599">
            <v>0</v>
          </cell>
          <cell r="S1599">
            <v>0</v>
          </cell>
          <cell r="U1599">
            <v>0</v>
          </cell>
          <cell r="V1599">
            <v>0</v>
          </cell>
          <cell r="W1599">
            <v>0</v>
          </cell>
          <cell r="Y1599">
            <v>0</v>
          </cell>
          <cell r="AA1599">
            <v>0</v>
          </cell>
        </row>
        <row r="1600">
          <cell r="Q1600">
            <v>0</v>
          </cell>
          <cell r="S1600">
            <v>0</v>
          </cell>
          <cell r="U1600">
            <v>0</v>
          </cell>
          <cell r="V1600">
            <v>0</v>
          </cell>
          <cell r="W1600">
            <v>0</v>
          </cell>
          <cell r="Y1600">
            <v>0</v>
          </cell>
          <cell r="AA1600">
            <v>0</v>
          </cell>
        </row>
        <row r="1601">
          <cell r="Q1601">
            <v>0</v>
          </cell>
          <cell r="S1601">
            <v>0</v>
          </cell>
          <cell r="U1601">
            <v>0</v>
          </cell>
          <cell r="V1601">
            <v>0</v>
          </cell>
          <cell r="W1601">
            <v>0</v>
          </cell>
          <cell r="Y1601">
            <v>0</v>
          </cell>
          <cell r="AA1601">
            <v>0</v>
          </cell>
        </row>
        <row r="1602">
          <cell r="Q1602">
            <v>-7833.48</v>
          </cell>
          <cell r="S1602">
            <v>-7121.34</v>
          </cell>
          <cell r="U1602">
            <v>-6409.2</v>
          </cell>
          <cell r="V1602">
            <v>-6053.13</v>
          </cell>
          <cell r="W1602">
            <v>-5697.06</v>
          </cell>
          <cell r="Y1602">
            <v>-4984.92</v>
          </cell>
          <cell r="AA1602">
            <v>-4272.78</v>
          </cell>
        </row>
        <row r="1603">
          <cell r="Q1603">
            <v>-1087281.32</v>
          </cell>
          <cell r="S1603">
            <v>-1020097.94</v>
          </cell>
          <cell r="U1603">
            <v>-952914.56</v>
          </cell>
          <cell r="V1603">
            <v>-919322.87</v>
          </cell>
          <cell r="W1603">
            <v>-893865.18</v>
          </cell>
          <cell r="Y1603">
            <v>-826478.42</v>
          </cell>
          <cell r="AA1603">
            <v>-759159.48</v>
          </cell>
        </row>
        <row r="1604">
          <cell r="Q1604">
            <v>-76768.37</v>
          </cell>
          <cell r="S1604">
            <v>-74548.850000000006</v>
          </cell>
          <cell r="U1604">
            <v>-72329.33</v>
          </cell>
          <cell r="V1604">
            <v>-71219.570000000007</v>
          </cell>
          <cell r="W1604">
            <v>-71932.81</v>
          </cell>
          <cell r="Y1604">
            <v>-69667.81</v>
          </cell>
          <cell r="AA1604">
            <v>-67417.91</v>
          </cell>
        </row>
        <row r="1605">
          <cell r="Q1605">
            <v>-26957.31</v>
          </cell>
          <cell r="S1605">
            <v>-24883.67</v>
          </cell>
          <cell r="U1605">
            <v>-22810.03</v>
          </cell>
          <cell r="V1605">
            <v>-21773.21</v>
          </cell>
          <cell r="W1605">
            <v>-20736.39</v>
          </cell>
          <cell r="Y1605">
            <v>-18662.75</v>
          </cell>
          <cell r="AA1605">
            <v>-16589.11</v>
          </cell>
        </row>
        <row r="1606">
          <cell r="Q1606">
            <v>-1735183.24</v>
          </cell>
          <cell r="S1606">
            <v>-1633113.64</v>
          </cell>
          <cell r="U1606">
            <v>-1531044.04</v>
          </cell>
          <cell r="V1606">
            <v>-1480009.24</v>
          </cell>
          <cell r="W1606">
            <v>-1428974.44</v>
          </cell>
          <cell r="Y1606">
            <v>-1326904.8400000001</v>
          </cell>
          <cell r="AA1606">
            <v>-1224835.24</v>
          </cell>
        </row>
        <row r="1607">
          <cell r="Q1607">
            <v>-965070.64</v>
          </cell>
          <cell r="S1607">
            <v>-908301.78</v>
          </cell>
          <cell r="U1607">
            <v>-851532.92</v>
          </cell>
          <cell r="V1607">
            <v>-823148.49</v>
          </cell>
          <cell r="W1607">
            <v>-794764.06</v>
          </cell>
          <cell r="Y1607">
            <v>-737995.2</v>
          </cell>
          <cell r="AA1607">
            <v>-681226.34</v>
          </cell>
        </row>
        <row r="1608">
          <cell r="Q1608">
            <v>-245876.41</v>
          </cell>
          <cell r="S1608">
            <v>-231413.09</v>
          </cell>
          <cell r="U1608">
            <v>-216949.77</v>
          </cell>
          <cell r="V1608">
            <v>-209718.11</v>
          </cell>
          <cell r="W1608">
            <v>-202486.45</v>
          </cell>
          <cell r="Y1608">
            <v>-188023.13</v>
          </cell>
          <cell r="AA1608">
            <v>-173559.81</v>
          </cell>
        </row>
        <row r="1609">
          <cell r="Q1609">
            <v>-136751.20000000001</v>
          </cell>
          <cell r="S1609">
            <v>-128707.02</v>
          </cell>
          <cell r="U1609">
            <v>-120662.84</v>
          </cell>
          <cell r="V1609">
            <v>-116640.75</v>
          </cell>
          <cell r="W1609">
            <v>-112618.66</v>
          </cell>
          <cell r="Y1609">
            <v>-104574.48</v>
          </cell>
          <cell r="AA1609">
            <v>-96530.3</v>
          </cell>
        </row>
        <row r="1610">
          <cell r="Q1610">
            <v>-3980451.34</v>
          </cell>
          <cell r="S1610">
            <v>-3746307.14</v>
          </cell>
          <cell r="U1610">
            <v>-3512162.94</v>
          </cell>
          <cell r="V1610">
            <v>-3395090.84</v>
          </cell>
          <cell r="W1610">
            <v>-3278018.74</v>
          </cell>
          <cell r="Y1610">
            <v>-3043874.54</v>
          </cell>
          <cell r="AA1610">
            <v>-2809730.34</v>
          </cell>
        </row>
        <row r="1611">
          <cell r="Q1611">
            <v>-2661083.56</v>
          </cell>
          <cell r="S1611">
            <v>-2419167.12</v>
          </cell>
          <cell r="U1611">
            <v>-2177250.6800000002</v>
          </cell>
          <cell r="V1611">
            <v>-2056292.46</v>
          </cell>
          <cell r="W1611">
            <v>-1935334.24</v>
          </cell>
          <cell r="Y1611">
            <v>-1693417.8</v>
          </cell>
          <cell r="AA1611">
            <v>-1451501.36</v>
          </cell>
        </row>
        <row r="1612">
          <cell r="Q1612">
            <v>-12142332</v>
          </cell>
          <cell r="S1612">
            <v>-11971314</v>
          </cell>
          <cell r="U1612">
            <v>-11800296</v>
          </cell>
          <cell r="V1612">
            <v>-11714787</v>
          </cell>
          <cell r="W1612">
            <v>-11629278</v>
          </cell>
          <cell r="Y1612">
            <v>-11458260</v>
          </cell>
          <cell r="AA1612">
            <v>-11287242</v>
          </cell>
        </row>
        <row r="1613">
          <cell r="Q1613">
            <v>-6495168</v>
          </cell>
          <cell r="S1613">
            <v>-6403686</v>
          </cell>
          <cell r="U1613">
            <v>-6312204</v>
          </cell>
          <cell r="V1613">
            <v>-6266463</v>
          </cell>
          <cell r="W1613">
            <v>-6220722</v>
          </cell>
          <cell r="Y1613">
            <v>-6129240</v>
          </cell>
          <cell r="AA1613">
            <v>-6037758</v>
          </cell>
        </row>
        <row r="1616">
          <cell r="Q1616">
            <v>-18763387.649999999</v>
          </cell>
          <cell r="S1616">
            <v>-17527010.649999999</v>
          </cell>
          <cell r="U1616">
            <v>-16248721.65</v>
          </cell>
          <cell r="V1616">
            <v>-15599099.65</v>
          </cell>
          <cell r="W1616">
            <v>-14970432.65</v>
          </cell>
          <cell r="Y1616">
            <v>-13671188.65</v>
          </cell>
          <cell r="AA1616">
            <v>-12392899.65</v>
          </cell>
        </row>
        <row r="1617">
          <cell r="Q1617">
            <v>-4069475.84</v>
          </cell>
          <cell r="S1617">
            <v>-3972185.41</v>
          </cell>
          <cell r="U1617">
            <v>-3860489.97</v>
          </cell>
          <cell r="V1617">
            <v>-3800387.97</v>
          </cell>
          <cell r="W1617">
            <v>-3743967.97</v>
          </cell>
          <cell r="Y1617">
            <v>-3625593.88</v>
          </cell>
          <cell r="AA1617">
            <v>-3503941.73</v>
          </cell>
        </row>
        <row r="1618">
          <cell r="Q1618">
            <v>-1247864</v>
          </cell>
          <cell r="S1618">
            <v>-1074252</v>
          </cell>
          <cell r="U1618">
            <v>-839540</v>
          </cell>
          <cell r="V1618">
            <v>-803534</v>
          </cell>
          <cell r="W1618">
            <v>-715256</v>
          </cell>
          <cell r="Y1618">
            <v>-532816</v>
          </cell>
          <cell r="AA1618">
            <v>-353318</v>
          </cell>
        </row>
        <row r="1620">
          <cell r="Q1620">
            <v>-8165809</v>
          </cell>
          <cell r="S1620">
            <v>-8165809</v>
          </cell>
          <cell r="U1620">
            <v>-8165809</v>
          </cell>
          <cell r="V1620">
            <v>-8165809</v>
          </cell>
          <cell r="W1620">
            <v>-8165809</v>
          </cell>
          <cell r="Y1620">
            <v>-8165809</v>
          </cell>
          <cell r="AA1620">
            <v>-8165809</v>
          </cell>
        </row>
        <row r="1621">
          <cell r="Q1621">
            <v>7497843</v>
          </cell>
          <cell r="S1621">
            <v>7638843</v>
          </cell>
          <cell r="U1621">
            <v>7722843</v>
          </cell>
          <cell r="V1621">
            <v>7749843</v>
          </cell>
          <cell r="W1621">
            <v>7789843</v>
          </cell>
          <cell r="Y1621">
            <v>7774843</v>
          </cell>
          <cell r="AA1621">
            <v>7752843</v>
          </cell>
        </row>
        <row r="1622">
          <cell r="Q1622">
            <v>-802274.98</v>
          </cell>
          <cell r="S1622">
            <v>-755082.34</v>
          </cell>
          <cell r="U1622">
            <v>-707889.7</v>
          </cell>
          <cell r="V1622">
            <v>-684293.38</v>
          </cell>
          <cell r="W1622">
            <v>-660697.06000000006</v>
          </cell>
          <cell r="Y1622">
            <v>-613504.42000000004</v>
          </cell>
          <cell r="AA1622">
            <v>-566311.78</v>
          </cell>
        </row>
        <row r="1623">
          <cell r="Q1623">
            <v>-161712.82999999999</v>
          </cell>
          <cell r="S1623">
            <v>-152200.31</v>
          </cell>
          <cell r="U1623">
            <v>-142687.79</v>
          </cell>
          <cell r="V1623">
            <v>-137931.53</v>
          </cell>
          <cell r="W1623">
            <v>-133175.26999999999</v>
          </cell>
          <cell r="Y1623">
            <v>-123662.75</v>
          </cell>
          <cell r="AA1623">
            <v>-114150.23</v>
          </cell>
        </row>
        <row r="1624">
          <cell r="Q1624">
            <v>-5851.43</v>
          </cell>
          <cell r="S1624">
            <v>-5507.23</v>
          </cell>
          <cell r="U1624">
            <v>-5163.03</v>
          </cell>
          <cell r="V1624">
            <v>-4990.93</v>
          </cell>
          <cell r="W1624">
            <v>-4818.83</v>
          </cell>
          <cell r="Y1624">
            <v>-4474.63</v>
          </cell>
          <cell r="AA1624">
            <v>-4130.43</v>
          </cell>
        </row>
        <row r="1625">
          <cell r="Q1625">
            <v>-1245502.8600000001</v>
          </cell>
          <cell r="S1625">
            <v>-1240219.77</v>
          </cell>
          <cell r="U1625">
            <v>-1366269.66</v>
          </cell>
          <cell r="V1625">
            <v>-952259.06</v>
          </cell>
          <cell r="W1625">
            <v>-919422.54</v>
          </cell>
          <cell r="Y1625">
            <v>-853749.5</v>
          </cell>
          <cell r="AA1625">
            <v>-788076.46</v>
          </cell>
        </row>
        <row r="1626">
          <cell r="V1626">
            <v>-819929.85</v>
          </cell>
          <cell r="W1626">
            <v>-830133.46</v>
          </cell>
          <cell r="Y1626">
            <v>-1170132.25</v>
          </cell>
          <cell r="AA1626">
            <v>-1524478.16</v>
          </cell>
        </row>
        <row r="1627">
          <cell r="V1627">
            <v>0</v>
          </cell>
          <cell r="W1627">
            <v>0</v>
          </cell>
          <cell r="Y1627">
            <v>0</v>
          </cell>
          <cell r="AA1627">
            <v>0</v>
          </cell>
        </row>
        <row r="1631">
          <cell r="Q1631">
            <v>-252077.73</v>
          </cell>
          <cell r="S1631">
            <v>-231911.51</v>
          </cell>
          <cell r="U1631">
            <v>-211745.29</v>
          </cell>
          <cell r="V1631">
            <v>-201662.18</v>
          </cell>
          <cell r="W1631">
            <v>-191579.07</v>
          </cell>
          <cell r="Y1631">
            <v>-171412.85</v>
          </cell>
          <cell r="AA1631">
            <v>-151246.63</v>
          </cell>
        </row>
        <row r="1632">
          <cell r="Q1632">
            <v>0</v>
          </cell>
          <cell r="S1632">
            <v>0</v>
          </cell>
          <cell r="U1632">
            <v>0</v>
          </cell>
          <cell r="V1632">
            <v>0</v>
          </cell>
          <cell r="W1632">
            <v>0</v>
          </cell>
          <cell r="Y1632">
            <v>0</v>
          </cell>
          <cell r="AA1632">
            <v>0</v>
          </cell>
        </row>
        <row r="1633">
          <cell r="Q1633">
            <v>0</v>
          </cell>
          <cell r="S1633">
            <v>0</v>
          </cell>
          <cell r="U1633">
            <v>0</v>
          </cell>
          <cell r="V1633">
            <v>0</v>
          </cell>
          <cell r="W1633">
            <v>0</v>
          </cell>
          <cell r="Y1633">
            <v>0</v>
          </cell>
          <cell r="AA1633">
            <v>0</v>
          </cell>
        </row>
        <row r="1634">
          <cell r="Q1634">
            <v>-225923376.66999999</v>
          </cell>
          <cell r="S1634">
            <v>-232441376.66999999</v>
          </cell>
          <cell r="U1634">
            <v>-241815376.66999999</v>
          </cell>
          <cell r="V1634">
            <v>-245795376.66999999</v>
          </cell>
          <cell r="W1634">
            <v>-250495376.66999999</v>
          </cell>
          <cell r="Y1634">
            <v>-258707376.66999999</v>
          </cell>
          <cell r="AA1634">
            <v>-284209376.67000002</v>
          </cell>
        </row>
        <row r="1635">
          <cell r="Q1635">
            <v>-17674062</v>
          </cell>
          <cell r="S1635">
            <v>-17433062</v>
          </cell>
          <cell r="U1635">
            <v>-19715062</v>
          </cell>
          <cell r="V1635">
            <v>-20244062</v>
          </cell>
          <cell r="W1635">
            <v>-20770062</v>
          </cell>
          <cell r="Y1635">
            <v>-21803062</v>
          </cell>
          <cell r="AA1635">
            <v>-17119324</v>
          </cell>
        </row>
        <row r="1636">
          <cell r="Q1636">
            <v>0</v>
          </cell>
          <cell r="S1636">
            <v>0</v>
          </cell>
          <cell r="U1636">
            <v>0</v>
          </cell>
          <cell r="V1636">
            <v>0</v>
          </cell>
          <cell r="W1636">
            <v>0</v>
          </cell>
          <cell r="Y1636">
            <v>0</v>
          </cell>
          <cell r="AA1636">
            <v>0</v>
          </cell>
        </row>
        <row r="1637">
          <cell r="Q1637">
            <v>0</v>
          </cell>
          <cell r="S1637">
            <v>0</v>
          </cell>
          <cell r="U1637">
            <v>0</v>
          </cell>
          <cell r="V1637">
            <v>0</v>
          </cell>
          <cell r="W1637">
            <v>0</v>
          </cell>
          <cell r="Y1637">
            <v>0</v>
          </cell>
          <cell r="AA1637">
            <v>0</v>
          </cell>
        </row>
        <row r="1638">
          <cell r="Q1638">
            <v>-562517040</v>
          </cell>
          <cell r="S1638">
            <v>-574468040</v>
          </cell>
          <cell r="U1638">
            <v>-599703040</v>
          </cell>
          <cell r="V1638">
            <v>-608888040</v>
          </cell>
          <cell r="W1638">
            <v>-618047040</v>
          </cell>
          <cell r="Y1638">
            <v>-636557040</v>
          </cell>
          <cell r="AA1638">
            <v>-715888218.41999996</v>
          </cell>
        </row>
        <row r="1639">
          <cell r="Q1639">
            <v>0</v>
          </cell>
          <cell r="S1639">
            <v>0</v>
          </cell>
          <cell r="U1639">
            <v>0</v>
          </cell>
          <cell r="V1639">
            <v>0</v>
          </cell>
          <cell r="W1639">
            <v>0</v>
          </cell>
          <cell r="Y1639">
            <v>0</v>
          </cell>
          <cell r="AA1639">
            <v>0</v>
          </cell>
        </row>
        <row r="1640">
          <cell r="Q1640">
            <v>0</v>
          </cell>
          <cell r="S1640">
            <v>0</v>
          </cell>
          <cell r="U1640">
            <v>0</v>
          </cell>
          <cell r="V1640">
            <v>0</v>
          </cell>
          <cell r="W1640">
            <v>0</v>
          </cell>
          <cell r="Y1640">
            <v>0</v>
          </cell>
          <cell r="AA1640">
            <v>0</v>
          </cell>
        </row>
        <row r="1641">
          <cell r="Q1641">
            <v>0</v>
          </cell>
          <cell r="S1641">
            <v>0</v>
          </cell>
          <cell r="U1641">
            <v>0</v>
          </cell>
          <cell r="V1641">
            <v>0</v>
          </cell>
          <cell r="W1641">
            <v>0</v>
          </cell>
          <cell r="Y1641">
            <v>0</v>
          </cell>
          <cell r="AA1641">
            <v>0</v>
          </cell>
        </row>
        <row r="1642">
          <cell r="Q1642">
            <v>0</v>
          </cell>
          <cell r="S1642">
            <v>0</v>
          </cell>
          <cell r="U1642">
            <v>0</v>
          </cell>
          <cell r="V1642">
            <v>0</v>
          </cell>
          <cell r="W1642">
            <v>0</v>
          </cell>
          <cell r="Y1642">
            <v>0</v>
          </cell>
          <cell r="AA1642">
            <v>0</v>
          </cell>
        </row>
        <row r="1643">
          <cell r="Q1643">
            <v>0</v>
          </cell>
          <cell r="S1643">
            <v>0</v>
          </cell>
          <cell r="U1643">
            <v>0</v>
          </cell>
          <cell r="V1643">
            <v>0</v>
          </cell>
          <cell r="W1643">
            <v>0</v>
          </cell>
          <cell r="Y1643">
            <v>0</v>
          </cell>
          <cell r="AA1643">
            <v>0</v>
          </cell>
        </row>
        <row r="1644">
          <cell r="Q1644">
            <v>-25900290</v>
          </cell>
          <cell r="S1644">
            <v>-25900290</v>
          </cell>
          <cell r="U1644">
            <v>-25900290</v>
          </cell>
          <cell r="V1644">
            <v>-25900290</v>
          </cell>
          <cell r="W1644">
            <v>-25900290</v>
          </cell>
          <cell r="Y1644">
            <v>-25900290</v>
          </cell>
          <cell r="AA1644">
            <v>0</v>
          </cell>
        </row>
        <row r="1645">
          <cell r="Q1645">
            <v>-4155604</v>
          </cell>
          <cell r="S1645">
            <v>-4155604</v>
          </cell>
          <cell r="U1645">
            <v>-4155604</v>
          </cell>
          <cell r="V1645">
            <v>-4155604</v>
          </cell>
          <cell r="W1645">
            <v>-4155604</v>
          </cell>
          <cell r="Y1645">
            <v>-4155604</v>
          </cell>
          <cell r="AA1645">
            <v>-4155604</v>
          </cell>
        </row>
        <row r="1646">
          <cell r="Q1646">
            <v>-65695820</v>
          </cell>
          <cell r="S1646">
            <v>-75695708.079999998</v>
          </cell>
          <cell r="U1646">
            <v>-63311188.689999998</v>
          </cell>
          <cell r="V1646">
            <v>-50040846.079999998</v>
          </cell>
          <cell r="W1646">
            <v>-46912634.079999998</v>
          </cell>
          <cell r="Y1646">
            <v>-53204812.5</v>
          </cell>
          <cell r="AA1646">
            <v>-36554730.109999999</v>
          </cell>
        </row>
        <row r="1647">
          <cell r="Q1647">
            <v>0</v>
          </cell>
          <cell r="S1647">
            <v>0</v>
          </cell>
          <cell r="U1647">
            <v>0</v>
          </cell>
          <cell r="V1647">
            <v>0</v>
          </cell>
          <cell r="W1647">
            <v>0</v>
          </cell>
          <cell r="Y1647">
            <v>0</v>
          </cell>
          <cell r="AA1647">
            <v>-30000</v>
          </cell>
        </row>
        <row r="1648">
          <cell r="Q1648">
            <v>0</v>
          </cell>
          <cell r="S1648">
            <v>0</v>
          </cell>
          <cell r="U1648">
            <v>0</v>
          </cell>
          <cell r="V1648">
            <v>0</v>
          </cell>
          <cell r="W1648">
            <v>0</v>
          </cell>
          <cell r="Y1648">
            <v>0</v>
          </cell>
          <cell r="AA1648">
            <v>0</v>
          </cell>
        </row>
        <row r="1649">
          <cell r="Q1649">
            <v>0</v>
          </cell>
          <cell r="S1649">
            <v>0</v>
          </cell>
          <cell r="U1649">
            <v>0</v>
          </cell>
          <cell r="V1649">
            <v>0</v>
          </cell>
          <cell r="W1649">
            <v>0</v>
          </cell>
          <cell r="Y1649">
            <v>0</v>
          </cell>
          <cell r="AA1649">
            <v>0</v>
          </cell>
        </row>
        <row r="1650">
          <cell r="Q1650">
            <v>0</v>
          </cell>
          <cell r="S1650">
            <v>0</v>
          </cell>
          <cell r="U1650">
            <v>0</v>
          </cell>
          <cell r="V1650">
            <v>0</v>
          </cell>
          <cell r="W1650">
            <v>0</v>
          </cell>
          <cell r="Y1650">
            <v>0</v>
          </cell>
          <cell r="AA1650">
            <v>0</v>
          </cell>
        </row>
        <row r="1651">
          <cell r="Q1651">
            <v>-145379</v>
          </cell>
          <cell r="S1651">
            <v>-183846.74</v>
          </cell>
          <cell r="U1651">
            <v>-551394.42000000004</v>
          </cell>
          <cell r="V1651">
            <v>-495204.95</v>
          </cell>
          <cell r="W1651">
            <v>-357899.51</v>
          </cell>
          <cell r="Y1651">
            <v>-476689.54</v>
          </cell>
          <cell r="AA1651">
            <v>-744413.88</v>
          </cell>
        </row>
        <row r="1652">
          <cell r="Q1652">
            <v>0</v>
          </cell>
          <cell r="S1652">
            <v>0</v>
          </cell>
          <cell r="U1652">
            <v>0</v>
          </cell>
          <cell r="V1652">
            <v>0</v>
          </cell>
          <cell r="W1652">
            <v>0</v>
          </cell>
          <cell r="Y1652">
            <v>0</v>
          </cell>
          <cell r="AA1652">
            <v>0</v>
          </cell>
        </row>
        <row r="1653">
          <cell r="Q1653">
            <v>-46058869</v>
          </cell>
          <cell r="S1653">
            <v>-45977869</v>
          </cell>
          <cell r="U1653">
            <v>-45895869</v>
          </cell>
          <cell r="V1653">
            <v>-44928869</v>
          </cell>
          <cell r="W1653">
            <v>-47098869</v>
          </cell>
          <cell r="Y1653">
            <v>-49320869</v>
          </cell>
          <cell r="AA1653">
            <v>-56152607</v>
          </cell>
        </row>
        <row r="1654">
          <cell r="Q1654">
            <v>-187730</v>
          </cell>
          <cell r="S1654">
            <v>-303359.07</v>
          </cell>
          <cell r="U1654">
            <v>-417350.83</v>
          </cell>
          <cell r="V1654">
            <v>-1291557.27</v>
          </cell>
          <cell r="W1654">
            <v>-1137075.49</v>
          </cell>
          <cell r="Y1654">
            <v>-553801.24</v>
          </cell>
          <cell r="AA1654">
            <v>-1316105.46</v>
          </cell>
        </row>
        <row r="1655">
          <cell r="Q1655">
            <v>0</v>
          </cell>
          <cell r="S1655">
            <v>0</v>
          </cell>
          <cell r="U1655">
            <v>0</v>
          </cell>
          <cell r="V1655">
            <v>0</v>
          </cell>
          <cell r="W1655">
            <v>0</v>
          </cell>
          <cell r="Y1655">
            <v>0</v>
          </cell>
          <cell r="AA1655">
            <v>0</v>
          </cell>
        </row>
        <row r="1656">
          <cell r="Q1656">
            <v>-7713943</v>
          </cell>
          <cell r="S1656">
            <v>-7649943</v>
          </cell>
          <cell r="U1656">
            <v>-7585943</v>
          </cell>
          <cell r="V1656">
            <v>-7553943</v>
          </cell>
          <cell r="W1656">
            <v>-7521943</v>
          </cell>
          <cell r="Y1656">
            <v>-7457943</v>
          </cell>
          <cell r="AA1656">
            <v>-7393943</v>
          </cell>
        </row>
        <row r="1657">
          <cell r="Q1657">
            <v>295</v>
          </cell>
          <cell r="S1657">
            <v>295</v>
          </cell>
          <cell r="U1657">
            <v>0</v>
          </cell>
          <cell r="V1657">
            <v>0</v>
          </cell>
          <cell r="W1657">
            <v>0</v>
          </cell>
          <cell r="Y1657">
            <v>0</v>
          </cell>
          <cell r="AA1657">
            <v>0</v>
          </cell>
        </row>
        <row r="1658">
          <cell r="Q1658">
            <v>0</v>
          </cell>
          <cell r="S1658">
            <v>0</v>
          </cell>
          <cell r="U1658">
            <v>0</v>
          </cell>
          <cell r="V1658">
            <v>0</v>
          </cell>
          <cell r="W1658">
            <v>0</v>
          </cell>
          <cell r="Y1658">
            <v>0</v>
          </cell>
          <cell r="AA1658">
            <v>0</v>
          </cell>
        </row>
        <row r="1659">
          <cell r="Q1659">
            <v>-248764</v>
          </cell>
          <cell r="S1659">
            <v>-248764</v>
          </cell>
          <cell r="U1659">
            <v>-248764</v>
          </cell>
          <cell r="V1659">
            <v>-248764</v>
          </cell>
          <cell r="W1659">
            <v>-248764</v>
          </cell>
          <cell r="Y1659">
            <v>-248764</v>
          </cell>
          <cell r="AA1659">
            <v>-248764</v>
          </cell>
        </row>
        <row r="1660">
          <cell r="Q1660">
            <v>349</v>
          </cell>
          <cell r="S1660">
            <v>349</v>
          </cell>
          <cell r="U1660">
            <v>0</v>
          </cell>
          <cell r="V1660">
            <v>0</v>
          </cell>
          <cell r="W1660">
            <v>0</v>
          </cell>
          <cell r="Y1660">
            <v>0</v>
          </cell>
          <cell r="AA1660">
            <v>0</v>
          </cell>
        </row>
        <row r="1661">
          <cell r="Q1661">
            <v>0</v>
          </cell>
          <cell r="S1661">
            <v>0</v>
          </cell>
          <cell r="U1661">
            <v>0</v>
          </cell>
          <cell r="V1661">
            <v>0</v>
          </cell>
          <cell r="W1661">
            <v>0</v>
          </cell>
          <cell r="Y1661">
            <v>0</v>
          </cell>
          <cell r="AA1661">
            <v>0</v>
          </cell>
        </row>
        <row r="1662">
          <cell r="Q1662">
            <v>0</v>
          </cell>
          <cell r="S1662">
            <v>0</v>
          </cell>
          <cell r="U1662">
            <v>0</v>
          </cell>
          <cell r="V1662">
            <v>0</v>
          </cell>
          <cell r="W1662">
            <v>0</v>
          </cell>
          <cell r="Y1662">
            <v>0</v>
          </cell>
          <cell r="AA1662">
            <v>0</v>
          </cell>
        </row>
        <row r="1663">
          <cell r="Q1663">
            <v>0</v>
          </cell>
          <cell r="S1663">
            <v>0</v>
          </cell>
          <cell r="U1663">
            <v>0</v>
          </cell>
          <cell r="V1663">
            <v>0</v>
          </cell>
          <cell r="W1663">
            <v>0</v>
          </cell>
          <cell r="Y1663">
            <v>0</v>
          </cell>
          <cell r="AA1663">
            <v>0</v>
          </cell>
        </row>
        <row r="1664">
          <cell r="Q1664">
            <v>0</v>
          </cell>
          <cell r="S1664">
            <v>0</v>
          </cell>
          <cell r="U1664">
            <v>0</v>
          </cell>
          <cell r="V1664">
            <v>0</v>
          </cell>
          <cell r="W1664">
            <v>0</v>
          </cell>
          <cell r="Y1664">
            <v>0</v>
          </cell>
          <cell r="AA1664">
            <v>0</v>
          </cell>
        </row>
        <row r="1665">
          <cell r="Q1665">
            <v>0</v>
          </cell>
          <cell r="S1665">
            <v>0</v>
          </cell>
          <cell r="U1665">
            <v>0</v>
          </cell>
          <cell r="V1665">
            <v>0</v>
          </cell>
          <cell r="W1665">
            <v>0</v>
          </cell>
          <cell r="Y1665">
            <v>0</v>
          </cell>
          <cell r="AA1665">
            <v>0</v>
          </cell>
        </row>
        <row r="1666">
          <cell r="Q1666">
            <v>0</v>
          </cell>
          <cell r="S1666">
            <v>0</v>
          </cell>
          <cell r="U1666">
            <v>0</v>
          </cell>
          <cell r="V1666">
            <v>0</v>
          </cell>
          <cell r="W1666">
            <v>0</v>
          </cell>
          <cell r="Y1666">
            <v>0</v>
          </cell>
          <cell r="AA1666">
            <v>0</v>
          </cell>
        </row>
        <row r="1667">
          <cell r="Q1667">
            <v>0</v>
          </cell>
          <cell r="S1667">
            <v>0</v>
          </cell>
          <cell r="U1667">
            <v>0</v>
          </cell>
          <cell r="V1667">
            <v>0</v>
          </cell>
          <cell r="W1667">
            <v>0</v>
          </cell>
          <cell r="Y1667">
            <v>0</v>
          </cell>
          <cell r="AA1667">
            <v>0</v>
          </cell>
        </row>
        <row r="1668">
          <cell r="Q1668">
            <v>0</v>
          </cell>
          <cell r="S1668">
            <v>0</v>
          </cell>
          <cell r="U1668">
            <v>0</v>
          </cell>
          <cell r="V1668">
            <v>0</v>
          </cell>
          <cell r="W1668">
            <v>0</v>
          </cell>
          <cell r="Y1668">
            <v>0</v>
          </cell>
          <cell r="AA1668">
            <v>0</v>
          </cell>
        </row>
        <row r="1669">
          <cell r="Q1669">
            <v>0</v>
          </cell>
          <cell r="S1669">
            <v>0</v>
          </cell>
          <cell r="U1669">
            <v>0</v>
          </cell>
          <cell r="V1669">
            <v>0</v>
          </cell>
          <cell r="W1669">
            <v>0</v>
          </cell>
          <cell r="Y1669">
            <v>0</v>
          </cell>
          <cell r="AA1669">
            <v>0</v>
          </cell>
        </row>
        <row r="1670">
          <cell r="Q1670">
            <v>0</v>
          </cell>
          <cell r="S1670">
            <v>0</v>
          </cell>
          <cell r="U1670">
            <v>0</v>
          </cell>
          <cell r="V1670">
            <v>0</v>
          </cell>
          <cell r="W1670">
            <v>0</v>
          </cell>
          <cell r="Y1670">
            <v>0</v>
          </cell>
          <cell r="AA1670">
            <v>0</v>
          </cell>
        </row>
        <row r="1671">
          <cell r="Q1671">
            <v>0</v>
          </cell>
          <cell r="S1671">
            <v>0</v>
          </cell>
          <cell r="U1671">
            <v>0</v>
          </cell>
          <cell r="V1671">
            <v>0</v>
          </cell>
          <cell r="W1671">
            <v>0</v>
          </cell>
          <cell r="Y1671">
            <v>0</v>
          </cell>
          <cell r="AA1671">
            <v>0</v>
          </cell>
        </row>
        <row r="1672">
          <cell r="Q1672">
            <v>-5331275</v>
          </cell>
          <cell r="S1672">
            <v>-7023226.1900000004</v>
          </cell>
          <cell r="U1672">
            <v>-5367153.71</v>
          </cell>
          <cell r="V1672">
            <v>-4979877.13</v>
          </cell>
          <cell r="W1672">
            <v>-4459855.1399999997</v>
          </cell>
          <cell r="Y1672">
            <v>-3884235.47</v>
          </cell>
          <cell r="AA1672">
            <v>-3608498.53</v>
          </cell>
        </row>
        <row r="1673">
          <cell r="Q1673">
            <v>0</v>
          </cell>
          <cell r="S1673">
            <v>0</v>
          </cell>
          <cell r="U1673">
            <v>0</v>
          </cell>
          <cell r="V1673">
            <v>0</v>
          </cell>
          <cell r="W1673">
            <v>0</v>
          </cell>
          <cell r="Y1673">
            <v>0</v>
          </cell>
          <cell r="AA1673">
            <v>0</v>
          </cell>
        </row>
        <row r="1674">
          <cell r="Q1674">
            <v>-2165925</v>
          </cell>
          <cell r="S1674">
            <v>-3021165.15</v>
          </cell>
          <cell r="U1674">
            <v>-2876766.36</v>
          </cell>
          <cell r="V1674">
            <v>-3069104.86</v>
          </cell>
          <cell r="W1674">
            <v>-2530542.2799999998</v>
          </cell>
          <cell r="Y1674">
            <v>-1291171.6000000001</v>
          </cell>
          <cell r="AA1674">
            <v>-1837830.67</v>
          </cell>
        </row>
        <row r="1675">
          <cell r="Q1675">
            <v>0</v>
          </cell>
          <cell r="S1675">
            <v>0</v>
          </cell>
          <cell r="U1675">
            <v>0</v>
          </cell>
          <cell r="V1675">
            <v>0</v>
          </cell>
          <cell r="W1675">
            <v>0</v>
          </cell>
          <cell r="Y1675">
            <v>0</v>
          </cell>
          <cell r="AA1675">
            <v>0</v>
          </cell>
        </row>
        <row r="1676">
          <cell r="Q1676">
            <v>9916</v>
          </cell>
          <cell r="S1676">
            <v>9916</v>
          </cell>
          <cell r="U1676">
            <v>0</v>
          </cell>
          <cell r="V1676">
            <v>0</v>
          </cell>
          <cell r="W1676">
            <v>0</v>
          </cell>
          <cell r="Y1676">
            <v>0</v>
          </cell>
          <cell r="AA1676">
            <v>0</v>
          </cell>
        </row>
        <row r="1677">
          <cell r="Q1677">
            <v>0</v>
          </cell>
          <cell r="S1677">
            <v>0</v>
          </cell>
          <cell r="U1677">
            <v>0</v>
          </cell>
          <cell r="V1677">
            <v>0</v>
          </cell>
          <cell r="W1677">
            <v>0</v>
          </cell>
          <cell r="Y1677">
            <v>0</v>
          </cell>
          <cell r="AA1677">
            <v>0</v>
          </cell>
        </row>
        <row r="1678">
          <cell r="Q1678">
            <v>0</v>
          </cell>
          <cell r="S1678">
            <v>0</v>
          </cell>
          <cell r="U1678">
            <v>0</v>
          </cell>
          <cell r="V1678">
            <v>0</v>
          </cell>
          <cell r="W1678">
            <v>0</v>
          </cell>
          <cell r="Y1678">
            <v>0</v>
          </cell>
          <cell r="AA1678">
            <v>0</v>
          </cell>
        </row>
        <row r="1679">
          <cell r="Q1679">
            <v>169525</v>
          </cell>
          <cell r="S1679">
            <v>169525</v>
          </cell>
          <cell r="U1679">
            <v>0</v>
          </cell>
          <cell r="V1679">
            <v>0</v>
          </cell>
          <cell r="W1679">
            <v>0</v>
          </cell>
          <cell r="Y1679">
            <v>0</v>
          </cell>
          <cell r="AA1679">
            <v>0</v>
          </cell>
        </row>
        <row r="1680">
          <cell r="Q1680">
            <v>0</v>
          </cell>
          <cell r="S1680">
            <v>0</v>
          </cell>
          <cell r="U1680">
            <v>0</v>
          </cell>
          <cell r="V1680">
            <v>0</v>
          </cell>
          <cell r="W1680">
            <v>0</v>
          </cell>
          <cell r="Y1680">
            <v>0</v>
          </cell>
          <cell r="AA1680">
            <v>0</v>
          </cell>
        </row>
        <row r="1681">
          <cell r="Q1681">
            <v>4256</v>
          </cell>
          <cell r="S1681">
            <v>4256</v>
          </cell>
          <cell r="U1681">
            <v>0</v>
          </cell>
          <cell r="V1681">
            <v>0</v>
          </cell>
          <cell r="W1681">
            <v>0</v>
          </cell>
          <cell r="Y1681">
            <v>0</v>
          </cell>
          <cell r="AA1681">
            <v>0</v>
          </cell>
        </row>
        <row r="1682">
          <cell r="Q1682">
            <v>-35980000</v>
          </cell>
          <cell r="S1682">
            <v>-35516000</v>
          </cell>
          <cell r="U1682">
            <v>-34964000</v>
          </cell>
          <cell r="V1682">
            <v>-34524000</v>
          </cell>
          <cell r="W1682">
            <v>-34084000</v>
          </cell>
          <cell r="Y1682">
            <v>-33204000</v>
          </cell>
          <cell r="AA1682">
            <v>-32324000</v>
          </cell>
        </row>
        <row r="1683">
          <cell r="Q1683">
            <v>-991187</v>
          </cell>
          <cell r="S1683">
            <v>-905187</v>
          </cell>
          <cell r="U1683">
            <v>-819187</v>
          </cell>
          <cell r="V1683">
            <v>-776187</v>
          </cell>
          <cell r="W1683">
            <v>-733187</v>
          </cell>
          <cell r="Y1683">
            <v>-647187</v>
          </cell>
          <cell r="AA1683">
            <v>-561187</v>
          </cell>
        </row>
        <row r="1685">
          <cell r="Q1685">
            <v>0</v>
          </cell>
          <cell r="S1685">
            <v>0</v>
          </cell>
          <cell r="U1685">
            <v>0</v>
          </cell>
          <cell r="V1685">
            <v>0</v>
          </cell>
          <cell r="W1685">
            <v>0</v>
          </cell>
          <cell r="Y1685">
            <v>0</v>
          </cell>
          <cell r="AA1685">
            <v>0</v>
          </cell>
        </row>
        <row r="1686">
          <cell r="Q1686">
            <v>0</v>
          </cell>
          <cell r="S1686">
            <v>0</v>
          </cell>
          <cell r="U1686">
            <v>0</v>
          </cell>
          <cell r="V1686">
            <v>0</v>
          </cell>
          <cell r="W1686">
            <v>0</v>
          </cell>
          <cell r="Y1686">
            <v>0</v>
          </cell>
          <cell r="AA1686">
            <v>0</v>
          </cell>
        </row>
        <row r="1687">
          <cell r="Q1687">
            <v>0</v>
          </cell>
          <cell r="S1687">
            <v>0</v>
          </cell>
          <cell r="U1687">
            <v>0</v>
          </cell>
          <cell r="V1687">
            <v>0</v>
          </cell>
          <cell r="W1687">
            <v>0</v>
          </cell>
          <cell r="Y1687">
            <v>0</v>
          </cell>
          <cell r="AA1687">
            <v>0</v>
          </cell>
        </row>
        <row r="1688">
          <cell r="Q1688">
            <v>0</v>
          </cell>
          <cell r="S1688">
            <v>0</v>
          </cell>
          <cell r="U1688">
            <v>0</v>
          </cell>
          <cell r="V1688">
            <v>0</v>
          </cell>
          <cell r="W1688">
            <v>0</v>
          </cell>
          <cell r="Y1688">
            <v>0</v>
          </cell>
          <cell r="AA1688">
            <v>0</v>
          </cell>
        </row>
        <row r="1689">
          <cell r="Q1689">
            <v>-729674</v>
          </cell>
          <cell r="S1689">
            <v>-313674</v>
          </cell>
          <cell r="U1689">
            <v>0</v>
          </cell>
          <cell r="V1689">
            <v>0</v>
          </cell>
          <cell r="W1689">
            <v>0</v>
          </cell>
          <cell r="Y1689">
            <v>0</v>
          </cell>
          <cell r="AA1689">
            <v>0</v>
          </cell>
        </row>
        <row r="1690">
          <cell r="Q1690">
            <v>0</v>
          </cell>
          <cell r="S1690">
            <v>0</v>
          </cell>
          <cell r="U1690">
            <v>0</v>
          </cell>
          <cell r="V1690">
            <v>0</v>
          </cell>
          <cell r="W1690">
            <v>0</v>
          </cell>
          <cell r="Y1690">
            <v>0</v>
          </cell>
          <cell r="AA1690">
            <v>0</v>
          </cell>
        </row>
        <row r="1691">
          <cell r="Q1691">
            <v>-27910</v>
          </cell>
          <cell r="S1691">
            <v>-27910</v>
          </cell>
          <cell r="U1691">
            <v>-26641</v>
          </cell>
          <cell r="V1691">
            <v>-26641</v>
          </cell>
          <cell r="W1691">
            <v>-25372</v>
          </cell>
          <cell r="Y1691">
            <v>-25372</v>
          </cell>
          <cell r="AA1691">
            <v>-24104</v>
          </cell>
        </row>
        <row r="1692">
          <cell r="Q1692">
            <v>0</v>
          </cell>
          <cell r="S1692">
            <v>0</v>
          </cell>
          <cell r="U1692">
            <v>0</v>
          </cell>
          <cell r="V1692">
            <v>0</v>
          </cell>
          <cell r="W1692">
            <v>0</v>
          </cell>
          <cell r="Y1692">
            <v>0</v>
          </cell>
          <cell r="AA1692">
            <v>0</v>
          </cell>
        </row>
        <row r="1693">
          <cell r="Q1693">
            <v>-89053132</v>
          </cell>
          <cell r="S1693">
            <v>-89053132</v>
          </cell>
          <cell r="U1693">
            <v>-86078132</v>
          </cell>
          <cell r="V1693">
            <v>-86078132</v>
          </cell>
          <cell r="W1693">
            <v>-84678132</v>
          </cell>
          <cell r="Y1693">
            <v>-84678132</v>
          </cell>
          <cell r="AA1693">
            <v>-81655132</v>
          </cell>
        </row>
        <row r="1694">
          <cell r="Q1694">
            <v>-6363954</v>
          </cell>
          <cell r="S1694">
            <v>-6363954</v>
          </cell>
          <cell r="U1694">
            <v>-6123954</v>
          </cell>
          <cell r="V1694">
            <v>-6123954</v>
          </cell>
          <cell r="W1694">
            <v>-5883954</v>
          </cell>
          <cell r="Y1694">
            <v>-5883954</v>
          </cell>
          <cell r="AA1694">
            <v>-5643954</v>
          </cell>
        </row>
        <row r="1695">
          <cell r="Q1695">
            <v>0</v>
          </cell>
          <cell r="S1695">
            <v>0</v>
          </cell>
          <cell r="U1695">
            <v>0</v>
          </cell>
          <cell r="V1695">
            <v>0</v>
          </cell>
          <cell r="W1695">
            <v>0</v>
          </cell>
          <cell r="Y1695">
            <v>0</v>
          </cell>
          <cell r="AA1695">
            <v>0</v>
          </cell>
        </row>
        <row r="1696">
          <cell r="Q1696">
            <v>0</v>
          </cell>
          <cell r="S1696">
            <v>0</v>
          </cell>
          <cell r="U1696">
            <v>0</v>
          </cell>
          <cell r="V1696">
            <v>0</v>
          </cell>
          <cell r="W1696">
            <v>0</v>
          </cell>
          <cell r="Y1696">
            <v>0</v>
          </cell>
          <cell r="AA1696">
            <v>0</v>
          </cell>
        </row>
        <row r="1697">
          <cell r="Q1697">
            <v>0</v>
          </cell>
          <cell r="S1697">
            <v>0</v>
          </cell>
          <cell r="U1697">
            <v>0</v>
          </cell>
          <cell r="V1697">
            <v>0</v>
          </cell>
          <cell r="W1697">
            <v>0</v>
          </cell>
          <cell r="Y1697">
            <v>0</v>
          </cell>
          <cell r="AA1697">
            <v>0</v>
          </cell>
        </row>
        <row r="1698">
          <cell r="Q1698">
            <v>-9573084</v>
          </cell>
          <cell r="S1698">
            <v>-9116084</v>
          </cell>
          <cell r="U1698">
            <v>-8844084</v>
          </cell>
          <cell r="V1698">
            <v>-8758084</v>
          </cell>
          <cell r="W1698">
            <v>-8626084</v>
          </cell>
          <cell r="Y1698">
            <v>-8676084</v>
          </cell>
          <cell r="AA1698">
            <v>-8748084</v>
          </cell>
        </row>
        <row r="1699">
          <cell r="Q1699">
            <v>0</v>
          </cell>
          <cell r="S1699">
            <v>0</v>
          </cell>
          <cell r="U1699">
            <v>0</v>
          </cell>
          <cell r="V1699">
            <v>0</v>
          </cell>
          <cell r="W1699">
            <v>0</v>
          </cell>
          <cell r="Y1699">
            <v>0</v>
          </cell>
          <cell r="AA1699">
            <v>0</v>
          </cell>
        </row>
        <row r="1700">
          <cell r="Q1700">
            <v>-5956000</v>
          </cell>
          <cell r="S1700">
            <v>-5632000</v>
          </cell>
          <cell r="U1700">
            <v>-5308000</v>
          </cell>
          <cell r="V1700">
            <v>-5146000</v>
          </cell>
          <cell r="W1700">
            <v>-4984000</v>
          </cell>
          <cell r="Y1700">
            <v>-4660000</v>
          </cell>
          <cell r="AA1700">
            <v>-4336000</v>
          </cell>
        </row>
        <row r="1701">
          <cell r="Q1701">
            <v>0</v>
          </cell>
          <cell r="S1701">
            <v>0</v>
          </cell>
          <cell r="U1701">
            <v>0</v>
          </cell>
          <cell r="V1701">
            <v>0</v>
          </cell>
          <cell r="W1701">
            <v>0</v>
          </cell>
          <cell r="Y1701">
            <v>0</v>
          </cell>
          <cell r="AA1701">
            <v>0</v>
          </cell>
        </row>
        <row r="1702">
          <cell r="Q1702">
            <v>0</v>
          </cell>
          <cell r="S1702">
            <v>0</v>
          </cell>
          <cell r="U1702">
            <v>0</v>
          </cell>
          <cell r="V1702">
            <v>0</v>
          </cell>
          <cell r="W1702">
            <v>0</v>
          </cell>
          <cell r="Y1702">
            <v>0</v>
          </cell>
          <cell r="AA1702">
            <v>0</v>
          </cell>
        </row>
        <row r="1703">
          <cell r="Q1703">
            <v>0</v>
          </cell>
          <cell r="S1703">
            <v>0</v>
          </cell>
          <cell r="U1703">
            <v>0</v>
          </cell>
          <cell r="V1703">
            <v>0</v>
          </cell>
          <cell r="W1703">
            <v>0</v>
          </cell>
          <cell r="Y1703">
            <v>0</v>
          </cell>
          <cell r="AA1703">
            <v>0</v>
          </cell>
        </row>
        <row r="1704">
          <cell r="Q1704">
            <v>-3844000</v>
          </cell>
          <cell r="S1704">
            <v>-3612000</v>
          </cell>
          <cell r="U1704">
            <v>-3390000</v>
          </cell>
          <cell r="V1704">
            <v>-3282000</v>
          </cell>
          <cell r="W1704">
            <v>-3176000</v>
          </cell>
          <cell r="Y1704">
            <v>-2974000</v>
          </cell>
          <cell r="AA1704">
            <v>-2780000</v>
          </cell>
        </row>
        <row r="1705">
          <cell r="Q1705">
            <v>0</v>
          </cell>
          <cell r="S1705">
            <v>0</v>
          </cell>
          <cell r="U1705">
            <v>0</v>
          </cell>
          <cell r="V1705">
            <v>0</v>
          </cell>
          <cell r="W1705">
            <v>0</v>
          </cell>
          <cell r="Y1705">
            <v>0</v>
          </cell>
          <cell r="AA1705">
            <v>0</v>
          </cell>
        </row>
        <row r="1706">
          <cell r="Q1706">
            <v>-996538</v>
          </cell>
          <cell r="S1706">
            <v>-1082538</v>
          </cell>
          <cell r="U1706">
            <v>-1173538</v>
          </cell>
          <cell r="V1706">
            <v>-1225538</v>
          </cell>
          <cell r="W1706">
            <v>-1253538</v>
          </cell>
          <cell r="Y1706">
            <v>-1331538</v>
          </cell>
          <cell r="AA1706">
            <v>-1412538</v>
          </cell>
        </row>
        <row r="1707">
          <cell r="Q1707">
            <v>-6591615</v>
          </cell>
          <cell r="S1707">
            <v>-6550159</v>
          </cell>
          <cell r="U1707">
            <v>-6508703</v>
          </cell>
          <cell r="V1707">
            <v>-6487975</v>
          </cell>
          <cell r="W1707">
            <v>-6467247</v>
          </cell>
          <cell r="Y1707">
            <v>-6425791</v>
          </cell>
          <cell r="AA1707">
            <v>-6384335</v>
          </cell>
        </row>
        <row r="1708">
          <cell r="Q1708">
            <v>-631000</v>
          </cell>
          <cell r="S1708">
            <v>-631000</v>
          </cell>
          <cell r="U1708">
            <v>-631000</v>
          </cell>
          <cell r="V1708">
            <v>-608000</v>
          </cell>
          <cell r="W1708">
            <v>-481000</v>
          </cell>
          <cell r="Y1708">
            <v>-291000</v>
          </cell>
          <cell r="AA1708">
            <v>-409000</v>
          </cell>
        </row>
        <row r="1709">
          <cell r="Q1709">
            <v>0</v>
          </cell>
          <cell r="S1709">
            <v>0</v>
          </cell>
          <cell r="U1709">
            <v>0</v>
          </cell>
          <cell r="V1709">
            <v>0</v>
          </cell>
          <cell r="W1709">
            <v>0</v>
          </cell>
          <cell r="Y1709">
            <v>0</v>
          </cell>
          <cell r="AA1709">
            <v>0</v>
          </cell>
        </row>
        <row r="1710">
          <cell r="Q1710">
            <v>-4828633</v>
          </cell>
          <cell r="S1710">
            <v>-4828633</v>
          </cell>
          <cell r="U1710">
            <v>-4828633</v>
          </cell>
          <cell r="V1710">
            <v>-4828633</v>
          </cell>
          <cell r="W1710">
            <v>-4828633</v>
          </cell>
          <cell r="Y1710">
            <v>-4828633</v>
          </cell>
          <cell r="AA1710">
            <v>-4828633</v>
          </cell>
        </row>
        <row r="1711">
          <cell r="Q1711">
            <v>-3584000</v>
          </cell>
          <cell r="S1711">
            <v>-3374000</v>
          </cell>
          <cell r="U1711">
            <v>-3164000</v>
          </cell>
          <cell r="V1711">
            <v>-3059000</v>
          </cell>
          <cell r="W1711">
            <v>-2954000</v>
          </cell>
          <cell r="Y1711">
            <v>-2744000</v>
          </cell>
          <cell r="AA1711">
            <v>-2534000</v>
          </cell>
        </row>
        <row r="1712">
          <cell r="Q1712">
            <v>-544000</v>
          </cell>
          <cell r="S1712">
            <v>-512000</v>
          </cell>
          <cell r="U1712">
            <v>-480000</v>
          </cell>
          <cell r="V1712">
            <v>-464000</v>
          </cell>
          <cell r="W1712">
            <v>-448000</v>
          </cell>
          <cell r="Y1712">
            <v>-416000</v>
          </cell>
          <cell r="AA1712">
            <v>-384000</v>
          </cell>
        </row>
        <row r="1713">
          <cell r="Q1713">
            <v>-9042017</v>
          </cell>
          <cell r="S1713">
            <v>-9601017</v>
          </cell>
          <cell r="U1713">
            <v>-10161017</v>
          </cell>
          <cell r="V1713">
            <v>-10441017</v>
          </cell>
          <cell r="W1713">
            <v>-10721017</v>
          </cell>
          <cell r="Y1713">
            <v>-11281017</v>
          </cell>
          <cell r="AA1713">
            <v>-11836017</v>
          </cell>
        </row>
        <row r="1714">
          <cell r="Q1714">
            <v>-813000</v>
          </cell>
          <cell r="S1714">
            <v>0</v>
          </cell>
          <cell r="U1714">
            <v>0</v>
          </cell>
          <cell r="V1714">
            <v>0</v>
          </cell>
          <cell r="W1714">
            <v>0</v>
          </cell>
          <cell r="Y1714">
            <v>0</v>
          </cell>
          <cell r="AA1714">
            <v>0</v>
          </cell>
        </row>
        <row r="1715">
          <cell r="Q1715">
            <v>-253000</v>
          </cell>
          <cell r="S1715">
            <v>-877000</v>
          </cell>
          <cell r="U1715">
            <v>917000</v>
          </cell>
          <cell r="V1715">
            <v>746000</v>
          </cell>
          <cell r="W1715">
            <v>-131000</v>
          </cell>
          <cell r="Y1715">
            <v>-1184000</v>
          </cell>
          <cell r="AA1715">
            <v>-3074000</v>
          </cell>
        </row>
        <row r="1716">
          <cell r="Q1716">
            <v>-499000</v>
          </cell>
          <cell r="S1716">
            <v>-607000</v>
          </cell>
          <cell r="U1716">
            <v>-726000</v>
          </cell>
          <cell r="V1716">
            <v>-726000</v>
          </cell>
          <cell r="W1716">
            <v>-726000</v>
          </cell>
          <cell r="Y1716">
            <v>-724000</v>
          </cell>
          <cell r="AA1716">
            <v>-724000</v>
          </cell>
        </row>
        <row r="1717">
          <cell r="S1717">
            <v>280000</v>
          </cell>
          <cell r="U1717">
            <v>688000</v>
          </cell>
          <cell r="V1717">
            <v>519000</v>
          </cell>
          <cell r="W1717">
            <v>439000</v>
          </cell>
          <cell r="Y1717">
            <v>1697000</v>
          </cell>
          <cell r="AA1717">
            <v>3527000</v>
          </cell>
        </row>
        <row r="1718">
          <cell r="S1718">
            <v>-3332000</v>
          </cell>
          <cell r="U1718">
            <v>-5721000</v>
          </cell>
          <cell r="V1718">
            <v>-6874000</v>
          </cell>
          <cell r="W1718">
            <v>-8198000</v>
          </cell>
          <cell r="Y1718">
            <v>-10652000</v>
          </cell>
          <cell r="AA1718">
            <v>-13253000</v>
          </cell>
        </row>
        <row r="1719">
          <cell r="U1719">
            <v>-7000</v>
          </cell>
          <cell r="V1719">
            <v>0</v>
          </cell>
          <cell r="W1719">
            <v>0</v>
          </cell>
          <cell r="Y1719">
            <v>0</v>
          </cell>
          <cell r="AA1719">
            <v>0</v>
          </cell>
        </row>
        <row r="1725">
          <cell r="Q1725">
            <v>-8967750072.1799965</v>
          </cell>
          <cell r="S1725">
            <v>-8796799245.0899925</v>
          </cell>
          <cell r="U1725">
            <v>-8544073521.8699989</v>
          </cell>
          <cell r="V1725">
            <v>-8443211198.159997</v>
          </cell>
          <cell r="W1725">
            <v>-8402764384.1999931</v>
          </cell>
          <cell r="Y1725">
            <v>-8586482260.5900021</v>
          </cell>
          <cell r="AA1725">
            <v>-8619310602.7900009</v>
          </cell>
        </row>
        <row r="1726">
          <cell r="Q1726">
            <v>0</v>
          </cell>
          <cell r="S1726">
            <v>9.5367431640625E-6</v>
          </cell>
          <cell r="U1726">
            <v>8.58306884765625E-6</v>
          </cell>
          <cell r="V1726">
            <v>0</v>
          </cell>
          <cell r="W1726">
            <v>0</v>
          </cell>
          <cell r="Y1726">
            <v>0</v>
          </cell>
          <cell r="AA1726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QTD Attach A"/>
      <sheetName val="YTD Attach A"/>
      <sheetName val="Footnotes"/>
      <sheetName val="Strings"/>
      <sheetName val="ZZCOOM_M03_Q005"/>
      <sheetName val="ZZCOOM_M03_Q005SKF"/>
      <sheetName val="ZZCOOM_M03_Q005ORDERS"/>
      <sheetName val="Revision History"/>
      <sheetName val="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Unit Cost"/>
      <sheetName val="Book4"/>
    </sheetNames>
    <definedNames>
      <definedName name="Number_of_Payments" refersTo="#REF!"/>
      <definedName name="Values_Entered" refersTo="#REF!"/>
    </definedNames>
    <sheetDataSet>
      <sheetData sheetId="0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ME Dec 2012"/>
    </sheetNames>
    <sheetDataSet>
      <sheetData sheetId="0">
        <row r="9">
          <cell r="E9">
            <v>1089296</v>
          </cell>
          <cell r="F9">
            <v>763655</v>
          </cell>
        </row>
        <row r="12">
          <cell r="E12">
            <v>717700</v>
          </cell>
          <cell r="F12">
            <v>417533</v>
          </cell>
        </row>
        <row r="16">
          <cell r="E16">
            <v>3176775040</v>
          </cell>
          <cell r="F16">
            <v>2749020760</v>
          </cell>
        </row>
        <row r="17">
          <cell r="E17">
            <v>1119834432</v>
          </cell>
        </row>
        <row r="18">
          <cell r="E18">
            <v>172284213</v>
          </cell>
          <cell r="F18">
            <v>33226574</v>
          </cell>
        </row>
        <row r="26">
          <cell r="E26">
            <v>50996299.344380595</v>
          </cell>
          <cell r="F26">
            <v>24551761.102428459</v>
          </cell>
        </row>
        <row r="29">
          <cell r="E29">
            <v>65820174.883430339</v>
          </cell>
          <cell r="F29">
            <v>28021569.673643224</v>
          </cell>
        </row>
        <row r="32">
          <cell r="E32">
            <v>4697077630.0008373</v>
          </cell>
          <cell r="F32">
            <v>1826708795.1416669</v>
          </cell>
        </row>
        <row r="39">
          <cell r="E39">
            <v>50999244.689999998</v>
          </cell>
          <cell r="F39">
            <v>25256983.140000001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5 Lead"/>
      <sheetName val="2012"/>
      <sheetName val="Meter count"/>
      <sheetName val="E &amp; G RB"/>
      <sheetName val="Summary"/>
      <sheetName val="ERB"/>
      <sheetName val="GRB"/>
      <sheetName val="2013 June IS"/>
      <sheetName val="FERC.P354,5"/>
      <sheetName val="SAP DL Downld"/>
      <sheetName val="ZRW_DLF1"/>
      <sheetName val="Electric"/>
      <sheetName val="Gas"/>
      <sheetName val="Electric Rtrmt"/>
      <sheetName val="Gas Rtrmt"/>
      <sheetName val="6 ME JUN 2013"/>
      <sheetName val="6 ME DEC 2012"/>
      <sheetName val="Pg 6a CCount_El"/>
      <sheetName val="Pg 6b CCount_Gas"/>
      <sheetName val="DLReconBBS"/>
      <sheetName val="Allocations"/>
    </sheetNames>
    <sheetDataSet>
      <sheetData sheetId="0">
        <row r="9">
          <cell r="E9">
            <v>1088678</v>
          </cell>
          <cell r="F9">
            <v>767875</v>
          </cell>
        </row>
        <row r="12">
          <cell r="E12">
            <v>724042</v>
          </cell>
          <cell r="F12">
            <v>430896</v>
          </cell>
        </row>
        <row r="16">
          <cell r="E16">
            <v>3231023707</v>
          </cell>
          <cell r="F16">
            <v>2816514420</v>
          </cell>
        </row>
        <row r="17">
          <cell r="E17">
            <v>1153130146</v>
          </cell>
          <cell r="F17">
            <v>0</v>
          </cell>
        </row>
        <row r="18">
          <cell r="E18">
            <v>184272411</v>
          </cell>
          <cell r="F18">
            <v>35519580</v>
          </cell>
        </row>
        <row r="26">
          <cell r="E26">
            <v>52152106.242691204</v>
          </cell>
          <cell r="F26">
            <v>25292255.923127696</v>
          </cell>
        </row>
        <row r="29">
          <cell r="E29">
            <v>58617263.854977466</v>
          </cell>
          <cell r="F29">
            <v>27590889.002024636</v>
          </cell>
        </row>
        <row r="32">
          <cell r="E32">
            <v>5034669807.5666676</v>
          </cell>
          <cell r="F32">
            <v>1853630438.5337503</v>
          </cell>
        </row>
        <row r="39">
          <cell r="E39">
            <v>51866896.650000013</v>
          </cell>
          <cell r="F39">
            <v>25471794.739999998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"/>
      <sheetName val="3.05 Lead"/>
      <sheetName val="Meter count"/>
      <sheetName val="E &amp; G RB"/>
      <sheetName val="Summary"/>
      <sheetName val="ERB"/>
      <sheetName val="GRB"/>
      <sheetName val="2013 Dec IS"/>
      <sheetName val="FERC.P354,5"/>
      <sheetName val="SAP DL Downld"/>
      <sheetName val="ZRW_DLF1"/>
      <sheetName val="Electric"/>
      <sheetName val="Gas"/>
      <sheetName val="Electric Rtrmt"/>
      <sheetName val="Gas Rtrmt"/>
      <sheetName val="Pg 6a CCount_El"/>
      <sheetName val="Pg 6b CCount_Gas"/>
      <sheetName val="Combined-2013"/>
      <sheetName val="DLReconBBS"/>
      <sheetName val="Allocations"/>
    </sheetNames>
    <sheetDataSet>
      <sheetData sheetId="0"/>
      <sheetData sheetId="1">
        <row r="9">
          <cell r="E9">
            <v>1085381</v>
          </cell>
          <cell r="F9">
            <v>773385</v>
          </cell>
        </row>
        <row r="12">
          <cell r="E12">
            <v>728367</v>
          </cell>
          <cell r="F12">
            <v>437346</v>
          </cell>
        </row>
        <row r="16">
          <cell r="E16">
            <v>3244593411</v>
          </cell>
          <cell r="F16">
            <v>2888252868</v>
          </cell>
        </row>
        <row r="17">
          <cell r="E17">
            <v>1185923090</v>
          </cell>
          <cell r="F17">
            <v>0</v>
          </cell>
        </row>
        <row r="18">
          <cell r="E18">
            <v>195592101</v>
          </cell>
          <cell r="F18">
            <v>36637831</v>
          </cell>
        </row>
        <row r="26">
          <cell r="E26">
            <v>48419471.469999999</v>
          </cell>
          <cell r="F26">
            <v>22039412.440000001</v>
          </cell>
        </row>
        <row r="29">
          <cell r="E29">
            <v>64873481.341389373</v>
          </cell>
          <cell r="F29">
            <v>26212453.890885551</v>
          </cell>
        </row>
        <row r="32">
          <cell r="E32">
            <v>5243415293.7304182</v>
          </cell>
          <cell r="F32">
            <v>1882673392.9354162</v>
          </cell>
        </row>
        <row r="39">
          <cell r="E39">
            <v>54586072.800000004</v>
          </cell>
          <cell r="F39">
            <v>25333557.59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"/>
      <sheetName val="3.05 Lead"/>
      <sheetName val="Meter count"/>
      <sheetName val="E &amp; G RB"/>
      <sheetName val="Summary"/>
      <sheetName val="ERB"/>
      <sheetName val="GRB"/>
      <sheetName val="2014 Dec IS"/>
      <sheetName val="FERC.P354,5"/>
      <sheetName val="SAP DL Downld"/>
      <sheetName val="ZRW_DLF1"/>
      <sheetName val="Electric"/>
      <sheetName val="Gas"/>
      <sheetName val="Electric Rtrmt"/>
      <sheetName val="Gas Rtrmt"/>
      <sheetName val="Pg 6a CCount_El"/>
      <sheetName val="Pg 6b CCount_Gas"/>
      <sheetName val="Combined-2014"/>
    </sheetNames>
    <sheetDataSet>
      <sheetData sheetId="0"/>
      <sheetData sheetId="1">
        <row r="8">
          <cell r="E8">
            <v>1091517</v>
          </cell>
          <cell r="F8">
            <v>784612</v>
          </cell>
        </row>
        <row r="11">
          <cell r="E11">
            <v>740273</v>
          </cell>
          <cell r="F11">
            <v>448567</v>
          </cell>
        </row>
        <row r="15">
          <cell r="E15">
            <v>3278842368</v>
          </cell>
          <cell r="F15">
            <v>3032182241</v>
          </cell>
        </row>
        <row r="16">
          <cell r="E16">
            <v>1306458064</v>
          </cell>
          <cell r="F16">
            <v>0</v>
          </cell>
        </row>
        <row r="17">
          <cell r="E17">
            <v>207011382</v>
          </cell>
          <cell r="F17">
            <v>32663137</v>
          </cell>
        </row>
        <row r="25">
          <cell r="E25">
            <v>51462987.549999997</v>
          </cell>
          <cell r="F25">
            <v>21989432.210000001</v>
          </cell>
        </row>
        <row r="28">
          <cell r="E28">
            <v>71941935.240100116</v>
          </cell>
          <cell r="F28">
            <v>27897147.382223777</v>
          </cell>
        </row>
        <row r="31">
          <cell r="E31">
            <v>5454343424.7908382</v>
          </cell>
          <cell r="F31">
            <v>1925619726.717083</v>
          </cell>
        </row>
        <row r="38">
          <cell r="E38">
            <v>57273701.519999996</v>
          </cell>
          <cell r="F38">
            <v>25032079.510000002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workbookViewId="0">
      <pane xSplit="2" ySplit="8" topLeftCell="C9" activePane="bottomRight" state="frozen"/>
      <selection activeCell="I59" sqref="I59"/>
      <selection pane="topRight" activeCell="I59" sqref="I59"/>
      <selection pane="bottomLeft" activeCell="I59" sqref="I59"/>
      <selection pane="bottomRight" activeCell="C45" sqref="C45"/>
    </sheetView>
  </sheetViews>
  <sheetFormatPr defaultRowHeight="10.199999999999999"/>
  <cols>
    <col min="1" max="1" width="5.85546875" bestFit="1" customWidth="1"/>
    <col min="2" max="2" width="37.85546875" customWidth="1"/>
    <col min="3" max="5" width="15.85546875" bestFit="1" customWidth="1"/>
    <col min="6" max="6" width="16.85546875" bestFit="1" customWidth="1"/>
    <col min="7" max="7" width="17.85546875" customWidth="1"/>
    <col min="8" max="8" width="20.85546875" bestFit="1" customWidth="1"/>
    <col min="10" max="10" width="22.42578125" bestFit="1" customWidth="1"/>
  </cols>
  <sheetData>
    <row r="1" spans="1:11" ht="13.2">
      <c r="A1" s="374" t="s">
        <v>291</v>
      </c>
      <c r="B1" s="374"/>
      <c r="C1" s="374"/>
      <c r="D1" s="374"/>
      <c r="E1" s="374"/>
      <c r="F1" s="374"/>
      <c r="G1" s="374"/>
      <c r="H1" s="569"/>
      <c r="I1" s="569"/>
      <c r="J1" s="569"/>
      <c r="K1" s="569"/>
    </row>
    <row r="2" spans="1:11" ht="13.2">
      <c r="A2" s="374" t="s">
        <v>292</v>
      </c>
      <c r="B2" s="374"/>
      <c r="C2" s="374"/>
      <c r="D2" s="374"/>
      <c r="E2" s="374"/>
      <c r="F2" s="374"/>
      <c r="G2" s="374"/>
      <c r="H2" s="569"/>
      <c r="I2" s="569"/>
      <c r="J2" s="569"/>
      <c r="K2" s="569"/>
    </row>
    <row r="3" spans="1:11" ht="13.2">
      <c r="A3" s="376" t="s">
        <v>379</v>
      </c>
      <c r="B3" s="376"/>
      <c r="C3" s="376"/>
      <c r="D3" s="376"/>
      <c r="E3" s="376"/>
      <c r="F3" s="376"/>
      <c r="G3" s="376"/>
      <c r="H3" s="570"/>
      <c r="I3" s="570"/>
      <c r="J3" s="570"/>
      <c r="K3" s="570"/>
    </row>
    <row r="4" spans="1:11" ht="16.95" customHeight="1"/>
    <row r="5" spans="1:11" ht="13.2">
      <c r="A5" s="655"/>
      <c r="B5" s="656"/>
      <c r="C5" s="568" t="s">
        <v>295</v>
      </c>
      <c r="D5" s="568" t="s">
        <v>296</v>
      </c>
      <c r="E5" s="568" t="s">
        <v>351</v>
      </c>
      <c r="F5" s="568" t="s">
        <v>434</v>
      </c>
      <c r="G5" s="568"/>
    </row>
    <row r="6" spans="1:11" ht="13.2">
      <c r="A6" s="657"/>
      <c r="B6" s="658"/>
      <c r="C6" s="451" t="s">
        <v>293</v>
      </c>
      <c r="D6" s="451" t="s">
        <v>293</v>
      </c>
      <c r="E6" s="451" t="s">
        <v>293</v>
      </c>
      <c r="F6" s="451" t="s">
        <v>293</v>
      </c>
      <c r="G6" s="452" t="s">
        <v>426</v>
      </c>
    </row>
    <row r="7" spans="1:11" ht="16.2" customHeight="1">
      <c r="A7" s="642" t="s">
        <v>32</v>
      </c>
      <c r="B7" s="658"/>
      <c r="C7" s="452" t="s">
        <v>99</v>
      </c>
      <c r="D7" s="452" t="s">
        <v>99</v>
      </c>
      <c r="E7" s="452" t="s">
        <v>99</v>
      </c>
      <c r="F7" s="452" t="s">
        <v>99</v>
      </c>
      <c r="G7" s="452" t="s">
        <v>427</v>
      </c>
    </row>
    <row r="8" spans="1:11" ht="13.95" customHeight="1">
      <c r="A8" s="643" t="s">
        <v>41</v>
      </c>
      <c r="B8" s="659" t="s">
        <v>42</v>
      </c>
      <c r="C8" s="453" t="s">
        <v>80</v>
      </c>
      <c r="D8" s="453" t="s">
        <v>80</v>
      </c>
      <c r="E8" s="453" t="s">
        <v>80</v>
      </c>
      <c r="F8" s="453" t="s">
        <v>80</v>
      </c>
      <c r="G8" s="453" t="s">
        <v>56</v>
      </c>
    </row>
    <row r="9" spans="1:11" ht="13.2">
      <c r="A9" s="641"/>
      <c r="B9" s="637"/>
      <c r="C9" s="35"/>
      <c r="D9" s="35"/>
      <c r="E9" s="35"/>
      <c r="F9" s="35"/>
      <c r="G9" s="644"/>
    </row>
    <row r="10" spans="1:11" ht="13.2">
      <c r="A10" s="641">
        <v>1</v>
      </c>
      <c r="B10" s="114" t="s">
        <v>249</v>
      </c>
      <c r="C10" s="638">
        <f>'2011 Elec CBR'!$DU$31</f>
        <v>9481215</v>
      </c>
      <c r="D10" s="638">
        <v>19058039.77</v>
      </c>
      <c r="E10" s="638">
        <f>'2013 Elec CBR'!$DU$31</f>
        <v>19355850.77</v>
      </c>
      <c r="F10" s="638">
        <f>'Dec 2014 CBR'!E31</f>
        <v>21589071.039999999</v>
      </c>
      <c r="G10" s="644"/>
      <c r="J10" s="638"/>
    </row>
    <row r="11" spans="1:11" ht="13.2">
      <c r="A11" s="641">
        <f t="shared" ref="A11:A18" si="0">+A10+1</f>
        <v>2</v>
      </c>
      <c r="B11" s="114" t="s">
        <v>253</v>
      </c>
      <c r="C11" s="638">
        <f>'2011 Elec CBR'!$DU$32</f>
        <v>78245091</v>
      </c>
      <c r="D11" s="638">
        <v>74862781.4799999</v>
      </c>
      <c r="E11" s="638">
        <f>'2013 Elec CBR'!$DU$32</f>
        <v>77321920.470000103</v>
      </c>
      <c r="F11" s="638">
        <f>'Dec 2014 CBR'!E32</f>
        <v>84585141.340000093</v>
      </c>
      <c r="G11" s="644"/>
      <c r="J11" s="638"/>
    </row>
    <row r="12" spans="1:11" ht="13.2">
      <c r="A12" s="641">
        <f t="shared" si="0"/>
        <v>3</v>
      </c>
      <c r="B12" s="114" t="s">
        <v>256</v>
      </c>
      <c r="C12" s="638">
        <f>'2011 Elec CBR'!$DU$33</f>
        <v>48140875.764710054</v>
      </c>
      <c r="D12" s="638">
        <v>49220844.545148075</v>
      </c>
      <c r="E12" s="638">
        <f>'2013 Elec CBR'!$DU$33</f>
        <v>50570101.134546086</v>
      </c>
      <c r="F12" s="638">
        <f>'Dec 2014 CBR'!E33</f>
        <v>51078600.205777928</v>
      </c>
      <c r="G12" s="644"/>
      <c r="J12" s="638"/>
    </row>
    <row r="13" spans="1:11" ht="13.2">
      <c r="A13" s="641">
        <f t="shared" si="0"/>
        <v>4</v>
      </c>
      <c r="B13" s="114" t="s">
        <v>260</v>
      </c>
      <c r="C13" s="638">
        <f>'2011 Elec CBR'!$DU$34</f>
        <v>3719954.7100000009</v>
      </c>
      <c r="D13" s="638">
        <v>2032132.1844440009</v>
      </c>
      <c r="E13" s="638">
        <f>'2013 Elec CBR'!$DU$34</f>
        <v>2090482.4327729978</v>
      </c>
      <c r="F13" s="638">
        <f>'Dec 2014 CBR'!E34</f>
        <v>2575944.9197699986</v>
      </c>
      <c r="G13" s="644"/>
      <c r="J13" s="638"/>
    </row>
    <row r="14" spans="1:11" ht="13.2">
      <c r="A14" s="641">
        <f t="shared" si="0"/>
        <v>5</v>
      </c>
      <c r="B14" s="114" t="s">
        <v>264</v>
      </c>
      <c r="C14" s="567">
        <f>'2011 Elec CBR'!$DU$36</f>
        <v>96361837.463733703</v>
      </c>
      <c r="D14" s="567">
        <v>99264865.550326318</v>
      </c>
      <c r="E14" s="638">
        <f>'2013 Elec CBR'!$DU$36</f>
        <v>106511054.42340092</v>
      </c>
      <c r="F14" s="567">
        <f>'Dec 2014 CBR'!E36</f>
        <v>110332420.87521468</v>
      </c>
      <c r="G14" s="644"/>
      <c r="J14" s="638"/>
    </row>
    <row r="15" spans="1:11" ht="13.2">
      <c r="A15" s="641">
        <f t="shared" si="0"/>
        <v>6</v>
      </c>
      <c r="B15" s="114" t="s">
        <v>377</v>
      </c>
      <c r="C15" s="638">
        <f>SUM(C10:C14)</f>
        <v>235948973.93844378</v>
      </c>
      <c r="D15" s="638">
        <f>SUM(D10:D14)</f>
        <v>244438663.52991828</v>
      </c>
      <c r="E15" s="660">
        <f>SUM(E10:E14)</f>
        <v>255849409.2307201</v>
      </c>
      <c r="F15" s="638">
        <f>SUM(F10:F14)</f>
        <v>270161178.3807627</v>
      </c>
      <c r="G15" s="644"/>
    </row>
    <row r="16" spans="1:11" ht="13.2">
      <c r="A16" s="641">
        <f t="shared" si="0"/>
        <v>7</v>
      </c>
      <c r="B16" s="114"/>
      <c r="C16" s="638"/>
      <c r="D16" s="638"/>
      <c r="E16" s="638"/>
      <c r="F16" s="638"/>
      <c r="G16" s="644"/>
    </row>
    <row r="17" spans="1:7" ht="13.2">
      <c r="A17" s="641">
        <f t="shared" si="0"/>
        <v>8</v>
      </c>
      <c r="B17" s="114" t="s">
        <v>378</v>
      </c>
      <c r="C17" s="638">
        <f>'Pg 6a 2011 '!D61</f>
        <v>1083403</v>
      </c>
      <c r="D17" s="638">
        <f>'Pg 6a 2012'!D61</f>
        <v>1089296</v>
      </c>
      <c r="E17" s="638">
        <f>'Pg 6a 2013'!C61</f>
        <v>1085381</v>
      </c>
      <c r="F17" s="638">
        <f>+'Pg 6a Dec 2014'!C63</f>
        <v>1091517</v>
      </c>
      <c r="G17" s="644"/>
    </row>
    <row r="18" spans="1:7" ht="13.8" thickBot="1">
      <c r="A18" s="641">
        <f t="shared" si="0"/>
        <v>9</v>
      </c>
      <c r="B18" s="639"/>
      <c r="C18" s="312"/>
      <c r="D18" s="312"/>
      <c r="E18" s="640"/>
      <c r="F18" s="640"/>
      <c r="G18" s="645"/>
    </row>
    <row r="19" spans="1:7" ht="18.75" customHeight="1">
      <c r="A19" s="646"/>
      <c r="B19" s="647"/>
      <c r="C19" s="648"/>
      <c r="D19" s="648"/>
      <c r="E19" s="648"/>
      <c r="F19" s="648"/>
      <c r="G19" s="649" t="s">
        <v>428</v>
      </c>
    </row>
    <row r="20" spans="1:7" ht="18.75" customHeight="1" thickBot="1">
      <c r="A20" s="650">
        <f>+A18+1</f>
        <v>10</v>
      </c>
      <c r="B20" s="651" t="s">
        <v>425</v>
      </c>
      <c r="C20" s="652">
        <f>C15/C17</f>
        <v>217.78504761242473</v>
      </c>
      <c r="D20" s="652">
        <f>D15/D17</f>
        <v>224.40058857272797</v>
      </c>
      <c r="E20" s="652">
        <f>E15/E17</f>
        <v>235.72313245829815</v>
      </c>
      <c r="F20" s="652">
        <f>F15/F17</f>
        <v>247.50982200072258</v>
      </c>
      <c r="G20" s="653">
        <f>+IFERROR((F20/C20)^(1/3)-1,0)</f>
        <v>4.3569696733280594E-2</v>
      </c>
    </row>
    <row r="21" spans="1:7" ht="18.75" customHeight="1">
      <c r="A21" s="646"/>
      <c r="B21" s="647"/>
      <c r="C21" s="648"/>
      <c r="D21" s="648"/>
      <c r="E21" s="648"/>
      <c r="F21" s="648"/>
      <c r="G21" s="649" t="s">
        <v>429</v>
      </c>
    </row>
    <row r="22" spans="1:7" ht="18.75" customHeight="1" thickBot="1">
      <c r="A22" s="650">
        <f>+A20+1</f>
        <v>11</v>
      </c>
      <c r="B22" s="651" t="s">
        <v>430</v>
      </c>
      <c r="C22" s="652">
        <f>C20</f>
        <v>217.78504761242473</v>
      </c>
      <c r="D22" s="652">
        <f>C22*(1+G$22)</f>
        <v>228.00036408943095</v>
      </c>
      <c r="E22" s="652">
        <f>D22*(1+$G$22)</f>
        <v>238.69483508998874</v>
      </c>
      <c r="F22" s="652">
        <f>E22*(1+($G$22/2))</f>
        <v>244.29288534321452</v>
      </c>
      <c r="G22" s="653">
        <f>'KJB-16 P2 Elec Growth-Cust Adj'!$J$56</f>
        <v>4.690549966123303E-2</v>
      </c>
    </row>
    <row r="23" spans="1:7" ht="13.2">
      <c r="A23" s="565"/>
      <c r="C23" s="566"/>
    </row>
    <row r="24" spans="1:7" ht="13.2">
      <c r="A24" s="565"/>
      <c r="C24" s="566"/>
      <c r="D24" s="566"/>
      <c r="E24" s="566"/>
      <c r="F24" s="566"/>
      <c r="G24" s="566"/>
    </row>
    <row r="25" spans="1:7" ht="13.2">
      <c r="A25" s="565"/>
      <c r="C25" s="566"/>
      <c r="D25" s="566"/>
      <c r="E25" s="566"/>
      <c r="F25" s="566"/>
      <c r="G25" s="566"/>
    </row>
    <row r="26" spans="1:7" ht="13.2">
      <c r="A26" s="565"/>
      <c r="C26" s="566"/>
      <c r="D26" s="566"/>
      <c r="E26" s="566"/>
      <c r="F26" s="566"/>
      <c r="G26" s="566"/>
    </row>
    <row r="27" spans="1:7" ht="13.2">
      <c r="A27" s="565"/>
      <c r="C27" s="566"/>
      <c r="D27" s="566"/>
      <c r="E27" s="566"/>
      <c r="F27" s="566"/>
      <c r="G27" s="566"/>
    </row>
    <row r="28" spans="1:7" ht="13.2">
      <c r="A28" s="565"/>
      <c r="C28" s="566"/>
    </row>
    <row r="29" spans="1:7" ht="12">
      <c r="A29" s="565"/>
    </row>
  </sheetData>
  <printOptions horizontalCentered="1"/>
  <pageMargins left="0.45" right="0.45" top="0.75" bottom="0.75" header="0.3" footer="0.3"/>
  <pageSetup scale="9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1"/>
  <sheetViews>
    <sheetView tabSelected="1" topLeftCell="A29" zoomScale="75" zoomScaleNormal="75" workbookViewId="0">
      <selection activeCell="C45" sqref="C45"/>
    </sheetView>
  </sheetViews>
  <sheetFormatPr defaultColWidth="10.28515625" defaultRowHeight="14.4"/>
  <cols>
    <col min="1" max="1" width="48" style="670" customWidth="1"/>
    <col min="2" max="2" width="1.28515625" style="670" customWidth="1"/>
    <col min="3" max="3" width="18.140625" style="670" bestFit="1" customWidth="1"/>
    <col min="4" max="6" width="18.140625" style="670" customWidth="1"/>
    <col min="7" max="7" width="18.140625" style="669" bestFit="1" customWidth="1"/>
    <col min="8" max="8" width="18.140625" style="670" bestFit="1" customWidth="1"/>
    <col min="9" max="9" width="16" style="670" customWidth="1"/>
    <col min="10" max="10" width="14.42578125" style="670" customWidth="1"/>
    <col min="11" max="16384" width="10.28515625" style="670"/>
  </cols>
  <sheetData>
    <row r="1" spans="1:13">
      <c r="A1" s="667"/>
      <c r="B1" s="667"/>
      <c r="C1" s="668"/>
      <c r="D1" s="668"/>
      <c r="E1" s="668"/>
      <c r="F1" s="668"/>
      <c r="H1" s="669"/>
      <c r="I1" s="669"/>
    </row>
    <row r="2" spans="1:13" ht="21">
      <c r="A2" s="816" t="s">
        <v>352</v>
      </c>
      <c r="B2" s="816"/>
      <c r="C2" s="816"/>
      <c r="D2" s="816"/>
      <c r="E2" s="816"/>
      <c r="F2" s="816"/>
      <c r="G2" s="816"/>
      <c r="H2" s="816"/>
      <c r="I2" s="816"/>
      <c r="J2" s="671"/>
      <c r="K2" s="672"/>
      <c r="L2" s="672"/>
      <c r="M2" s="672"/>
    </row>
    <row r="3" spans="1:13" ht="21">
      <c r="A3" s="816" t="s">
        <v>353</v>
      </c>
      <c r="B3" s="816"/>
      <c r="C3" s="816"/>
      <c r="D3" s="816"/>
      <c r="E3" s="816"/>
      <c r="F3" s="816"/>
      <c r="G3" s="816"/>
      <c r="H3" s="816"/>
      <c r="I3" s="816"/>
      <c r="J3" s="671"/>
    </row>
    <row r="4" spans="1:13" ht="21">
      <c r="A4" s="817">
        <v>42004</v>
      </c>
      <c r="B4" s="817"/>
      <c r="C4" s="817"/>
      <c r="D4" s="817"/>
      <c r="E4" s="817"/>
      <c r="F4" s="817"/>
      <c r="G4" s="817"/>
      <c r="H4" s="817"/>
      <c r="I4" s="817"/>
      <c r="J4" s="673"/>
    </row>
    <row r="5" spans="1:13" ht="15.6">
      <c r="A5" s="674"/>
      <c r="B5" s="674"/>
      <c r="C5" s="675"/>
      <c r="D5" s="675"/>
      <c r="E5" s="675"/>
      <c r="F5" s="675"/>
      <c r="G5" s="675"/>
      <c r="H5" s="675"/>
      <c r="I5" s="675"/>
      <c r="J5" s="676"/>
    </row>
    <row r="6" spans="1:13" ht="17.399999999999999">
      <c r="A6" s="818" t="s">
        <v>354</v>
      </c>
      <c r="B6" s="818"/>
      <c r="C6" s="818"/>
      <c r="D6" s="818"/>
      <c r="E6" s="818"/>
      <c r="F6" s="818"/>
      <c r="G6" s="818"/>
      <c r="H6" s="818"/>
      <c r="I6" s="818"/>
      <c r="J6" s="677"/>
    </row>
    <row r="7" spans="1:13">
      <c r="A7" s="669"/>
      <c r="B7" s="669"/>
      <c r="C7" s="669"/>
      <c r="D7" s="669"/>
      <c r="E7" s="669"/>
      <c r="F7" s="669"/>
      <c r="H7" s="669"/>
      <c r="I7" s="669"/>
      <c r="J7" s="676"/>
    </row>
    <row r="8" spans="1:13" s="679" customFormat="1" ht="17.399999999999999">
      <c r="A8" s="819" t="s">
        <v>355</v>
      </c>
      <c r="B8" s="819"/>
      <c r="C8" s="819"/>
      <c r="D8" s="819"/>
      <c r="E8" s="819"/>
      <c r="F8" s="819"/>
      <c r="G8" s="819"/>
      <c r="H8" s="819"/>
      <c r="I8" s="819"/>
      <c r="J8" s="678"/>
    </row>
    <row r="9" spans="1:13" s="679" customFormat="1" ht="17.399999999999999">
      <c r="A9" s="680"/>
      <c r="B9" s="680" t="s">
        <v>294</v>
      </c>
      <c r="C9" s="680"/>
      <c r="D9" s="680"/>
      <c r="E9" s="681" t="s">
        <v>375</v>
      </c>
      <c r="F9" s="680"/>
      <c r="G9" s="815" t="s">
        <v>356</v>
      </c>
      <c r="H9" s="815"/>
      <c r="I9" s="815"/>
      <c r="J9" s="682"/>
    </row>
    <row r="10" spans="1:13" s="679" customFormat="1" ht="17.399999999999999">
      <c r="A10" s="681" t="s">
        <v>357</v>
      </c>
      <c r="B10" s="683"/>
      <c r="C10" s="683" t="s">
        <v>358</v>
      </c>
      <c r="D10" s="683" t="s">
        <v>376</v>
      </c>
      <c r="E10" s="683" t="s">
        <v>360</v>
      </c>
      <c r="F10" s="683" t="s">
        <v>361</v>
      </c>
      <c r="G10" s="683" t="s">
        <v>359</v>
      </c>
      <c r="H10" s="683" t="s">
        <v>360</v>
      </c>
      <c r="I10" s="683" t="s">
        <v>361</v>
      </c>
      <c r="J10" s="684"/>
    </row>
    <row r="11" spans="1:13" ht="17.399999999999999">
      <c r="A11" s="685" t="s">
        <v>362</v>
      </c>
      <c r="B11" s="686"/>
      <c r="C11" s="550">
        <v>966144</v>
      </c>
      <c r="D11" s="550">
        <v>978985</v>
      </c>
      <c r="E11" s="550">
        <f>C11-D11</f>
        <v>-12841</v>
      </c>
      <c r="F11" s="687">
        <f>E11/D11</f>
        <v>-1.3116646322466636E-2</v>
      </c>
      <c r="G11" s="550">
        <v>957897</v>
      </c>
      <c r="H11" s="550">
        <f t="shared" ref="H11:H18" si="0">+C11-G11</f>
        <v>8247</v>
      </c>
      <c r="I11" s="687">
        <f>+H11/G11</f>
        <v>8.6094851534141981E-3</v>
      </c>
      <c r="J11" s="684"/>
    </row>
    <row r="12" spans="1:13" ht="17.399999999999999">
      <c r="A12" s="685" t="s">
        <v>363</v>
      </c>
      <c r="B12" s="686"/>
      <c r="C12" s="550">
        <v>121653</v>
      </c>
      <c r="D12" s="550">
        <v>121766</v>
      </c>
      <c r="E12" s="550">
        <f t="shared" ref="E12:E18" si="1">C12-D12</f>
        <v>-113</v>
      </c>
      <c r="F12" s="687">
        <f t="shared" ref="F12:F19" si="2">E12/D12</f>
        <v>-9.2800946076901597E-4</v>
      </c>
      <c r="G12" s="550">
        <v>119547</v>
      </c>
      <c r="H12" s="550">
        <f t="shared" si="0"/>
        <v>2106</v>
      </c>
      <c r="I12" s="687">
        <f t="shared" ref="I12:I17" si="3">+H12/G12</f>
        <v>1.7616502296168034E-2</v>
      </c>
      <c r="J12" s="684"/>
    </row>
    <row r="13" spans="1:13" ht="17.399999999999999">
      <c r="A13" s="685" t="s">
        <v>364</v>
      </c>
      <c r="B13" s="686"/>
      <c r="C13" s="550">
        <v>161</v>
      </c>
      <c r="D13" s="550">
        <v>162</v>
      </c>
      <c r="E13" s="550">
        <f t="shared" si="1"/>
        <v>-1</v>
      </c>
      <c r="F13" s="687">
        <f t="shared" si="2"/>
        <v>-6.1728395061728392E-3</v>
      </c>
      <c r="G13" s="550">
        <v>162</v>
      </c>
      <c r="H13" s="550">
        <f t="shared" si="0"/>
        <v>-1</v>
      </c>
      <c r="I13" s="687">
        <f t="shared" si="3"/>
        <v>-6.1728395061728392E-3</v>
      </c>
      <c r="J13" s="684"/>
    </row>
    <row r="14" spans="1:13" ht="17.399999999999999">
      <c r="A14" s="685" t="s">
        <v>365</v>
      </c>
      <c r="B14" s="686"/>
      <c r="C14" s="550">
        <v>3453</v>
      </c>
      <c r="D14" s="550">
        <v>3419</v>
      </c>
      <c r="E14" s="550">
        <f t="shared" si="1"/>
        <v>34</v>
      </c>
      <c r="F14" s="687">
        <f t="shared" si="2"/>
        <v>9.9444281953787652E-3</v>
      </c>
      <c r="G14" s="550">
        <v>3438</v>
      </c>
      <c r="H14" s="550">
        <f t="shared" si="0"/>
        <v>15</v>
      </c>
      <c r="I14" s="687">
        <f t="shared" si="3"/>
        <v>4.3630017452006981E-3</v>
      </c>
      <c r="J14" s="684"/>
    </row>
    <row r="15" spans="1:13" ht="17.399999999999999">
      <c r="A15" s="685" t="s">
        <v>366</v>
      </c>
      <c r="B15" s="686"/>
      <c r="C15" s="550">
        <v>4</v>
      </c>
      <c r="D15" s="550">
        <v>4</v>
      </c>
      <c r="E15" s="550">
        <f t="shared" si="1"/>
        <v>0</v>
      </c>
      <c r="F15" s="687">
        <f t="shared" si="2"/>
        <v>0</v>
      </c>
      <c r="G15" s="550">
        <v>4</v>
      </c>
      <c r="H15" s="550">
        <f t="shared" si="0"/>
        <v>0</v>
      </c>
      <c r="I15" s="687">
        <f t="shared" si="3"/>
        <v>0</v>
      </c>
      <c r="J15" s="684"/>
    </row>
    <row r="16" spans="1:13" ht="17.399999999999999">
      <c r="A16" s="685" t="s">
        <v>367</v>
      </c>
      <c r="B16" s="686"/>
      <c r="C16" s="550">
        <v>6120</v>
      </c>
      <c r="D16" s="550">
        <v>6508</v>
      </c>
      <c r="E16" s="550">
        <f t="shared" si="1"/>
        <v>-388</v>
      </c>
      <c r="F16" s="687">
        <f t="shared" si="2"/>
        <v>-5.9618930547019056E-2</v>
      </c>
      <c r="G16" s="550">
        <v>5911</v>
      </c>
      <c r="H16" s="550">
        <f t="shared" si="0"/>
        <v>209</v>
      </c>
      <c r="I16" s="687">
        <f t="shared" si="3"/>
        <v>3.5357807477584165E-2</v>
      </c>
      <c r="J16" s="684"/>
    </row>
    <row r="17" spans="1:10" ht="17.399999999999999">
      <c r="A17" s="685" t="s">
        <v>368</v>
      </c>
      <c r="B17" s="688"/>
      <c r="C17" s="550">
        <v>8</v>
      </c>
      <c r="D17" s="550">
        <v>8</v>
      </c>
      <c r="E17" s="550">
        <f t="shared" si="1"/>
        <v>0</v>
      </c>
      <c r="F17" s="687">
        <f t="shared" si="2"/>
        <v>0</v>
      </c>
      <c r="G17" s="550">
        <v>8</v>
      </c>
      <c r="H17" s="550">
        <f t="shared" si="0"/>
        <v>0</v>
      </c>
      <c r="I17" s="687">
        <f t="shared" si="3"/>
        <v>0</v>
      </c>
      <c r="J17" s="684"/>
    </row>
    <row r="18" spans="1:10" ht="17.399999999999999">
      <c r="A18" s="685" t="s">
        <v>369</v>
      </c>
      <c r="B18" s="688"/>
      <c r="C18" s="553">
        <v>16</v>
      </c>
      <c r="D18" s="553">
        <v>17</v>
      </c>
      <c r="E18" s="553">
        <f t="shared" si="1"/>
        <v>-1</v>
      </c>
      <c r="F18" s="689">
        <f t="shared" si="2"/>
        <v>-5.8823529411764705E-2</v>
      </c>
      <c r="G18" s="553">
        <v>18</v>
      </c>
      <c r="H18" s="553">
        <f t="shared" si="0"/>
        <v>-2</v>
      </c>
      <c r="I18" s="689">
        <f>+H18/G18</f>
        <v>-0.1111111111111111</v>
      </c>
      <c r="J18" s="690"/>
    </row>
    <row r="19" spans="1:10" ht="17.399999999999999">
      <c r="A19" s="685" t="s">
        <v>370</v>
      </c>
      <c r="B19" s="686"/>
      <c r="C19" s="691">
        <f>SUM(C11:C18)</f>
        <v>1097559</v>
      </c>
      <c r="D19" s="691">
        <f t="shared" ref="D19:E19" si="4">SUM(D11:D18)</f>
        <v>1110869</v>
      </c>
      <c r="E19" s="691">
        <f t="shared" si="4"/>
        <v>-13310</v>
      </c>
      <c r="F19" s="687">
        <f t="shared" si="2"/>
        <v>-1.1981610792991792E-2</v>
      </c>
      <c r="G19" s="691">
        <f>SUM(G11:G18)</f>
        <v>1086985</v>
      </c>
      <c r="H19" s="691">
        <f>SUM(H11:H18)</f>
        <v>10574</v>
      </c>
      <c r="I19" s="687">
        <f>+H19/G19</f>
        <v>9.7278251309815683E-3</v>
      </c>
      <c r="J19" s="692"/>
    </row>
    <row r="20" spans="1:10" ht="17.399999999999999">
      <c r="A20" s="693"/>
      <c r="B20" s="693"/>
      <c r="C20" s="693" t="s">
        <v>371</v>
      </c>
      <c r="D20" s="693"/>
      <c r="E20" s="693"/>
      <c r="F20" s="693"/>
      <c r="G20" s="693"/>
      <c r="H20" s="693"/>
      <c r="I20" s="693"/>
      <c r="J20" s="690"/>
    </row>
    <row r="21" spans="1:10" ht="17.399999999999999">
      <c r="A21" s="694"/>
      <c r="B21" s="694"/>
      <c r="C21" s="694"/>
      <c r="D21" s="694"/>
      <c r="E21" s="694"/>
      <c r="F21" s="694"/>
      <c r="G21" s="694"/>
      <c r="H21" s="694"/>
      <c r="I21" s="694"/>
      <c r="J21" s="690"/>
    </row>
    <row r="22" spans="1:10" ht="17.399999999999999">
      <c r="A22" s="820" t="s">
        <v>372</v>
      </c>
      <c r="B22" s="820"/>
      <c r="C22" s="820"/>
      <c r="D22" s="820"/>
      <c r="E22" s="820"/>
      <c r="F22" s="820"/>
      <c r="G22" s="820"/>
      <c r="H22" s="820"/>
      <c r="I22" s="820"/>
      <c r="J22" s="695"/>
    </row>
    <row r="23" spans="1:10" s="679" customFormat="1" ht="17.399999999999999">
      <c r="A23" s="680"/>
      <c r="B23" s="680"/>
      <c r="C23" s="680"/>
      <c r="D23" s="680"/>
      <c r="E23" s="681" t="s">
        <v>375</v>
      </c>
      <c r="F23" s="680"/>
      <c r="G23" s="815" t="s">
        <v>356</v>
      </c>
      <c r="H23" s="815"/>
      <c r="I23" s="815"/>
      <c r="J23" s="690"/>
    </row>
    <row r="24" spans="1:10" s="679" customFormat="1" ht="17.399999999999999">
      <c r="A24" s="681" t="s">
        <v>357</v>
      </c>
      <c r="B24" s="683"/>
      <c r="C24" s="683" t="s">
        <v>358</v>
      </c>
      <c r="D24" s="683" t="s">
        <v>376</v>
      </c>
      <c r="E24" s="683" t="s">
        <v>360</v>
      </c>
      <c r="F24" s="683" t="s">
        <v>361</v>
      </c>
      <c r="G24" s="683" t="s">
        <v>359</v>
      </c>
      <c r="H24" s="683" t="s">
        <v>360</v>
      </c>
      <c r="I24" s="683" t="s">
        <v>361</v>
      </c>
      <c r="J24" s="690"/>
    </row>
    <row r="25" spans="1:10" ht="17.399999999999999">
      <c r="A25" s="685" t="s">
        <v>362</v>
      </c>
      <c r="B25" s="686"/>
      <c r="C25" s="550">
        <v>964544</v>
      </c>
      <c r="D25" s="550">
        <v>976986</v>
      </c>
      <c r="E25" s="550">
        <f>C25-D25</f>
        <v>-12442</v>
      </c>
      <c r="F25" s="687">
        <f>E25/D25</f>
        <v>-1.2735085251989282E-2</v>
      </c>
      <c r="G25" s="550">
        <v>956453</v>
      </c>
      <c r="H25" s="550">
        <f t="shared" ref="H25:H32" si="5">+C25-G25</f>
        <v>8091</v>
      </c>
      <c r="I25" s="687">
        <f t="shared" ref="I25:I32" si="6">+H25/G25</f>
        <v>8.459380649127558E-3</v>
      </c>
      <c r="J25" s="690"/>
    </row>
    <row r="26" spans="1:10" ht="17.399999999999999">
      <c r="A26" s="685" t="s">
        <v>363</v>
      </c>
      <c r="B26" s="686"/>
      <c r="C26" s="550">
        <v>121624</v>
      </c>
      <c r="D26" s="550">
        <v>121623</v>
      </c>
      <c r="E26" s="550">
        <f t="shared" ref="E26:E32" si="7">C26-D26</f>
        <v>1</v>
      </c>
      <c r="F26" s="687">
        <f t="shared" ref="F26:F33" si="8">E26/D26</f>
        <v>8.2221290380931246E-6</v>
      </c>
      <c r="G26" s="550">
        <v>119504</v>
      </c>
      <c r="H26" s="550">
        <f t="shared" si="5"/>
        <v>2120</v>
      </c>
      <c r="I26" s="687">
        <f t="shared" si="6"/>
        <v>1.7739991966796091E-2</v>
      </c>
      <c r="J26" s="690"/>
    </row>
    <row r="27" spans="1:10" ht="17.399999999999999">
      <c r="A27" s="685" t="s">
        <v>364</v>
      </c>
      <c r="B27" s="686"/>
      <c r="C27" s="550">
        <v>161</v>
      </c>
      <c r="D27" s="550">
        <v>162</v>
      </c>
      <c r="E27" s="550">
        <f t="shared" si="7"/>
        <v>-1</v>
      </c>
      <c r="F27" s="687">
        <f t="shared" si="8"/>
        <v>-6.1728395061728392E-3</v>
      </c>
      <c r="G27" s="550">
        <v>162</v>
      </c>
      <c r="H27" s="550">
        <f t="shared" si="5"/>
        <v>-1</v>
      </c>
      <c r="I27" s="687">
        <f t="shared" si="6"/>
        <v>-6.1728395061728392E-3</v>
      </c>
      <c r="J27" s="690"/>
    </row>
    <row r="28" spans="1:10" ht="17.399999999999999">
      <c r="A28" s="685" t="s">
        <v>365</v>
      </c>
      <c r="B28" s="686"/>
      <c r="C28" s="550">
        <v>3444</v>
      </c>
      <c r="D28" s="550">
        <v>3420</v>
      </c>
      <c r="E28" s="550">
        <f t="shared" si="7"/>
        <v>24</v>
      </c>
      <c r="F28" s="687">
        <f t="shared" si="8"/>
        <v>7.0175438596491229E-3</v>
      </c>
      <c r="G28" s="550">
        <v>3439</v>
      </c>
      <c r="H28" s="550">
        <f t="shared" si="5"/>
        <v>5</v>
      </c>
      <c r="I28" s="687">
        <f t="shared" si="6"/>
        <v>1.4539110206455365E-3</v>
      </c>
    </row>
    <row r="29" spans="1:10" ht="17.399999999999999">
      <c r="A29" s="685" t="s">
        <v>366</v>
      </c>
      <c r="B29" s="686"/>
      <c r="C29" s="550">
        <v>4</v>
      </c>
      <c r="D29" s="550">
        <v>4</v>
      </c>
      <c r="E29" s="550">
        <f t="shared" si="7"/>
        <v>0</v>
      </c>
      <c r="F29" s="687">
        <f t="shared" si="8"/>
        <v>0</v>
      </c>
      <c r="G29" s="550">
        <v>4</v>
      </c>
      <c r="H29" s="550">
        <f t="shared" si="5"/>
        <v>0</v>
      </c>
      <c r="I29" s="687">
        <f t="shared" si="6"/>
        <v>0</v>
      </c>
    </row>
    <row r="30" spans="1:10" ht="17.399999999999999">
      <c r="A30" s="685" t="s">
        <v>367</v>
      </c>
      <c r="B30" s="686"/>
      <c r="C30" s="550">
        <v>6102</v>
      </c>
      <c r="D30" s="550">
        <v>6469</v>
      </c>
      <c r="E30" s="550">
        <f t="shared" si="7"/>
        <v>-367</v>
      </c>
      <c r="F30" s="687">
        <f t="shared" si="8"/>
        <v>-5.6732106971711237E-2</v>
      </c>
      <c r="G30" s="550">
        <v>5882</v>
      </c>
      <c r="H30" s="550">
        <f t="shared" si="5"/>
        <v>220</v>
      </c>
      <c r="I30" s="687">
        <f t="shared" si="6"/>
        <v>3.7402244134648079E-2</v>
      </c>
    </row>
    <row r="31" spans="1:10" ht="17.399999999999999">
      <c r="A31" s="685" t="s">
        <v>368</v>
      </c>
      <c r="B31" s="688"/>
      <c r="C31" s="550">
        <v>8</v>
      </c>
      <c r="D31" s="550">
        <v>8</v>
      </c>
      <c r="E31" s="550">
        <f t="shared" si="7"/>
        <v>0</v>
      </c>
      <c r="F31" s="687">
        <f t="shared" si="8"/>
        <v>0</v>
      </c>
      <c r="G31" s="550">
        <v>8</v>
      </c>
      <c r="H31" s="550">
        <f t="shared" si="5"/>
        <v>0</v>
      </c>
      <c r="I31" s="687">
        <f t="shared" si="6"/>
        <v>0</v>
      </c>
      <c r="J31" s="692"/>
    </row>
    <row r="32" spans="1:10" ht="17.399999999999999">
      <c r="A32" s="685" t="s">
        <v>369</v>
      </c>
      <c r="B32" s="688"/>
      <c r="C32" s="553">
        <v>16</v>
      </c>
      <c r="D32" s="553">
        <v>17</v>
      </c>
      <c r="E32" s="553">
        <f t="shared" si="7"/>
        <v>-1</v>
      </c>
      <c r="F32" s="689">
        <f t="shared" si="8"/>
        <v>-5.8823529411764705E-2</v>
      </c>
      <c r="G32" s="553">
        <v>18</v>
      </c>
      <c r="H32" s="553">
        <f t="shared" si="5"/>
        <v>-2</v>
      </c>
      <c r="I32" s="689">
        <f t="shared" si="6"/>
        <v>-0.1111111111111111</v>
      </c>
      <c r="J32" s="690"/>
    </row>
    <row r="33" spans="1:10" ht="17.399999999999999">
      <c r="A33" s="685" t="s">
        <v>370</v>
      </c>
      <c r="B33" s="686"/>
      <c r="C33" s="550">
        <f>SUM(C25:C32)</f>
        <v>1095903</v>
      </c>
      <c r="D33" s="550">
        <f t="shared" ref="D33:E33" si="9">SUM(D25:D32)</f>
        <v>1108689</v>
      </c>
      <c r="E33" s="691">
        <f t="shared" si="9"/>
        <v>-12786</v>
      </c>
      <c r="F33" s="687">
        <f t="shared" si="8"/>
        <v>-1.1532539783473995E-2</v>
      </c>
      <c r="G33" s="691">
        <f>SUM(G25:G32)</f>
        <v>1085470</v>
      </c>
      <c r="H33" s="691">
        <f>SUM(H25:H32)</f>
        <v>10433</v>
      </c>
      <c r="I33" s="687">
        <f>+H33/G33</f>
        <v>9.6115046938192675E-3</v>
      </c>
      <c r="J33" s="692"/>
    </row>
    <row r="34" spans="1:10" ht="17.399999999999999">
      <c r="A34" s="685"/>
      <c r="B34" s="686"/>
      <c r="C34" s="550"/>
      <c r="D34" s="550"/>
      <c r="E34" s="691"/>
      <c r="F34" s="687"/>
      <c r="G34" s="691"/>
      <c r="H34" s="691"/>
      <c r="I34" s="687"/>
      <c r="J34" s="692"/>
    </row>
    <row r="35" spans="1:10" ht="17.399999999999999">
      <c r="A35" s="693"/>
      <c r="B35" s="696"/>
      <c r="C35" s="553"/>
      <c r="D35" s="553"/>
      <c r="E35" s="697"/>
      <c r="F35" s="689"/>
      <c r="G35" s="697"/>
      <c r="H35" s="697"/>
      <c r="I35" s="689"/>
      <c r="J35" s="692"/>
    </row>
    <row r="36" spans="1:10" ht="17.399999999999999">
      <c r="A36" s="694"/>
      <c r="B36" s="694"/>
      <c r="C36" s="694"/>
      <c r="D36" s="694"/>
      <c r="E36" s="694"/>
      <c r="F36" s="694"/>
      <c r="G36" s="694"/>
      <c r="H36" s="694"/>
      <c r="I36" s="694"/>
      <c r="J36" s="690"/>
    </row>
    <row r="37" spans="1:10" ht="17.399999999999999">
      <c r="A37" s="820" t="s">
        <v>373</v>
      </c>
      <c r="B37" s="820"/>
      <c r="C37" s="820"/>
      <c r="D37" s="820"/>
      <c r="E37" s="820"/>
      <c r="F37" s="820"/>
      <c r="G37" s="820"/>
      <c r="H37" s="820"/>
      <c r="I37" s="820"/>
      <c r="J37" s="695"/>
    </row>
    <row r="38" spans="1:10" s="679" customFormat="1" ht="17.399999999999999">
      <c r="A38" s="680"/>
      <c r="B38" s="680"/>
      <c r="C38" s="680"/>
      <c r="D38" s="680"/>
      <c r="E38" s="681" t="s">
        <v>375</v>
      </c>
      <c r="F38" s="680"/>
      <c r="G38" s="815" t="s">
        <v>356</v>
      </c>
      <c r="H38" s="815"/>
      <c r="I38" s="815"/>
      <c r="J38" s="690"/>
    </row>
    <row r="39" spans="1:10" s="679" customFormat="1" ht="17.399999999999999">
      <c r="A39" s="681" t="s">
        <v>357</v>
      </c>
      <c r="B39" s="683"/>
      <c r="C39" s="683" t="s">
        <v>358</v>
      </c>
      <c r="D39" s="683" t="s">
        <v>376</v>
      </c>
      <c r="E39" s="683" t="s">
        <v>360</v>
      </c>
      <c r="F39" s="683" t="s">
        <v>361</v>
      </c>
      <c r="G39" s="683" t="s">
        <v>359</v>
      </c>
      <c r="H39" s="683" t="s">
        <v>360</v>
      </c>
      <c r="I39" s="683" t="s">
        <v>361</v>
      </c>
      <c r="J39" s="690"/>
    </row>
    <row r="40" spans="1:10" ht="17.399999999999999">
      <c r="A40" s="685" t="s">
        <v>362</v>
      </c>
      <c r="B40" s="686"/>
      <c r="C40" s="550">
        <v>960708</v>
      </c>
      <c r="D40" s="550">
        <v>969688</v>
      </c>
      <c r="E40" s="550">
        <f>C40-D40</f>
        <v>-8980</v>
      </c>
      <c r="F40" s="687">
        <f>E40/D40</f>
        <v>-9.2607106615736189E-3</v>
      </c>
      <c r="G40" s="550">
        <v>956783</v>
      </c>
      <c r="H40" s="550">
        <f t="shared" ref="H40:H47" si="10">+C40-G40</f>
        <v>3925</v>
      </c>
      <c r="I40" s="687">
        <f t="shared" ref="I40:I47" si="11">+H40/G40</f>
        <v>4.1022886067164652E-3</v>
      </c>
      <c r="J40" s="690"/>
    </row>
    <row r="41" spans="1:10" ht="17.399999999999999">
      <c r="A41" s="685" t="s">
        <v>363</v>
      </c>
      <c r="B41" s="686"/>
      <c r="C41" s="550">
        <v>121171</v>
      </c>
      <c r="D41" s="550">
        <v>120776</v>
      </c>
      <c r="E41" s="550">
        <f t="shared" ref="E41:E47" si="12">C41-D41</f>
        <v>395</v>
      </c>
      <c r="F41" s="687">
        <f t="shared" ref="F41:F48" si="13">E41/D41</f>
        <v>3.270517321322117E-3</v>
      </c>
      <c r="G41" s="550">
        <v>119669</v>
      </c>
      <c r="H41" s="550">
        <f t="shared" si="10"/>
        <v>1502</v>
      </c>
      <c r="I41" s="687">
        <f t="shared" si="11"/>
        <v>1.2551287300804719E-2</v>
      </c>
      <c r="J41" s="690"/>
    </row>
    <row r="42" spans="1:10" ht="17.399999999999999">
      <c r="A42" s="685" t="s">
        <v>364</v>
      </c>
      <c r="B42" s="686"/>
      <c r="C42" s="550">
        <v>161</v>
      </c>
      <c r="D42" s="550">
        <v>162</v>
      </c>
      <c r="E42" s="550">
        <f t="shared" si="12"/>
        <v>-1</v>
      </c>
      <c r="F42" s="687">
        <f t="shared" si="13"/>
        <v>-6.1728395061728392E-3</v>
      </c>
      <c r="G42" s="550">
        <v>164</v>
      </c>
      <c r="H42" s="550">
        <f t="shared" si="10"/>
        <v>-3</v>
      </c>
      <c r="I42" s="687">
        <f t="shared" si="11"/>
        <v>-1.8292682926829267E-2</v>
      </c>
      <c r="J42" s="690"/>
    </row>
    <row r="43" spans="1:10" ht="17.399999999999999">
      <c r="A43" s="685" t="s">
        <v>365</v>
      </c>
      <c r="B43" s="686"/>
      <c r="C43" s="550">
        <v>3433</v>
      </c>
      <c r="D43" s="550">
        <v>3425</v>
      </c>
      <c r="E43" s="550">
        <f t="shared" si="12"/>
        <v>8</v>
      </c>
      <c r="F43" s="687">
        <f t="shared" si="13"/>
        <v>2.3357664233576644E-3</v>
      </c>
      <c r="G43" s="550">
        <v>3470</v>
      </c>
      <c r="H43" s="550">
        <f t="shared" si="10"/>
        <v>-37</v>
      </c>
      <c r="I43" s="687">
        <f t="shared" si="11"/>
        <v>-1.0662824207492795E-2</v>
      </c>
    </row>
    <row r="44" spans="1:10" ht="17.399999999999999">
      <c r="A44" s="685" t="s">
        <v>366</v>
      </c>
      <c r="B44" s="686"/>
      <c r="C44" s="550">
        <v>4</v>
      </c>
      <c r="D44" s="550">
        <v>4</v>
      </c>
      <c r="E44" s="550">
        <f t="shared" si="12"/>
        <v>0</v>
      </c>
      <c r="F44" s="687">
        <f t="shared" si="13"/>
        <v>0</v>
      </c>
      <c r="G44" s="550">
        <v>4</v>
      </c>
      <c r="H44" s="550">
        <f t="shared" si="10"/>
        <v>0</v>
      </c>
      <c r="I44" s="687">
        <f t="shared" si="11"/>
        <v>0</v>
      </c>
    </row>
    <row r="45" spans="1:10" ht="17.399999999999999">
      <c r="A45" s="685" t="s">
        <v>367</v>
      </c>
      <c r="B45" s="686"/>
      <c r="C45" s="550">
        <v>6015</v>
      </c>
      <c r="D45" s="550">
        <v>6300</v>
      </c>
      <c r="E45" s="550">
        <f t="shared" si="12"/>
        <v>-285</v>
      </c>
      <c r="F45" s="687">
        <f t="shared" si="13"/>
        <v>-4.5238095238095237E-2</v>
      </c>
      <c r="G45" s="550">
        <v>5266</v>
      </c>
      <c r="H45" s="550">
        <f t="shared" si="10"/>
        <v>749</v>
      </c>
      <c r="I45" s="687">
        <f t="shared" si="11"/>
        <v>0.14223319407519938</v>
      </c>
    </row>
    <row r="46" spans="1:10" ht="17.399999999999999">
      <c r="A46" s="685" t="s">
        <v>368</v>
      </c>
      <c r="B46" s="688"/>
      <c r="C46" s="550">
        <v>8</v>
      </c>
      <c r="D46" s="550">
        <v>8</v>
      </c>
      <c r="E46" s="550">
        <f t="shared" si="12"/>
        <v>0</v>
      </c>
      <c r="F46" s="687">
        <f t="shared" si="13"/>
        <v>0</v>
      </c>
      <c r="G46" s="550">
        <v>8</v>
      </c>
      <c r="H46" s="550">
        <f t="shared" si="10"/>
        <v>0</v>
      </c>
      <c r="I46" s="687">
        <f t="shared" si="11"/>
        <v>0</v>
      </c>
      <c r="J46" s="692"/>
    </row>
    <row r="47" spans="1:10" ht="17.399999999999999">
      <c r="A47" s="685" t="s">
        <v>369</v>
      </c>
      <c r="B47" s="688"/>
      <c r="C47" s="553">
        <v>17</v>
      </c>
      <c r="D47" s="553">
        <v>17</v>
      </c>
      <c r="E47" s="553">
        <f t="shared" si="12"/>
        <v>0</v>
      </c>
      <c r="F47" s="689">
        <f t="shared" si="13"/>
        <v>0</v>
      </c>
      <c r="G47" s="553">
        <v>17</v>
      </c>
      <c r="H47" s="553">
        <f t="shared" si="10"/>
        <v>0</v>
      </c>
      <c r="I47" s="689">
        <f t="shared" si="11"/>
        <v>0</v>
      </c>
      <c r="J47" s="690"/>
    </row>
    <row r="48" spans="1:10" ht="17.399999999999999">
      <c r="A48" s="685" t="s">
        <v>370</v>
      </c>
      <c r="B48" s="686"/>
      <c r="C48" s="550">
        <f>SUM(C40:C47)</f>
        <v>1091517</v>
      </c>
      <c r="D48" s="550">
        <f t="shared" ref="D48:E48" si="14">SUM(D40:D47)</f>
        <v>1100380</v>
      </c>
      <c r="E48" s="691">
        <f t="shared" si="14"/>
        <v>-8863</v>
      </c>
      <c r="F48" s="687">
        <f t="shared" si="13"/>
        <v>-8.0544902669986724E-3</v>
      </c>
      <c r="G48" s="691">
        <f>SUM(G40:G47)</f>
        <v>1085381</v>
      </c>
      <c r="H48" s="691">
        <f>SUM(H40:H47)</f>
        <v>6136</v>
      </c>
      <c r="I48" s="687">
        <f>+H48/G48</f>
        <v>5.6533143661073853E-3</v>
      </c>
      <c r="J48" s="692"/>
    </row>
    <row r="49" spans="1:10" ht="17.399999999999999">
      <c r="A49" s="685"/>
      <c r="B49" s="686"/>
      <c r="C49" s="550"/>
      <c r="D49" s="550"/>
      <c r="E49" s="691"/>
      <c r="F49" s="687"/>
      <c r="G49" s="691"/>
      <c r="H49" s="691"/>
      <c r="I49" s="687"/>
      <c r="J49" s="692"/>
    </row>
    <row r="50" spans="1:10" ht="17.399999999999999">
      <c r="A50" s="693"/>
      <c r="B50" s="696"/>
      <c r="C50" s="553"/>
      <c r="D50" s="553"/>
      <c r="E50" s="697"/>
      <c r="F50" s="689"/>
      <c r="G50" s="697"/>
      <c r="H50" s="697"/>
      <c r="I50" s="689"/>
      <c r="J50" s="692"/>
    </row>
    <row r="51" spans="1:10" ht="17.399999999999999">
      <c r="A51" s="694"/>
      <c r="B51" s="694"/>
      <c r="C51" s="694"/>
      <c r="D51" s="694"/>
      <c r="E51" s="694"/>
      <c r="F51" s="694"/>
      <c r="G51" s="694"/>
      <c r="H51" s="694"/>
      <c r="I51" s="694"/>
      <c r="J51" s="692"/>
    </row>
    <row r="52" spans="1:10" ht="17.399999999999999">
      <c r="A52" s="820" t="s">
        <v>374</v>
      </c>
      <c r="B52" s="820"/>
      <c r="C52" s="820"/>
      <c r="D52" s="820"/>
      <c r="E52" s="820"/>
      <c r="F52" s="820"/>
      <c r="G52" s="820"/>
      <c r="H52" s="820"/>
      <c r="I52" s="820"/>
      <c r="J52" s="692"/>
    </row>
    <row r="53" spans="1:10" ht="17.399999999999999">
      <c r="A53" s="680"/>
      <c r="B53" s="680"/>
      <c r="C53" s="680"/>
      <c r="D53" s="680"/>
      <c r="E53" s="681" t="s">
        <v>375</v>
      </c>
      <c r="F53" s="680"/>
      <c r="G53" s="815" t="s">
        <v>356</v>
      </c>
      <c r="H53" s="815"/>
      <c r="I53" s="815"/>
      <c r="J53" s="692"/>
    </row>
    <row r="54" spans="1:10" ht="17.399999999999999">
      <c r="A54" s="681" t="s">
        <v>357</v>
      </c>
      <c r="B54" s="683"/>
      <c r="C54" s="683" t="s">
        <v>358</v>
      </c>
      <c r="D54" s="683" t="s">
        <v>376</v>
      </c>
      <c r="E54" s="683" t="s">
        <v>360</v>
      </c>
      <c r="F54" s="683" t="s">
        <v>361</v>
      </c>
      <c r="G54" s="683" t="s">
        <v>359</v>
      </c>
      <c r="H54" s="683" t="s">
        <v>360</v>
      </c>
      <c r="I54" s="683" t="s">
        <v>361</v>
      </c>
      <c r="J54" s="692"/>
    </row>
    <row r="55" spans="1:10" ht="17.399999999999999">
      <c r="A55" s="685" t="s">
        <v>362</v>
      </c>
      <c r="B55" s="686"/>
      <c r="C55" s="550">
        <v>960708</v>
      </c>
      <c r="D55" s="550">
        <v>969688</v>
      </c>
      <c r="E55" s="550">
        <f>C55-D55</f>
        <v>-8980</v>
      </c>
      <c r="F55" s="687">
        <f>E55/D55</f>
        <v>-9.2607106615736189E-3</v>
      </c>
      <c r="G55" s="550">
        <v>956783</v>
      </c>
      <c r="H55" s="550">
        <f t="shared" ref="H55:H62" si="15">+C55-G55</f>
        <v>3925</v>
      </c>
      <c r="I55" s="687">
        <f t="shared" ref="I55:I62" si="16">+H55/G55</f>
        <v>4.1022886067164652E-3</v>
      </c>
      <c r="J55" s="692"/>
    </row>
    <row r="56" spans="1:10" ht="17.399999999999999">
      <c r="A56" s="685" t="s">
        <v>363</v>
      </c>
      <c r="B56" s="686"/>
      <c r="C56" s="550">
        <v>121171</v>
      </c>
      <c r="D56" s="550">
        <v>120776</v>
      </c>
      <c r="E56" s="550">
        <f t="shared" ref="E56:E62" si="17">C56-D56</f>
        <v>395</v>
      </c>
      <c r="F56" s="687">
        <f t="shared" ref="F56:F63" si="18">E56/D56</f>
        <v>3.270517321322117E-3</v>
      </c>
      <c r="G56" s="550">
        <v>119669</v>
      </c>
      <c r="H56" s="550">
        <f t="shared" si="15"/>
        <v>1502</v>
      </c>
      <c r="I56" s="687">
        <f t="shared" si="16"/>
        <v>1.2551287300804719E-2</v>
      </c>
    </row>
    <row r="57" spans="1:10" ht="17.399999999999999">
      <c r="A57" s="685" t="s">
        <v>364</v>
      </c>
      <c r="B57" s="686"/>
      <c r="C57" s="550">
        <v>161</v>
      </c>
      <c r="D57" s="550">
        <v>162</v>
      </c>
      <c r="E57" s="550">
        <f t="shared" si="17"/>
        <v>-1</v>
      </c>
      <c r="F57" s="687">
        <f t="shared" si="18"/>
        <v>-6.1728395061728392E-3</v>
      </c>
      <c r="G57" s="550">
        <v>164</v>
      </c>
      <c r="H57" s="550">
        <f t="shared" si="15"/>
        <v>-3</v>
      </c>
      <c r="I57" s="687">
        <f t="shared" si="16"/>
        <v>-1.8292682926829267E-2</v>
      </c>
    </row>
    <row r="58" spans="1:10" ht="17.399999999999999">
      <c r="A58" s="685" t="s">
        <v>365</v>
      </c>
      <c r="B58" s="686"/>
      <c r="C58" s="550">
        <v>3433</v>
      </c>
      <c r="D58" s="550">
        <v>3425</v>
      </c>
      <c r="E58" s="550">
        <f t="shared" si="17"/>
        <v>8</v>
      </c>
      <c r="F58" s="687">
        <f t="shared" si="18"/>
        <v>2.3357664233576644E-3</v>
      </c>
      <c r="G58" s="550">
        <v>3470</v>
      </c>
      <c r="H58" s="550">
        <f t="shared" si="15"/>
        <v>-37</v>
      </c>
      <c r="I58" s="687">
        <f t="shared" si="16"/>
        <v>-1.0662824207492795E-2</v>
      </c>
    </row>
    <row r="59" spans="1:10" ht="17.399999999999999">
      <c r="A59" s="685" t="s">
        <v>366</v>
      </c>
      <c r="B59" s="686"/>
      <c r="C59" s="550">
        <v>4</v>
      </c>
      <c r="D59" s="550">
        <v>4</v>
      </c>
      <c r="E59" s="550">
        <f t="shared" si="17"/>
        <v>0</v>
      </c>
      <c r="F59" s="687">
        <f t="shared" si="18"/>
        <v>0</v>
      </c>
      <c r="G59" s="550">
        <v>4</v>
      </c>
      <c r="H59" s="550">
        <f t="shared" si="15"/>
        <v>0</v>
      </c>
      <c r="I59" s="687">
        <f t="shared" si="16"/>
        <v>0</v>
      </c>
    </row>
    <row r="60" spans="1:10" ht="17.399999999999999">
      <c r="A60" s="685" t="s">
        <v>367</v>
      </c>
      <c r="B60" s="686"/>
      <c r="C60" s="550">
        <v>6015</v>
      </c>
      <c r="D60" s="550">
        <v>6300</v>
      </c>
      <c r="E60" s="550">
        <f t="shared" si="17"/>
        <v>-285</v>
      </c>
      <c r="F60" s="687">
        <f t="shared" si="18"/>
        <v>-4.5238095238095237E-2</v>
      </c>
      <c r="G60" s="550">
        <v>5266</v>
      </c>
      <c r="H60" s="550">
        <f t="shared" si="15"/>
        <v>749</v>
      </c>
      <c r="I60" s="687">
        <f t="shared" si="16"/>
        <v>0.14223319407519938</v>
      </c>
    </row>
    <row r="61" spans="1:10" ht="17.399999999999999">
      <c r="A61" s="685" t="s">
        <v>368</v>
      </c>
      <c r="B61" s="688"/>
      <c r="C61" s="550">
        <v>8</v>
      </c>
      <c r="D61" s="550">
        <v>8</v>
      </c>
      <c r="E61" s="550">
        <f t="shared" si="17"/>
        <v>0</v>
      </c>
      <c r="F61" s="687">
        <f t="shared" si="18"/>
        <v>0</v>
      </c>
      <c r="G61" s="550">
        <v>8</v>
      </c>
      <c r="H61" s="550">
        <f t="shared" si="15"/>
        <v>0</v>
      </c>
      <c r="I61" s="687">
        <f t="shared" si="16"/>
        <v>0</v>
      </c>
    </row>
    <row r="62" spans="1:10" ht="17.399999999999999">
      <c r="A62" s="685" t="s">
        <v>369</v>
      </c>
      <c r="B62" s="688"/>
      <c r="C62" s="553">
        <v>17</v>
      </c>
      <c r="D62" s="553">
        <v>17</v>
      </c>
      <c r="E62" s="553">
        <f t="shared" si="17"/>
        <v>0</v>
      </c>
      <c r="F62" s="689">
        <f t="shared" si="18"/>
        <v>0</v>
      </c>
      <c r="G62" s="553">
        <v>17</v>
      </c>
      <c r="H62" s="553">
        <f t="shared" si="15"/>
        <v>0</v>
      </c>
      <c r="I62" s="689">
        <f t="shared" si="16"/>
        <v>0</v>
      </c>
    </row>
    <row r="63" spans="1:10" ht="17.399999999999999">
      <c r="A63" s="685" t="s">
        <v>370</v>
      </c>
      <c r="B63" s="686"/>
      <c r="C63" s="550">
        <f>SUM(C55:C62)</f>
        <v>1091517</v>
      </c>
      <c r="D63" s="550">
        <f t="shared" ref="D63:E63" si="19">SUM(D55:D62)</f>
        <v>1100380</v>
      </c>
      <c r="E63" s="691">
        <f t="shared" si="19"/>
        <v>-8863</v>
      </c>
      <c r="F63" s="687">
        <f t="shared" si="18"/>
        <v>-8.0544902669986724E-3</v>
      </c>
      <c r="G63" s="691">
        <f>SUM(G55:G62)</f>
        <v>1085381</v>
      </c>
      <c r="H63" s="691">
        <f>SUM(H55:H62)</f>
        <v>6136</v>
      </c>
      <c r="I63" s="687">
        <f>+H63/G63</f>
        <v>5.6533143661073853E-3</v>
      </c>
    </row>
    <row r="64" spans="1:10" ht="17.399999999999999">
      <c r="A64" s="698"/>
      <c r="B64" s="699"/>
      <c r="C64" s="560"/>
      <c r="D64" s="560"/>
      <c r="E64" s="700"/>
      <c r="F64" s="701"/>
      <c r="G64" s="691"/>
      <c r="H64" s="700"/>
      <c r="I64" s="701"/>
    </row>
    <row r="65" spans="1:9" ht="17.399999999999999">
      <c r="A65" s="698"/>
      <c r="B65" s="699"/>
      <c r="C65" s="560"/>
      <c r="D65" s="560"/>
      <c r="E65" s="700"/>
      <c r="F65" s="701"/>
      <c r="G65" s="691"/>
      <c r="H65" s="700"/>
      <c r="I65" s="701"/>
    </row>
    <row r="66" spans="1:9" ht="17.399999999999999">
      <c r="A66" s="698"/>
      <c r="B66" s="699"/>
      <c r="C66" s="560"/>
      <c r="D66" s="560"/>
      <c r="E66" s="700"/>
      <c r="F66" s="701"/>
      <c r="G66" s="691"/>
      <c r="H66" s="700"/>
      <c r="I66" s="701"/>
    </row>
    <row r="67" spans="1:9" ht="17.399999999999999">
      <c r="A67" s="698"/>
      <c r="B67" s="699"/>
      <c r="C67" s="560"/>
      <c r="D67" s="560"/>
      <c r="E67" s="700"/>
      <c r="F67" s="701"/>
      <c r="G67" s="691"/>
      <c r="H67" s="700"/>
      <c r="I67" s="701"/>
    </row>
    <row r="68" spans="1:9" ht="17.399999999999999">
      <c r="A68" s="698"/>
      <c r="B68" s="699"/>
      <c r="C68" s="560"/>
      <c r="D68" s="560"/>
      <c r="E68" s="700"/>
      <c r="F68" s="701"/>
      <c r="G68" s="691"/>
      <c r="H68" s="700"/>
      <c r="I68" s="701"/>
    </row>
    <row r="69" spans="1:9" ht="17.399999999999999">
      <c r="A69" s="698"/>
      <c r="B69" s="699"/>
      <c r="C69" s="560"/>
      <c r="D69" s="560"/>
      <c r="E69" s="700"/>
      <c r="F69" s="701"/>
      <c r="G69" s="691"/>
      <c r="H69" s="700"/>
      <c r="I69" s="701"/>
    </row>
    <row r="71" spans="1:9">
      <c r="A71" s="702"/>
    </row>
  </sheetData>
  <mergeCells count="12">
    <mergeCell ref="G53:I53"/>
    <mergeCell ref="A2:I2"/>
    <mergeCell ref="A3:I3"/>
    <mergeCell ref="A4:I4"/>
    <mergeCell ref="A6:I6"/>
    <mergeCell ref="A8:I8"/>
    <mergeCell ref="G9:I9"/>
    <mergeCell ref="A22:I22"/>
    <mergeCell ref="G23:I23"/>
    <mergeCell ref="A37:I37"/>
    <mergeCell ref="G38:I38"/>
    <mergeCell ref="A52:I52"/>
  </mergeCells>
  <printOptions horizontalCentered="1"/>
  <pageMargins left="0.75" right="0.75" top="0.75" bottom="0.75" header="0" footer="0"/>
  <pageSetup scale="59" orientation="portrait" r:id="rId1"/>
  <headerFooter alignWithMargins="0">
    <oddFooter xml:space="preserve">&amp;L
&amp;C&amp;14 8a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2"/>
  <sheetViews>
    <sheetView tabSelected="1" zoomScale="88" zoomScaleNormal="88" workbookViewId="0">
      <pane ySplit="3" topLeftCell="A4" activePane="bottomLeft" state="frozen"/>
      <selection activeCell="C45" sqref="C45"/>
      <selection pane="bottomLeft" activeCell="C45" sqref="C45"/>
    </sheetView>
  </sheetViews>
  <sheetFormatPr defaultColWidth="9.28515625" defaultRowHeight="10.199999999999999" outlineLevelRow="1" outlineLevelCol="1"/>
  <cols>
    <col min="1" max="1" width="4.42578125" style="767" customWidth="1"/>
    <col min="2" max="2" width="30" style="789" customWidth="1"/>
    <col min="3" max="7" width="19.42578125" style="708" hidden="1" customWidth="1" outlineLevel="1"/>
    <col min="8" max="8" width="3" style="708" hidden="1" customWidth="1" outlineLevel="1"/>
    <col min="9" max="9" width="12.140625" style="375" customWidth="1" collapsed="1"/>
    <col min="10" max="10" width="12.140625" style="375" customWidth="1"/>
    <col min="11" max="11" width="12.140625" style="375" hidden="1" customWidth="1" outlineLevel="1"/>
    <col min="12" max="12" width="12.140625" style="375" customWidth="1" collapsed="1"/>
    <col min="13" max="13" width="12.140625" style="375" customWidth="1"/>
    <col min="14" max="15" width="8.85546875" style="708" hidden="1" customWidth="1"/>
    <col min="16" max="21" width="0" style="708" hidden="1" customWidth="1"/>
    <col min="22" max="16384" width="9.28515625" style="708"/>
  </cols>
  <sheetData>
    <row r="1" spans="1:21" ht="33.75" customHeight="1">
      <c r="A1" s="703" t="s">
        <v>438</v>
      </c>
      <c r="B1" s="704"/>
      <c r="C1" s="705"/>
      <c r="D1" s="705"/>
      <c r="E1" s="705"/>
      <c r="F1" s="705"/>
      <c r="G1" s="705"/>
      <c r="H1" s="704"/>
      <c r="I1" s="706"/>
      <c r="J1" s="706"/>
      <c r="K1" s="706"/>
      <c r="L1" s="706"/>
      <c r="M1" s="707"/>
    </row>
    <row r="2" spans="1:21" ht="13.2">
      <c r="A2" s="709"/>
      <c r="B2" s="710"/>
      <c r="C2" s="711" t="s">
        <v>439</v>
      </c>
      <c r="D2" s="711" t="s">
        <v>440</v>
      </c>
      <c r="E2" s="711" t="s">
        <v>441</v>
      </c>
      <c r="F2" s="711" t="s">
        <v>441</v>
      </c>
      <c r="G2" s="711" t="s">
        <v>442</v>
      </c>
      <c r="H2" s="712"/>
      <c r="I2" s="713" t="s">
        <v>439</v>
      </c>
      <c r="J2" s="713" t="s">
        <v>440</v>
      </c>
      <c r="K2" s="713" t="s">
        <v>441</v>
      </c>
      <c r="L2" s="713" t="s">
        <v>441</v>
      </c>
      <c r="M2" s="711" t="s">
        <v>442</v>
      </c>
      <c r="N2" s="714" t="s">
        <v>443</v>
      </c>
      <c r="O2" s="714" t="s">
        <v>444</v>
      </c>
      <c r="P2" s="713" t="s">
        <v>445</v>
      </c>
      <c r="Q2" s="714" t="s">
        <v>446</v>
      </c>
      <c r="R2" s="715" t="s">
        <v>447</v>
      </c>
      <c r="S2" s="711" t="s">
        <v>448</v>
      </c>
      <c r="T2" s="716" t="s">
        <v>439</v>
      </c>
    </row>
    <row r="3" spans="1:21" ht="13.2">
      <c r="A3" s="717" t="s">
        <v>449</v>
      </c>
      <c r="B3" s="718"/>
      <c r="C3" s="719">
        <v>40908</v>
      </c>
      <c r="D3" s="719">
        <v>41274</v>
      </c>
      <c r="E3" s="719">
        <v>41455</v>
      </c>
      <c r="F3" s="719">
        <v>41639</v>
      </c>
      <c r="G3" s="719">
        <v>41820</v>
      </c>
      <c r="H3" s="720"/>
      <c r="I3" s="721">
        <v>40908</v>
      </c>
      <c r="J3" s="721">
        <v>41274</v>
      </c>
      <c r="K3" s="721">
        <v>41455</v>
      </c>
      <c r="L3" s="721">
        <v>41639</v>
      </c>
      <c r="M3" s="719">
        <v>42004</v>
      </c>
    </row>
    <row r="4" spans="1:21" ht="13.2">
      <c r="A4" s="709"/>
      <c r="B4" s="710"/>
      <c r="C4" s="713"/>
      <c r="D4" s="713"/>
      <c r="E4" s="713"/>
      <c r="F4" s="713"/>
      <c r="G4" s="713"/>
      <c r="H4" s="712"/>
      <c r="I4" s="722"/>
      <c r="J4" s="722"/>
      <c r="K4" s="722"/>
      <c r="L4" s="722"/>
      <c r="M4" s="723"/>
    </row>
    <row r="5" spans="1:21" ht="13.2">
      <c r="A5" s="724">
        <v>1</v>
      </c>
      <c r="B5" s="725" t="s">
        <v>450</v>
      </c>
      <c r="C5" s="726"/>
      <c r="D5" s="726"/>
      <c r="E5" s="726"/>
      <c r="F5" s="726"/>
      <c r="G5" s="726"/>
      <c r="H5" s="727"/>
      <c r="I5" s="726"/>
      <c r="J5" s="726"/>
      <c r="K5" s="726"/>
      <c r="L5" s="726"/>
      <c r="M5" s="728"/>
    </row>
    <row r="6" spans="1:21" ht="15.6">
      <c r="A6" s="709">
        <f>A5+1</f>
        <v>2</v>
      </c>
      <c r="B6" s="710" t="s">
        <v>451</v>
      </c>
      <c r="C6" s="729">
        <v>756711</v>
      </c>
      <c r="D6" s="729">
        <f>'[5]12 ME Dec 2012'!$F$9</f>
        <v>763655</v>
      </c>
      <c r="E6" s="729">
        <f>'[6]3.05 Lead'!$F$9</f>
        <v>767875</v>
      </c>
      <c r="F6" s="729">
        <f>'[7]3.05 Lead'!$F$9</f>
        <v>773385</v>
      </c>
      <c r="G6" s="729">
        <f>+'[8]3.05 Lead'!$F$8</f>
        <v>784612</v>
      </c>
      <c r="H6" s="730"/>
      <c r="I6" s="731">
        <f>I34</f>
        <v>0.41123049984946586</v>
      </c>
      <c r="J6" s="731">
        <f>J34</f>
        <v>0.4121290849029467</v>
      </c>
      <c r="K6" s="731">
        <f t="shared" ref="K6:M7" si="0">E6/E$8</f>
        <v>0.41360252036973899</v>
      </c>
      <c r="L6" s="731">
        <f t="shared" si="0"/>
        <v>0.41607442787311583</v>
      </c>
      <c r="M6" s="732">
        <f t="shared" si="0"/>
        <v>0.41820791640660104</v>
      </c>
      <c r="N6" s="733" t="e">
        <f>+#REF!-#REF!</f>
        <v>#REF!</v>
      </c>
      <c r="O6" s="733" t="e">
        <f>+#REF!-#REF!</f>
        <v>#REF!</v>
      </c>
      <c r="P6" s="733" t="e">
        <f>+#REF!-#REF!</f>
        <v>#REF!</v>
      </c>
      <c r="Q6" s="733" t="e">
        <f>+#REF!-#REF!</f>
        <v>#REF!</v>
      </c>
      <c r="R6" s="733" t="e">
        <f>+#REF!-#REF!</f>
        <v>#REF!</v>
      </c>
      <c r="S6" s="733" t="e">
        <f>+#REF!-#REF!</f>
        <v>#REF!</v>
      </c>
      <c r="T6" s="733" t="e">
        <f>+I6-#REF!</f>
        <v>#REF!</v>
      </c>
      <c r="U6" s="734" t="e">
        <f>+I6-#REF!</f>
        <v>#REF!</v>
      </c>
    </row>
    <row r="7" spans="1:21" ht="13.2">
      <c r="A7" s="709">
        <f>A6+1</f>
        <v>3</v>
      </c>
      <c r="B7" s="735" t="s">
        <v>452</v>
      </c>
      <c r="C7" s="736">
        <v>1083403</v>
      </c>
      <c r="D7" s="736">
        <f>'[5]12 ME Dec 2012'!$E$9</f>
        <v>1089296</v>
      </c>
      <c r="E7" s="736">
        <f>'[6]3.05 Lead'!$E$9</f>
        <v>1088678</v>
      </c>
      <c r="F7" s="736">
        <f>'[7]3.05 Lead'!$E$9</f>
        <v>1085381</v>
      </c>
      <c r="G7" s="736">
        <f>+'[8]3.05 Lead'!$E$8</f>
        <v>1091517</v>
      </c>
      <c r="H7" s="737"/>
      <c r="I7" s="738">
        <f>I35</f>
        <v>0.5887695001505342</v>
      </c>
      <c r="J7" s="738">
        <f>J35</f>
        <v>0.58787091509705325</v>
      </c>
      <c r="K7" s="738">
        <f t="shared" si="0"/>
        <v>0.58639747963026101</v>
      </c>
      <c r="L7" s="738">
        <f t="shared" si="0"/>
        <v>0.58392557212688423</v>
      </c>
      <c r="M7" s="739">
        <f t="shared" si="0"/>
        <v>0.58179208359339896</v>
      </c>
    </row>
    <row r="8" spans="1:21" ht="13.2">
      <c r="A8" s="740">
        <f>A7+1</f>
        <v>4</v>
      </c>
      <c r="B8" s="710" t="s">
        <v>453</v>
      </c>
      <c r="C8" s="729">
        <f t="shared" ref="C8:G8" si="1">SUM(C6:C7)</f>
        <v>1840114</v>
      </c>
      <c r="D8" s="729">
        <f t="shared" si="1"/>
        <v>1852951</v>
      </c>
      <c r="E8" s="729">
        <f t="shared" si="1"/>
        <v>1856553</v>
      </c>
      <c r="F8" s="729">
        <f t="shared" si="1"/>
        <v>1858766</v>
      </c>
      <c r="G8" s="729">
        <f t="shared" si="1"/>
        <v>1876129</v>
      </c>
      <c r="H8" s="730"/>
      <c r="I8" s="731">
        <f>SUM(I6:I7)</f>
        <v>1</v>
      </c>
      <c r="J8" s="731">
        <f t="shared" ref="J8" si="2">SUM(J6:J7)</f>
        <v>1</v>
      </c>
      <c r="K8" s="731">
        <f>SUM(K6:K7)</f>
        <v>1</v>
      </c>
      <c r="L8" s="731">
        <f>SUM(L6:L7)</f>
        <v>1</v>
      </c>
      <c r="M8" s="732">
        <f>SUM(M6:M7)</f>
        <v>1</v>
      </c>
      <c r="N8" s="741"/>
      <c r="O8" s="741"/>
      <c r="P8" s="741"/>
    </row>
    <row r="9" spans="1:21" ht="13.2">
      <c r="A9" s="709">
        <f t="shared" ref="A9:A28" si="3">A8+1</f>
        <v>5</v>
      </c>
      <c r="B9" s="710"/>
      <c r="C9" s="742"/>
      <c r="D9" s="742"/>
      <c r="E9" s="742"/>
      <c r="F9" s="742"/>
      <c r="G9" s="742"/>
      <c r="H9" s="712"/>
      <c r="I9" s="713"/>
      <c r="J9" s="713"/>
      <c r="K9" s="713"/>
      <c r="L9" s="713"/>
      <c r="M9" s="711"/>
    </row>
    <row r="10" spans="1:21" ht="13.2">
      <c r="A10" s="709">
        <f t="shared" si="3"/>
        <v>6</v>
      </c>
      <c r="B10" s="710"/>
      <c r="C10" s="742"/>
      <c r="D10" s="742"/>
      <c r="E10" s="742"/>
      <c r="F10" s="742"/>
      <c r="G10" s="742"/>
      <c r="H10" s="712"/>
      <c r="I10" s="713"/>
      <c r="J10" s="713"/>
      <c r="K10" s="713"/>
      <c r="L10" s="713"/>
      <c r="M10" s="711"/>
    </row>
    <row r="11" spans="1:21" ht="13.2">
      <c r="A11" s="724">
        <f t="shared" si="3"/>
        <v>7</v>
      </c>
      <c r="B11" s="725" t="s">
        <v>454</v>
      </c>
      <c r="C11" s="726"/>
      <c r="D11" s="726"/>
      <c r="E11" s="726"/>
      <c r="F11" s="726"/>
      <c r="G11" s="726"/>
      <c r="H11" s="727"/>
      <c r="I11" s="726"/>
      <c r="J11" s="726"/>
      <c r="K11" s="726"/>
      <c r="L11" s="726"/>
      <c r="M11" s="728"/>
    </row>
    <row r="12" spans="1:21" ht="15.6">
      <c r="A12" s="709">
        <f t="shared" si="3"/>
        <v>8</v>
      </c>
      <c r="B12" s="710" t="s">
        <v>451</v>
      </c>
      <c r="C12" s="729">
        <v>412367</v>
      </c>
      <c r="D12" s="729">
        <f>'[5]12 ME Dec 2012'!$F$12</f>
        <v>417533</v>
      </c>
      <c r="E12" s="729">
        <f>'[6]3.05 Lead'!$F$12</f>
        <v>430896</v>
      </c>
      <c r="F12" s="729">
        <f>'[7]3.05 Lead'!$F$12</f>
        <v>437346</v>
      </c>
      <c r="G12" s="729">
        <f>+'[8]3.05 Lead'!$F$11</f>
        <v>448567</v>
      </c>
      <c r="H12" s="730"/>
      <c r="I12" s="731">
        <f t="shared" ref="I12:M13" si="4">C12/C$14</f>
        <v>0.36700058917030226</v>
      </c>
      <c r="J12" s="731">
        <f t="shared" si="4"/>
        <v>0.36779498129458887</v>
      </c>
      <c r="K12" s="731">
        <f t="shared" si="4"/>
        <v>0.37309015722056077</v>
      </c>
      <c r="L12" s="731">
        <f t="shared" si="4"/>
        <v>0.37517467850148362</v>
      </c>
      <c r="M12" s="732">
        <f t="shared" si="4"/>
        <v>0.37731486154570842</v>
      </c>
      <c r="N12" s="733" t="e">
        <f>+#REF!-#REF!</f>
        <v>#REF!</v>
      </c>
      <c r="O12" s="733" t="e">
        <f>+#REF!-#REF!</f>
        <v>#REF!</v>
      </c>
      <c r="P12" s="733" t="e">
        <f>+#REF!-#REF!</f>
        <v>#REF!</v>
      </c>
      <c r="Q12" s="733" t="e">
        <f>+#REF!-#REF!</f>
        <v>#REF!</v>
      </c>
      <c r="R12" s="733" t="e">
        <f>+#REF!-#REF!</f>
        <v>#REF!</v>
      </c>
      <c r="S12" s="733" t="e">
        <f>+#REF!-#REF!</f>
        <v>#REF!</v>
      </c>
      <c r="T12" s="733" t="e">
        <f>+I12-#REF!</f>
        <v>#REF!</v>
      </c>
    </row>
    <row r="13" spans="1:21" ht="13.2">
      <c r="A13" s="709">
        <f t="shared" si="3"/>
        <v>9</v>
      </c>
      <c r="B13" s="735" t="s">
        <v>452</v>
      </c>
      <c r="C13" s="736">
        <v>711247</v>
      </c>
      <c r="D13" s="736">
        <f>'[5]12 ME Dec 2012'!$E$12</f>
        <v>717700</v>
      </c>
      <c r="E13" s="736">
        <f>'[6]3.05 Lead'!$E$12</f>
        <v>724042</v>
      </c>
      <c r="F13" s="736">
        <f>'[7]3.05 Lead'!$E$12</f>
        <v>728367</v>
      </c>
      <c r="G13" s="736">
        <f>+'[8]3.05 Lead'!$E$11</f>
        <v>740273</v>
      </c>
      <c r="H13" s="737"/>
      <c r="I13" s="738">
        <f t="shared" si="4"/>
        <v>0.6329994108296978</v>
      </c>
      <c r="J13" s="738">
        <f t="shared" si="4"/>
        <v>0.63220501870541113</v>
      </c>
      <c r="K13" s="738">
        <f t="shared" si="4"/>
        <v>0.62690984277943929</v>
      </c>
      <c r="L13" s="738">
        <f t="shared" si="4"/>
        <v>0.62482532149851633</v>
      </c>
      <c r="M13" s="739">
        <f t="shared" si="4"/>
        <v>0.62268513845429163</v>
      </c>
    </row>
    <row r="14" spans="1:21" ht="13.2">
      <c r="A14" s="740">
        <f t="shared" si="3"/>
        <v>10</v>
      </c>
      <c r="B14" s="710" t="s">
        <v>453</v>
      </c>
      <c r="C14" s="729">
        <f t="shared" ref="C14:G14" si="5">SUM(C12:C13)</f>
        <v>1123614</v>
      </c>
      <c r="D14" s="729">
        <f t="shared" si="5"/>
        <v>1135233</v>
      </c>
      <c r="E14" s="729">
        <f t="shared" si="5"/>
        <v>1154938</v>
      </c>
      <c r="F14" s="729">
        <f t="shared" si="5"/>
        <v>1165713</v>
      </c>
      <c r="G14" s="729">
        <f t="shared" si="5"/>
        <v>1188840</v>
      </c>
      <c r="H14" s="730"/>
      <c r="I14" s="731">
        <f>SUM(I12:I13)</f>
        <v>1</v>
      </c>
      <c r="J14" s="731">
        <f t="shared" ref="J14:M14" si="6">SUM(J12:J13)</f>
        <v>1</v>
      </c>
      <c r="K14" s="731">
        <f t="shared" si="6"/>
        <v>1</v>
      </c>
      <c r="L14" s="731">
        <f t="shared" si="6"/>
        <v>1</v>
      </c>
      <c r="M14" s="732">
        <f t="shared" si="6"/>
        <v>1</v>
      </c>
    </row>
    <row r="15" spans="1:21" ht="13.2">
      <c r="A15" s="743">
        <f t="shared" si="3"/>
        <v>11</v>
      </c>
      <c r="B15" s="735"/>
      <c r="C15" s="744"/>
      <c r="D15" s="744"/>
      <c r="E15" s="744"/>
      <c r="F15" s="744"/>
      <c r="G15" s="744"/>
      <c r="H15" s="745"/>
      <c r="I15" s="744"/>
      <c r="J15" s="744"/>
      <c r="K15" s="744"/>
      <c r="L15" s="744"/>
      <c r="M15" s="746"/>
    </row>
    <row r="16" spans="1:21" ht="13.2">
      <c r="A16" s="724">
        <f t="shared" si="3"/>
        <v>12</v>
      </c>
      <c r="B16" s="725" t="s">
        <v>455</v>
      </c>
      <c r="C16" s="726"/>
      <c r="D16" s="726"/>
      <c r="E16" s="726"/>
      <c r="F16" s="726"/>
      <c r="G16" s="726"/>
      <c r="H16" s="727"/>
      <c r="I16" s="726"/>
      <c r="J16" s="726"/>
      <c r="K16" s="726"/>
      <c r="L16" s="726"/>
      <c r="M16" s="728"/>
    </row>
    <row r="17" spans="1:20" ht="13.2">
      <c r="A17" s="709">
        <f t="shared" si="3"/>
        <v>13</v>
      </c>
      <c r="B17" s="710"/>
      <c r="C17" s="747"/>
      <c r="D17" s="747"/>
      <c r="E17" s="747"/>
      <c r="F17" s="747"/>
      <c r="G17" s="747"/>
      <c r="H17" s="730"/>
      <c r="I17" s="748"/>
      <c r="J17" s="748"/>
      <c r="K17" s="748"/>
      <c r="L17" s="748"/>
      <c r="M17" s="749"/>
    </row>
    <row r="18" spans="1:20" ht="13.2" hidden="1" outlineLevel="1">
      <c r="A18" s="709">
        <f t="shared" si="3"/>
        <v>14</v>
      </c>
      <c r="B18" s="750" t="s">
        <v>456</v>
      </c>
      <c r="C18" s="747">
        <v>2639163800</v>
      </c>
      <c r="D18" s="747">
        <f>'[5]12 ME Dec 2012'!$F$16</f>
        <v>2749020760</v>
      </c>
      <c r="E18" s="747">
        <f>'[6]3.05 Lead'!$F$16</f>
        <v>2816514420</v>
      </c>
      <c r="F18" s="747">
        <f>'[7]3.05 Lead'!F16</f>
        <v>2888252868</v>
      </c>
      <c r="G18" s="747">
        <f>+'[8]3.05 Lead'!$F$15</f>
        <v>3032182241</v>
      </c>
      <c r="H18" s="730"/>
      <c r="I18" s="731"/>
      <c r="J18" s="731"/>
      <c r="K18" s="731"/>
      <c r="L18" s="731"/>
      <c r="M18" s="732"/>
    </row>
    <row r="19" spans="1:20" ht="13.2" hidden="1" outlineLevel="1">
      <c r="A19" s="709">
        <f t="shared" si="3"/>
        <v>15</v>
      </c>
      <c r="B19" s="750" t="s">
        <v>457</v>
      </c>
      <c r="C19" s="747">
        <v>0</v>
      </c>
      <c r="D19" s="747">
        <v>0</v>
      </c>
      <c r="E19" s="747">
        <f>'[6]3.05 Lead'!$F$17</f>
        <v>0</v>
      </c>
      <c r="F19" s="747">
        <f>'[7]3.05 Lead'!F17</f>
        <v>0</v>
      </c>
      <c r="G19" s="747">
        <f>+'[8]3.05 Lead'!$F$16</f>
        <v>0</v>
      </c>
      <c r="H19" s="730"/>
      <c r="I19" s="731"/>
      <c r="J19" s="731"/>
      <c r="K19" s="731"/>
      <c r="L19" s="731"/>
      <c r="M19" s="732"/>
    </row>
    <row r="20" spans="1:20" ht="13.2" hidden="1" outlineLevel="1">
      <c r="A20" s="709">
        <f t="shared" si="3"/>
        <v>16</v>
      </c>
      <c r="B20" s="735" t="s">
        <v>458</v>
      </c>
      <c r="C20" s="736">
        <v>38526839</v>
      </c>
      <c r="D20" s="736">
        <f>'[5]12 ME Dec 2012'!$F$18</f>
        <v>33226574</v>
      </c>
      <c r="E20" s="736">
        <f>'[6]3.05 Lead'!$F$18</f>
        <v>35519580</v>
      </c>
      <c r="F20" s="736">
        <f>'[7]3.05 Lead'!F18</f>
        <v>36637831</v>
      </c>
      <c r="G20" s="736">
        <f>+'[8]3.05 Lead'!$F$17</f>
        <v>32663137</v>
      </c>
      <c r="H20" s="737"/>
      <c r="I20" s="731"/>
      <c r="J20" s="731"/>
      <c r="K20" s="731"/>
      <c r="L20" s="731"/>
      <c r="M20" s="732"/>
    </row>
    <row r="21" spans="1:20" ht="15.6" collapsed="1">
      <c r="A21" s="709">
        <f t="shared" si="3"/>
        <v>17</v>
      </c>
      <c r="B21" s="710" t="s">
        <v>451</v>
      </c>
      <c r="C21" s="751">
        <f t="shared" ref="C21:G21" si="7">SUM(C18:C20)</f>
        <v>2677690639</v>
      </c>
      <c r="D21" s="751">
        <f t="shared" si="7"/>
        <v>2782247334</v>
      </c>
      <c r="E21" s="751">
        <f t="shared" si="7"/>
        <v>2852034000</v>
      </c>
      <c r="F21" s="751">
        <f t="shared" si="7"/>
        <v>2924890699</v>
      </c>
      <c r="G21" s="751">
        <f t="shared" si="7"/>
        <v>3064845378</v>
      </c>
      <c r="H21" s="752"/>
      <c r="I21" s="731">
        <f>C21/C$29</f>
        <v>0.38874134800347915</v>
      </c>
      <c r="J21" s="731">
        <f>D21/D$29</f>
        <v>0.38369786585445526</v>
      </c>
      <c r="K21" s="731">
        <f>E21/E$29</f>
        <v>0.3843473178930023</v>
      </c>
      <c r="L21" s="731">
        <f>F21/F$29</f>
        <v>0.38735147262067005</v>
      </c>
      <c r="M21" s="732">
        <f>G21/G$29</f>
        <v>0.39007051826843481</v>
      </c>
      <c r="N21" s="733" t="e">
        <f>+#REF!-#REF!</f>
        <v>#REF!</v>
      </c>
      <c r="O21" s="733" t="e">
        <f>+#REF!-#REF!</f>
        <v>#REF!</v>
      </c>
      <c r="P21" s="733" t="e">
        <f>+#REF!-#REF!</f>
        <v>#REF!</v>
      </c>
      <c r="Q21" s="733" t="e">
        <f>+#REF!-#REF!</f>
        <v>#REF!</v>
      </c>
      <c r="R21" s="733" t="e">
        <f>+#REF!-#REF!</f>
        <v>#REF!</v>
      </c>
      <c r="S21" s="733" t="e">
        <f>+#REF!-#REF!</f>
        <v>#REF!</v>
      </c>
      <c r="T21" s="733" t="e">
        <f>+I21-#REF!</f>
        <v>#REF!</v>
      </c>
    </row>
    <row r="22" spans="1:20" ht="13.2" hidden="1" outlineLevel="1">
      <c r="A22" s="709">
        <f t="shared" si="3"/>
        <v>18</v>
      </c>
      <c r="B22" s="750" t="s">
        <v>456</v>
      </c>
      <c r="C22" s="747">
        <v>2995941531</v>
      </c>
      <c r="D22" s="747">
        <f>'[5]12 ME Dec 2012'!$E$16</f>
        <v>3176775040</v>
      </c>
      <c r="E22" s="747">
        <f>'[6]3.05 Lead'!$E$16</f>
        <v>3231023707</v>
      </c>
      <c r="F22" s="747">
        <f>'[7]3.05 Lead'!E16</f>
        <v>3244593411</v>
      </c>
      <c r="G22" s="747">
        <f>+'[8]3.05 Lead'!$E$15</f>
        <v>3278842368</v>
      </c>
      <c r="H22" s="730"/>
      <c r="I22" s="731"/>
      <c r="J22" s="731"/>
      <c r="K22" s="731"/>
      <c r="L22" s="731"/>
      <c r="M22" s="732"/>
    </row>
    <row r="23" spans="1:20" ht="13.2" hidden="1" outlineLevel="1">
      <c r="A23" s="709">
        <f t="shared" si="3"/>
        <v>19</v>
      </c>
      <c r="B23" s="750" t="s">
        <v>457</v>
      </c>
      <c r="C23" s="747">
        <v>1068191547</v>
      </c>
      <c r="D23" s="747">
        <f>'[5]12 ME Dec 2012'!$E$17</f>
        <v>1119834432</v>
      </c>
      <c r="E23" s="747">
        <f>'[6]3.05 Lead'!$E$17</f>
        <v>1153130146</v>
      </c>
      <c r="F23" s="747">
        <f>'[7]3.05 Lead'!E17</f>
        <v>1185923090</v>
      </c>
      <c r="G23" s="747">
        <f>+'[8]3.05 Lead'!$E$16</f>
        <v>1306458064</v>
      </c>
      <c r="H23" s="730"/>
      <c r="I23" s="731"/>
      <c r="J23" s="731"/>
      <c r="K23" s="731"/>
      <c r="L23" s="731"/>
      <c r="M23" s="732"/>
    </row>
    <row r="24" spans="1:20" ht="13.2" hidden="1" outlineLevel="1">
      <c r="A24" s="709">
        <f t="shared" si="3"/>
        <v>20</v>
      </c>
      <c r="B24" s="735" t="s">
        <v>459</v>
      </c>
      <c r="C24" s="736">
        <v>146279781</v>
      </c>
      <c r="D24" s="736">
        <f>'[5]12 ME Dec 2012'!$E$18</f>
        <v>172284213</v>
      </c>
      <c r="E24" s="736">
        <f>'[6]3.05 Lead'!$E$18</f>
        <v>184272411</v>
      </c>
      <c r="F24" s="736">
        <f>'[7]3.05 Lead'!E18</f>
        <v>195592101</v>
      </c>
      <c r="G24" s="747">
        <f>+'[8]3.05 Lead'!$E$17</f>
        <v>207011382</v>
      </c>
      <c r="H24" s="737"/>
      <c r="I24" s="731"/>
      <c r="J24" s="731"/>
      <c r="K24" s="731"/>
      <c r="L24" s="731"/>
      <c r="M24" s="732"/>
    </row>
    <row r="25" spans="1:20" ht="13.2" collapsed="1">
      <c r="A25" s="709">
        <f t="shared" si="3"/>
        <v>21</v>
      </c>
      <c r="B25" s="710" t="s">
        <v>452</v>
      </c>
      <c r="C25" s="751">
        <f t="shared" ref="C25:G25" si="8">SUM(C22:C24)</f>
        <v>4210412859</v>
      </c>
      <c r="D25" s="751">
        <f t="shared" si="8"/>
        <v>4468893685</v>
      </c>
      <c r="E25" s="751">
        <f t="shared" si="8"/>
        <v>4568426264</v>
      </c>
      <c r="F25" s="751">
        <f t="shared" si="8"/>
        <v>4626108602</v>
      </c>
      <c r="G25" s="751">
        <f t="shared" si="8"/>
        <v>4792311814</v>
      </c>
      <c r="H25" s="752"/>
      <c r="I25" s="738">
        <f>C25/C$29</f>
        <v>0.61125865199652085</v>
      </c>
      <c r="J25" s="738">
        <f>D25/D$29</f>
        <v>0.61630213414554469</v>
      </c>
      <c r="K25" s="738">
        <f>E25/E$29</f>
        <v>0.61565268210699764</v>
      </c>
      <c r="L25" s="738">
        <f>F25/F$29</f>
        <v>0.61264852737932995</v>
      </c>
      <c r="M25" s="739">
        <f>G25/G$29</f>
        <v>0.60992948173156514</v>
      </c>
    </row>
    <row r="26" spans="1:20" ht="13.2" hidden="1" outlineLevel="1">
      <c r="A26" s="709">
        <f t="shared" si="3"/>
        <v>22</v>
      </c>
      <c r="B26" s="750" t="s">
        <v>456</v>
      </c>
      <c r="C26" s="753">
        <v>5635105331</v>
      </c>
      <c r="D26" s="753">
        <f>+D18+D22</f>
        <v>5925795800</v>
      </c>
      <c r="E26" s="753">
        <f>+E18+E22</f>
        <v>6047538127</v>
      </c>
      <c r="F26" s="753">
        <f>+F18+F22</f>
        <v>6132846279</v>
      </c>
      <c r="G26" s="753">
        <f>+G18+G22</f>
        <v>6311024609</v>
      </c>
      <c r="H26" s="754"/>
      <c r="I26" s="731"/>
      <c r="J26" s="731"/>
      <c r="K26" s="731"/>
      <c r="L26" s="731"/>
      <c r="M26" s="732"/>
    </row>
    <row r="27" spans="1:20" ht="13.2" hidden="1" outlineLevel="1">
      <c r="A27" s="709">
        <f t="shared" si="3"/>
        <v>23</v>
      </c>
      <c r="B27" s="750" t="s">
        <v>457</v>
      </c>
      <c r="C27" s="753">
        <v>1068191547</v>
      </c>
      <c r="D27" s="753">
        <f t="shared" ref="D27:G28" si="9">+D19+D23</f>
        <v>1119834432</v>
      </c>
      <c r="E27" s="753">
        <f t="shared" si="9"/>
        <v>1153130146</v>
      </c>
      <c r="F27" s="753">
        <f t="shared" si="9"/>
        <v>1185923090</v>
      </c>
      <c r="G27" s="753">
        <f t="shared" si="9"/>
        <v>1306458064</v>
      </c>
      <c r="H27" s="754"/>
      <c r="I27" s="731"/>
      <c r="J27" s="731"/>
      <c r="K27" s="731"/>
      <c r="L27" s="731"/>
      <c r="M27" s="732"/>
    </row>
    <row r="28" spans="1:20" ht="13.2" hidden="1" outlineLevel="1">
      <c r="A28" s="709">
        <f t="shared" si="3"/>
        <v>24</v>
      </c>
      <c r="B28" s="735" t="s">
        <v>459</v>
      </c>
      <c r="C28" s="736">
        <v>184806620</v>
      </c>
      <c r="D28" s="736">
        <f t="shared" si="9"/>
        <v>205510787</v>
      </c>
      <c r="E28" s="736">
        <f t="shared" si="9"/>
        <v>219791991</v>
      </c>
      <c r="F28" s="736">
        <f>+F20+F24</f>
        <v>232229932</v>
      </c>
      <c r="G28" s="736">
        <f>+G20+G24</f>
        <v>239674519</v>
      </c>
      <c r="H28" s="737"/>
      <c r="I28" s="738"/>
      <c r="J28" s="738"/>
      <c r="K28" s="738"/>
      <c r="L28" s="738"/>
      <c r="M28" s="739"/>
    </row>
    <row r="29" spans="1:20" ht="13.2" collapsed="1">
      <c r="A29" s="740">
        <f>A28+1</f>
        <v>25</v>
      </c>
      <c r="B29" s="755" t="s">
        <v>453</v>
      </c>
      <c r="C29" s="756">
        <f t="shared" ref="C29:G29" si="10">C21+C25</f>
        <v>6888103498</v>
      </c>
      <c r="D29" s="756">
        <f t="shared" si="10"/>
        <v>7251141019</v>
      </c>
      <c r="E29" s="756">
        <f t="shared" si="10"/>
        <v>7420460264</v>
      </c>
      <c r="F29" s="756">
        <f t="shared" si="10"/>
        <v>7550999301</v>
      </c>
      <c r="G29" s="756">
        <f t="shared" si="10"/>
        <v>7857157192</v>
      </c>
      <c r="H29" s="757"/>
      <c r="I29" s="748">
        <f t="shared" ref="I29:M29" si="11">I21+I25</f>
        <v>1</v>
      </c>
      <c r="J29" s="748">
        <f t="shared" si="11"/>
        <v>1</v>
      </c>
      <c r="K29" s="748">
        <f t="shared" si="11"/>
        <v>1</v>
      </c>
      <c r="L29" s="748">
        <f t="shared" si="11"/>
        <v>1</v>
      </c>
      <c r="M29" s="749">
        <f t="shared" si="11"/>
        <v>1</v>
      </c>
    </row>
    <row r="30" spans="1:20" ht="13.2">
      <c r="A30" s="743">
        <f t="shared" ref="A30:A62" si="12">A29+1</f>
        <v>26</v>
      </c>
      <c r="B30" s="735"/>
      <c r="C30" s="744"/>
      <c r="D30" s="744"/>
      <c r="E30" s="744"/>
      <c r="F30" s="744"/>
      <c r="G30" s="744"/>
      <c r="H30" s="745"/>
      <c r="I30" s="744"/>
      <c r="J30" s="744"/>
      <c r="K30" s="744"/>
      <c r="L30" s="744"/>
      <c r="M30" s="746"/>
    </row>
    <row r="31" spans="1:20" ht="13.2">
      <c r="A31" s="724">
        <f t="shared" si="12"/>
        <v>27</v>
      </c>
      <c r="B31" s="725" t="s">
        <v>460</v>
      </c>
      <c r="C31" s="726"/>
      <c r="D31" s="726"/>
      <c r="E31" s="726"/>
      <c r="F31" s="726"/>
      <c r="G31" s="726"/>
      <c r="H31" s="727"/>
      <c r="I31" s="726"/>
      <c r="J31" s="726"/>
      <c r="K31" s="726"/>
      <c r="L31" s="726"/>
      <c r="M31" s="728"/>
    </row>
    <row r="32" spans="1:20" ht="13.2">
      <c r="A32" s="740">
        <f t="shared" si="12"/>
        <v>28</v>
      </c>
      <c r="B32" s="758"/>
      <c r="C32" s="759"/>
      <c r="D32" s="759"/>
      <c r="E32" s="759"/>
      <c r="F32" s="759"/>
      <c r="G32" s="759"/>
      <c r="H32" s="760"/>
      <c r="I32" s="761"/>
      <c r="J32" s="761"/>
      <c r="K32" s="761"/>
      <c r="L32" s="761"/>
      <c r="M32" s="759"/>
    </row>
    <row r="33" spans="1:20" ht="13.2">
      <c r="A33" s="709">
        <f t="shared" si="12"/>
        <v>29</v>
      </c>
      <c r="B33" s="762" t="s">
        <v>461</v>
      </c>
      <c r="C33" s="763"/>
      <c r="D33" s="763"/>
      <c r="E33" s="763"/>
      <c r="F33" s="763"/>
      <c r="G33" s="763"/>
      <c r="H33" s="764"/>
      <c r="I33" s="765"/>
      <c r="J33" s="765"/>
      <c r="K33" s="765"/>
      <c r="L33" s="765"/>
      <c r="M33" s="766"/>
      <c r="N33" s="767"/>
      <c r="O33" s="767"/>
      <c r="P33" s="767"/>
    </row>
    <row r="34" spans="1:20" ht="15.6">
      <c r="A34" s="709">
        <f t="shared" si="12"/>
        <v>30</v>
      </c>
      <c r="B34" s="710" t="s">
        <v>451</v>
      </c>
      <c r="C34" s="768">
        <v>756711</v>
      </c>
      <c r="D34" s="768">
        <f t="shared" ref="D34:G35" si="13">D6</f>
        <v>763655</v>
      </c>
      <c r="E34" s="768">
        <f t="shared" si="13"/>
        <v>767875</v>
      </c>
      <c r="F34" s="768">
        <f t="shared" si="13"/>
        <v>773385</v>
      </c>
      <c r="G34" s="768">
        <f t="shared" si="13"/>
        <v>784612</v>
      </c>
      <c r="H34" s="730"/>
      <c r="I34" s="731">
        <f t="shared" ref="I34:M35" si="14">C34/C$36</f>
        <v>0.41123049984946586</v>
      </c>
      <c r="J34" s="731">
        <f t="shared" si="14"/>
        <v>0.4121290849029467</v>
      </c>
      <c r="K34" s="731">
        <f t="shared" si="14"/>
        <v>0.41360252036973899</v>
      </c>
      <c r="L34" s="731">
        <f t="shared" si="14"/>
        <v>0.41607442787311583</v>
      </c>
      <c r="M34" s="732">
        <f t="shared" si="14"/>
        <v>0.41820791640660104</v>
      </c>
      <c r="N34" s="733" t="e">
        <f>+#REF!-#REF!</f>
        <v>#REF!</v>
      </c>
      <c r="O34" s="733" t="e">
        <f>+#REF!-#REF!</f>
        <v>#REF!</v>
      </c>
      <c r="P34" s="733" t="e">
        <f>+#REF!-#REF!</f>
        <v>#REF!</v>
      </c>
      <c r="Q34" s="733" t="e">
        <f>+#REF!-#REF!</f>
        <v>#REF!</v>
      </c>
      <c r="R34" s="733" t="e">
        <f>+#REF!-#REF!</f>
        <v>#REF!</v>
      </c>
      <c r="S34" s="733" t="e">
        <f>+#REF!-#REF!</f>
        <v>#REF!</v>
      </c>
      <c r="T34" s="733" t="e">
        <f>+I34-#REF!</f>
        <v>#REF!</v>
      </c>
    </row>
    <row r="35" spans="1:20" ht="13.2">
      <c r="A35" s="709">
        <f t="shared" si="12"/>
        <v>31</v>
      </c>
      <c r="B35" s="735" t="s">
        <v>452</v>
      </c>
      <c r="C35" s="736">
        <v>1083403</v>
      </c>
      <c r="D35" s="736">
        <f t="shared" si="13"/>
        <v>1089296</v>
      </c>
      <c r="E35" s="736">
        <f t="shared" si="13"/>
        <v>1088678</v>
      </c>
      <c r="F35" s="736">
        <f t="shared" si="13"/>
        <v>1085381</v>
      </c>
      <c r="G35" s="736">
        <f t="shared" si="13"/>
        <v>1091517</v>
      </c>
      <c r="H35" s="737"/>
      <c r="I35" s="738">
        <f t="shared" si="14"/>
        <v>0.5887695001505342</v>
      </c>
      <c r="J35" s="738">
        <f t="shared" si="14"/>
        <v>0.58787091509705325</v>
      </c>
      <c r="K35" s="738">
        <f t="shared" si="14"/>
        <v>0.58639747963026101</v>
      </c>
      <c r="L35" s="738">
        <f t="shared" si="14"/>
        <v>0.58392557212688423</v>
      </c>
      <c r="M35" s="739">
        <f t="shared" si="14"/>
        <v>0.58179208359339896</v>
      </c>
    </row>
    <row r="36" spans="1:20" ht="13.2">
      <c r="A36" s="740">
        <f t="shared" si="12"/>
        <v>32</v>
      </c>
      <c r="B36" s="710" t="s">
        <v>453</v>
      </c>
      <c r="C36" s="729">
        <f t="shared" ref="C36:M36" si="15">SUM(C34:C35)</f>
        <v>1840114</v>
      </c>
      <c r="D36" s="729">
        <f t="shared" si="15"/>
        <v>1852951</v>
      </c>
      <c r="E36" s="729">
        <f t="shared" si="15"/>
        <v>1856553</v>
      </c>
      <c r="F36" s="729">
        <f t="shared" si="15"/>
        <v>1858766</v>
      </c>
      <c r="G36" s="729">
        <f t="shared" si="15"/>
        <v>1876129</v>
      </c>
      <c r="H36" s="730"/>
      <c r="I36" s="731">
        <f t="shared" si="15"/>
        <v>1</v>
      </c>
      <c r="J36" s="731">
        <f t="shared" si="15"/>
        <v>1</v>
      </c>
      <c r="K36" s="731">
        <f t="shared" si="15"/>
        <v>1</v>
      </c>
      <c r="L36" s="731">
        <f t="shared" si="15"/>
        <v>1</v>
      </c>
      <c r="M36" s="732">
        <f t="shared" si="15"/>
        <v>1</v>
      </c>
      <c r="N36" s="741"/>
      <c r="O36" s="741"/>
      <c r="P36" s="741"/>
    </row>
    <row r="37" spans="1:20" ht="13.2">
      <c r="A37" s="709">
        <f t="shared" si="12"/>
        <v>33</v>
      </c>
      <c r="B37" s="710"/>
      <c r="C37" s="729"/>
      <c r="D37" s="729"/>
      <c r="E37" s="729"/>
      <c r="F37" s="729"/>
      <c r="G37" s="729"/>
      <c r="H37" s="730"/>
      <c r="I37" s="765"/>
      <c r="J37" s="765"/>
      <c r="K37" s="765"/>
      <c r="L37" s="765"/>
      <c r="M37" s="766"/>
    </row>
    <row r="38" spans="1:20" ht="13.2">
      <c r="A38" s="709">
        <f t="shared" si="12"/>
        <v>34</v>
      </c>
      <c r="B38" s="769" t="s">
        <v>462</v>
      </c>
      <c r="C38" s="770"/>
      <c r="D38" s="770"/>
      <c r="E38" s="770"/>
      <c r="F38" s="770"/>
      <c r="G38" s="770"/>
      <c r="H38" s="730"/>
      <c r="I38" s="765"/>
      <c r="J38" s="765"/>
      <c r="K38" s="765"/>
      <c r="L38" s="765"/>
      <c r="M38" s="766"/>
    </row>
    <row r="39" spans="1:20" ht="15.6">
      <c r="A39" s="709">
        <f t="shared" si="12"/>
        <v>35</v>
      </c>
      <c r="B39" s="710" t="s">
        <v>451</v>
      </c>
      <c r="C39" s="771">
        <v>25029768.657368839</v>
      </c>
      <c r="D39" s="771">
        <f>'[5]12 ME Dec 2012'!$F$26</f>
        <v>24551761.102428459</v>
      </c>
      <c r="E39" s="771">
        <f>'[6]3.05 Lead'!$F$26</f>
        <v>25292255.923127696</v>
      </c>
      <c r="F39" s="771">
        <f>'[7]3.05 Lead'!$F$26</f>
        <v>22039412.440000001</v>
      </c>
      <c r="G39" s="771">
        <f>+'[8]3.05 Lead'!$F$25</f>
        <v>21989432.210000001</v>
      </c>
      <c r="H39" s="772"/>
      <c r="I39" s="773">
        <f t="shared" ref="I39:M41" si="16">C39/C$41</f>
        <v>0.33437890719366747</v>
      </c>
      <c r="J39" s="773">
        <f t="shared" si="16"/>
        <v>0.3249820175028128</v>
      </c>
      <c r="K39" s="773">
        <f t="shared" si="16"/>
        <v>0.3265861479880684</v>
      </c>
      <c r="L39" s="773">
        <f t="shared" si="16"/>
        <v>0.31279820537821518</v>
      </c>
      <c r="M39" s="774">
        <f t="shared" si="16"/>
        <v>0.29936974550122031</v>
      </c>
      <c r="N39" s="733" t="e">
        <f>+#REF!-#REF!</f>
        <v>#REF!</v>
      </c>
      <c r="O39" s="733" t="e">
        <f>+#REF!-#REF!</f>
        <v>#REF!</v>
      </c>
      <c r="P39" s="733" t="e">
        <f>+#REF!-#REF!</f>
        <v>#REF!</v>
      </c>
      <c r="Q39" s="733" t="e">
        <f>+#REF!-#REF!</f>
        <v>#REF!</v>
      </c>
      <c r="R39" s="733" t="e">
        <f>+#REF!-#REF!</f>
        <v>#REF!</v>
      </c>
      <c r="S39" s="733" t="e">
        <f>+#REF!-#REF!</f>
        <v>#REF!</v>
      </c>
      <c r="T39" s="733" t="e">
        <f>+I39-#REF!</f>
        <v>#REF!</v>
      </c>
    </row>
    <row r="40" spans="1:20" ht="13.2">
      <c r="A40" s="709">
        <f t="shared" si="12"/>
        <v>36</v>
      </c>
      <c r="B40" s="735" t="s">
        <v>452</v>
      </c>
      <c r="C40" s="736">
        <v>49824739.563366368</v>
      </c>
      <c r="D40" s="736">
        <f>'[5]12 ME Dec 2012'!$E$26</f>
        <v>50996299.344380595</v>
      </c>
      <c r="E40" s="736">
        <f>'[6]3.05 Lead'!$E$26</f>
        <v>52152106.242691204</v>
      </c>
      <c r="F40" s="736">
        <f>'[7]3.05 Lead'!$E$26</f>
        <v>48419471.469999999</v>
      </c>
      <c r="G40" s="736">
        <f>+'[8]3.05 Lead'!$E$25</f>
        <v>51462987.549999997</v>
      </c>
      <c r="H40" s="737"/>
      <c r="I40" s="738">
        <f t="shared" si="16"/>
        <v>0.66562109280633253</v>
      </c>
      <c r="J40" s="738">
        <f t="shared" si="16"/>
        <v>0.67501798249718725</v>
      </c>
      <c r="K40" s="738">
        <f t="shared" si="16"/>
        <v>0.6734138520119316</v>
      </c>
      <c r="L40" s="738">
        <f t="shared" si="16"/>
        <v>0.68720179462178488</v>
      </c>
      <c r="M40" s="739">
        <f t="shared" si="16"/>
        <v>0.7006302544987798</v>
      </c>
      <c r="T40" s="708" t="e">
        <f>+I39-#REF!</f>
        <v>#REF!</v>
      </c>
    </row>
    <row r="41" spans="1:20" ht="13.2">
      <c r="A41" s="740">
        <f t="shared" si="12"/>
        <v>37</v>
      </c>
      <c r="B41" s="710" t="s">
        <v>453</v>
      </c>
      <c r="C41" s="775">
        <f t="shared" ref="C41:G41" si="17">SUM(C39:C40)</f>
        <v>74854508.220735207</v>
      </c>
      <c r="D41" s="775">
        <f t="shared" si="17"/>
        <v>75548060.446809053</v>
      </c>
      <c r="E41" s="775">
        <f t="shared" si="17"/>
        <v>77444362.1658189</v>
      </c>
      <c r="F41" s="775">
        <f t="shared" si="17"/>
        <v>70458883.909999996</v>
      </c>
      <c r="G41" s="775">
        <f t="shared" si="17"/>
        <v>73452419.75999999</v>
      </c>
      <c r="H41" s="776"/>
      <c r="I41" s="773">
        <f t="shared" si="16"/>
        <v>1</v>
      </c>
      <c r="J41" s="773">
        <f t="shared" si="16"/>
        <v>1</v>
      </c>
      <c r="K41" s="773">
        <f t="shared" si="16"/>
        <v>1</v>
      </c>
      <c r="L41" s="773">
        <f t="shared" si="16"/>
        <v>1</v>
      </c>
      <c r="M41" s="774">
        <f t="shared" si="16"/>
        <v>1</v>
      </c>
    </row>
    <row r="42" spans="1:20" ht="13.2">
      <c r="A42" s="709">
        <f t="shared" si="12"/>
        <v>38</v>
      </c>
      <c r="B42" s="710"/>
      <c r="C42" s="747"/>
      <c r="D42" s="747"/>
      <c r="E42" s="747"/>
      <c r="F42" s="747"/>
      <c r="G42" s="747"/>
      <c r="H42" s="730"/>
      <c r="I42" s="710"/>
      <c r="J42" s="710"/>
      <c r="K42" s="710"/>
      <c r="L42" s="710"/>
      <c r="M42" s="777"/>
    </row>
    <row r="43" spans="1:20" ht="13.2">
      <c r="A43" s="709">
        <f t="shared" si="12"/>
        <v>39</v>
      </c>
      <c r="B43" s="769" t="s">
        <v>463</v>
      </c>
      <c r="C43" s="770"/>
      <c r="D43" s="770"/>
      <c r="E43" s="770"/>
      <c r="F43" s="770"/>
      <c r="G43" s="770"/>
      <c r="H43" s="730"/>
      <c r="I43" s="710"/>
      <c r="J43" s="710"/>
      <c r="K43" s="710"/>
      <c r="L43" s="710"/>
      <c r="M43" s="777"/>
    </row>
    <row r="44" spans="1:20" ht="15.6">
      <c r="A44" s="709">
        <f t="shared" si="12"/>
        <v>40</v>
      </c>
      <c r="B44" s="710" t="s">
        <v>451</v>
      </c>
      <c r="C44" s="771">
        <v>28236713.239987448</v>
      </c>
      <c r="D44" s="771">
        <f>'[5]12 ME Dec 2012'!$F$29</f>
        <v>28021569.673643224</v>
      </c>
      <c r="E44" s="771">
        <f>'[6]3.05 Lead'!$F$29</f>
        <v>27590889.002024636</v>
      </c>
      <c r="F44" s="771">
        <f>'[7]3.05 Lead'!$F$29</f>
        <v>26212453.890885551</v>
      </c>
      <c r="G44" s="771">
        <f>+'[8]3.05 Lead'!$F$28</f>
        <v>27897147.382223777</v>
      </c>
      <c r="H44" s="772"/>
      <c r="I44" s="773">
        <f t="shared" ref="I44:M46" si="18">C44/C$46</f>
        <v>0.3133969365319198</v>
      </c>
      <c r="J44" s="773">
        <f t="shared" si="18"/>
        <v>0.29860452622554134</v>
      </c>
      <c r="K44" s="773">
        <f t="shared" si="18"/>
        <v>0.32004964829476235</v>
      </c>
      <c r="L44" s="773">
        <f t="shared" si="18"/>
        <v>0.28777718342620218</v>
      </c>
      <c r="M44" s="774">
        <f t="shared" si="18"/>
        <v>0.27942111094664657</v>
      </c>
      <c r="N44" s="733" t="e">
        <f>+#REF!-#REF!</f>
        <v>#REF!</v>
      </c>
      <c r="O44" s="733" t="e">
        <f>+#REF!-#REF!</f>
        <v>#REF!</v>
      </c>
      <c r="P44" s="733" t="e">
        <f>+#REF!-#REF!</f>
        <v>#REF!</v>
      </c>
      <c r="Q44" s="733" t="e">
        <f>+#REF!-#REF!</f>
        <v>#REF!</v>
      </c>
      <c r="R44" s="733" t="e">
        <f>+#REF!-#REF!</f>
        <v>#REF!</v>
      </c>
      <c r="S44" s="733" t="e">
        <f>+#REF!-#REF!</f>
        <v>#REF!</v>
      </c>
      <c r="T44" s="733" t="e">
        <f>+I44-#REF!</f>
        <v>#REF!</v>
      </c>
    </row>
    <row r="45" spans="1:20" ht="13.2">
      <c r="A45" s="709">
        <f t="shared" si="12"/>
        <v>41</v>
      </c>
      <c r="B45" s="735" t="s">
        <v>452</v>
      </c>
      <c r="C45" s="736">
        <v>61862167.599300876</v>
      </c>
      <c r="D45" s="736">
        <f>'[5]12 ME Dec 2012'!$E$29</f>
        <v>65820174.883430339</v>
      </c>
      <c r="E45" s="736">
        <f>'[6]3.05 Lead'!$E$29</f>
        <v>58617263.854977466</v>
      </c>
      <c r="F45" s="736">
        <f>'[7]3.05 Lead'!$E$29</f>
        <v>64873481.341389373</v>
      </c>
      <c r="G45" s="736">
        <f>+'[8]3.05 Lead'!$E$28</f>
        <v>71941935.240100116</v>
      </c>
      <c r="H45" s="737"/>
      <c r="I45" s="738">
        <f t="shared" si="18"/>
        <v>0.6866030634680802</v>
      </c>
      <c r="J45" s="738">
        <f t="shared" si="18"/>
        <v>0.70139547377445866</v>
      </c>
      <c r="K45" s="738">
        <f t="shared" si="18"/>
        <v>0.67995035170523754</v>
      </c>
      <c r="L45" s="738">
        <f t="shared" si="18"/>
        <v>0.71222281657379782</v>
      </c>
      <c r="M45" s="739">
        <f t="shared" si="18"/>
        <v>0.72057888905335343</v>
      </c>
      <c r="T45" s="708" t="e">
        <f>+I44-#REF!</f>
        <v>#REF!</v>
      </c>
    </row>
    <row r="46" spans="1:20" ht="13.2">
      <c r="A46" s="740">
        <f t="shared" si="12"/>
        <v>42</v>
      </c>
      <c r="B46" s="710" t="s">
        <v>453</v>
      </c>
      <c r="C46" s="775">
        <f t="shared" ref="C46:G46" si="19">SUM(C44:C45)</f>
        <v>90098880.839288324</v>
      </c>
      <c r="D46" s="775">
        <f t="shared" si="19"/>
        <v>93841744.557073563</v>
      </c>
      <c r="E46" s="775">
        <f t="shared" si="19"/>
        <v>86208152.857002109</v>
      </c>
      <c r="F46" s="775">
        <f t="shared" si="19"/>
        <v>91085935.23227492</v>
      </c>
      <c r="G46" s="775">
        <f t="shared" si="19"/>
        <v>99839082.6223239</v>
      </c>
      <c r="H46" s="776"/>
      <c r="I46" s="773">
        <f t="shared" si="18"/>
        <v>1</v>
      </c>
      <c r="J46" s="773">
        <f t="shared" si="18"/>
        <v>1</v>
      </c>
      <c r="K46" s="773">
        <f t="shared" si="18"/>
        <v>1</v>
      </c>
      <c r="L46" s="773">
        <f t="shared" si="18"/>
        <v>1</v>
      </c>
      <c r="M46" s="774">
        <f t="shared" si="18"/>
        <v>1</v>
      </c>
    </row>
    <row r="47" spans="1:20" ht="13.2">
      <c r="A47" s="709">
        <f t="shared" si="12"/>
        <v>43</v>
      </c>
      <c r="B47" s="710"/>
      <c r="C47" s="747"/>
      <c r="D47" s="747"/>
      <c r="E47" s="747"/>
      <c r="F47" s="747"/>
      <c r="G47" s="747"/>
      <c r="H47" s="730"/>
      <c r="I47" s="710"/>
      <c r="J47" s="710"/>
      <c r="K47" s="710"/>
      <c r="L47" s="710"/>
      <c r="M47" s="777"/>
    </row>
    <row r="48" spans="1:20" ht="13.2">
      <c r="A48" s="709">
        <f t="shared" si="12"/>
        <v>44</v>
      </c>
      <c r="B48" s="710" t="s">
        <v>464</v>
      </c>
      <c r="C48" s="770"/>
      <c r="D48" s="770"/>
      <c r="E48" s="770"/>
      <c r="F48" s="770"/>
      <c r="G48" s="770"/>
      <c r="H48" s="772"/>
      <c r="I48" s="710"/>
      <c r="J48" s="710"/>
      <c r="K48" s="710"/>
      <c r="L48" s="710"/>
      <c r="M48" s="777"/>
    </row>
    <row r="49" spans="1:20" ht="15.6">
      <c r="A49" s="709">
        <f t="shared" si="12"/>
        <v>45</v>
      </c>
      <c r="B49" s="710" t="s">
        <v>451</v>
      </c>
      <c r="C49" s="771">
        <v>1800043615.3608336</v>
      </c>
      <c r="D49" s="771">
        <f>'[5]12 ME Dec 2012'!$F$32</f>
        <v>1826708795.1416669</v>
      </c>
      <c r="E49" s="771">
        <f>'[6]3.05 Lead'!$F$32</f>
        <v>1853630438.5337503</v>
      </c>
      <c r="F49" s="771">
        <f>'[7]3.05 Lead'!$F$32</f>
        <v>1882673392.9354162</v>
      </c>
      <c r="G49" s="771">
        <f>+'[8]3.05 Lead'!$F$31</f>
        <v>1925619726.717083</v>
      </c>
      <c r="H49" s="772"/>
      <c r="I49" s="773">
        <f t="shared" ref="I49:M51" si="20">C49/C$51</f>
        <v>0.30305619671001688</v>
      </c>
      <c r="J49" s="773">
        <f t="shared" si="20"/>
        <v>0.28000744906387165</v>
      </c>
      <c r="K49" s="773">
        <f t="shared" si="20"/>
        <v>0.26909838019664162</v>
      </c>
      <c r="L49" s="773">
        <f t="shared" si="20"/>
        <v>0.26419449374216031</v>
      </c>
      <c r="M49" s="774">
        <f t="shared" si="20"/>
        <v>0.26092538501681112</v>
      </c>
      <c r="N49" s="733" t="e">
        <f>+#REF!-#REF!</f>
        <v>#REF!</v>
      </c>
      <c r="O49" s="733" t="e">
        <f>+#REF!-#REF!</f>
        <v>#REF!</v>
      </c>
      <c r="P49" s="733" t="e">
        <f>+#REF!-#REF!</f>
        <v>#REF!</v>
      </c>
      <c r="Q49" s="733" t="e">
        <f>+#REF!-#REF!</f>
        <v>#REF!</v>
      </c>
      <c r="R49" s="733" t="e">
        <f>+#REF!-#REF!</f>
        <v>#REF!</v>
      </c>
      <c r="S49" s="733" t="e">
        <f>+#REF!-#REF!</f>
        <v>#REF!</v>
      </c>
      <c r="T49" s="733" t="e">
        <f>+I49-#REF!</f>
        <v>#REF!</v>
      </c>
    </row>
    <row r="50" spans="1:20" ht="13.2">
      <c r="A50" s="709">
        <f t="shared" si="12"/>
        <v>46</v>
      </c>
      <c r="B50" s="735" t="s">
        <v>452</v>
      </c>
      <c r="C50" s="736">
        <v>4139592778.4900007</v>
      </c>
      <c r="D50" s="736">
        <f>'[5]12 ME Dec 2012'!$E$32</f>
        <v>4697077630.0008373</v>
      </c>
      <c r="E50" s="736">
        <f>'[6]3.05 Lead'!$E$32</f>
        <v>5034669807.5666676</v>
      </c>
      <c r="F50" s="736">
        <f>'[7]3.05 Lead'!$E$32</f>
        <v>5243415293.7304182</v>
      </c>
      <c r="G50" s="736">
        <f>+'[8]3.05 Lead'!$E$31</f>
        <v>5454343424.7908382</v>
      </c>
      <c r="H50" s="737"/>
      <c r="I50" s="738">
        <f t="shared" si="20"/>
        <v>0.69694380328998318</v>
      </c>
      <c r="J50" s="738">
        <f t="shared" si="20"/>
        <v>0.71999255093612846</v>
      </c>
      <c r="K50" s="738">
        <f t="shared" si="20"/>
        <v>0.73090161980335833</v>
      </c>
      <c r="L50" s="738">
        <f t="shared" si="20"/>
        <v>0.73580550625783969</v>
      </c>
      <c r="M50" s="739">
        <f t="shared" si="20"/>
        <v>0.73907461498318894</v>
      </c>
    </row>
    <row r="51" spans="1:20" ht="13.2">
      <c r="A51" s="740">
        <f t="shared" si="12"/>
        <v>47</v>
      </c>
      <c r="B51" s="710" t="s">
        <v>453</v>
      </c>
      <c r="C51" s="775">
        <f t="shared" ref="C51:G51" si="21">SUM(C49:C50)</f>
        <v>5939636393.8508339</v>
      </c>
      <c r="D51" s="775">
        <f t="shared" si="21"/>
        <v>6523786425.1425037</v>
      </c>
      <c r="E51" s="775">
        <f t="shared" si="21"/>
        <v>6888300246.1004181</v>
      </c>
      <c r="F51" s="775">
        <f t="shared" si="21"/>
        <v>7126088686.6658344</v>
      </c>
      <c r="G51" s="775">
        <f t="shared" si="21"/>
        <v>7379963151.5079212</v>
      </c>
      <c r="H51" s="776"/>
      <c r="I51" s="731">
        <f t="shared" si="20"/>
        <v>1</v>
      </c>
      <c r="J51" s="731">
        <f t="shared" si="20"/>
        <v>1</v>
      </c>
      <c r="K51" s="731">
        <f t="shared" si="20"/>
        <v>1</v>
      </c>
      <c r="L51" s="731">
        <f t="shared" si="20"/>
        <v>1</v>
      </c>
      <c r="M51" s="732">
        <f t="shared" si="20"/>
        <v>1</v>
      </c>
    </row>
    <row r="52" spans="1:20" ht="13.2">
      <c r="A52" s="709">
        <f t="shared" si="12"/>
        <v>48</v>
      </c>
      <c r="B52" s="710"/>
      <c r="C52" s="747"/>
      <c r="D52" s="747"/>
      <c r="E52" s="747"/>
      <c r="F52" s="747"/>
      <c r="G52" s="747"/>
      <c r="H52" s="730"/>
      <c r="I52" s="731"/>
      <c r="J52" s="731"/>
      <c r="K52" s="731"/>
      <c r="L52" s="731"/>
      <c r="M52" s="732"/>
    </row>
    <row r="53" spans="1:20" ht="13.2">
      <c r="A53" s="709">
        <f t="shared" si="12"/>
        <v>49</v>
      </c>
      <c r="B53" s="778" t="s">
        <v>460</v>
      </c>
      <c r="C53" s="779"/>
      <c r="D53" s="779"/>
      <c r="E53" s="779"/>
      <c r="F53" s="779"/>
      <c r="G53" s="779"/>
      <c r="H53" s="764"/>
      <c r="I53" s="714"/>
      <c r="J53" s="714"/>
      <c r="K53" s="714"/>
      <c r="L53" s="714"/>
      <c r="M53" s="779"/>
      <c r="N53" s="780"/>
      <c r="O53" s="780"/>
      <c r="P53" s="780"/>
      <c r="Q53" s="780"/>
    </row>
    <row r="54" spans="1:20" ht="15.6">
      <c r="A54" s="709">
        <f t="shared" si="12"/>
        <v>50</v>
      </c>
      <c r="B54" s="710" t="s">
        <v>451</v>
      </c>
      <c r="C54" s="765"/>
      <c r="D54" s="765"/>
      <c r="E54" s="765"/>
      <c r="F54" s="765"/>
      <c r="G54" s="765"/>
      <c r="H54" s="781"/>
      <c r="I54" s="731">
        <f t="shared" ref="I54:M55" si="22">(I34+I39+I44+I49)/4</f>
        <v>0.34051563507126753</v>
      </c>
      <c r="J54" s="773">
        <f t="shared" si="22"/>
        <v>0.32893076942379318</v>
      </c>
      <c r="K54" s="773">
        <f t="shared" si="22"/>
        <v>0.33233417421230282</v>
      </c>
      <c r="L54" s="773">
        <f t="shared" si="22"/>
        <v>0.3202110776049234</v>
      </c>
      <c r="M54" s="774">
        <f t="shared" si="22"/>
        <v>0.31448103946781975</v>
      </c>
      <c r="N54" s="733" t="e">
        <f>+#REF!-#REF!</f>
        <v>#REF!</v>
      </c>
      <c r="O54" s="733" t="e">
        <f>+#REF!-#REF!</f>
        <v>#REF!</v>
      </c>
      <c r="P54" s="733" t="e">
        <f>+#REF!-#REF!</f>
        <v>#REF!</v>
      </c>
      <c r="Q54" s="733" t="e">
        <f>+#REF!-#REF!</f>
        <v>#REF!</v>
      </c>
      <c r="R54" s="733" t="e">
        <f>+#REF!-#REF!</f>
        <v>#REF!</v>
      </c>
      <c r="S54" s="733" t="e">
        <f>+#REF!-#REF!</f>
        <v>#REF!</v>
      </c>
      <c r="T54" s="733" t="e">
        <f>+I54-#REF!</f>
        <v>#REF!</v>
      </c>
    </row>
    <row r="55" spans="1:20" ht="13.2">
      <c r="A55" s="709">
        <f t="shared" si="12"/>
        <v>51</v>
      </c>
      <c r="B55" s="735" t="s">
        <v>452</v>
      </c>
      <c r="C55" s="765"/>
      <c r="D55" s="765"/>
      <c r="E55" s="765"/>
      <c r="F55" s="765"/>
      <c r="G55" s="765"/>
      <c r="H55" s="781"/>
      <c r="I55" s="738">
        <f t="shared" si="22"/>
        <v>0.65948436492873252</v>
      </c>
      <c r="J55" s="782">
        <f t="shared" si="22"/>
        <v>0.67106923057620693</v>
      </c>
      <c r="K55" s="782">
        <f t="shared" si="22"/>
        <v>0.66766582578769706</v>
      </c>
      <c r="L55" s="782">
        <f t="shared" si="22"/>
        <v>0.6797889223950766</v>
      </c>
      <c r="M55" s="783">
        <f t="shared" si="22"/>
        <v>0.6855189605321802</v>
      </c>
    </row>
    <row r="56" spans="1:20" ht="13.2">
      <c r="A56" s="740">
        <f t="shared" si="12"/>
        <v>52</v>
      </c>
      <c r="B56" s="710" t="s">
        <v>453</v>
      </c>
      <c r="C56" s="765"/>
      <c r="D56" s="765"/>
      <c r="E56" s="765"/>
      <c r="F56" s="765"/>
      <c r="G56" s="765"/>
      <c r="H56" s="781"/>
      <c r="I56" s="731">
        <f>SUM(I54:I55)</f>
        <v>1</v>
      </c>
      <c r="J56" s="773">
        <f t="shared" ref="J56:M56" si="23">SUM(J54:J55)</f>
        <v>1</v>
      </c>
      <c r="K56" s="773">
        <f t="shared" si="23"/>
        <v>0.99999999999999989</v>
      </c>
      <c r="L56" s="773">
        <f t="shared" si="23"/>
        <v>1</v>
      </c>
      <c r="M56" s="774">
        <f t="shared" si="23"/>
        <v>1</v>
      </c>
    </row>
    <row r="57" spans="1:20" ht="13.2">
      <c r="A57" s="709">
        <f t="shared" si="12"/>
        <v>53</v>
      </c>
      <c r="B57" s="715"/>
      <c r="C57" s="784"/>
      <c r="D57" s="784"/>
      <c r="E57" s="784"/>
      <c r="F57" s="784"/>
      <c r="G57" s="784"/>
      <c r="H57" s="781"/>
      <c r="I57" s="738"/>
      <c r="J57" s="738"/>
      <c r="K57" s="738"/>
      <c r="L57" s="738"/>
      <c r="M57" s="739"/>
    </row>
    <row r="58" spans="1:20" ht="13.2">
      <c r="A58" s="724">
        <f t="shared" si="12"/>
        <v>54</v>
      </c>
      <c r="B58" s="725" t="s">
        <v>465</v>
      </c>
      <c r="C58" s="726"/>
      <c r="D58" s="726"/>
      <c r="E58" s="726"/>
      <c r="F58" s="726"/>
      <c r="G58" s="726"/>
      <c r="H58" s="727"/>
      <c r="I58" s="726"/>
      <c r="J58" s="726"/>
      <c r="K58" s="726"/>
      <c r="L58" s="726"/>
      <c r="M58" s="728"/>
    </row>
    <row r="59" spans="1:20" ht="15.6">
      <c r="A59" s="709">
        <f t="shared" si="12"/>
        <v>55</v>
      </c>
      <c r="B59" s="710" t="s">
        <v>451</v>
      </c>
      <c r="C59" s="747">
        <v>25705486.309999999</v>
      </c>
      <c r="D59" s="747">
        <f>'[5]12 ME Dec 2012'!$F$39</f>
        <v>25256983.140000001</v>
      </c>
      <c r="E59" s="747">
        <f>'[6]3.05 Lead'!$F$39</f>
        <v>25471794.739999998</v>
      </c>
      <c r="F59" s="747">
        <f>'[7]3.05 Lead'!$F$39</f>
        <v>25333557.59</v>
      </c>
      <c r="G59" s="747">
        <f>+'[8]3.05 Lead'!$F$38</f>
        <v>25032079.510000002</v>
      </c>
      <c r="H59" s="730"/>
      <c r="I59" s="731">
        <f t="shared" ref="I59:M60" si="24">C59/C$61</f>
        <v>0.33280228790156002</v>
      </c>
      <c r="J59" s="731">
        <f t="shared" si="24"/>
        <v>0.33121207091840488</v>
      </c>
      <c r="K59" s="731">
        <f t="shared" si="24"/>
        <v>0.32935383676912761</v>
      </c>
      <c r="L59" s="731">
        <f t="shared" si="24"/>
        <v>0.31698792232114575</v>
      </c>
      <c r="M59" s="732">
        <f t="shared" si="24"/>
        <v>0.30413513117475854</v>
      </c>
      <c r="N59" s="733" t="e">
        <f>+#REF!-#REF!</f>
        <v>#REF!</v>
      </c>
      <c r="O59" s="733" t="e">
        <f>+#REF!-#REF!</f>
        <v>#REF!</v>
      </c>
      <c r="P59" s="733" t="e">
        <f>+#REF!-#REF!</f>
        <v>#REF!</v>
      </c>
      <c r="Q59" s="733" t="e">
        <f>+#REF!-#REF!</f>
        <v>#REF!</v>
      </c>
      <c r="R59" s="733" t="e">
        <f>+#REF!-#REF!</f>
        <v>#REF!</v>
      </c>
      <c r="S59" s="733" t="e">
        <f>+#REF!-#REF!</f>
        <v>#REF!</v>
      </c>
      <c r="T59" s="733" t="e">
        <f>+I59-#REF!</f>
        <v>#REF!</v>
      </c>
    </row>
    <row r="60" spans="1:20" ht="13.2">
      <c r="A60" s="709">
        <f t="shared" si="12"/>
        <v>56</v>
      </c>
      <c r="B60" s="735" t="s">
        <v>452</v>
      </c>
      <c r="C60" s="736">
        <v>51534025.690000005</v>
      </c>
      <c r="D60" s="736">
        <f>'[5]12 ME Dec 2012'!$E$39</f>
        <v>50999244.689999998</v>
      </c>
      <c r="E60" s="736">
        <f>'[6]3.05 Lead'!$E$39</f>
        <v>51866896.650000013</v>
      </c>
      <c r="F60" s="736">
        <f>'[7]3.05 Lead'!$E$39</f>
        <v>54586072.800000004</v>
      </c>
      <c r="G60" s="736">
        <f>+'[8]3.05 Lead'!$E$38</f>
        <v>57273701.519999996</v>
      </c>
      <c r="H60" s="737"/>
      <c r="I60" s="738">
        <f t="shared" si="24"/>
        <v>0.66719771209844003</v>
      </c>
      <c r="J60" s="738">
        <f t="shared" si="24"/>
        <v>0.66878792908159512</v>
      </c>
      <c r="K60" s="738">
        <f t="shared" si="24"/>
        <v>0.67064616323087234</v>
      </c>
      <c r="L60" s="738">
        <f t="shared" si="24"/>
        <v>0.6830120776788543</v>
      </c>
      <c r="M60" s="739">
        <f t="shared" si="24"/>
        <v>0.69586486882524146</v>
      </c>
    </row>
    <row r="61" spans="1:20" ht="13.2">
      <c r="A61" s="740">
        <f t="shared" si="12"/>
        <v>57</v>
      </c>
      <c r="B61" s="710" t="s">
        <v>453</v>
      </c>
      <c r="C61" s="747">
        <f t="shared" ref="C61:G61" si="25">SUM(C59:C60)</f>
        <v>77239512</v>
      </c>
      <c r="D61" s="747">
        <f t="shared" si="25"/>
        <v>76256227.829999998</v>
      </c>
      <c r="E61" s="747">
        <f t="shared" si="25"/>
        <v>77338691.390000015</v>
      </c>
      <c r="F61" s="747">
        <f t="shared" si="25"/>
        <v>79919630.390000001</v>
      </c>
      <c r="G61" s="747">
        <f t="shared" si="25"/>
        <v>82305781.030000001</v>
      </c>
      <c r="H61" s="730"/>
      <c r="I61" s="731">
        <f>SUM(I59:I60)</f>
        <v>1</v>
      </c>
      <c r="J61" s="731">
        <f t="shared" ref="J61:M61" si="26">SUM(J59:J60)</f>
        <v>1</v>
      </c>
      <c r="K61" s="731">
        <f t="shared" si="26"/>
        <v>1</v>
      </c>
      <c r="L61" s="731">
        <f t="shared" si="26"/>
        <v>1</v>
      </c>
      <c r="M61" s="732">
        <f t="shared" si="26"/>
        <v>1</v>
      </c>
    </row>
    <row r="62" spans="1:20" ht="13.2">
      <c r="A62" s="743">
        <f t="shared" si="12"/>
        <v>58</v>
      </c>
      <c r="B62" s="718"/>
      <c r="C62" s="763"/>
      <c r="D62" s="763"/>
      <c r="E62" s="763"/>
      <c r="F62" s="763"/>
      <c r="G62" s="763"/>
      <c r="H62" s="785"/>
      <c r="I62" s="738"/>
      <c r="J62" s="738"/>
      <c r="K62" s="738"/>
      <c r="L62" s="738"/>
      <c r="M62" s="739"/>
    </row>
    <row r="63" spans="1:20" ht="13.2">
      <c r="A63" s="786"/>
      <c r="B63" s="787"/>
      <c r="C63" s="786"/>
      <c r="D63" s="786"/>
      <c r="E63" s="786"/>
      <c r="F63" s="786"/>
      <c r="G63" s="786"/>
      <c r="H63" s="786"/>
    </row>
    <row r="64" spans="1:20">
      <c r="B64" s="788"/>
      <c r="C64" s="767"/>
      <c r="D64" s="767"/>
      <c r="E64" s="767"/>
      <c r="F64" s="767"/>
      <c r="G64" s="767"/>
      <c r="H64" s="767"/>
    </row>
    <row r="65" spans="2:8">
      <c r="B65" s="788"/>
      <c r="C65" s="767"/>
      <c r="D65" s="767"/>
      <c r="E65" s="767"/>
      <c r="F65" s="767"/>
      <c r="G65" s="767"/>
      <c r="H65" s="767"/>
    </row>
    <row r="66" spans="2:8">
      <c r="B66" s="788"/>
      <c r="C66" s="767"/>
      <c r="D66" s="767"/>
      <c r="E66" s="767"/>
      <c r="F66" s="767"/>
      <c r="G66" s="767"/>
      <c r="H66" s="767"/>
    </row>
    <row r="67" spans="2:8">
      <c r="B67" s="788"/>
      <c r="C67" s="767"/>
      <c r="D67" s="767"/>
      <c r="E67" s="767"/>
      <c r="F67" s="767"/>
      <c r="G67" s="767"/>
      <c r="H67" s="767"/>
    </row>
    <row r="68" spans="2:8">
      <c r="B68" s="788"/>
      <c r="C68" s="767"/>
      <c r="D68" s="767"/>
      <c r="E68" s="767"/>
      <c r="F68" s="767"/>
      <c r="G68" s="767"/>
      <c r="H68" s="767"/>
    </row>
    <row r="69" spans="2:8">
      <c r="B69" s="788"/>
      <c r="C69" s="767"/>
      <c r="D69" s="767"/>
      <c r="E69" s="767"/>
      <c r="F69" s="767"/>
      <c r="G69" s="767"/>
      <c r="H69" s="767"/>
    </row>
    <row r="70" spans="2:8">
      <c r="B70" s="788"/>
      <c r="C70" s="767"/>
      <c r="D70" s="767"/>
      <c r="E70" s="767"/>
      <c r="F70" s="767"/>
      <c r="G70" s="767"/>
      <c r="H70" s="767"/>
    </row>
    <row r="71" spans="2:8">
      <c r="B71" s="788"/>
      <c r="C71" s="767"/>
      <c r="D71" s="767"/>
      <c r="E71" s="767"/>
      <c r="F71" s="767"/>
      <c r="G71" s="767"/>
      <c r="H71" s="767"/>
    </row>
    <row r="72" spans="2:8">
      <c r="B72" s="788"/>
      <c r="C72" s="767"/>
      <c r="D72" s="767"/>
      <c r="E72" s="767"/>
      <c r="F72" s="767"/>
      <c r="G72" s="767"/>
      <c r="H72" s="767"/>
    </row>
  </sheetData>
  <printOptions horizontalCentered="1"/>
  <pageMargins left="0.77" right="0.25" top="0.68" bottom="0.6" header="0.28999999999999998" footer="0.34"/>
  <pageSetup orientation="portrait" horizontalDpi="4294967292" r:id="rId1"/>
  <headerFooter alignWithMargins="0">
    <oddHeader xml:space="preserve">&amp;C
</oddHeader>
  </headerFooter>
  <rowBreaks count="1" manualBreakCount="1">
    <brk id="26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E130"/>
  <sheetViews>
    <sheetView tabSelected="1" topLeftCell="DQ1" zoomScale="88" zoomScaleNormal="88" workbookViewId="0">
      <pane ySplit="10" topLeftCell="A29" activePane="bottomLeft" state="frozen"/>
      <selection activeCell="C45" sqref="C45"/>
      <selection pane="bottomLeft" activeCell="C45" sqref="C45"/>
    </sheetView>
  </sheetViews>
  <sheetFormatPr defaultColWidth="21.140625" defaultRowHeight="15" customHeight="1" outlineLevelCol="1"/>
  <cols>
    <col min="1" max="1" width="6.42578125" style="4" hidden="1" customWidth="1" outlineLevel="1"/>
    <col min="2" max="2" width="39.85546875" style="4" hidden="1" customWidth="1" outlineLevel="1"/>
    <col min="3" max="3" width="18.42578125" style="4" hidden="1" customWidth="1" outlineLevel="1"/>
    <col min="4" max="4" width="19" style="4" hidden="1" customWidth="1" outlineLevel="1"/>
    <col min="5" max="5" width="14.85546875" style="4" hidden="1" customWidth="1" outlineLevel="1"/>
    <col min="6" max="6" width="20" style="4" hidden="1" customWidth="1" outlineLevel="1"/>
    <col min="7" max="7" width="15.85546875" style="4" hidden="1" customWidth="1" outlineLevel="1"/>
    <col min="8" max="8" width="6.140625" style="4" hidden="1" customWidth="1" outlineLevel="1"/>
    <col min="9" max="9" width="65" style="4" hidden="1" customWidth="1" outlineLevel="1"/>
    <col min="10" max="10" width="16.7109375" style="4" hidden="1" customWidth="1" outlineLevel="1"/>
    <col min="11" max="11" width="18" style="4" hidden="1" customWidth="1" outlineLevel="1"/>
    <col min="12" max="12" width="19" style="4" hidden="1" customWidth="1" outlineLevel="1"/>
    <col min="13" max="13" width="5.85546875" style="4" hidden="1" customWidth="1" outlineLevel="1"/>
    <col min="14" max="14" width="56.140625" style="4" hidden="1" customWidth="1" outlineLevel="1"/>
    <col min="15" max="15" width="19.85546875" style="4" hidden="1" customWidth="1" outlineLevel="1"/>
    <col min="16" max="16" width="17.28515625" style="4" hidden="1" customWidth="1" outlineLevel="1"/>
    <col min="17" max="17" width="15.140625" style="4" hidden="1" customWidth="1" outlineLevel="1"/>
    <col min="18" max="18" width="6.85546875" style="4" hidden="1" customWidth="1" outlineLevel="1"/>
    <col min="19" max="19" width="56.85546875" style="4" hidden="1" customWidth="1" outlineLevel="1"/>
    <col min="20" max="20" width="13.28515625" style="4" hidden="1" customWidth="1" outlineLevel="1"/>
    <col min="21" max="21" width="17.28515625" style="4" hidden="1" customWidth="1" outlineLevel="1"/>
    <col min="22" max="22" width="20.140625" style="4" hidden="1" customWidth="1" outlineLevel="1"/>
    <col min="23" max="23" width="6.85546875" style="4" hidden="1" customWidth="1" outlineLevel="1"/>
    <col min="24" max="24" width="51.7109375" style="4" hidden="1" customWidth="1" outlineLevel="1"/>
    <col min="25" max="25" width="20.85546875" style="4" hidden="1" customWidth="1" outlineLevel="1"/>
    <col min="26" max="26" width="17.7109375" style="4" hidden="1" customWidth="1" outlineLevel="1"/>
    <col min="27" max="27" width="6.85546875" style="4" hidden="1" customWidth="1" outlineLevel="1"/>
    <col min="28" max="28" width="51.42578125" style="4" hidden="1" customWidth="1" outlineLevel="1"/>
    <col min="29" max="29" width="23" style="4" hidden="1" customWidth="1" outlineLevel="1"/>
    <col min="30" max="30" width="21.140625" style="4" hidden="1" customWidth="1" outlineLevel="1"/>
    <col min="31" max="31" width="6.85546875" style="4" hidden="1" customWidth="1" outlineLevel="1"/>
    <col min="32" max="32" width="67.28515625" style="4" hidden="1" customWidth="1" outlineLevel="1"/>
    <col min="33" max="33" width="5.7109375" style="4" hidden="1" customWidth="1" outlineLevel="1"/>
    <col min="34" max="34" width="17.140625" style="4" hidden="1" customWidth="1" outlineLevel="1"/>
    <col min="35" max="35" width="17" style="4" hidden="1" customWidth="1" outlineLevel="1"/>
    <col min="36" max="36" width="6.28515625" style="4" hidden="1" customWidth="1" outlineLevel="1"/>
    <col min="37" max="37" width="57.7109375" style="4" hidden="1" customWidth="1" outlineLevel="1"/>
    <col min="38" max="39" width="15.7109375" style="4" hidden="1" customWidth="1" outlineLevel="1"/>
    <col min="40" max="40" width="6.85546875" style="4" hidden="1" customWidth="1" outlineLevel="1"/>
    <col min="41" max="41" width="28.42578125" style="4" hidden="1" customWidth="1" outlineLevel="1"/>
    <col min="42" max="42" width="17" style="4" hidden="1" customWidth="1" outlineLevel="1"/>
    <col min="43" max="43" width="17.28515625" style="4" hidden="1" customWidth="1" outlineLevel="1"/>
    <col min="44" max="45" width="18.42578125" style="4" hidden="1" customWidth="1" outlineLevel="1"/>
    <col min="46" max="46" width="16.42578125" style="4" hidden="1" customWidth="1" outlineLevel="1"/>
    <col min="47" max="47" width="17.42578125" style="4" hidden="1" customWidth="1" outlineLevel="1"/>
    <col min="48" max="48" width="15.7109375" style="4" hidden="1" customWidth="1" outlineLevel="1"/>
    <col min="49" max="49" width="6.85546875" style="4" hidden="1" customWidth="1" outlineLevel="1"/>
    <col min="50" max="50" width="49.85546875" style="4" hidden="1" customWidth="1" outlineLevel="1"/>
    <col min="51" max="51" width="20.7109375" style="4" hidden="1" customWidth="1" outlineLevel="1"/>
    <col min="52" max="52" width="19.28515625" style="4" hidden="1" customWidth="1" outlineLevel="1"/>
    <col min="53" max="53" width="17.28515625" style="4" hidden="1" customWidth="1" outlineLevel="1"/>
    <col min="54" max="54" width="5.85546875" style="5" hidden="1" customWidth="1" outlineLevel="1"/>
    <col min="55" max="55" width="59.85546875" style="5" hidden="1" customWidth="1" outlineLevel="1"/>
    <col min="56" max="56" width="6.42578125" style="5" hidden="1" customWidth="1" outlineLevel="1"/>
    <col min="57" max="57" width="22.7109375" style="5" hidden="1" customWidth="1" outlineLevel="1"/>
    <col min="58" max="58" width="5.85546875" style="5" hidden="1" customWidth="1" outlineLevel="1"/>
    <col min="59" max="59" width="55.140625" style="5" hidden="1" customWidth="1" outlineLevel="1"/>
    <col min="60" max="62" width="17" style="5" hidden="1" customWidth="1" outlineLevel="1"/>
    <col min="63" max="63" width="6.85546875" style="4" hidden="1" customWidth="1" outlineLevel="1"/>
    <col min="64" max="64" width="37.28515625" style="4" hidden="1" customWidth="1" outlineLevel="1"/>
    <col min="65" max="65" width="6.42578125" style="4" hidden="1" customWidth="1" outlineLevel="1"/>
    <col min="66" max="66" width="18" style="4" hidden="1" customWidth="1" outlineLevel="1"/>
    <col min="67" max="67" width="17" style="4" hidden="1" customWidth="1" outlineLevel="1"/>
    <col min="68" max="68" width="6.85546875" style="4" hidden="1" customWidth="1" outlineLevel="1"/>
    <col min="69" max="69" width="36.140625" style="4" hidden="1" customWidth="1" outlineLevel="1"/>
    <col min="70" max="70" width="16.140625" style="4" hidden="1" customWidth="1" outlineLevel="1"/>
    <col min="71" max="71" width="18.85546875" style="4" hidden="1" customWidth="1" outlineLevel="1"/>
    <col min="72" max="72" width="6.85546875" style="4" hidden="1" customWidth="1" outlineLevel="1"/>
    <col min="73" max="73" width="45.140625" style="4" hidden="1" customWidth="1" outlineLevel="1"/>
    <col min="74" max="76" width="19.85546875" style="4" hidden="1" customWidth="1" outlineLevel="1"/>
    <col min="77" max="77" width="6.85546875" style="4" hidden="1" customWidth="1" outlineLevel="1"/>
    <col min="78" max="78" width="39.42578125" style="4" hidden="1" customWidth="1" outlineLevel="1"/>
    <col min="79" max="81" width="16.42578125" style="4" hidden="1" customWidth="1" outlineLevel="1"/>
    <col min="82" max="82" width="6.42578125" style="4" hidden="1" customWidth="1" outlineLevel="1"/>
    <col min="83" max="83" width="71" style="4" hidden="1" customWidth="1" outlineLevel="1"/>
    <col min="84" max="86" width="16.42578125" style="4" hidden="1" customWidth="1" outlineLevel="1"/>
    <col min="87" max="87" width="6.85546875" style="4" hidden="1" customWidth="1" outlineLevel="1"/>
    <col min="88" max="88" width="56.85546875" style="4" hidden="1" customWidth="1" outlineLevel="1"/>
    <col min="89" max="91" width="16.42578125" style="4" hidden="1" customWidth="1" outlineLevel="1"/>
    <col min="92" max="92" width="5.85546875" style="4" hidden="1" customWidth="1" outlineLevel="1"/>
    <col min="93" max="93" width="52.28515625" style="4" hidden="1" customWidth="1" outlineLevel="1"/>
    <col min="94" max="95" width="13.28515625" style="4" hidden="1" customWidth="1" outlineLevel="1"/>
    <col min="96" max="96" width="17.85546875" style="4" hidden="1" customWidth="1" outlineLevel="1"/>
    <col min="97" max="97" width="6.85546875" style="6" hidden="1" customWidth="1" outlineLevel="1"/>
    <col min="98" max="98" width="45.85546875" style="4" hidden="1" customWidth="1" outlineLevel="1"/>
    <col min="99" max="99" width="25" style="4" hidden="1" customWidth="1" outlineLevel="1"/>
    <col min="100" max="100" width="23.28515625" style="4" hidden="1" customWidth="1" outlineLevel="1"/>
    <col min="101" max="101" width="16.28515625" style="4" hidden="1" customWidth="1" outlineLevel="1"/>
    <col min="102" max="102" width="17" style="4" hidden="1" customWidth="1" outlineLevel="1"/>
    <col min="103" max="103" width="17.85546875" style="4" hidden="1" customWidth="1" outlineLevel="1"/>
    <col min="104" max="104" width="16" style="4" hidden="1" customWidth="1" outlineLevel="1"/>
    <col min="105" max="105" width="25.7109375" style="4" hidden="1" customWidth="1" outlineLevel="1"/>
    <col min="106" max="106" width="25.28515625" style="4" hidden="1" customWidth="1" outlineLevel="1"/>
    <col min="107" max="107" width="14" style="4" hidden="1" customWidth="1" outlineLevel="1"/>
    <col min="108" max="108" width="18" style="4" hidden="1" customWidth="1" outlineLevel="1"/>
    <col min="109" max="109" width="5.85546875" style="4" hidden="1" customWidth="1" outlineLevel="1"/>
    <col min="110" max="110" width="38.42578125" style="4" hidden="1" customWidth="1" outlineLevel="1"/>
    <col min="111" max="111" width="13.85546875" style="4" hidden="1" customWidth="1" outlineLevel="1"/>
    <col min="112" max="112" width="17" style="4" hidden="1" customWidth="1" outlineLevel="1"/>
    <col min="113" max="113" width="14.85546875" style="4" hidden="1" customWidth="1" outlineLevel="1"/>
    <col min="114" max="114" width="15.42578125" style="4" hidden="1" customWidth="1" outlineLevel="1"/>
    <col min="115" max="115" width="20" style="4" hidden="1" customWidth="1" outlineLevel="1"/>
    <col min="116" max="116" width="16.28515625" style="4" hidden="1" customWidth="1" outlineLevel="1"/>
    <col min="117" max="119" width="14" style="4" hidden="1" customWidth="1" outlineLevel="1"/>
    <col min="120" max="120" width="19.7109375" style="4" hidden="1" customWidth="1" outlineLevel="1"/>
    <col min="121" max="121" width="5.85546875" style="4" customWidth="1" collapsed="1"/>
    <col min="122" max="122" width="46.42578125" style="4" bestFit="1" customWidth="1"/>
    <col min="123" max="123" width="19" style="4" customWidth="1" outlineLevel="1"/>
    <col min="124" max="124" width="19.7109375" style="4" customWidth="1" outlineLevel="1"/>
    <col min="125" max="125" width="19" style="4" bestFit="1" customWidth="1"/>
    <col min="126" max="126" width="21.140625" style="4"/>
    <col min="127" max="127" width="45" style="4" bestFit="1" customWidth="1"/>
    <col min="128" max="16384" width="21.140625" style="4"/>
  </cols>
  <sheetData>
    <row r="1" spans="1:128" s="1" customFormat="1" ht="15" customHeight="1">
      <c r="G1" s="1">
        <f>ROUND(G51-CV47,0)</f>
        <v>0</v>
      </c>
      <c r="L1" s="1">
        <f>L38-CW47</f>
        <v>0</v>
      </c>
      <c r="Q1" s="1">
        <f>Q30-CX47</f>
        <v>0</v>
      </c>
      <c r="U1" s="1">
        <f>V17-CY59</f>
        <v>0</v>
      </c>
      <c r="V1" s="1">
        <f>V25-CY47</f>
        <v>0</v>
      </c>
      <c r="Z1" s="1">
        <f>Z29-CZ47</f>
        <v>0</v>
      </c>
      <c r="AD1" s="1">
        <f>AD21-DA47</f>
        <v>0</v>
      </c>
      <c r="AI1" s="1">
        <f>ROUND(AI45-DB47,0)</f>
        <v>0</v>
      </c>
      <c r="AM1" s="1">
        <f>ROUND(AM31-DC47,0)</f>
        <v>0</v>
      </c>
      <c r="AV1" s="1">
        <f>ROUND(AV28-DD47,0)</f>
        <v>0</v>
      </c>
      <c r="BA1" s="1">
        <f>ROUND(BA20-DG47,0)</f>
        <v>0</v>
      </c>
      <c r="BE1" s="1">
        <f>ROUND(BE26-DH47,0)</f>
        <v>0</v>
      </c>
      <c r="BJ1" s="1">
        <f>ROUND(BJ20-DI47,0)</f>
        <v>0</v>
      </c>
      <c r="BO1" s="1">
        <f>ROUND(BO20-DJ47,0)</f>
        <v>0</v>
      </c>
      <c r="BS1" s="1">
        <f>ROUND(BS15-DK47,0)</f>
        <v>0</v>
      </c>
      <c r="BX1" s="1">
        <f>ROUND(BX20-DL47,0)</f>
        <v>0</v>
      </c>
      <c r="CC1" s="1">
        <f>ROUND(CC20-DM47,0)</f>
        <v>0</v>
      </c>
      <c r="CH1" s="1">
        <f>ROUND(CH19-DN47,0)</f>
        <v>0</v>
      </c>
      <c r="CM1" s="1">
        <f>ROUND(CM20-DO47,0)</f>
        <v>0</v>
      </c>
    </row>
    <row r="2" spans="1:128" ht="15" customHeight="1" thickBot="1">
      <c r="A2" s="2"/>
      <c r="B2" s="2"/>
      <c r="C2" s="2"/>
      <c r="D2" s="2"/>
      <c r="E2" s="2"/>
      <c r="F2" s="2"/>
      <c r="G2" s="3"/>
      <c r="L2" s="3"/>
      <c r="Q2" s="3"/>
      <c r="V2" s="3"/>
      <c r="Z2" s="3"/>
      <c r="AD2" s="3"/>
      <c r="AI2" s="3"/>
      <c r="BA2" s="3"/>
      <c r="BE2" s="3"/>
      <c r="BJ2" s="3"/>
      <c r="BO2" s="3"/>
      <c r="BS2" s="3"/>
      <c r="BX2" s="3"/>
      <c r="CC2" s="3"/>
      <c r="CD2" s="3"/>
      <c r="CE2" s="3"/>
      <c r="CF2" s="3"/>
      <c r="CG2" s="3"/>
      <c r="CH2" s="3"/>
      <c r="CM2" s="3"/>
      <c r="CN2" s="2"/>
      <c r="CO2" s="2"/>
      <c r="CP2" s="2"/>
      <c r="CQ2" s="2"/>
      <c r="CR2" s="3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3"/>
      <c r="DK2" s="7"/>
      <c r="DL2" s="7"/>
      <c r="DM2" s="7"/>
      <c r="DN2" s="7"/>
      <c r="DO2" s="7"/>
      <c r="DP2" s="7"/>
    </row>
    <row r="3" spans="1:128" s="2" customFormat="1" ht="15" customHeight="1" thickTop="1" thickBot="1">
      <c r="G3" s="8">
        <f>CV12</f>
        <v>3.01</v>
      </c>
      <c r="H3" s="9"/>
      <c r="I3" s="9"/>
      <c r="J3" s="9"/>
      <c r="K3" s="9"/>
      <c r="L3" s="8">
        <f>CW12</f>
        <v>3.0199999999999996</v>
      </c>
      <c r="N3" s="10"/>
      <c r="P3" s="11"/>
      <c r="Q3" s="8">
        <f>CX12</f>
        <v>3.0299999999999994</v>
      </c>
      <c r="S3" s="3"/>
      <c r="V3" s="8">
        <f>CY12</f>
        <v>3.0399999999999991</v>
      </c>
      <c r="W3" s="12"/>
      <c r="X3" s="12"/>
      <c r="Y3" s="12"/>
      <c r="Z3" s="8">
        <f>CZ12</f>
        <v>3.0499999999999989</v>
      </c>
      <c r="AA3" s="12"/>
      <c r="AB3" s="12"/>
      <c r="AC3" s="12"/>
      <c r="AD3" s="8">
        <f>DA12</f>
        <v>3.0599999999999987</v>
      </c>
      <c r="AE3" s="12"/>
      <c r="AF3" s="12"/>
      <c r="AG3" s="12"/>
      <c r="AI3" s="8">
        <f>DB12</f>
        <v>3.0699999999999985</v>
      </c>
      <c r="AK3" s="4"/>
      <c r="AM3" s="8">
        <f>DC12</f>
        <v>3.0799999999999983</v>
      </c>
      <c r="AV3" s="8">
        <f>DD12</f>
        <v>3.0899999999999981</v>
      </c>
      <c r="AY3" s="13"/>
      <c r="BA3" s="8">
        <f>DG12</f>
        <v>3.0999999999999979</v>
      </c>
      <c r="BB3" s="2" t="s">
        <v>0</v>
      </c>
      <c r="BE3" s="8">
        <f>DH12</f>
        <v>3.1099999999999977</v>
      </c>
      <c r="BF3" s="14"/>
      <c r="BG3" s="14"/>
      <c r="BH3" s="14"/>
      <c r="BI3" s="14"/>
      <c r="BJ3" s="8">
        <f>DI12</f>
        <v>3.1199999999999974</v>
      </c>
      <c r="BO3" s="8">
        <f>DJ12</f>
        <v>3.1299999999999972</v>
      </c>
      <c r="BS3" s="8">
        <f>DK12</f>
        <v>3.139999999999997</v>
      </c>
      <c r="BT3" s="9"/>
      <c r="BU3" s="3"/>
      <c r="BV3" s="3"/>
      <c r="BW3" s="3"/>
      <c r="BX3" s="8">
        <f>DL12</f>
        <v>3.1499999999999968</v>
      </c>
      <c r="CA3" s="13"/>
      <c r="CC3" s="8">
        <f>DM12</f>
        <v>3.1599999999999966</v>
      </c>
      <c r="CF3" s="13"/>
      <c r="CH3" s="8">
        <f>DN12</f>
        <v>3.1699999999999964</v>
      </c>
      <c r="CK3" s="13"/>
      <c r="CM3" s="8">
        <f>DO12</f>
        <v>3.1799999999999962</v>
      </c>
      <c r="CR3" s="15" t="s">
        <v>1</v>
      </c>
      <c r="DD3" s="16" t="s">
        <v>2</v>
      </c>
      <c r="DP3" s="16" t="s">
        <v>3</v>
      </c>
      <c r="DU3" s="17" t="s">
        <v>4</v>
      </c>
    </row>
    <row r="4" spans="1:128" s="2" customFormat="1" ht="15" customHeight="1">
      <c r="A4" s="18" t="s">
        <v>5</v>
      </c>
      <c r="B4" s="19"/>
      <c r="C4" s="19"/>
      <c r="D4" s="19"/>
      <c r="E4" s="20"/>
      <c r="F4" s="21"/>
      <c r="G4" s="22"/>
      <c r="H4" s="19" t="s">
        <v>5</v>
      </c>
      <c r="I4" s="20"/>
      <c r="J4" s="20"/>
      <c r="K4" s="20"/>
      <c r="L4" s="20"/>
      <c r="M4" s="791" t="str">
        <f>PSPL</f>
        <v>PUGET SOUND ENERGY-ELECTRIC</v>
      </c>
      <c r="N4" s="791"/>
      <c r="O4" s="791"/>
      <c r="P4" s="791"/>
      <c r="Q4" s="791"/>
      <c r="R4" s="19" t="str">
        <f>+A4</f>
        <v>PUGET SOUND ENERGY-ELECTRIC</v>
      </c>
      <c r="S4" s="19"/>
      <c r="T4" s="20"/>
      <c r="U4" s="20"/>
      <c r="V4" s="20"/>
      <c r="W4" s="19" t="str">
        <f>PSPL</f>
        <v>PUGET SOUND ENERGY-ELECTRIC</v>
      </c>
      <c r="X4" s="20"/>
      <c r="Y4" s="20"/>
      <c r="Z4" s="23"/>
      <c r="AA4" s="19" t="str">
        <f>PSPL</f>
        <v>PUGET SOUND ENERGY-ELECTRIC</v>
      </c>
      <c r="AB4" s="20"/>
      <c r="AC4" s="20"/>
      <c r="AD4" s="20"/>
      <c r="AE4" s="19" t="str">
        <f>PSPL</f>
        <v>PUGET SOUND ENERGY-ELECTRIC</v>
      </c>
      <c r="AF4" s="20"/>
      <c r="AG4" s="20"/>
      <c r="AH4" s="20"/>
      <c r="AI4" s="20"/>
      <c r="AJ4" s="19" t="str">
        <f>PSPL</f>
        <v>PUGET SOUND ENERGY-ELECTRIC</v>
      </c>
      <c r="AK4" s="20"/>
      <c r="AL4" s="20"/>
      <c r="AM4" s="20"/>
      <c r="AN4" s="19" t="str">
        <f>PSPL</f>
        <v>PUGET SOUND ENERGY-ELECTRIC</v>
      </c>
      <c r="AO4" s="20"/>
      <c r="AP4" s="20"/>
      <c r="AQ4" s="20"/>
      <c r="AR4" s="20"/>
      <c r="AS4" s="20"/>
      <c r="AT4" s="20"/>
      <c r="AU4" s="20"/>
      <c r="AV4" s="20"/>
      <c r="AW4" s="19" t="str">
        <f>PSPL</f>
        <v>PUGET SOUND ENERGY-ELECTRIC</v>
      </c>
      <c r="AX4" s="24"/>
      <c r="AY4" s="25"/>
      <c r="AZ4" s="20"/>
      <c r="BA4" s="20"/>
      <c r="BB4" s="26" t="str">
        <f>PSPL</f>
        <v>PUGET SOUND ENERGY-ELECTRIC</v>
      </c>
      <c r="BC4" s="26"/>
      <c r="BD4" s="26"/>
      <c r="BE4" s="26"/>
      <c r="BF4" s="19" t="str">
        <f>PSPL</f>
        <v>PUGET SOUND ENERGY-ELECTRIC</v>
      </c>
      <c r="BG4" s="20"/>
      <c r="BH4" s="20"/>
      <c r="BI4" s="20"/>
      <c r="BJ4" s="27"/>
      <c r="BK4" s="19" t="str">
        <f>PSPL</f>
        <v>PUGET SOUND ENERGY-ELECTRIC</v>
      </c>
      <c r="BL4" s="20"/>
      <c r="BM4" s="20"/>
      <c r="BN4" s="20"/>
      <c r="BO4" s="20"/>
      <c r="BP4" s="20" t="str">
        <f>PSPL</f>
        <v>PUGET SOUND ENERGY-ELECTRIC</v>
      </c>
      <c r="BQ4" s="20"/>
      <c r="BR4" s="20"/>
      <c r="BS4" s="20"/>
      <c r="BT4" s="19" t="str">
        <f>PSPL</f>
        <v>PUGET SOUND ENERGY-ELECTRIC</v>
      </c>
      <c r="BU4" s="20"/>
      <c r="BV4" s="20"/>
      <c r="BW4" s="20"/>
      <c r="BX4" s="20"/>
      <c r="BY4" s="19" t="str">
        <f>PSPL</f>
        <v>PUGET SOUND ENERGY-ELECTRIC</v>
      </c>
      <c r="BZ4" s="24"/>
      <c r="CA4" s="25"/>
      <c r="CB4" s="20"/>
      <c r="CC4" s="20"/>
      <c r="CD4" s="19" t="str">
        <f>PSPL</f>
        <v>PUGET SOUND ENERGY-ELECTRIC</v>
      </c>
      <c r="CE4" s="24"/>
      <c r="CF4" s="25"/>
      <c r="CG4" s="20"/>
      <c r="CH4" s="20"/>
      <c r="CI4" s="19" t="str">
        <f>PSPL</f>
        <v>PUGET SOUND ENERGY-ELECTRIC</v>
      </c>
      <c r="CJ4" s="24"/>
      <c r="CK4" s="25"/>
      <c r="CL4" s="20"/>
      <c r="CM4" s="20"/>
      <c r="CN4" s="19" t="str">
        <f>PSPL</f>
        <v>PUGET SOUND ENERGY-ELECTRIC</v>
      </c>
      <c r="CO4" s="20"/>
      <c r="CP4" s="20"/>
      <c r="CQ4" s="20"/>
      <c r="CR4" s="27"/>
      <c r="CS4" s="19" t="str">
        <f>PSPL</f>
        <v>PUGET SOUND ENERGY-ELECTRIC</v>
      </c>
      <c r="CT4" s="24"/>
      <c r="CU4" s="24"/>
      <c r="CV4" s="20"/>
      <c r="CW4" s="20"/>
      <c r="CX4" s="24"/>
      <c r="CY4" s="24"/>
      <c r="CZ4" s="24"/>
      <c r="DA4" s="24"/>
      <c r="DB4" s="24"/>
      <c r="DC4" s="24"/>
      <c r="DD4" s="24"/>
      <c r="DE4" s="19" t="str">
        <f>PSPL</f>
        <v>PUGET SOUND ENERGY-ELECTRIC</v>
      </c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8" t="s">
        <v>6</v>
      </c>
      <c r="DR4" s="20"/>
      <c r="DS4" s="20"/>
    </row>
    <row r="5" spans="1:128" s="2" customFormat="1" ht="15" customHeight="1">
      <c r="A5" s="18" t="s">
        <v>7</v>
      </c>
      <c r="B5" s="19"/>
      <c r="C5" s="19"/>
      <c r="D5" s="19"/>
      <c r="E5" s="20"/>
      <c r="F5" s="21"/>
      <c r="G5" s="22"/>
      <c r="H5" s="19" t="s">
        <v>8</v>
      </c>
      <c r="I5" s="22"/>
      <c r="J5" s="22"/>
      <c r="K5" s="22"/>
      <c r="L5" s="22"/>
      <c r="M5" s="791" t="s">
        <v>9</v>
      </c>
      <c r="N5" s="791"/>
      <c r="O5" s="791"/>
      <c r="P5" s="791"/>
      <c r="Q5" s="791"/>
      <c r="R5" s="20" t="s">
        <v>10</v>
      </c>
      <c r="S5" s="19"/>
      <c r="T5" s="20"/>
      <c r="U5" s="19"/>
      <c r="V5" s="19"/>
      <c r="W5" s="20" t="s">
        <v>11</v>
      </c>
      <c r="X5" s="20"/>
      <c r="Y5" s="20"/>
      <c r="Z5" s="23"/>
      <c r="AA5" s="20" t="s">
        <v>12</v>
      </c>
      <c r="AB5" s="20"/>
      <c r="AC5" s="20"/>
      <c r="AD5" s="22"/>
      <c r="AE5" s="20"/>
      <c r="AF5" s="792" t="s">
        <v>13</v>
      </c>
      <c r="AG5" s="792"/>
      <c r="AH5" s="792"/>
      <c r="AI5" s="19"/>
      <c r="AJ5" s="19" t="s">
        <v>14</v>
      </c>
      <c r="AK5" s="20"/>
      <c r="AL5" s="20"/>
      <c r="AM5" s="22"/>
      <c r="AN5" s="20" t="s">
        <v>15</v>
      </c>
      <c r="AO5" s="20"/>
      <c r="AP5" s="20"/>
      <c r="AQ5" s="20"/>
      <c r="AR5" s="20"/>
      <c r="AS5" s="20"/>
      <c r="AT5" s="20"/>
      <c r="AU5" s="22"/>
      <c r="AV5" s="22"/>
      <c r="AW5" s="20" t="s">
        <v>16</v>
      </c>
      <c r="AX5" s="24"/>
      <c r="AY5" s="25"/>
      <c r="AZ5" s="20"/>
      <c r="BA5" s="22"/>
      <c r="BB5" s="29" t="s">
        <v>17</v>
      </c>
      <c r="BC5" s="29"/>
      <c r="BD5" s="29"/>
      <c r="BE5" s="29"/>
      <c r="BF5" s="20" t="s">
        <v>18</v>
      </c>
      <c r="BG5" s="20"/>
      <c r="BH5" s="20"/>
      <c r="BI5" s="20"/>
      <c r="BJ5" s="22"/>
      <c r="BK5" s="20" t="s">
        <v>19</v>
      </c>
      <c r="BL5" s="20"/>
      <c r="BM5" s="20"/>
      <c r="BN5" s="20"/>
      <c r="BO5" s="22"/>
      <c r="BP5" s="19" t="s">
        <v>20</v>
      </c>
      <c r="BQ5" s="20"/>
      <c r="BR5" s="20"/>
      <c r="BS5" s="20"/>
      <c r="BT5" s="20" t="s">
        <v>21</v>
      </c>
      <c r="BU5" s="22"/>
      <c r="BV5" s="22"/>
      <c r="BW5" s="22"/>
      <c r="BX5" s="22"/>
      <c r="BY5" s="20" t="s">
        <v>22</v>
      </c>
      <c r="BZ5" s="24"/>
      <c r="CA5" s="25"/>
      <c r="CB5" s="20"/>
      <c r="CC5" s="22"/>
      <c r="CD5" s="20" t="s">
        <v>23</v>
      </c>
      <c r="CE5" s="24"/>
      <c r="CF5" s="25"/>
      <c r="CG5" s="20"/>
      <c r="CH5" s="22"/>
      <c r="CI5" s="20" t="s">
        <v>24</v>
      </c>
      <c r="CJ5" s="24"/>
      <c r="CK5" s="25"/>
      <c r="CL5" s="20"/>
      <c r="CM5" s="22"/>
      <c r="CN5" s="20" t="s">
        <v>25</v>
      </c>
      <c r="CO5" s="20"/>
      <c r="CP5" s="20"/>
      <c r="CQ5" s="20"/>
      <c r="CR5" s="20"/>
      <c r="CS5" s="19" t="s">
        <v>26</v>
      </c>
      <c r="CT5" s="24"/>
      <c r="CU5" s="24"/>
      <c r="CV5" s="20"/>
      <c r="CW5" s="20"/>
      <c r="CX5" s="24"/>
      <c r="CY5" s="24"/>
      <c r="CZ5" s="24"/>
      <c r="DA5" s="24"/>
      <c r="DB5" s="24"/>
      <c r="DC5" s="24"/>
      <c r="DD5" s="24"/>
      <c r="DE5" s="19" t="s">
        <v>26</v>
      </c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19" t="str">
        <f>PSPL</f>
        <v>PUGET SOUND ENERGY-ELECTRIC</v>
      </c>
      <c r="DR5" s="20"/>
      <c r="DS5" s="22"/>
      <c r="DT5" s="20"/>
      <c r="DU5" s="20"/>
    </row>
    <row r="6" spans="1:128" s="2" customFormat="1" ht="15" customHeight="1">
      <c r="A6" s="20" t="s">
        <v>27</v>
      </c>
      <c r="B6" s="19"/>
      <c r="C6" s="19"/>
      <c r="D6" s="19"/>
      <c r="E6" s="20"/>
      <c r="F6" s="30"/>
      <c r="G6" s="30"/>
      <c r="H6" s="20" t="str">
        <f>TESTYEAR</f>
        <v>FOR THE TWELVE MONTHS ENDED DECEMBER 31, 2011</v>
      </c>
      <c r="I6" s="30"/>
      <c r="J6" s="30"/>
      <c r="K6" s="30"/>
      <c r="L6" s="30"/>
      <c r="M6" s="790" t="str">
        <f>TESTYEAR</f>
        <v>FOR THE TWELVE MONTHS ENDED DECEMBER 31, 2011</v>
      </c>
      <c r="N6" s="790"/>
      <c r="O6" s="790"/>
      <c r="P6" s="790"/>
      <c r="Q6" s="790"/>
      <c r="R6" s="20" t="str">
        <f>TESTYEAR</f>
        <v>FOR THE TWELVE MONTHS ENDED DECEMBER 31, 2011</v>
      </c>
      <c r="S6" s="19"/>
      <c r="T6" s="20"/>
      <c r="U6" s="19"/>
      <c r="V6" s="19"/>
      <c r="W6" s="20" t="str">
        <f>TESTYEAR</f>
        <v>FOR THE TWELVE MONTHS ENDED DECEMBER 31, 2011</v>
      </c>
      <c r="X6" s="20"/>
      <c r="Y6" s="20"/>
      <c r="Z6" s="23"/>
      <c r="AA6" s="20" t="str">
        <f>TESTYEAR</f>
        <v>FOR THE TWELVE MONTHS ENDED DECEMBER 31, 2011</v>
      </c>
      <c r="AB6" s="20"/>
      <c r="AC6" s="20"/>
      <c r="AD6" s="30"/>
      <c r="AE6" s="20" t="str">
        <f>TESTYEAR</f>
        <v>FOR THE TWELVE MONTHS ENDED DECEMBER 31, 2011</v>
      </c>
      <c r="AF6" s="20"/>
      <c r="AG6" s="19"/>
      <c r="AH6" s="19"/>
      <c r="AI6" s="19"/>
      <c r="AJ6" s="20" t="str">
        <f>TESTYEAR</f>
        <v>FOR THE TWELVE MONTHS ENDED DECEMBER 31, 2011</v>
      </c>
      <c r="AK6" s="19"/>
      <c r="AL6" s="20"/>
      <c r="AM6" s="30"/>
      <c r="AN6" s="20" t="str">
        <f>TESTYEAR</f>
        <v>FOR THE TWELVE MONTHS ENDED DECEMBER 31, 2011</v>
      </c>
      <c r="AO6" s="20"/>
      <c r="AP6" s="20"/>
      <c r="AQ6" s="20"/>
      <c r="AR6" s="20"/>
      <c r="AS6" s="20"/>
      <c r="AT6" s="20"/>
      <c r="AU6" s="30"/>
      <c r="AV6" s="30"/>
      <c r="AW6" s="20" t="str">
        <f>TESTYEAR</f>
        <v>FOR THE TWELVE MONTHS ENDED DECEMBER 31, 2011</v>
      </c>
      <c r="AX6" s="24"/>
      <c r="AY6" s="25"/>
      <c r="AZ6" s="20"/>
      <c r="BA6" s="30"/>
      <c r="BB6" s="29" t="str">
        <f>TESTYEAR</f>
        <v>FOR THE TWELVE MONTHS ENDED DECEMBER 31, 2011</v>
      </c>
      <c r="BC6" s="29"/>
      <c r="BD6" s="29"/>
      <c r="BE6" s="29"/>
      <c r="BF6" s="20" t="str">
        <f>TESTYEAR</f>
        <v>FOR THE TWELVE MONTHS ENDED DECEMBER 31, 2011</v>
      </c>
      <c r="BG6" s="20"/>
      <c r="BH6" s="20"/>
      <c r="BI6" s="20"/>
      <c r="BJ6" s="30"/>
      <c r="BK6" s="20" t="str">
        <f>TESTYEAR</f>
        <v>FOR THE TWELVE MONTHS ENDED DECEMBER 31, 2011</v>
      </c>
      <c r="BL6" s="20"/>
      <c r="BM6" s="20"/>
      <c r="BN6" s="20"/>
      <c r="BO6" s="30"/>
      <c r="BP6" s="19" t="str">
        <f>TESTYEAR</f>
        <v>FOR THE TWELVE MONTHS ENDED DECEMBER 31, 2011</v>
      </c>
      <c r="BQ6" s="20"/>
      <c r="BR6" s="20"/>
      <c r="BS6" s="20"/>
      <c r="BT6" s="20" t="str">
        <f>TESTYEAR</f>
        <v>FOR THE TWELVE MONTHS ENDED DECEMBER 31, 2011</v>
      </c>
      <c r="BU6" s="30"/>
      <c r="BV6" s="30"/>
      <c r="BW6" s="30"/>
      <c r="BX6" s="30"/>
      <c r="BY6" s="20" t="str">
        <f>TESTYEAR</f>
        <v>FOR THE TWELVE MONTHS ENDED DECEMBER 31, 2011</v>
      </c>
      <c r="BZ6" s="24"/>
      <c r="CA6" s="25"/>
      <c r="CB6" s="20"/>
      <c r="CC6" s="30"/>
      <c r="CD6" s="20" t="str">
        <f>TESTYEAR</f>
        <v>FOR THE TWELVE MONTHS ENDED DECEMBER 31, 2011</v>
      </c>
      <c r="CE6" s="24"/>
      <c r="CF6" s="25"/>
      <c r="CG6" s="20"/>
      <c r="CH6" s="30"/>
      <c r="CI6" s="20" t="str">
        <f>TESTYEAR</f>
        <v>FOR THE TWELVE MONTHS ENDED DECEMBER 31, 2011</v>
      </c>
      <c r="CJ6" s="24"/>
      <c r="CK6" s="25"/>
      <c r="CL6" s="20"/>
      <c r="CM6" s="30"/>
      <c r="CN6" s="20" t="str">
        <f>TESTYEAR</f>
        <v>FOR THE TWELVE MONTHS ENDED DECEMBER 31, 2011</v>
      </c>
      <c r="CO6" s="20"/>
      <c r="CP6" s="20"/>
      <c r="CQ6" s="20"/>
      <c r="CR6" s="20"/>
      <c r="CS6" s="20" t="str">
        <f>TESTYEAR</f>
        <v>FOR THE TWELVE MONTHS ENDED DECEMBER 31, 2011</v>
      </c>
      <c r="CT6" s="24"/>
      <c r="CU6" s="24"/>
      <c r="CV6" s="20"/>
      <c r="CW6" s="20"/>
      <c r="CX6" s="24"/>
      <c r="CY6" s="24"/>
      <c r="CZ6" s="24"/>
      <c r="DA6" s="24"/>
      <c r="DB6" s="24"/>
      <c r="DC6" s="24"/>
      <c r="DD6" s="24"/>
      <c r="DE6" s="20" t="str">
        <f>TESTYEAR</f>
        <v>FOR THE TWELVE MONTHS ENDED DECEMBER 31, 2011</v>
      </c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19" t="s">
        <v>28</v>
      </c>
      <c r="DR6" s="20"/>
      <c r="DS6" s="30"/>
      <c r="DT6" s="27"/>
      <c r="DU6" s="20"/>
    </row>
    <row r="7" spans="1:128" s="2" customFormat="1" ht="15" customHeight="1">
      <c r="A7" s="19" t="s">
        <v>29</v>
      </c>
      <c r="B7" s="19"/>
      <c r="C7" s="19"/>
      <c r="D7" s="19"/>
      <c r="E7" s="20"/>
      <c r="F7" s="20"/>
      <c r="G7" s="20"/>
      <c r="H7" s="19" t="s">
        <v>29</v>
      </c>
      <c r="I7" s="20"/>
      <c r="J7" s="20"/>
      <c r="K7" s="20"/>
      <c r="L7" s="20"/>
      <c r="M7" s="791" t="str">
        <f>DOCKET</f>
        <v>COMMISSION BASIS REPORT</v>
      </c>
      <c r="N7" s="791"/>
      <c r="O7" s="791"/>
      <c r="P7" s="791"/>
      <c r="Q7" s="791"/>
      <c r="R7" s="19" t="str">
        <f>DOCKET</f>
        <v>COMMISSION BASIS REPORT</v>
      </c>
      <c r="S7" s="19"/>
      <c r="T7" s="20"/>
      <c r="U7" s="19"/>
      <c r="V7" s="19"/>
      <c r="W7" s="20" t="str">
        <f>DOCKET</f>
        <v>COMMISSION BASIS REPORT</v>
      </c>
      <c r="X7" s="19"/>
      <c r="Y7" s="19"/>
      <c r="Z7" s="23"/>
      <c r="AA7" s="19" t="str">
        <f>DOCKET</f>
        <v>COMMISSION BASIS REPORT</v>
      </c>
      <c r="AB7" s="20"/>
      <c r="AC7" s="20"/>
      <c r="AD7" s="30"/>
      <c r="AE7" s="19" t="str">
        <f>DOCKET</f>
        <v>COMMISSION BASIS REPORT</v>
      </c>
      <c r="AF7" s="20"/>
      <c r="AG7" s="19"/>
      <c r="AH7" s="19"/>
      <c r="AI7" s="19"/>
      <c r="AJ7" s="20" t="str">
        <f>DOCKET</f>
        <v>COMMISSION BASIS REPORT</v>
      </c>
      <c r="AK7" s="19"/>
      <c r="AL7" s="20"/>
      <c r="AM7" s="20"/>
      <c r="AN7" s="20" t="str">
        <f>DOCKET</f>
        <v>COMMISSION BASIS REPORT</v>
      </c>
      <c r="AO7" s="20"/>
      <c r="AP7" s="20"/>
      <c r="AQ7" s="20"/>
      <c r="AR7" s="20"/>
      <c r="AS7" s="20"/>
      <c r="AT7" s="20"/>
      <c r="AU7" s="30"/>
      <c r="AV7" s="30"/>
      <c r="AW7" s="20" t="str">
        <f>DOCKET</f>
        <v>COMMISSION BASIS REPORT</v>
      </c>
      <c r="AX7" s="24"/>
      <c r="AY7" s="25"/>
      <c r="AZ7" s="20"/>
      <c r="BA7" s="20"/>
      <c r="BB7" s="29" t="str">
        <f>DOCKET</f>
        <v>COMMISSION BASIS REPORT</v>
      </c>
      <c r="BC7" s="29"/>
      <c r="BD7" s="29"/>
      <c r="BE7" s="29"/>
      <c r="BF7" s="19" t="str">
        <f>DOCKET</f>
        <v>COMMISSION BASIS REPORT</v>
      </c>
      <c r="BG7" s="20"/>
      <c r="BH7" s="20"/>
      <c r="BI7" s="19"/>
      <c r="BJ7" s="30"/>
      <c r="BK7" s="790" t="str">
        <f>DOCKET</f>
        <v>COMMISSION BASIS REPORT</v>
      </c>
      <c r="BL7" s="790"/>
      <c r="BM7" s="790"/>
      <c r="BN7" s="790"/>
      <c r="BO7" s="790"/>
      <c r="BP7" s="19" t="str">
        <f>DOCKET</f>
        <v>COMMISSION BASIS REPORT</v>
      </c>
      <c r="BQ7" s="20"/>
      <c r="BR7" s="20"/>
      <c r="BS7" s="20"/>
      <c r="BT7" s="790" t="str">
        <f>DOCKET</f>
        <v>COMMISSION BASIS REPORT</v>
      </c>
      <c r="BU7" s="790"/>
      <c r="BV7" s="790"/>
      <c r="BW7" s="790"/>
      <c r="BX7" s="790"/>
      <c r="BY7" s="20" t="str">
        <f>DOCKET</f>
        <v>COMMISSION BASIS REPORT</v>
      </c>
      <c r="BZ7" s="24"/>
      <c r="CA7" s="25"/>
      <c r="CB7" s="20"/>
      <c r="CC7" s="20"/>
      <c r="CD7" s="20" t="str">
        <f>DOCKET</f>
        <v>COMMISSION BASIS REPORT</v>
      </c>
      <c r="CE7" s="24"/>
      <c r="CF7" s="25"/>
      <c r="CG7" s="20"/>
      <c r="CH7" s="20"/>
      <c r="CI7" s="20" t="str">
        <f>DOCKET</f>
        <v>COMMISSION BASIS REPORT</v>
      </c>
      <c r="CJ7" s="24"/>
      <c r="CK7" s="25"/>
      <c r="CL7" s="20"/>
      <c r="CM7" s="20"/>
      <c r="CN7" s="19" t="str">
        <f>DOCKET</f>
        <v>COMMISSION BASIS REPORT</v>
      </c>
      <c r="CO7" s="20"/>
      <c r="CP7" s="20"/>
      <c r="CQ7" s="20"/>
      <c r="CR7" s="20"/>
      <c r="CS7" s="20" t="str">
        <f>DOCKET</f>
        <v>COMMISSION BASIS REPORT</v>
      </c>
      <c r="CT7" s="24"/>
      <c r="CU7" s="24"/>
      <c r="CV7" s="20"/>
      <c r="CW7" s="20"/>
      <c r="CX7" s="24"/>
      <c r="CY7" s="24"/>
      <c r="CZ7" s="24"/>
      <c r="DA7" s="24"/>
      <c r="DB7" s="24"/>
      <c r="DC7" s="24"/>
      <c r="DD7" s="24"/>
      <c r="DE7" s="20" t="str">
        <f>DOCKET</f>
        <v>COMMISSION BASIS REPORT</v>
      </c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427" t="str">
        <f>TESTYEAR</f>
        <v>FOR THE TWELVE MONTHS ENDED DECEMBER 31, 2011</v>
      </c>
      <c r="DR7" s="20"/>
      <c r="DS7" s="20"/>
      <c r="DT7" s="27"/>
      <c r="DU7" s="20"/>
    </row>
    <row r="8" spans="1:128" s="2" customFormat="1" ht="15" customHeight="1">
      <c r="F8" s="31"/>
      <c r="P8" s="32"/>
      <c r="S8" s="33"/>
      <c r="T8" s="33"/>
      <c r="U8" s="33"/>
      <c r="V8" s="33"/>
      <c r="X8" s="33"/>
      <c r="Y8" s="33"/>
      <c r="Z8" s="34"/>
      <c r="AB8" s="33"/>
      <c r="AC8" s="35"/>
      <c r="AD8" s="35"/>
      <c r="AG8" s="33"/>
      <c r="AH8" s="33"/>
      <c r="AI8" s="33"/>
      <c r="AP8" s="36"/>
      <c r="AQ8" s="36"/>
      <c r="AR8" s="36"/>
      <c r="AS8" s="36" t="s">
        <v>30</v>
      </c>
      <c r="AT8" s="36"/>
      <c r="AU8" s="36"/>
      <c r="AV8" s="36" t="s">
        <v>31</v>
      </c>
      <c r="AW8" s="37"/>
      <c r="AY8" s="13"/>
      <c r="BA8" s="38"/>
      <c r="BC8" s="33"/>
      <c r="BF8" s="14"/>
      <c r="BG8" s="11"/>
      <c r="BH8" s="11"/>
      <c r="BI8" s="14"/>
      <c r="BJ8" s="14"/>
      <c r="BL8" s="33"/>
      <c r="BM8" s="33"/>
      <c r="BT8" s="35"/>
      <c r="BU8" s="35"/>
      <c r="BV8" s="35"/>
      <c r="BW8" s="35"/>
      <c r="BX8" s="35"/>
      <c r="BY8" s="37"/>
      <c r="CA8" s="13" t="s">
        <v>0</v>
      </c>
      <c r="CC8" s="38"/>
      <c r="CD8" s="37"/>
      <c r="CF8" s="13"/>
      <c r="CH8" s="38"/>
      <c r="CI8" s="37"/>
      <c r="CK8" s="13"/>
      <c r="CM8" s="38"/>
      <c r="CS8" s="39"/>
      <c r="CV8" s="40"/>
      <c r="CW8" s="40"/>
      <c r="CX8" s="20"/>
      <c r="CY8" s="20"/>
      <c r="CZ8" s="20"/>
      <c r="DA8" s="19"/>
      <c r="DB8" s="19"/>
      <c r="DC8" s="19"/>
      <c r="DD8" s="19"/>
      <c r="DE8" s="19"/>
      <c r="DF8" s="19"/>
      <c r="DG8" s="20"/>
      <c r="DH8" s="40"/>
      <c r="DI8" s="40"/>
      <c r="DJ8" s="20"/>
      <c r="DK8" s="20"/>
      <c r="DL8" s="20"/>
      <c r="DM8" s="20"/>
      <c r="DN8" s="20"/>
      <c r="DO8" s="20"/>
      <c r="DP8" s="19"/>
      <c r="DQ8" s="20" t="str">
        <f>DOCKET</f>
        <v>COMMISSION BASIS REPORT</v>
      </c>
      <c r="DR8" s="20"/>
      <c r="DS8" s="20"/>
      <c r="DT8" s="27"/>
      <c r="DU8" s="20"/>
    </row>
    <row r="9" spans="1:128" s="2" customFormat="1" ht="15" customHeight="1">
      <c r="A9" s="41" t="s">
        <v>32</v>
      </c>
      <c r="B9" s="33"/>
      <c r="C9" s="33"/>
      <c r="D9" s="42"/>
      <c r="G9" s="36"/>
      <c r="H9" s="41" t="s">
        <v>32</v>
      </c>
      <c r="I9" s="36"/>
      <c r="M9" s="36" t="s">
        <v>32</v>
      </c>
      <c r="N9" s="33"/>
      <c r="O9" s="41"/>
      <c r="P9" s="41"/>
      <c r="Q9" s="41" t="s">
        <v>33</v>
      </c>
      <c r="R9" s="36" t="s">
        <v>32</v>
      </c>
      <c r="S9" s="33"/>
      <c r="T9" s="41"/>
      <c r="U9" s="41"/>
      <c r="V9" s="33"/>
      <c r="W9" s="41" t="s">
        <v>32</v>
      </c>
      <c r="Z9" s="43"/>
      <c r="AA9" s="41" t="s">
        <v>32</v>
      </c>
      <c r="AD9" s="36" t="s">
        <v>0</v>
      </c>
      <c r="AE9" s="36" t="s">
        <v>32</v>
      </c>
      <c r="AG9" s="33"/>
      <c r="AH9" s="33"/>
      <c r="AI9" s="33"/>
      <c r="AJ9" s="41" t="s">
        <v>32</v>
      </c>
      <c r="AN9" s="36" t="s">
        <v>32</v>
      </c>
      <c r="AP9" s="36" t="s">
        <v>34</v>
      </c>
      <c r="AQ9" s="36" t="s">
        <v>35</v>
      </c>
      <c r="AR9" s="36" t="s">
        <v>36</v>
      </c>
      <c r="AS9" s="36" t="s">
        <v>37</v>
      </c>
      <c r="AT9" s="36" t="s">
        <v>36</v>
      </c>
      <c r="AU9" s="36" t="s">
        <v>34</v>
      </c>
      <c r="AV9" s="36" t="s">
        <v>38</v>
      </c>
      <c r="AW9" s="37" t="s">
        <v>39</v>
      </c>
      <c r="AY9" s="13"/>
      <c r="AZ9" s="41"/>
      <c r="BA9" s="41"/>
      <c r="BB9" s="36" t="s">
        <v>32</v>
      </c>
      <c r="BF9" s="36" t="s">
        <v>32</v>
      </c>
      <c r="BG9" s="14"/>
      <c r="BH9" s="14"/>
      <c r="BI9" s="14"/>
      <c r="BJ9" s="14"/>
      <c r="BK9" s="41" t="s">
        <v>32</v>
      </c>
      <c r="BO9" s="36" t="s">
        <v>0</v>
      </c>
      <c r="BP9" s="41" t="s">
        <v>32</v>
      </c>
      <c r="BQ9" s="33"/>
      <c r="BR9" s="33"/>
      <c r="BT9" s="41" t="s">
        <v>32</v>
      </c>
      <c r="BU9" s="44"/>
      <c r="BV9" s="44"/>
      <c r="BW9" s="44"/>
      <c r="BX9" s="44"/>
      <c r="BY9" s="37" t="s">
        <v>39</v>
      </c>
      <c r="CA9" s="13"/>
      <c r="CB9" s="41"/>
      <c r="CC9" s="41"/>
      <c r="CD9" s="41" t="s">
        <v>32</v>
      </c>
      <c r="CF9" s="41"/>
      <c r="CG9" s="41"/>
      <c r="CH9" s="41"/>
      <c r="CI9" s="45" t="s">
        <v>32</v>
      </c>
      <c r="CJ9" s="46"/>
      <c r="CK9" s="46"/>
      <c r="CL9" s="46"/>
      <c r="CM9" s="47"/>
      <c r="CN9" s="36" t="s">
        <v>32</v>
      </c>
      <c r="CS9" s="48"/>
      <c r="CU9" s="49" t="s">
        <v>40</v>
      </c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50"/>
      <c r="DH9" s="49"/>
      <c r="DI9" s="49"/>
      <c r="DJ9" s="49"/>
      <c r="DK9" s="49"/>
      <c r="DL9" s="50"/>
      <c r="DM9" s="50"/>
      <c r="DN9" s="50"/>
      <c r="DO9" s="50"/>
      <c r="DP9" s="49"/>
      <c r="DU9" s="379"/>
      <c r="DW9"/>
      <c r="DX9"/>
    </row>
    <row r="10" spans="1:128" s="2" customFormat="1" ht="15" customHeight="1">
      <c r="A10" s="51" t="s">
        <v>41</v>
      </c>
      <c r="B10" s="52" t="s">
        <v>42</v>
      </c>
      <c r="C10" s="52"/>
      <c r="D10" s="52"/>
      <c r="E10" s="52"/>
      <c r="F10" s="52"/>
      <c r="G10" s="53"/>
      <c r="H10" s="51" t="s">
        <v>41</v>
      </c>
      <c r="I10" s="52" t="s">
        <v>42</v>
      </c>
      <c r="J10" s="52"/>
      <c r="K10" s="53" t="s">
        <v>43</v>
      </c>
      <c r="L10" s="53" t="s">
        <v>44</v>
      </c>
      <c r="M10" s="53" t="s">
        <v>41</v>
      </c>
      <c r="N10" s="52" t="s">
        <v>42</v>
      </c>
      <c r="O10" s="51" t="s">
        <v>45</v>
      </c>
      <c r="P10" s="51" t="s">
        <v>46</v>
      </c>
      <c r="Q10" s="51" t="s">
        <v>47</v>
      </c>
      <c r="R10" s="53" t="s">
        <v>41</v>
      </c>
      <c r="S10" s="52" t="s">
        <v>42</v>
      </c>
      <c r="T10" s="51" t="s">
        <v>45</v>
      </c>
      <c r="U10" s="51" t="s">
        <v>46</v>
      </c>
      <c r="V10" s="53" t="s">
        <v>44</v>
      </c>
      <c r="W10" s="51" t="s">
        <v>41</v>
      </c>
      <c r="X10" s="54" t="s">
        <v>42</v>
      </c>
      <c r="Y10" s="52"/>
      <c r="Z10" s="55" t="s">
        <v>43</v>
      </c>
      <c r="AA10" s="51" t="s">
        <v>41</v>
      </c>
      <c r="AB10" s="54" t="s">
        <v>42</v>
      </c>
      <c r="AC10" s="53"/>
      <c r="AD10" s="53" t="s">
        <v>43</v>
      </c>
      <c r="AE10" s="53" t="s">
        <v>41</v>
      </c>
      <c r="AF10" s="54" t="s">
        <v>42</v>
      </c>
      <c r="AG10" s="53"/>
      <c r="AH10" s="53" t="s">
        <v>43</v>
      </c>
      <c r="AI10" s="53" t="s">
        <v>44</v>
      </c>
      <c r="AJ10" s="53" t="s">
        <v>41</v>
      </c>
      <c r="AK10" s="56" t="s">
        <v>42</v>
      </c>
      <c r="AL10" s="54"/>
      <c r="AM10" s="57" t="s">
        <v>43</v>
      </c>
      <c r="AN10" s="53" t="s">
        <v>41</v>
      </c>
      <c r="AO10" s="53" t="s">
        <v>48</v>
      </c>
      <c r="AP10" s="53" t="s">
        <v>49</v>
      </c>
      <c r="AQ10" s="53" t="s">
        <v>50</v>
      </c>
      <c r="AR10" s="53" t="s">
        <v>51</v>
      </c>
      <c r="AS10" s="53" t="s">
        <v>52</v>
      </c>
      <c r="AT10" s="53" t="s">
        <v>53</v>
      </c>
      <c r="AU10" s="53" t="s">
        <v>50</v>
      </c>
      <c r="AV10" s="53" t="s">
        <v>54</v>
      </c>
      <c r="AW10" s="58" t="s">
        <v>41</v>
      </c>
      <c r="AX10" s="54" t="s">
        <v>42</v>
      </c>
      <c r="AY10" s="59" t="s">
        <v>45</v>
      </c>
      <c r="AZ10" s="60" t="s">
        <v>46</v>
      </c>
      <c r="BA10" s="51" t="s">
        <v>44</v>
      </c>
      <c r="BB10" s="53" t="s">
        <v>41</v>
      </c>
      <c r="BC10" s="54" t="s">
        <v>42</v>
      </c>
      <c r="BD10" s="52"/>
      <c r="BE10" s="53" t="s">
        <v>43</v>
      </c>
      <c r="BF10" s="53" t="s">
        <v>41</v>
      </c>
      <c r="BG10" s="56" t="s">
        <v>42</v>
      </c>
      <c r="BH10" s="53" t="s">
        <v>55</v>
      </c>
      <c r="BI10" s="53" t="s">
        <v>46</v>
      </c>
      <c r="BJ10" s="61" t="s">
        <v>44</v>
      </c>
      <c r="BK10" s="51" t="s">
        <v>41</v>
      </c>
      <c r="BL10" s="54" t="s">
        <v>42</v>
      </c>
      <c r="BM10" s="53"/>
      <c r="BN10" s="53"/>
      <c r="BO10" s="53" t="s">
        <v>43</v>
      </c>
      <c r="BP10" s="51" t="s">
        <v>41</v>
      </c>
      <c r="BQ10" s="56" t="s">
        <v>42</v>
      </c>
      <c r="BR10" s="53"/>
      <c r="BS10" s="57" t="s">
        <v>43</v>
      </c>
      <c r="BT10" s="51" t="s">
        <v>41</v>
      </c>
      <c r="BU10" s="62"/>
      <c r="BV10" s="53" t="s">
        <v>45</v>
      </c>
      <c r="BW10" s="53" t="s">
        <v>46</v>
      </c>
      <c r="BX10" s="51" t="s">
        <v>44</v>
      </c>
      <c r="BY10" s="58" t="s">
        <v>41</v>
      </c>
      <c r="BZ10" s="54" t="s">
        <v>42</v>
      </c>
      <c r="CA10" s="59" t="s">
        <v>45</v>
      </c>
      <c r="CB10" s="60" t="s">
        <v>46</v>
      </c>
      <c r="CC10" s="51" t="s">
        <v>44</v>
      </c>
      <c r="CD10" s="53" t="s">
        <v>41</v>
      </c>
      <c r="CE10" s="52" t="s">
        <v>42</v>
      </c>
      <c r="CF10" s="51" t="s">
        <v>45</v>
      </c>
      <c r="CG10" s="51" t="s">
        <v>46</v>
      </c>
      <c r="CH10" s="51" t="s">
        <v>44</v>
      </c>
      <c r="CI10" s="63" t="s">
        <v>41</v>
      </c>
      <c r="CJ10" s="64" t="s">
        <v>42</v>
      </c>
      <c r="CK10" s="59" t="s">
        <v>45</v>
      </c>
      <c r="CL10" s="60" t="s">
        <v>46</v>
      </c>
      <c r="CM10" s="51" t="s">
        <v>44</v>
      </c>
      <c r="CN10" s="53" t="s">
        <v>41</v>
      </c>
      <c r="CO10" s="54" t="s">
        <v>42</v>
      </c>
      <c r="CP10" s="52"/>
      <c r="CQ10" s="52"/>
      <c r="CR10" s="57" t="s">
        <v>56</v>
      </c>
      <c r="CS10" s="48"/>
      <c r="CU10" s="65" t="s">
        <v>57</v>
      </c>
      <c r="CV10" s="36" t="s">
        <v>58</v>
      </c>
      <c r="CW10" s="36" t="s">
        <v>52</v>
      </c>
      <c r="CX10" s="36" t="s">
        <v>59</v>
      </c>
      <c r="CY10" s="36" t="s">
        <v>60</v>
      </c>
      <c r="CZ10" s="36" t="s">
        <v>61</v>
      </c>
      <c r="DA10" s="36" t="s">
        <v>62</v>
      </c>
      <c r="DB10" s="36" t="s">
        <v>63</v>
      </c>
      <c r="DC10" s="36" t="s">
        <v>64</v>
      </c>
      <c r="DD10" s="41" t="s">
        <v>65</v>
      </c>
      <c r="DE10" s="36"/>
      <c r="DF10" s="36"/>
      <c r="DG10" s="36" t="s">
        <v>66</v>
      </c>
      <c r="DH10" s="36" t="s">
        <v>67</v>
      </c>
      <c r="DI10" s="36" t="s">
        <v>68</v>
      </c>
      <c r="DJ10" s="36" t="s">
        <v>69</v>
      </c>
      <c r="DK10" s="36" t="s">
        <v>70</v>
      </c>
      <c r="DL10" s="36" t="s">
        <v>71</v>
      </c>
      <c r="DM10" s="36" t="s">
        <v>72</v>
      </c>
      <c r="DN10" s="36" t="s">
        <v>73</v>
      </c>
      <c r="DO10" s="36" t="s">
        <v>74</v>
      </c>
      <c r="DP10" s="36" t="s">
        <v>75</v>
      </c>
      <c r="DS10" s="379" t="s">
        <v>45</v>
      </c>
      <c r="DT10" s="379"/>
      <c r="DU10" s="379" t="s">
        <v>46</v>
      </c>
      <c r="DW10"/>
      <c r="DX10"/>
    </row>
    <row r="11" spans="1:128" ht="15" customHeight="1">
      <c r="A11" s="66">
        <v>1</v>
      </c>
      <c r="B11" s="67" t="s">
        <v>76</v>
      </c>
      <c r="C11" s="68"/>
      <c r="D11" s="68"/>
      <c r="F11" s="69"/>
      <c r="H11" s="66">
        <v>1</v>
      </c>
      <c r="I11" s="2" t="s">
        <v>77</v>
      </c>
      <c r="M11" s="70"/>
      <c r="N11" s="71"/>
      <c r="O11" s="71"/>
      <c r="P11" s="71"/>
      <c r="Q11" s="71"/>
      <c r="Z11" s="5"/>
      <c r="AA11" s="66"/>
      <c r="AB11" s="72"/>
      <c r="AC11" s="73"/>
      <c r="AD11" s="74"/>
      <c r="AE11" s="75"/>
      <c r="AF11" s="75"/>
      <c r="AG11" s="75"/>
      <c r="AH11" s="75"/>
      <c r="AI11" s="75"/>
      <c r="AP11" s="36" t="s">
        <v>78</v>
      </c>
      <c r="AQ11" s="36" t="s">
        <v>79</v>
      </c>
      <c r="AR11" s="36" t="s">
        <v>79</v>
      </c>
      <c r="AS11" s="36" t="s">
        <v>79</v>
      </c>
      <c r="AT11" s="36" t="s">
        <v>79</v>
      </c>
      <c r="AU11" s="36" t="s">
        <v>79</v>
      </c>
      <c r="AX11" s="76"/>
      <c r="AY11" s="77"/>
      <c r="BB11" s="4"/>
      <c r="BC11" s="4"/>
      <c r="BD11" s="4"/>
      <c r="BE11" s="4"/>
      <c r="BF11" s="68"/>
      <c r="BG11" s="68"/>
      <c r="BH11" s="68"/>
      <c r="BI11" s="68"/>
      <c r="BJ11" s="68"/>
      <c r="BK11" s="66"/>
      <c r="BL11" s="78"/>
      <c r="BM11" s="79"/>
      <c r="BN11" s="75"/>
      <c r="BO11" s="75"/>
      <c r="BT11" s="66"/>
      <c r="BU11" s="74"/>
      <c r="BV11" s="80"/>
      <c r="BW11" s="80"/>
      <c r="BX11" s="80"/>
      <c r="BZ11" s="76"/>
      <c r="CA11" s="77"/>
      <c r="CD11" s="35"/>
      <c r="CE11" s="81"/>
      <c r="CF11" s="82"/>
      <c r="CG11" s="82"/>
      <c r="CH11" s="83"/>
      <c r="CI11" s="84"/>
      <c r="CJ11" s="84"/>
      <c r="CK11" s="84"/>
      <c r="CL11" s="84"/>
      <c r="CM11" s="84"/>
      <c r="CR11" s="66"/>
      <c r="CS11" s="85" t="s">
        <v>32</v>
      </c>
      <c r="CT11" s="2"/>
      <c r="CU11" s="65" t="s">
        <v>80</v>
      </c>
      <c r="CV11" s="36" t="s">
        <v>81</v>
      </c>
      <c r="CW11" s="36" t="s">
        <v>82</v>
      </c>
      <c r="CX11" s="36" t="s">
        <v>83</v>
      </c>
      <c r="CY11" s="36" t="s">
        <v>84</v>
      </c>
      <c r="CZ11" s="86" t="s">
        <v>85</v>
      </c>
      <c r="DA11" s="86" t="s">
        <v>86</v>
      </c>
      <c r="DB11" s="36" t="s">
        <v>87</v>
      </c>
      <c r="DC11" s="36" t="s">
        <v>88</v>
      </c>
      <c r="DD11" s="41" t="s">
        <v>89</v>
      </c>
      <c r="DE11" s="85" t="s">
        <v>32</v>
      </c>
      <c r="DF11" s="2"/>
      <c r="DG11" s="36" t="s">
        <v>90</v>
      </c>
      <c r="DH11" s="86" t="s">
        <v>91</v>
      </c>
      <c r="DI11" s="36" t="s">
        <v>92</v>
      </c>
      <c r="DJ11" s="86" t="s">
        <v>93</v>
      </c>
      <c r="DK11" s="86" t="s">
        <v>94</v>
      </c>
      <c r="DL11" s="2"/>
      <c r="DM11" s="36" t="s">
        <v>95</v>
      </c>
      <c r="DN11" s="36" t="s">
        <v>96</v>
      </c>
      <c r="DO11" s="36" t="s">
        <v>97</v>
      </c>
      <c r="DP11" s="35" t="s">
        <v>98</v>
      </c>
      <c r="DQ11" s="36" t="s">
        <v>32</v>
      </c>
      <c r="DR11" s="2"/>
      <c r="DS11" s="379" t="s">
        <v>99</v>
      </c>
      <c r="DT11" s="379" t="s">
        <v>75</v>
      </c>
      <c r="DU11" s="379" t="s">
        <v>99</v>
      </c>
      <c r="DW11"/>
      <c r="DX11"/>
    </row>
    <row r="12" spans="1:128" ht="15" customHeight="1">
      <c r="A12" s="87">
        <f>+A11+1</f>
        <v>2</v>
      </c>
      <c r="C12" s="88" t="s">
        <v>45</v>
      </c>
      <c r="D12" s="75" t="s">
        <v>100</v>
      </c>
      <c r="E12" s="89" t="s">
        <v>101</v>
      </c>
      <c r="F12" s="66" t="s">
        <v>102</v>
      </c>
      <c r="H12" s="87">
        <f>H11+1</f>
        <v>2</v>
      </c>
      <c r="I12" s="90" t="s">
        <v>103</v>
      </c>
      <c r="K12" s="91">
        <v>5949101</v>
      </c>
      <c r="M12" s="66">
        <v>1</v>
      </c>
      <c r="N12" s="92" t="s">
        <v>104</v>
      </c>
      <c r="O12" s="93"/>
      <c r="P12" s="94"/>
      <c r="Q12" s="93"/>
      <c r="R12" s="66">
        <v>1</v>
      </c>
      <c r="S12" s="95" t="s">
        <v>105</v>
      </c>
      <c r="U12" s="96"/>
      <c r="V12" s="80"/>
      <c r="W12" s="66">
        <v>1</v>
      </c>
      <c r="X12" s="97" t="s">
        <v>106</v>
      </c>
      <c r="Y12" s="97"/>
      <c r="Z12" s="98">
        <v>121362394.13586786</v>
      </c>
      <c r="AA12" s="66">
        <v>1</v>
      </c>
      <c r="AB12" s="72" t="s">
        <v>107</v>
      </c>
      <c r="AC12" s="99">
        <f>DU49</f>
        <v>4165678380</v>
      </c>
      <c r="AD12" s="74" t="s">
        <v>0</v>
      </c>
      <c r="AE12" s="66">
        <v>1</v>
      </c>
      <c r="AF12" s="100" t="s">
        <v>108</v>
      </c>
      <c r="AG12" s="101"/>
      <c r="AH12" s="101"/>
      <c r="AI12" s="101"/>
      <c r="AJ12" s="66">
        <v>1</v>
      </c>
      <c r="AK12" s="68" t="s">
        <v>109</v>
      </c>
      <c r="AL12" s="102"/>
      <c r="AM12" s="103"/>
      <c r="AN12" s="66">
        <v>1</v>
      </c>
      <c r="AO12" s="4" t="s">
        <v>110</v>
      </c>
      <c r="AP12" s="104">
        <v>8122860</v>
      </c>
      <c r="AQ12" s="105">
        <v>2132433310</v>
      </c>
      <c r="AR12" s="105">
        <v>95513282</v>
      </c>
      <c r="AS12" s="105">
        <v>59332118</v>
      </c>
      <c r="AT12" s="105">
        <v>374652</v>
      </c>
      <c r="AU12" s="105">
        <v>1977213258</v>
      </c>
      <c r="AV12" s="106">
        <f>ROUND(AP12/AU12,9)</f>
        <v>4.1082369999999998E-3</v>
      </c>
      <c r="AW12" s="66">
        <v>1</v>
      </c>
      <c r="AX12" s="107" t="s">
        <v>111</v>
      </c>
      <c r="AY12" s="108">
        <v>8882077</v>
      </c>
      <c r="AZ12" s="108">
        <v>5841393.6423538523</v>
      </c>
      <c r="BA12" s="109">
        <f>AZ12-AY12</f>
        <v>-3040683.3576461477</v>
      </c>
      <c r="BB12" s="66">
        <v>1</v>
      </c>
      <c r="BC12" s="110" t="s">
        <v>112</v>
      </c>
      <c r="BD12" s="111"/>
      <c r="BE12" s="112">
        <v>83475433</v>
      </c>
      <c r="BF12" s="66">
        <v>1</v>
      </c>
      <c r="BG12" s="68" t="s">
        <v>113</v>
      </c>
      <c r="BH12" s="113">
        <v>217330</v>
      </c>
      <c r="BI12" s="113">
        <v>145733</v>
      </c>
      <c r="BJ12" s="113">
        <f>+BI12-BH12</f>
        <v>-71597</v>
      </c>
      <c r="BK12" s="66">
        <f t="shared" ref="BK12:BK20" si="0">BK11+1</f>
        <v>1</v>
      </c>
      <c r="BL12" s="114" t="s">
        <v>114</v>
      </c>
      <c r="BM12" s="74"/>
      <c r="BN12" s="115">
        <v>4839705449</v>
      </c>
      <c r="BO12" s="74"/>
      <c r="BP12" s="87" t="s">
        <v>115</v>
      </c>
      <c r="BQ12" s="78" t="s">
        <v>116</v>
      </c>
      <c r="BR12" s="78"/>
      <c r="BS12" s="116">
        <v>53154</v>
      </c>
      <c r="BT12" s="66">
        <v>1</v>
      </c>
      <c r="BU12" s="117" t="s">
        <v>117</v>
      </c>
      <c r="BV12" s="98">
        <f>CU41</f>
        <v>54145597</v>
      </c>
      <c r="BW12" s="98">
        <v>0</v>
      </c>
      <c r="BX12" s="98">
        <f>BW12-BV12</f>
        <v>-54145597</v>
      </c>
      <c r="BY12" s="118">
        <v>1</v>
      </c>
      <c r="BZ12" s="68" t="s">
        <v>118</v>
      </c>
      <c r="CA12" s="119">
        <v>2672328</v>
      </c>
      <c r="CB12" s="119">
        <v>6032368</v>
      </c>
      <c r="CC12" s="108">
        <f>CB12-CA12</f>
        <v>3360040</v>
      </c>
      <c r="CD12" s="66">
        <v>1</v>
      </c>
      <c r="CE12" s="108" t="s">
        <v>119</v>
      </c>
      <c r="CF12" s="120">
        <v>135000</v>
      </c>
      <c r="CG12" s="120">
        <v>210257</v>
      </c>
      <c r="CH12" s="120">
        <f>CG12-CF12</f>
        <v>75257</v>
      </c>
      <c r="CI12" s="121" t="s">
        <v>115</v>
      </c>
      <c r="CJ12" s="84" t="s">
        <v>120</v>
      </c>
      <c r="CK12" s="122">
        <v>-2006167.9199999997</v>
      </c>
      <c r="CL12" s="122">
        <v>-2006167.92</v>
      </c>
      <c r="CM12" s="122">
        <f>CL12-CK12</f>
        <v>0</v>
      </c>
      <c r="CN12" s="66">
        <v>1</v>
      </c>
      <c r="CO12" s="68" t="s">
        <v>15</v>
      </c>
      <c r="CR12" s="123">
        <f>AV16</f>
        <v>4.9490000000000003E-3</v>
      </c>
      <c r="CS12" s="85" t="s">
        <v>41</v>
      </c>
      <c r="CT12" s="2"/>
      <c r="CU12" s="65" t="s">
        <v>121</v>
      </c>
      <c r="CV12" s="124">
        <v>3.01</v>
      </c>
      <c r="CW12" s="124">
        <f t="shared" ref="CW12:DD12" si="1">CV12+0.01</f>
        <v>3.0199999999999996</v>
      </c>
      <c r="CX12" s="124">
        <f t="shared" si="1"/>
        <v>3.0299999999999994</v>
      </c>
      <c r="CY12" s="124">
        <f t="shared" si="1"/>
        <v>3.0399999999999991</v>
      </c>
      <c r="CZ12" s="124">
        <f t="shared" si="1"/>
        <v>3.0499999999999989</v>
      </c>
      <c r="DA12" s="124">
        <f t="shared" si="1"/>
        <v>3.0599999999999987</v>
      </c>
      <c r="DB12" s="124">
        <f t="shared" si="1"/>
        <v>3.0699999999999985</v>
      </c>
      <c r="DC12" s="124">
        <f t="shared" si="1"/>
        <v>3.0799999999999983</v>
      </c>
      <c r="DD12" s="124">
        <f t="shared" si="1"/>
        <v>3.0899999999999981</v>
      </c>
      <c r="DE12" s="85" t="s">
        <v>41</v>
      </c>
      <c r="DF12" s="2"/>
      <c r="DG12" s="124">
        <f>DD12+0.01</f>
        <v>3.0999999999999979</v>
      </c>
      <c r="DH12" s="124">
        <f>DG12+0.01</f>
        <v>3.1099999999999977</v>
      </c>
      <c r="DI12" s="124">
        <f t="shared" ref="DI12:DO12" si="2">DH12+0.01</f>
        <v>3.1199999999999974</v>
      </c>
      <c r="DJ12" s="124">
        <f t="shared" si="2"/>
        <v>3.1299999999999972</v>
      </c>
      <c r="DK12" s="124">
        <f t="shared" si="2"/>
        <v>3.139999999999997</v>
      </c>
      <c r="DL12" s="124">
        <f t="shared" si="2"/>
        <v>3.1499999999999968</v>
      </c>
      <c r="DM12" s="124">
        <f t="shared" si="2"/>
        <v>3.1599999999999966</v>
      </c>
      <c r="DN12" s="124">
        <f t="shared" si="2"/>
        <v>3.1699999999999964</v>
      </c>
      <c r="DO12" s="124">
        <f t="shared" si="2"/>
        <v>3.1799999999999962</v>
      </c>
      <c r="DP12" s="35"/>
      <c r="DQ12" s="53" t="s">
        <v>41</v>
      </c>
      <c r="DR12" s="125"/>
      <c r="DS12" s="53" t="s">
        <v>80</v>
      </c>
      <c r="DT12" s="53" t="s">
        <v>98</v>
      </c>
      <c r="DU12" s="53" t="s">
        <v>80</v>
      </c>
      <c r="DW12"/>
      <c r="DX12"/>
    </row>
    <row r="13" spans="1:128" ht="15" customHeight="1">
      <c r="A13" s="87">
        <f>+A12+1</f>
        <v>3</v>
      </c>
      <c r="C13" s="126" t="s">
        <v>122</v>
      </c>
      <c r="D13" s="127" t="s">
        <v>122</v>
      </c>
      <c r="E13" s="128" t="s">
        <v>123</v>
      </c>
      <c r="F13" s="129">
        <v>6.8000000000000005E-2</v>
      </c>
      <c r="H13" s="87">
        <f t="shared" ref="H13:H38" si="3">+H12+1</f>
        <v>3</v>
      </c>
      <c r="I13" s="90" t="s">
        <v>124</v>
      </c>
      <c r="K13" s="130">
        <v>8831729</v>
      </c>
      <c r="M13" s="66">
        <f t="shared" ref="M13:M30" si="4">M12+1</f>
        <v>2</v>
      </c>
      <c r="N13" s="131" t="s">
        <v>125</v>
      </c>
      <c r="O13" s="132">
        <f>CU24</f>
        <v>199471094</v>
      </c>
      <c r="P13" s="132">
        <v>210504349</v>
      </c>
      <c r="Q13" s="132">
        <f t="shared" ref="Q13:Q19" si="5">P13-O13</f>
        <v>11033255</v>
      </c>
      <c r="R13" s="66">
        <f t="shared" ref="R13:R25" si="6">R12+1</f>
        <v>2</v>
      </c>
      <c r="S13" s="95" t="s">
        <v>126</v>
      </c>
      <c r="U13" s="133"/>
      <c r="V13" s="80"/>
      <c r="W13" s="66">
        <f>W12+1</f>
        <v>2</v>
      </c>
      <c r="X13" s="68"/>
      <c r="Y13" s="68"/>
      <c r="Z13" s="134"/>
      <c r="AA13" s="66">
        <f>AA12+1</f>
        <v>2</v>
      </c>
      <c r="AB13" s="72"/>
      <c r="AC13" s="133" t="s">
        <v>0</v>
      </c>
      <c r="AD13" s="135" t="s">
        <v>0</v>
      </c>
      <c r="AE13" s="66">
        <f>+AE12+1</f>
        <v>2</v>
      </c>
      <c r="AF13" s="136" t="s">
        <v>127</v>
      </c>
      <c r="AG13" s="101"/>
      <c r="AH13" s="104"/>
      <c r="AI13" s="137">
        <v>90270800.191440612</v>
      </c>
      <c r="AJ13" s="66">
        <v>2</v>
      </c>
      <c r="AK13" s="68" t="s">
        <v>128</v>
      </c>
      <c r="AL13" s="102"/>
      <c r="AM13" s="103"/>
      <c r="AN13" s="66">
        <f>AN12+1</f>
        <v>2</v>
      </c>
      <c r="AO13" s="4" t="s">
        <v>129</v>
      </c>
      <c r="AP13" s="101">
        <v>10727813</v>
      </c>
      <c r="AQ13" s="138">
        <v>2093755523</v>
      </c>
      <c r="AR13" s="101">
        <v>64642019</v>
      </c>
      <c r="AS13" s="101">
        <v>7215398</v>
      </c>
      <c r="AT13" s="101">
        <v>360829</v>
      </c>
      <c r="AU13" s="105">
        <v>2021537277</v>
      </c>
      <c r="AV13" s="106">
        <f>ROUND(AP13/AU13,9)</f>
        <v>5.3067599999999998E-3</v>
      </c>
      <c r="AW13" s="66">
        <f t="shared" ref="AW13:AW20" si="7">AW12+1</f>
        <v>2</v>
      </c>
      <c r="AX13" s="139"/>
      <c r="AY13" s="140"/>
      <c r="AZ13" s="140"/>
      <c r="BA13" s="140"/>
      <c r="BB13" s="66">
        <v>2</v>
      </c>
      <c r="BC13" s="141" t="s">
        <v>130</v>
      </c>
      <c r="BD13" s="141"/>
      <c r="BE13" s="142">
        <v>83465545</v>
      </c>
      <c r="BF13" s="66">
        <f t="shared" ref="BF13:BF20" si="8">BF12+1</f>
        <v>2</v>
      </c>
      <c r="BG13" s="68"/>
      <c r="BH13" s="143"/>
      <c r="BI13" s="143"/>
      <c r="BJ13" s="73"/>
      <c r="BK13" s="66">
        <f>BK12+1</f>
        <v>2</v>
      </c>
      <c r="BL13" s="68" t="s">
        <v>131</v>
      </c>
      <c r="BM13" s="135"/>
      <c r="BN13" s="144">
        <v>3.5E-4</v>
      </c>
      <c r="BO13" s="74"/>
      <c r="BP13" s="87">
        <f>1+BP12</f>
        <v>2</v>
      </c>
      <c r="BQ13" s="145"/>
      <c r="BR13" s="145"/>
      <c r="BS13" s="104"/>
      <c r="BT13" s="66">
        <f>BT12+1</f>
        <v>2</v>
      </c>
      <c r="BU13" s="68"/>
      <c r="BV13" s="146"/>
      <c r="BW13" s="80"/>
      <c r="BX13" s="80"/>
      <c r="BY13" s="118">
        <f t="shared" ref="BY13:BY20" si="9">BY12+1</f>
        <v>2</v>
      </c>
      <c r="BZ13" s="68"/>
      <c r="CA13" s="140"/>
      <c r="CB13" s="140"/>
      <c r="CC13" s="147"/>
      <c r="CD13" s="66">
        <f t="shared" ref="CD13:CD19" si="10">CD12+1</f>
        <v>2</v>
      </c>
      <c r="CE13" s="108" t="s">
        <v>132</v>
      </c>
      <c r="CF13" s="148">
        <v>187253</v>
      </c>
      <c r="CG13" s="148">
        <v>542089</v>
      </c>
      <c r="CH13" s="149">
        <f>CG13-CF13</f>
        <v>354836</v>
      </c>
      <c r="CI13" s="121">
        <f t="shared" ref="CI13:CI20" si="11">1+CI12</f>
        <v>2</v>
      </c>
      <c r="CJ13" s="84" t="s">
        <v>133</v>
      </c>
      <c r="CK13" s="150">
        <v>119727.48000000004</v>
      </c>
      <c r="CL13" s="150">
        <v>119727.48000000001</v>
      </c>
      <c r="CM13" s="150">
        <f>CL13-CK13</f>
        <v>0</v>
      </c>
      <c r="CN13" s="66">
        <v>2</v>
      </c>
      <c r="CO13" s="68" t="s">
        <v>134</v>
      </c>
      <c r="CR13" s="123">
        <v>2E-3</v>
      </c>
      <c r="CS13" s="151" t="s">
        <v>135</v>
      </c>
      <c r="CT13" s="70"/>
      <c r="CU13" s="71"/>
      <c r="CV13" s="70"/>
      <c r="CW13" s="70"/>
      <c r="CX13" s="70"/>
      <c r="CY13" s="70"/>
      <c r="CZ13" s="70"/>
      <c r="DA13" s="70"/>
      <c r="DB13" s="70"/>
      <c r="DC13" s="70"/>
      <c r="DD13" s="70"/>
      <c r="DE13" s="151" t="s">
        <v>135</v>
      </c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W13"/>
      <c r="DX13"/>
    </row>
    <row r="14" spans="1:128" ht="15" customHeight="1">
      <c r="A14" s="87">
        <f t="shared" ref="A14:A51" si="12">+A13+1</f>
        <v>4</v>
      </c>
      <c r="B14" s="152">
        <v>40544</v>
      </c>
      <c r="C14" s="153">
        <v>2329418.2200000002</v>
      </c>
      <c r="D14" s="154">
        <v>2332467.37</v>
      </c>
      <c r="E14" s="155">
        <f>D14-C14</f>
        <v>3049.1499999999069</v>
      </c>
      <c r="F14" s="155">
        <f>ROUND(+E14*(1-$F$13),0)</f>
        <v>2842</v>
      </c>
      <c r="H14" s="87">
        <f t="shared" si="3"/>
        <v>4</v>
      </c>
      <c r="I14" s="90" t="s">
        <v>0</v>
      </c>
      <c r="K14" s="156"/>
      <c r="M14" s="66">
        <f t="shared" si="4"/>
        <v>3</v>
      </c>
      <c r="N14" s="131" t="s">
        <v>136</v>
      </c>
      <c r="O14" s="157">
        <f>CU25</f>
        <v>783082464</v>
      </c>
      <c r="P14" s="157">
        <v>763211783</v>
      </c>
      <c r="Q14" s="157">
        <f t="shared" si="5"/>
        <v>-19870681</v>
      </c>
      <c r="R14" s="66">
        <f t="shared" si="6"/>
        <v>3</v>
      </c>
      <c r="S14" s="158" t="s">
        <v>137</v>
      </c>
      <c r="T14" s="134">
        <v>4530703</v>
      </c>
      <c r="U14" s="159">
        <v>0</v>
      </c>
      <c r="V14" s="113">
        <f>U14-T14</f>
        <v>-4530703</v>
      </c>
      <c r="W14" s="66">
        <f t="shared" ref="W14:W29" si="13">W13+1</f>
        <v>3</v>
      </c>
      <c r="X14" s="160" t="s">
        <v>138</v>
      </c>
      <c r="Y14" s="161">
        <f>FIT</f>
        <v>0.35</v>
      </c>
      <c r="Z14" s="162">
        <f>Z12*Y14</f>
        <v>42476837.947553746</v>
      </c>
      <c r="AA14" s="66">
        <f t="shared" ref="AA14:AA21" si="14">AA13+1</f>
        <v>3</v>
      </c>
      <c r="AB14" s="72" t="s">
        <v>139</v>
      </c>
      <c r="AC14" s="163">
        <v>3.2300000000000002E-2</v>
      </c>
      <c r="AD14" s="135" t="s">
        <v>0</v>
      </c>
      <c r="AE14" s="66">
        <f t="shared" ref="AE14:AE45" si="15">+AE13+1</f>
        <v>3</v>
      </c>
      <c r="AF14" s="136" t="s">
        <v>140</v>
      </c>
      <c r="AG14" s="101"/>
      <c r="AI14" s="164">
        <v>78667787.49000001</v>
      </c>
      <c r="AJ14" s="66">
        <v>3</v>
      </c>
      <c r="AK14" s="68"/>
      <c r="AL14" s="102"/>
      <c r="AM14" s="103"/>
      <c r="AN14" s="66">
        <f t="shared" ref="AN14:AN28" si="16">AN13+1</f>
        <v>3</v>
      </c>
      <c r="AO14" s="4" t="s">
        <v>141</v>
      </c>
      <c r="AP14" s="165">
        <v>11518088</v>
      </c>
      <c r="AQ14" s="165">
        <v>2253068955</v>
      </c>
      <c r="AR14" s="165">
        <v>51655892</v>
      </c>
      <c r="AS14" s="165">
        <v>80708029</v>
      </c>
      <c r="AT14" s="165">
        <v>372828</v>
      </c>
      <c r="AU14" s="166">
        <v>2120332206</v>
      </c>
      <c r="AV14" s="167">
        <f>ROUND(AP14/AU14,9)</f>
        <v>5.4322090000000003E-3</v>
      </c>
      <c r="AW14" s="66">
        <f t="shared" si="7"/>
        <v>3</v>
      </c>
      <c r="AX14" s="4" t="s">
        <v>142</v>
      </c>
      <c r="AY14" s="168">
        <v>582594</v>
      </c>
      <c r="AZ14" s="169">
        <f>(AZ12/(AY12/AY14))</f>
        <v>383149.22147978452</v>
      </c>
      <c r="BA14" s="109">
        <f>AZ14-AY14</f>
        <v>-199444.77852021548</v>
      </c>
      <c r="BB14" s="66">
        <v>3</v>
      </c>
      <c r="BC14" s="170" t="s">
        <v>143</v>
      </c>
      <c r="BD14" s="170"/>
      <c r="BE14" s="171">
        <f>BE12-BE13</f>
        <v>9888</v>
      </c>
      <c r="BF14" s="66">
        <f t="shared" si="8"/>
        <v>3</v>
      </c>
      <c r="BG14" s="68" t="s">
        <v>144</v>
      </c>
      <c r="BH14" s="105">
        <f>SUM(BH12:BH13)</f>
        <v>217330</v>
      </c>
      <c r="BI14" s="105">
        <f>SUM(BI12:BI13)</f>
        <v>145733</v>
      </c>
      <c r="BJ14" s="172">
        <f>SUM(BJ12:BJ13)</f>
        <v>-71597</v>
      </c>
      <c r="BK14" s="66">
        <f t="shared" si="0"/>
        <v>3</v>
      </c>
      <c r="BL14" s="68"/>
      <c r="BM14" s="135"/>
      <c r="BN14" s="173"/>
      <c r="BO14" s="74"/>
      <c r="BP14" s="87">
        <f>1+BP13</f>
        <v>3</v>
      </c>
      <c r="BS14" s="174"/>
      <c r="BT14" s="66">
        <f t="shared" ref="BT14:BT20" si="17">BT13+1</f>
        <v>3</v>
      </c>
      <c r="BU14" s="160" t="s">
        <v>144</v>
      </c>
      <c r="BV14" s="175">
        <f>SUM(BV12:BV13)</f>
        <v>54145597</v>
      </c>
      <c r="BW14" s="175">
        <f>SUM(BW12:BW13)</f>
        <v>0</v>
      </c>
      <c r="BX14" s="175">
        <f>SUM(BX12:BX13)</f>
        <v>-54145597</v>
      </c>
      <c r="BY14" s="118">
        <f t="shared" si="9"/>
        <v>3</v>
      </c>
      <c r="BZ14" s="68"/>
      <c r="CA14" s="176"/>
      <c r="CB14" s="176"/>
      <c r="CC14" s="176"/>
      <c r="CD14" s="66">
        <f t="shared" si="10"/>
        <v>3</v>
      </c>
      <c r="CE14" s="108" t="s">
        <v>145</v>
      </c>
      <c r="CF14" s="177">
        <f>SUM(CF12:CF13)</f>
        <v>322253</v>
      </c>
      <c r="CG14" s="177">
        <f>SUM(CG12:CG13)</f>
        <v>752346</v>
      </c>
      <c r="CH14" s="177">
        <f>SUM(CH12:CH13)</f>
        <v>430093</v>
      </c>
      <c r="CI14" s="121">
        <f t="shared" si="11"/>
        <v>3</v>
      </c>
      <c r="CJ14" s="84" t="s">
        <v>146</v>
      </c>
      <c r="CK14" s="178">
        <f>SUM(CK12:CK13)</f>
        <v>-1886440.4399999997</v>
      </c>
      <c r="CL14" s="178">
        <f>SUM(CL12:CL13)</f>
        <v>-1886440.44</v>
      </c>
      <c r="CM14" s="178">
        <f>SUM(CM12:CM13)</f>
        <v>0</v>
      </c>
      <c r="CN14" s="66">
        <v>3</v>
      </c>
      <c r="CO14" s="68" t="str">
        <f>"STATE UTILITY TAX ( ( 1 - LINE 1 ) * "&amp;UTG*100&amp;"% )"</f>
        <v>STATE UTILITY TAX ( ( 1 - LINE 1 ) * 3.873% )</v>
      </c>
      <c r="CQ14" s="179">
        <v>3.8730000000000001E-2</v>
      </c>
      <c r="CR14" s="180">
        <f>ROUND(CQ14-(CQ14*CR12),6)</f>
        <v>3.8538000000000003E-2</v>
      </c>
      <c r="CS14" s="66">
        <v>1</v>
      </c>
      <c r="CT14" s="68" t="s">
        <v>147</v>
      </c>
      <c r="CU14" s="74"/>
      <c r="CV14" s="77"/>
      <c r="CW14" s="77"/>
      <c r="CX14" s="77"/>
      <c r="CY14" s="77"/>
      <c r="CZ14" s="77"/>
      <c r="DA14" s="77"/>
      <c r="DB14" s="77"/>
      <c r="DC14" s="77"/>
      <c r="DD14" s="141"/>
      <c r="DE14" s="181">
        <v>1</v>
      </c>
      <c r="DF14" s="68" t="s">
        <v>147</v>
      </c>
      <c r="DG14" s="66"/>
      <c r="DH14" s="77"/>
      <c r="DI14" s="77"/>
      <c r="DK14" s="77"/>
      <c r="DL14" s="68"/>
      <c r="DM14" s="66"/>
      <c r="DN14" s="66"/>
      <c r="DO14" s="66"/>
      <c r="DQ14" s="66">
        <v>1</v>
      </c>
      <c r="DR14" s="76" t="s">
        <v>148</v>
      </c>
      <c r="DW14"/>
      <c r="DX14"/>
    </row>
    <row r="15" spans="1:128" ht="15" customHeight="1" thickBot="1">
      <c r="A15" s="87">
        <f t="shared" si="12"/>
        <v>5</v>
      </c>
      <c r="B15" s="152">
        <v>40575</v>
      </c>
      <c r="C15" s="153">
        <v>2117555.27</v>
      </c>
      <c r="D15" s="154">
        <v>2025087.56</v>
      </c>
      <c r="E15" s="155">
        <f t="shared" ref="E15:E25" si="18">D15-C15</f>
        <v>-92467.709999999963</v>
      </c>
      <c r="F15" s="155">
        <f t="shared" ref="F15:F25" si="19">ROUND(+E15*(1-$F$13),0)</f>
        <v>-86180</v>
      </c>
      <c r="H15" s="87">
        <f t="shared" si="3"/>
        <v>5</v>
      </c>
      <c r="I15" s="4" t="s">
        <v>149</v>
      </c>
      <c r="K15" s="165">
        <f>SUM(K12:K14)</f>
        <v>14780830</v>
      </c>
      <c r="M15" s="66">
        <f t="shared" si="4"/>
        <v>4</v>
      </c>
      <c r="N15" s="131" t="s">
        <v>150</v>
      </c>
      <c r="O15" s="157">
        <v>0</v>
      </c>
      <c r="P15" s="157">
        <v>-2507322</v>
      </c>
      <c r="Q15" s="157">
        <f t="shared" si="5"/>
        <v>-2507322</v>
      </c>
      <c r="R15" s="66">
        <f t="shared" si="6"/>
        <v>4</v>
      </c>
      <c r="S15" s="158" t="s">
        <v>151</v>
      </c>
      <c r="T15" s="134">
        <v>-694741</v>
      </c>
      <c r="U15" s="182">
        <v>0</v>
      </c>
      <c r="V15" s="113">
        <f>U15-T15</f>
        <v>694741</v>
      </c>
      <c r="W15" s="66">
        <f t="shared" si="13"/>
        <v>4</v>
      </c>
      <c r="X15" s="4" t="s">
        <v>152</v>
      </c>
      <c r="Z15" s="183">
        <v>91334495</v>
      </c>
      <c r="AA15" s="66">
        <f t="shared" si="14"/>
        <v>4</v>
      </c>
      <c r="AB15" s="72" t="s">
        <v>86</v>
      </c>
      <c r="AC15" s="7"/>
      <c r="AD15" s="184">
        <f>+AC12*AC14</f>
        <v>134551411.67399999</v>
      </c>
      <c r="AE15" s="66">
        <f t="shared" si="15"/>
        <v>4</v>
      </c>
      <c r="AF15" s="136" t="s">
        <v>153</v>
      </c>
      <c r="AG15" s="101"/>
      <c r="AI15" s="164">
        <v>11593494.139999999</v>
      </c>
      <c r="AJ15" s="66">
        <v>4</v>
      </c>
      <c r="AK15" s="68" t="s">
        <v>154</v>
      </c>
      <c r="AL15" s="185">
        <v>1139000</v>
      </c>
      <c r="AM15" s="186"/>
      <c r="AN15" s="66">
        <f t="shared" si="16"/>
        <v>4</v>
      </c>
      <c r="AP15" s="101"/>
      <c r="AQ15" s="101"/>
      <c r="AR15" s="101"/>
      <c r="AS15" s="101"/>
      <c r="AT15" s="101"/>
      <c r="AU15" s="104"/>
      <c r="AV15" s="104"/>
      <c r="AW15" s="66">
        <f t="shared" si="7"/>
        <v>4</v>
      </c>
      <c r="AX15" s="4" t="s">
        <v>111</v>
      </c>
      <c r="AY15" s="187">
        <f>SUM(AY12:AY14)</f>
        <v>9464671</v>
      </c>
      <c r="AZ15" s="187">
        <f>SUM(AZ12:AZ14)</f>
        <v>6224542.863833637</v>
      </c>
      <c r="BA15" s="188">
        <f>SUM(BA12:BA14)</f>
        <v>-3240128.136166363</v>
      </c>
      <c r="BB15" s="66">
        <v>4</v>
      </c>
      <c r="BC15" s="4"/>
      <c r="BD15" s="4"/>
      <c r="BE15" s="101"/>
      <c r="BF15" s="66">
        <f t="shared" si="8"/>
        <v>4</v>
      </c>
      <c r="BG15" s="68"/>
      <c r="BH15" s="189"/>
      <c r="BI15" s="189"/>
      <c r="BJ15" s="189"/>
      <c r="BK15" s="66">
        <f t="shared" si="0"/>
        <v>4</v>
      </c>
      <c r="BL15" s="68" t="s">
        <v>155</v>
      </c>
      <c r="BM15" s="135"/>
      <c r="BN15" s="173"/>
      <c r="BO15" s="190">
        <f>BN12*BN13</f>
        <v>1693896.9071499999</v>
      </c>
      <c r="BP15" s="87">
        <f>1+BP14</f>
        <v>4</v>
      </c>
      <c r="BQ15" s="4" t="s">
        <v>156</v>
      </c>
      <c r="BS15" s="191">
        <f>-BS12</f>
        <v>-53154</v>
      </c>
      <c r="BT15" s="66">
        <f t="shared" si="17"/>
        <v>4</v>
      </c>
      <c r="BU15" s="68"/>
      <c r="BV15" s="189"/>
      <c r="BW15" s="189"/>
      <c r="BX15" s="189"/>
      <c r="BY15" s="118">
        <f t="shared" si="9"/>
        <v>4</v>
      </c>
      <c r="BZ15" s="68" t="s">
        <v>157</v>
      </c>
      <c r="CA15" s="104">
        <f>SUM(CA12:CA13)</f>
        <v>2672328</v>
      </c>
      <c r="CB15" s="104">
        <f>SUM(CB12:CB13)</f>
        <v>6032368</v>
      </c>
      <c r="CC15" s="104">
        <f>SUM(CC12:CC13)</f>
        <v>3360040</v>
      </c>
      <c r="CD15" s="66">
        <f t="shared" si="10"/>
        <v>4</v>
      </c>
      <c r="CE15" s="192"/>
      <c r="CF15" s="193"/>
      <c r="CG15" s="193"/>
      <c r="CH15" s="194"/>
      <c r="CI15" s="121">
        <f t="shared" si="11"/>
        <v>4</v>
      </c>
      <c r="CJ15" s="195"/>
      <c r="CK15" s="84"/>
      <c r="CL15" s="84"/>
      <c r="CM15" s="195"/>
      <c r="CN15" s="66">
        <v>4</v>
      </c>
      <c r="CO15" s="68"/>
      <c r="CR15" s="196"/>
      <c r="CS15" s="66">
        <f t="shared" ref="CS15:CS29" si="20">CS14+1</f>
        <v>2</v>
      </c>
      <c r="CT15" s="68" t="s">
        <v>158</v>
      </c>
      <c r="CU15" s="98">
        <v>2133846001</v>
      </c>
      <c r="CV15" s="98">
        <f>+G39-CV16</f>
        <v>-21097131</v>
      </c>
      <c r="CW15" s="98">
        <f>L17-CW16</f>
        <v>14780830</v>
      </c>
      <c r="CX15" s="98">
        <v>0</v>
      </c>
      <c r="CY15" s="98"/>
      <c r="CZ15" s="98">
        <v>0</v>
      </c>
      <c r="DA15" s="98">
        <v>0</v>
      </c>
      <c r="DB15" s="98">
        <f>-(AI23+DB18)</f>
        <v>-88239471.161440626</v>
      </c>
      <c r="DC15" s="98"/>
      <c r="DD15" s="98">
        <v>0</v>
      </c>
      <c r="DE15" s="66">
        <f t="shared" ref="DE15:DE29" si="21">DE14+1</f>
        <v>2</v>
      </c>
      <c r="DF15" s="68" t="s">
        <v>158</v>
      </c>
      <c r="DG15" s="98"/>
      <c r="DH15" s="98">
        <v>0</v>
      </c>
      <c r="DI15" s="98">
        <v>0</v>
      </c>
      <c r="DJ15" s="98">
        <v>0</v>
      </c>
      <c r="DK15" s="98">
        <v>0</v>
      </c>
      <c r="DL15" s="98">
        <v>0</v>
      </c>
      <c r="DM15" s="98">
        <v>0</v>
      </c>
      <c r="DN15" s="98"/>
      <c r="DO15" s="98"/>
      <c r="DP15" s="98">
        <f>SUM(CV15:DO15)-DE15</f>
        <v>-94555772.161440626</v>
      </c>
      <c r="DQ15" s="66">
        <f t="shared" ref="DQ15:DQ29" si="22">+DQ14+1</f>
        <v>2</v>
      </c>
      <c r="DR15" s="68" t="s">
        <v>158</v>
      </c>
      <c r="DS15" s="104">
        <f>+CU15</f>
        <v>2133846001</v>
      </c>
      <c r="DT15" s="104">
        <f>+DP15</f>
        <v>-94555772.161440626</v>
      </c>
      <c r="DU15" s="98">
        <f>SUM(DS15:DT15)</f>
        <v>2039290228.8385594</v>
      </c>
      <c r="DW15"/>
      <c r="DX15"/>
    </row>
    <row r="16" spans="1:128" ht="15" customHeight="1" thickTop="1">
      <c r="A16" s="87">
        <f>+A15+1</f>
        <v>6</v>
      </c>
      <c r="B16" s="152">
        <v>40603</v>
      </c>
      <c r="C16" s="153">
        <v>2133902.33</v>
      </c>
      <c r="D16" s="154">
        <v>2121745.98</v>
      </c>
      <c r="E16" s="155">
        <f t="shared" si="18"/>
        <v>-12156.350000000093</v>
      </c>
      <c r="F16" s="155">
        <f t="shared" si="19"/>
        <v>-11330</v>
      </c>
      <c r="H16" s="87">
        <f t="shared" si="3"/>
        <v>6</v>
      </c>
      <c r="K16" s="197"/>
      <c r="M16" s="66">
        <f t="shared" si="4"/>
        <v>5</v>
      </c>
      <c r="N16" s="131" t="s">
        <v>159</v>
      </c>
      <c r="O16" s="157"/>
      <c r="P16" s="157">
        <v>0</v>
      </c>
      <c r="Q16" s="157">
        <f t="shared" si="5"/>
        <v>0</v>
      </c>
      <c r="R16" s="66">
        <f t="shared" si="6"/>
        <v>5</v>
      </c>
      <c r="S16" s="158" t="s">
        <v>160</v>
      </c>
      <c r="T16" s="198">
        <v>-779182</v>
      </c>
      <c r="U16" s="199">
        <v>0</v>
      </c>
      <c r="V16" s="200">
        <f>U16-T16</f>
        <v>779182</v>
      </c>
      <c r="W16" s="66">
        <f>W15+1</f>
        <v>5</v>
      </c>
      <c r="X16" s="4" t="s">
        <v>161</v>
      </c>
      <c r="Z16" s="183">
        <v>-24410173</v>
      </c>
      <c r="AA16" s="66">
        <f t="shared" si="14"/>
        <v>5</v>
      </c>
      <c r="AD16" s="197"/>
      <c r="AE16" s="66">
        <f t="shared" si="15"/>
        <v>5</v>
      </c>
      <c r="AF16" s="201" t="s">
        <v>162</v>
      </c>
      <c r="AI16" s="164">
        <v>-74438447.069999993</v>
      </c>
      <c r="AJ16" s="66">
        <v>5</v>
      </c>
      <c r="AK16" s="68"/>
      <c r="AL16" s="102"/>
      <c r="AM16" s="103"/>
      <c r="AN16" s="66">
        <f>AN15+1</f>
        <v>5</v>
      </c>
      <c r="AO16" s="4" t="s">
        <v>163</v>
      </c>
      <c r="AP16" s="101"/>
      <c r="AQ16" s="101"/>
      <c r="AR16" s="101"/>
      <c r="AS16" s="101"/>
      <c r="AT16" s="101"/>
      <c r="AU16" s="101"/>
      <c r="AV16" s="106">
        <f>ROUND(SUM(AV12:AV14)/3,6)</f>
        <v>4.9490000000000003E-3</v>
      </c>
      <c r="AW16" s="66">
        <f t="shared" si="7"/>
        <v>5</v>
      </c>
      <c r="BB16" s="66">
        <v>5</v>
      </c>
      <c r="BC16" s="202" t="s">
        <v>164</v>
      </c>
      <c r="BD16" s="203"/>
      <c r="BE16" s="112">
        <v>4433923</v>
      </c>
      <c r="BF16" s="66">
        <f t="shared" si="8"/>
        <v>5</v>
      </c>
      <c r="BG16" s="68" t="s">
        <v>165</v>
      </c>
      <c r="BH16" s="189"/>
      <c r="BI16" s="189"/>
      <c r="BJ16" s="204">
        <f>-BJ14</f>
        <v>71597</v>
      </c>
      <c r="BK16" s="66">
        <f>BK15+1</f>
        <v>5</v>
      </c>
      <c r="BL16" s="68" t="s">
        <v>166</v>
      </c>
      <c r="BM16" s="135"/>
      <c r="BN16" s="205"/>
      <c r="BO16" s="206">
        <v>1553626</v>
      </c>
      <c r="BP16" s="87"/>
      <c r="BT16" s="66">
        <f>BT15+1</f>
        <v>5</v>
      </c>
      <c r="BU16" s="68" t="s">
        <v>165</v>
      </c>
      <c r="BV16" s="189"/>
      <c r="BW16" s="189"/>
      <c r="BX16" s="69">
        <f>-BX14</f>
        <v>54145597</v>
      </c>
      <c r="BY16" s="118">
        <f>BY15+1</f>
        <v>5</v>
      </c>
      <c r="CA16" s="140"/>
      <c r="CB16" s="140"/>
      <c r="CC16" s="140"/>
      <c r="CD16" s="66">
        <f t="shared" si="10"/>
        <v>5</v>
      </c>
      <c r="CE16" s="108" t="s">
        <v>167</v>
      </c>
      <c r="CF16" s="207"/>
      <c r="CG16" s="207"/>
      <c r="CH16" s="120">
        <f>CH14</f>
        <v>430093</v>
      </c>
      <c r="CI16" s="121">
        <f t="shared" si="11"/>
        <v>5</v>
      </c>
      <c r="CJ16" s="208" t="s">
        <v>168</v>
      </c>
      <c r="CK16" s="208"/>
      <c r="CL16" s="208"/>
      <c r="CM16" s="209">
        <f>CM14</f>
        <v>0</v>
      </c>
      <c r="CN16" s="66">
        <v>5</v>
      </c>
      <c r="CO16" s="68" t="s">
        <v>169</v>
      </c>
      <c r="CR16" s="123">
        <f>ROUND(SUM(CR12:CR14),6)</f>
        <v>4.5487E-2</v>
      </c>
      <c r="CS16" s="66">
        <f>CS15+1</f>
        <v>3</v>
      </c>
      <c r="CT16" s="68" t="s">
        <v>170</v>
      </c>
      <c r="CU16" s="80">
        <v>371445</v>
      </c>
      <c r="CV16" s="80">
        <f>F38</f>
        <v>-3453</v>
      </c>
      <c r="CW16" s="80"/>
      <c r="CX16" s="80"/>
      <c r="CY16" s="80"/>
      <c r="CZ16" s="80"/>
      <c r="DA16" s="80"/>
      <c r="DB16" s="80"/>
      <c r="DC16" s="80"/>
      <c r="DD16" s="80"/>
      <c r="DE16" s="66">
        <f>DE15+1</f>
        <v>3</v>
      </c>
      <c r="DF16" s="68" t="s">
        <v>170</v>
      </c>
      <c r="DG16" s="80"/>
      <c r="DH16" s="80"/>
      <c r="DI16" s="80"/>
      <c r="DJ16" s="80"/>
      <c r="DK16" s="80"/>
      <c r="DL16" s="80"/>
      <c r="DM16" s="80"/>
      <c r="DN16" s="80"/>
      <c r="DO16" s="80"/>
      <c r="DP16" s="80">
        <f>SUM(CV16:DO16)-DE16</f>
        <v>-3453</v>
      </c>
      <c r="DQ16" s="66">
        <f>+DQ15+1</f>
        <v>3</v>
      </c>
      <c r="DR16" s="68" t="s">
        <v>170</v>
      </c>
      <c r="DS16" s="101">
        <f>+CU16</f>
        <v>371445</v>
      </c>
      <c r="DT16" s="101">
        <f>+DP16</f>
        <v>-3453</v>
      </c>
      <c r="DU16" s="80">
        <f>SUM(DS16:DT16)</f>
        <v>367992</v>
      </c>
      <c r="DW16"/>
      <c r="DX16"/>
    </row>
    <row r="17" spans="1:128" ht="15" customHeight="1" thickBot="1">
      <c r="A17" s="87">
        <f t="shared" si="12"/>
        <v>7</v>
      </c>
      <c r="B17" s="152">
        <v>40634</v>
      </c>
      <c r="C17" s="153">
        <v>1928457.5</v>
      </c>
      <c r="D17" s="154">
        <v>1860873.45</v>
      </c>
      <c r="E17" s="155">
        <f t="shared" si="18"/>
        <v>-67584.050000000047</v>
      </c>
      <c r="F17" s="155">
        <f t="shared" si="19"/>
        <v>-62988</v>
      </c>
      <c r="H17" s="87">
        <f t="shared" si="3"/>
        <v>7</v>
      </c>
      <c r="I17" s="4" t="s">
        <v>171</v>
      </c>
      <c r="L17" s="91">
        <f>K15</f>
        <v>14780830</v>
      </c>
      <c r="M17" s="66">
        <f t="shared" si="4"/>
        <v>6</v>
      </c>
      <c r="N17" s="131" t="s">
        <v>172</v>
      </c>
      <c r="O17" s="157">
        <f>CU26</f>
        <v>82631624</v>
      </c>
      <c r="P17" s="157">
        <v>82631624</v>
      </c>
      <c r="Q17" s="157">
        <f t="shared" si="5"/>
        <v>0</v>
      </c>
      <c r="R17" s="66">
        <f t="shared" si="6"/>
        <v>6</v>
      </c>
      <c r="S17" s="210" t="s">
        <v>173</v>
      </c>
      <c r="T17" s="211">
        <f>SUM(T14:T16)</f>
        <v>3056780</v>
      </c>
      <c r="U17" s="211">
        <f>SUM(U14:U16)</f>
        <v>0</v>
      </c>
      <c r="V17" s="211">
        <f>SUM(V14:V16)</f>
        <v>-3056780</v>
      </c>
      <c r="W17" s="66">
        <f t="shared" si="13"/>
        <v>6</v>
      </c>
      <c r="X17" s="4" t="s">
        <v>174</v>
      </c>
      <c r="Z17" s="206">
        <v>0</v>
      </c>
      <c r="AA17" s="66">
        <f t="shared" si="14"/>
        <v>6</v>
      </c>
      <c r="AB17" s="4" t="s">
        <v>175</v>
      </c>
      <c r="AC17" s="7"/>
      <c r="AD17" s="212">
        <f>-AD15</f>
        <v>-134551411.67399999</v>
      </c>
      <c r="AE17" s="66">
        <f>+AE16+1</f>
        <v>6</v>
      </c>
      <c r="AF17" s="213" t="s">
        <v>176</v>
      </c>
      <c r="AG17" s="101"/>
      <c r="AH17" s="101"/>
      <c r="AI17" s="164">
        <v>3612390.2600000002</v>
      </c>
      <c r="AJ17" s="66">
        <v>6</v>
      </c>
      <c r="AK17" s="214" t="s">
        <v>177</v>
      </c>
      <c r="AL17" s="215">
        <f>+AL15/2</f>
        <v>569500</v>
      </c>
      <c r="AM17" s="216"/>
      <c r="AN17" s="66">
        <f>AN16+1</f>
        <v>6</v>
      </c>
      <c r="AO17" s="68"/>
      <c r="AP17" s="101"/>
      <c r="AQ17" s="101"/>
      <c r="AR17" s="217"/>
      <c r="AS17" s="217"/>
      <c r="AT17" s="101"/>
      <c r="AU17" s="101"/>
      <c r="AV17" s="101"/>
      <c r="AW17" s="66">
        <f>AW16+1</f>
        <v>6</v>
      </c>
      <c r="AX17" s="218" t="s">
        <v>175</v>
      </c>
      <c r="AY17" s="219"/>
      <c r="AZ17" s="147"/>
      <c r="BA17" s="220">
        <f>-BA15</f>
        <v>3240128.136166363</v>
      </c>
      <c r="BB17" s="66">
        <v>6</v>
      </c>
      <c r="BC17" s="141" t="s">
        <v>130</v>
      </c>
      <c r="BD17" s="141"/>
      <c r="BE17" s="142">
        <v>4433928</v>
      </c>
      <c r="BF17" s="66">
        <f>BF16+1</f>
        <v>6</v>
      </c>
      <c r="BG17" s="68"/>
      <c r="BH17" s="189"/>
      <c r="BI17" s="189"/>
      <c r="BJ17" s="204"/>
      <c r="BK17" s="66">
        <f>BK16+1</f>
        <v>6</v>
      </c>
      <c r="BL17" s="68" t="s">
        <v>175</v>
      </c>
      <c r="BM17" s="73"/>
      <c r="BN17" s="173"/>
      <c r="BO17" s="98">
        <f>BO16-BO15</f>
        <v>-140270.90714999987</v>
      </c>
      <c r="BP17" s="78"/>
      <c r="BQ17" s="78"/>
      <c r="BR17" s="78"/>
      <c r="BS17" s="78"/>
      <c r="BT17" s="66">
        <f>BT16+1</f>
        <v>6</v>
      </c>
      <c r="BU17" s="68"/>
      <c r="BV17" s="189"/>
      <c r="BW17" s="221"/>
      <c r="BY17" s="118">
        <f>BY16+1</f>
        <v>6</v>
      </c>
      <c r="BZ17" s="160" t="s">
        <v>175</v>
      </c>
      <c r="CA17" s="219"/>
      <c r="CB17" s="147"/>
      <c r="CC17" s="220">
        <f>-CC15</f>
        <v>-3360040</v>
      </c>
      <c r="CD17" s="66">
        <f>CD16+1</f>
        <v>6</v>
      </c>
      <c r="CE17" s="222" t="s">
        <v>178</v>
      </c>
      <c r="CF17" s="207"/>
      <c r="CG17" s="223">
        <v>0.35</v>
      </c>
      <c r="CH17" s="149">
        <f>ROUND(-CH16*CG17,0)</f>
        <v>-150533</v>
      </c>
      <c r="CI17" s="121">
        <f>1+CI16</f>
        <v>6</v>
      </c>
      <c r="CJ17" s="84"/>
      <c r="CK17" s="84"/>
      <c r="CL17" s="84"/>
      <c r="CM17" s="224"/>
      <c r="CN17" s="66">
        <v>6</v>
      </c>
      <c r="CR17" s="123"/>
      <c r="CS17" s="66">
        <f>CS16+1</f>
        <v>4</v>
      </c>
      <c r="CT17" s="68" t="s">
        <v>179</v>
      </c>
      <c r="CU17" s="80">
        <v>140420599</v>
      </c>
      <c r="CV17" s="80"/>
      <c r="CW17" s="80"/>
      <c r="CX17" s="80">
        <f>-Q18</f>
        <v>-2059961</v>
      </c>
      <c r="CY17" s="80"/>
      <c r="CZ17" s="80"/>
      <c r="DA17" s="80"/>
      <c r="DB17" s="80"/>
      <c r="DC17" s="80"/>
      <c r="DD17" s="80"/>
      <c r="DE17" s="66">
        <f>DE16+1</f>
        <v>4</v>
      </c>
      <c r="DF17" s="68" t="s">
        <v>179</v>
      </c>
      <c r="DG17" s="80"/>
      <c r="DH17" s="80"/>
      <c r="DI17" s="80"/>
      <c r="DJ17" s="80"/>
      <c r="DK17" s="80"/>
      <c r="DL17" s="80"/>
      <c r="DM17" s="80"/>
      <c r="DN17" s="80"/>
      <c r="DO17" s="80"/>
      <c r="DP17" s="80">
        <f>SUM(CV17:DO17)-DE17</f>
        <v>-2059961</v>
      </c>
      <c r="DQ17" s="66">
        <f>+DQ16+1</f>
        <v>4</v>
      </c>
      <c r="DR17" s="68" t="s">
        <v>179</v>
      </c>
      <c r="DS17" s="101">
        <f>+CU17</f>
        <v>140420599</v>
      </c>
      <c r="DT17" s="101">
        <f>+DP17</f>
        <v>-2059961</v>
      </c>
      <c r="DU17" s="80">
        <f>SUM(DS17:DT17)</f>
        <v>138360638</v>
      </c>
      <c r="DW17"/>
      <c r="DX17"/>
    </row>
    <row r="18" spans="1:128" ht="15" customHeight="1" thickTop="1">
      <c r="A18" s="87">
        <f t="shared" si="12"/>
        <v>8</v>
      </c>
      <c r="B18" s="152">
        <v>40664</v>
      </c>
      <c r="C18" s="153">
        <v>1758579.88</v>
      </c>
      <c r="D18" s="154">
        <v>1738277.48</v>
      </c>
      <c r="E18" s="155">
        <f t="shared" si="18"/>
        <v>-20302.399999999907</v>
      </c>
      <c r="F18" s="155">
        <f t="shared" si="19"/>
        <v>-18922</v>
      </c>
      <c r="H18" s="87">
        <f t="shared" si="3"/>
        <v>8</v>
      </c>
      <c r="M18" s="66">
        <f t="shared" si="4"/>
        <v>7</v>
      </c>
      <c r="N18" s="131" t="s">
        <v>179</v>
      </c>
      <c r="O18" s="225">
        <f>-CU17</f>
        <v>-140420599</v>
      </c>
      <c r="P18" s="225">
        <v>-138360638</v>
      </c>
      <c r="Q18" s="157">
        <f t="shared" si="5"/>
        <v>2059961</v>
      </c>
      <c r="R18" s="66">
        <f t="shared" si="6"/>
        <v>7</v>
      </c>
      <c r="S18" s="226"/>
      <c r="U18" s="133"/>
      <c r="V18" s="113"/>
      <c r="W18" s="66">
        <f t="shared" si="13"/>
        <v>7</v>
      </c>
      <c r="X18" s="4" t="s">
        <v>180</v>
      </c>
      <c r="Z18" s="227">
        <f>SUM(Z14:Z17)</f>
        <v>109401159.94755375</v>
      </c>
      <c r="AA18" s="66">
        <f t="shared" si="14"/>
        <v>7</v>
      </c>
      <c r="AB18" s="4" t="s">
        <v>0</v>
      </c>
      <c r="AD18" s="74" t="s">
        <v>0</v>
      </c>
      <c r="AE18" s="66">
        <f t="shared" si="15"/>
        <v>7</v>
      </c>
      <c r="AF18" s="213" t="s">
        <v>181</v>
      </c>
      <c r="AI18" s="164">
        <v>-218545.12386859988</v>
      </c>
      <c r="AJ18" s="66">
        <v>7</v>
      </c>
      <c r="AK18" s="90" t="s">
        <v>182</v>
      </c>
      <c r="AL18" s="228">
        <v>704002.63654500002</v>
      </c>
      <c r="AM18" s="216"/>
      <c r="AN18" s="66">
        <f t="shared" si="16"/>
        <v>7</v>
      </c>
      <c r="AO18" s="229" t="s">
        <v>183</v>
      </c>
      <c r="AP18" s="101"/>
      <c r="AQ18" s="101">
        <f>CU19</f>
        <v>2356322857</v>
      </c>
      <c r="AR18" s="101">
        <f>CU17</f>
        <v>140420599</v>
      </c>
      <c r="AS18" s="101">
        <f>CU18</f>
        <v>81684812</v>
      </c>
      <c r="AT18" s="230">
        <f>CU16</f>
        <v>371445</v>
      </c>
      <c r="AU18" s="91">
        <f>AQ18-AR18-AS18-AT18</f>
        <v>2133846001</v>
      </c>
      <c r="AV18" s="91"/>
      <c r="AW18" s="66">
        <f t="shared" si="7"/>
        <v>7</v>
      </c>
      <c r="AX18" s="231" t="s">
        <v>178</v>
      </c>
      <c r="AY18" s="231"/>
      <c r="AZ18" s="232">
        <v>0.35</v>
      </c>
      <c r="BA18" s="220">
        <f>BA17*AZ18</f>
        <v>1134044.847658227</v>
      </c>
      <c r="BB18" s="66">
        <v>7</v>
      </c>
      <c r="BC18" s="233" t="s">
        <v>184</v>
      </c>
      <c r="BD18" s="233"/>
      <c r="BE18" s="234">
        <f>BE16-BE17</f>
        <v>-5</v>
      </c>
      <c r="BF18" s="66">
        <f t="shared" si="8"/>
        <v>7</v>
      </c>
      <c r="BG18" s="68" t="s">
        <v>178</v>
      </c>
      <c r="BH18" s="189"/>
      <c r="BI18" s="221">
        <v>0.35</v>
      </c>
      <c r="BJ18" s="235">
        <f>BJ16*BI18</f>
        <v>25058.949999999997</v>
      </c>
      <c r="BK18" s="66">
        <f t="shared" si="0"/>
        <v>7</v>
      </c>
      <c r="BM18" s="74"/>
      <c r="BN18" s="74" t="s">
        <v>0</v>
      </c>
      <c r="BO18" s="74" t="s">
        <v>0</v>
      </c>
      <c r="BT18" s="66">
        <f t="shared" si="17"/>
        <v>7</v>
      </c>
      <c r="BU18" s="68" t="s">
        <v>185</v>
      </c>
      <c r="BV18" s="236">
        <v>0.35</v>
      </c>
      <c r="BW18" s="7"/>
      <c r="BX18" s="101">
        <f>BX16*BV18</f>
        <v>18950958.949999999</v>
      </c>
      <c r="BY18" s="118">
        <f t="shared" si="9"/>
        <v>7</v>
      </c>
      <c r="BZ18" s="211" t="s">
        <v>178</v>
      </c>
      <c r="CA18" s="211"/>
      <c r="CB18" s="232">
        <v>0.35</v>
      </c>
      <c r="CC18" s="211">
        <f>CC17*CB18</f>
        <v>-1176014</v>
      </c>
      <c r="CD18" s="66">
        <f t="shared" si="10"/>
        <v>7</v>
      </c>
      <c r="CF18" s="207"/>
      <c r="CG18" s="207"/>
      <c r="CH18" s="237"/>
      <c r="CI18" s="121">
        <f t="shared" si="11"/>
        <v>7</v>
      </c>
      <c r="CJ18" s="84" t="s">
        <v>186</v>
      </c>
      <c r="CK18" s="84"/>
      <c r="CL18" s="84"/>
      <c r="CM18" s="238">
        <f>-CM16*35%</f>
        <v>0</v>
      </c>
      <c r="CN18" s="66">
        <v>7</v>
      </c>
      <c r="CO18" s="4" t="str">
        <f>"CONVERSION FACTOR EXCLUDING FEDERAL INCOME TAX ( 1 - LINE "&amp;CN16&amp;" )"</f>
        <v>CONVERSION FACTOR EXCLUDING FEDERAL INCOME TAX ( 1 - LINE 5 )</v>
      </c>
      <c r="CR18" s="123">
        <f>1-CR16</f>
        <v>0.95451299999999994</v>
      </c>
      <c r="CS18" s="66">
        <f t="shared" si="20"/>
        <v>5</v>
      </c>
      <c r="CT18" s="68" t="s">
        <v>187</v>
      </c>
      <c r="CU18" s="142">
        <v>81684812</v>
      </c>
      <c r="CV18" s="142"/>
      <c r="CW18" s="142"/>
      <c r="CX18" s="142"/>
      <c r="CY18" s="142"/>
      <c r="CZ18" s="142"/>
      <c r="DA18" s="142" t="s">
        <v>0</v>
      </c>
      <c r="DB18" s="142">
        <f>-AI18-AI21-AI20</f>
        <v>-98845391.786131397</v>
      </c>
      <c r="DC18" s="142"/>
      <c r="DD18" s="142"/>
      <c r="DE18" s="66">
        <f t="shared" si="21"/>
        <v>5</v>
      </c>
      <c r="DF18" s="68" t="s">
        <v>187</v>
      </c>
      <c r="DG18" s="142"/>
      <c r="DH18" s="142"/>
      <c r="DI18" s="142"/>
      <c r="DJ18" s="142"/>
      <c r="DK18" s="142"/>
      <c r="DL18" s="142"/>
      <c r="DM18" s="142"/>
      <c r="DN18" s="142"/>
      <c r="DO18" s="142"/>
      <c r="DP18" s="142">
        <f>SUM(CV18:DO18)-DE18</f>
        <v>-98845391.786131397</v>
      </c>
      <c r="DQ18" s="66">
        <f t="shared" si="22"/>
        <v>5</v>
      </c>
      <c r="DR18" s="68" t="s">
        <v>187</v>
      </c>
      <c r="DS18" s="165">
        <f>+CU18</f>
        <v>81684812</v>
      </c>
      <c r="DT18" s="165">
        <f>+DP18</f>
        <v>-98845391.786131397</v>
      </c>
      <c r="DU18" s="142">
        <f>SUM(DS18:DT18)</f>
        <v>-17160579.786131397</v>
      </c>
      <c r="DW18"/>
      <c r="DX18"/>
    </row>
    <row r="19" spans="1:128" ht="15" customHeight="1" thickBot="1">
      <c r="A19" s="87">
        <f>+A18+1</f>
        <v>9</v>
      </c>
      <c r="B19" s="152">
        <v>40695</v>
      </c>
      <c r="C19" s="153">
        <v>1600175.42</v>
      </c>
      <c r="D19" s="154">
        <v>1610547.94</v>
      </c>
      <c r="E19" s="155">
        <f t="shared" si="18"/>
        <v>10372.520000000019</v>
      </c>
      <c r="F19" s="155">
        <f>ROUND(+E19*(1-$F$13),0)</f>
        <v>9667</v>
      </c>
      <c r="H19" s="87">
        <f t="shared" si="3"/>
        <v>9</v>
      </c>
      <c r="I19" s="68" t="s">
        <v>188</v>
      </c>
      <c r="J19" s="239">
        <f>+BD</f>
        <v>4.9490000000000003E-3</v>
      </c>
      <c r="K19" s="240">
        <f>+L17*J19</f>
        <v>73150.327669999999</v>
      </c>
      <c r="L19" s="101"/>
      <c r="M19" s="66">
        <f t="shared" si="4"/>
        <v>8</v>
      </c>
      <c r="N19" s="131" t="s">
        <v>189</v>
      </c>
      <c r="O19" s="157">
        <v>58402334</v>
      </c>
      <c r="P19" s="157">
        <v>58402334</v>
      </c>
      <c r="Q19" s="157">
        <f t="shared" si="5"/>
        <v>0</v>
      </c>
      <c r="R19" s="66">
        <f t="shared" si="6"/>
        <v>8</v>
      </c>
      <c r="S19" s="95" t="s">
        <v>190</v>
      </c>
      <c r="T19" s="241"/>
      <c r="U19" s="241"/>
      <c r="V19" s="113"/>
      <c r="W19" s="66">
        <f t="shared" si="13"/>
        <v>8</v>
      </c>
      <c r="Z19" s="134"/>
      <c r="AA19" s="66">
        <f t="shared" si="14"/>
        <v>8</v>
      </c>
      <c r="AB19" s="4" t="s">
        <v>191</v>
      </c>
      <c r="AC19" s="242">
        <v>0.35</v>
      </c>
      <c r="AD19" s="116">
        <f>+AD17*0.35</f>
        <v>-47092994.085899994</v>
      </c>
      <c r="AE19" s="66">
        <f t="shared" si="15"/>
        <v>8</v>
      </c>
      <c r="AF19" s="243" t="s">
        <v>192</v>
      </c>
      <c r="AI19" s="164">
        <v>-21466553.850000001</v>
      </c>
      <c r="AJ19" s="66">
        <v>8</v>
      </c>
      <c r="AK19" s="68" t="s">
        <v>193</v>
      </c>
      <c r="AL19" s="244">
        <f>+AL17-AL18</f>
        <v>-134502.63654500002</v>
      </c>
      <c r="AM19" s="244">
        <f>+AL19</f>
        <v>-134502.63654500002</v>
      </c>
      <c r="AN19" s="66">
        <f>AN18+1</f>
        <v>8</v>
      </c>
      <c r="AO19" s="245"/>
      <c r="AP19" s="101"/>
      <c r="AQ19" s="101"/>
      <c r="AR19" s="101"/>
      <c r="AS19" s="101"/>
      <c r="AT19" s="101"/>
      <c r="AU19" s="101"/>
      <c r="AV19" s="101"/>
      <c r="AW19" s="66">
        <f t="shared" si="7"/>
        <v>8</v>
      </c>
      <c r="AX19" s="246"/>
      <c r="AY19" s="246"/>
      <c r="AZ19" s="246"/>
      <c r="BA19" s="247"/>
      <c r="BB19" s="66">
        <v>8</v>
      </c>
      <c r="BC19" s="4"/>
      <c r="BD19" s="4"/>
      <c r="BE19" s="4"/>
      <c r="BF19" s="66">
        <f t="shared" si="8"/>
        <v>8</v>
      </c>
      <c r="BG19" s="68"/>
      <c r="BH19" s="189"/>
      <c r="BI19" s="221"/>
      <c r="BJ19" s="235"/>
      <c r="BK19" s="66">
        <f>BK18+1</f>
        <v>8</v>
      </c>
      <c r="BL19" s="68" t="s">
        <v>191</v>
      </c>
      <c r="BM19" s="236">
        <v>0.35</v>
      </c>
      <c r="BN19" s="7"/>
      <c r="BO19" s="165">
        <f>BO17*BM19</f>
        <v>-49094.817502499951</v>
      </c>
      <c r="BT19" s="66">
        <f>BT18+1</f>
        <v>8</v>
      </c>
      <c r="BX19" s="125"/>
      <c r="BY19" s="118">
        <f t="shared" si="9"/>
        <v>8</v>
      </c>
      <c r="BZ19" s="7"/>
      <c r="CA19" s="7"/>
      <c r="CB19" s="7"/>
      <c r="CC19" s="247"/>
      <c r="CD19" s="66">
        <f t="shared" si="10"/>
        <v>8</v>
      </c>
      <c r="CE19" s="248" t="s">
        <v>156</v>
      </c>
      <c r="CF19" s="249"/>
      <c r="CG19" s="250"/>
      <c r="CH19" s="251">
        <f>-CH16-CH17</f>
        <v>-279560</v>
      </c>
      <c r="CI19" s="121">
        <f t="shared" si="11"/>
        <v>8</v>
      </c>
      <c r="CJ19" s="84"/>
      <c r="CK19" s="84"/>
      <c r="CL19" s="84"/>
      <c r="CM19" s="252"/>
      <c r="CN19" s="66">
        <v>8</v>
      </c>
      <c r="CO19" s="68" t="str">
        <f>"FEDERAL INCOME TAX ( ( 1 - LINE "&amp;CN16&amp;" ) * "&amp;FIT*100&amp;"% )"</f>
        <v>FEDERAL INCOME TAX ( ( 1 - LINE 5 ) * 35% )</v>
      </c>
      <c r="CQ19" s="242">
        <v>0.35</v>
      </c>
      <c r="CR19" s="180">
        <f>ROUND((1-CR16)*FIT,6)</f>
        <v>0.33407999999999999</v>
      </c>
      <c r="CS19" s="66">
        <f t="shared" si="20"/>
        <v>6</v>
      </c>
      <c r="CT19" s="68" t="s">
        <v>194</v>
      </c>
      <c r="CU19" s="104">
        <f t="shared" ref="CU19:DA19" si="23">SUM(CU15:CU18)</f>
        <v>2356322857</v>
      </c>
      <c r="CV19" s="104">
        <f t="shared" si="23"/>
        <v>-21100584</v>
      </c>
      <c r="CW19" s="104">
        <f t="shared" si="23"/>
        <v>14780830</v>
      </c>
      <c r="CX19" s="104">
        <f t="shared" si="23"/>
        <v>-2059961</v>
      </c>
      <c r="CY19" s="104">
        <f t="shared" si="23"/>
        <v>0</v>
      </c>
      <c r="CZ19" s="104">
        <f t="shared" si="23"/>
        <v>0</v>
      </c>
      <c r="DA19" s="104">
        <f t="shared" si="23"/>
        <v>0</v>
      </c>
      <c r="DB19" s="104">
        <f>ROUND(SUM(DB15:DB18),0)</f>
        <v>-187084863</v>
      </c>
      <c r="DC19" s="104"/>
      <c r="DD19" s="104">
        <f>SUM(DD15:DD18)</f>
        <v>0</v>
      </c>
      <c r="DE19" s="66">
        <f t="shared" si="21"/>
        <v>6</v>
      </c>
      <c r="DF19" s="68" t="s">
        <v>194</v>
      </c>
      <c r="DG19" s="104"/>
      <c r="DH19" s="104">
        <f t="shared" ref="DH19:DM19" si="24">SUM(DH15:DH18)</f>
        <v>0</v>
      </c>
      <c r="DI19" s="104">
        <f t="shared" si="24"/>
        <v>0</v>
      </c>
      <c r="DJ19" s="104">
        <f t="shared" si="24"/>
        <v>0</v>
      </c>
      <c r="DK19" s="104">
        <f t="shared" si="24"/>
        <v>0</v>
      </c>
      <c r="DL19" s="104">
        <f t="shared" si="24"/>
        <v>0</v>
      </c>
      <c r="DM19" s="104">
        <f t="shared" si="24"/>
        <v>0</v>
      </c>
      <c r="DN19" s="104"/>
      <c r="DO19" s="104"/>
      <c r="DP19" s="104">
        <f>SUM(DP15:DP18)</f>
        <v>-195464577.94757202</v>
      </c>
      <c r="DQ19" s="66">
        <f t="shared" si="22"/>
        <v>6</v>
      </c>
      <c r="DR19" s="68" t="s">
        <v>194</v>
      </c>
      <c r="DS19" s="253">
        <f>SUM(DS15:DS18)</f>
        <v>2356322857</v>
      </c>
      <c r="DT19" s="253">
        <f>SUM(DT15:DT18)</f>
        <v>-195464577.94757202</v>
      </c>
      <c r="DU19" s="253">
        <f>SUM(DU15:DU18)</f>
        <v>2160858279.0524278</v>
      </c>
      <c r="DW19"/>
      <c r="DX19"/>
    </row>
    <row r="20" spans="1:128" ht="15" customHeight="1" thickTop="1" thickBot="1">
      <c r="A20" s="87">
        <f t="shared" si="12"/>
        <v>10</v>
      </c>
      <c r="B20" s="152">
        <v>40725</v>
      </c>
      <c r="C20" s="153">
        <v>1634237.65</v>
      </c>
      <c r="D20" s="154">
        <v>1657540.51</v>
      </c>
      <c r="E20" s="155">
        <f t="shared" si="18"/>
        <v>23302.860000000102</v>
      </c>
      <c r="F20" s="155">
        <f t="shared" si="19"/>
        <v>21718</v>
      </c>
      <c r="H20" s="87">
        <f t="shared" si="3"/>
        <v>10</v>
      </c>
      <c r="I20" s="68" t="s">
        <v>195</v>
      </c>
      <c r="J20" s="239">
        <f>+FF</f>
        <v>2E-3</v>
      </c>
      <c r="K20" s="254">
        <f>+L17*J20</f>
        <v>29561.66</v>
      </c>
      <c r="L20" s="101"/>
      <c r="M20" s="66">
        <f t="shared" si="4"/>
        <v>9</v>
      </c>
      <c r="N20" s="255" t="s">
        <v>196</v>
      </c>
      <c r="O20" s="256">
        <f>SUM(O13:O19)</f>
        <v>983166917</v>
      </c>
      <c r="P20" s="256">
        <f>SUM(P13:P19)</f>
        <v>973882130</v>
      </c>
      <c r="Q20" s="256">
        <f>SUM(Q13:Q19)</f>
        <v>-9284787</v>
      </c>
      <c r="R20" s="66">
        <f t="shared" si="6"/>
        <v>9</v>
      </c>
      <c r="S20" s="257" t="s">
        <v>197</v>
      </c>
      <c r="T20" s="258">
        <v>187935</v>
      </c>
      <c r="U20" s="159">
        <v>0</v>
      </c>
      <c r="V20" s="113">
        <f>U20-T20</f>
        <v>-187935</v>
      </c>
      <c r="W20" s="66">
        <f t="shared" si="13"/>
        <v>9</v>
      </c>
      <c r="X20" s="4" t="s">
        <v>198</v>
      </c>
      <c r="Z20" s="98"/>
      <c r="AA20" s="66">
        <f t="shared" si="14"/>
        <v>9</v>
      </c>
      <c r="AB20" s="78"/>
      <c r="AC20" s="259"/>
      <c r="AD20" s="260"/>
      <c r="AE20" s="66">
        <f t="shared" si="15"/>
        <v>9</v>
      </c>
      <c r="AF20" s="243" t="s">
        <v>199</v>
      </c>
      <c r="AI20" s="261">
        <v>20517474.91</v>
      </c>
      <c r="AJ20" s="66">
        <v>9</v>
      </c>
      <c r="AK20" s="68"/>
      <c r="AL20" s="78"/>
      <c r="AM20" s="262"/>
      <c r="AN20" s="66">
        <f t="shared" si="16"/>
        <v>9</v>
      </c>
      <c r="AO20" s="263" t="s">
        <v>200</v>
      </c>
      <c r="AP20" s="101"/>
      <c r="AQ20" s="101"/>
      <c r="AR20" s="101"/>
      <c r="AS20" s="101"/>
      <c r="AT20" s="242"/>
      <c r="AU20" s="264">
        <f>AV16</f>
        <v>4.9490000000000003E-3</v>
      </c>
      <c r="AV20" s="101"/>
      <c r="AW20" s="66">
        <f t="shared" si="7"/>
        <v>9</v>
      </c>
      <c r="AX20" s="107" t="s">
        <v>156</v>
      </c>
      <c r="AY20" s="139"/>
      <c r="AZ20" s="139"/>
      <c r="BA20" s="265">
        <f>BA17-BA18</f>
        <v>2106083.2885081358</v>
      </c>
      <c r="BB20" s="66">
        <v>9</v>
      </c>
      <c r="BC20" s="213" t="s">
        <v>201</v>
      </c>
      <c r="BD20" s="4"/>
      <c r="BE20" s="104">
        <f>BE14+BE18</f>
        <v>9883</v>
      </c>
      <c r="BF20" s="66">
        <f t="shared" si="8"/>
        <v>9</v>
      </c>
      <c r="BG20" s="68" t="s">
        <v>156</v>
      </c>
      <c r="BH20" s="189"/>
      <c r="BI20" s="189"/>
      <c r="BJ20" s="266">
        <f>BJ16-BJ18</f>
        <v>46538.05</v>
      </c>
      <c r="BK20" s="66">
        <f t="shared" si="0"/>
        <v>9</v>
      </c>
      <c r="BL20" s="68" t="s">
        <v>156</v>
      </c>
      <c r="BM20" s="242"/>
      <c r="BN20" s="211"/>
      <c r="BO20" s="191">
        <f>BO17-BO19</f>
        <v>-91176.089647499917</v>
      </c>
      <c r="BT20" s="66">
        <f t="shared" si="17"/>
        <v>9</v>
      </c>
      <c r="BU20" s="68" t="s">
        <v>156</v>
      </c>
      <c r="BV20" s="242"/>
      <c r="BW20" s="211"/>
      <c r="BX20" s="191">
        <f>+BX16-BX18</f>
        <v>35194638.049999997</v>
      </c>
      <c r="BY20" s="118">
        <f t="shared" si="9"/>
        <v>9</v>
      </c>
      <c r="BZ20" s="68" t="s">
        <v>156</v>
      </c>
      <c r="CC20" s="265">
        <f>CC17-CC18</f>
        <v>-2184026</v>
      </c>
      <c r="CD20" s="118"/>
      <c r="CE20" s="68"/>
      <c r="CI20" s="121">
        <f t="shared" si="11"/>
        <v>9</v>
      </c>
      <c r="CJ20" s="84" t="s">
        <v>156</v>
      </c>
      <c r="CK20" s="84"/>
      <c r="CL20" s="84"/>
      <c r="CM20" s="267">
        <f>-CM16-CM18</f>
        <v>0</v>
      </c>
      <c r="CN20" s="66">
        <v>9</v>
      </c>
      <c r="CO20" s="68" t="str">
        <f>"CONVERSION FACTOR ( 1 - LINE "&amp;CN19&amp;" )"</f>
        <v>CONVERSION FACTOR ( 1 - LINE 8 )</v>
      </c>
      <c r="CR20" s="268">
        <f>ROUND(1-CR19-CR16,6)</f>
        <v>0.62043300000000001</v>
      </c>
      <c r="CS20" s="66">
        <f>CS19+1</f>
        <v>7</v>
      </c>
      <c r="CU20" s="74"/>
      <c r="CV20" s="74" t="s">
        <v>0</v>
      </c>
      <c r="CW20" s="74" t="s">
        <v>0</v>
      </c>
      <c r="CX20" s="74" t="s">
        <v>0</v>
      </c>
      <c r="CY20" s="74" t="s">
        <v>0</v>
      </c>
      <c r="CZ20" s="74" t="s">
        <v>0</v>
      </c>
      <c r="DA20" s="74" t="s">
        <v>0</v>
      </c>
      <c r="DB20" s="74"/>
      <c r="DC20" s="74"/>
      <c r="DD20" s="74" t="s">
        <v>0</v>
      </c>
      <c r="DE20" s="66">
        <f>DE19+1</f>
        <v>7</v>
      </c>
      <c r="DG20" s="74"/>
      <c r="DH20" s="74"/>
      <c r="DI20" s="74"/>
      <c r="DJ20" s="74" t="s">
        <v>0</v>
      </c>
      <c r="DK20" s="74" t="s">
        <v>0</v>
      </c>
      <c r="DL20" s="74"/>
      <c r="DM20" s="74"/>
      <c r="DN20" s="74"/>
      <c r="DO20" s="74"/>
      <c r="DP20" s="74"/>
      <c r="DQ20" s="66">
        <f>+DQ19+1</f>
        <v>7</v>
      </c>
      <c r="DS20" s="77"/>
      <c r="DT20" s="77"/>
      <c r="DW20"/>
      <c r="DX20"/>
    </row>
    <row r="21" spans="1:128" ht="15" customHeight="1" thickTop="1" thickBot="1">
      <c r="A21" s="87">
        <f t="shared" si="12"/>
        <v>11</v>
      </c>
      <c r="B21" s="152">
        <v>40756</v>
      </c>
      <c r="C21" s="153">
        <v>1680701.56</v>
      </c>
      <c r="D21" s="154">
        <v>1686429.04</v>
      </c>
      <c r="E21" s="155">
        <f t="shared" si="18"/>
        <v>5727.4799999999814</v>
      </c>
      <c r="F21" s="155">
        <f t="shared" si="19"/>
        <v>5338</v>
      </c>
      <c r="H21" s="87">
        <f t="shared" si="3"/>
        <v>11</v>
      </c>
      <c r="I21" s="160" t="s">
        <v>193</v>
      </c>
      <c r="J21" s="239"/>
      <c r="K21" s="211"/>
      <c r="L21" s="269">
        <f>SUM(K19:K20)</f>
        <v>102711.98767</v>
      </c>
      <c r="M21" s="66">
        <f t="shared" si="4"/>
        <v>10</v>
      </c>
      <c r="N21" s="255"/>
      <c r="O21" s="255"/>
      <c r="P21" s="255"/>
      <c r="Q21" s="255"/>
      <c r="R21" s="66">
        <f t="shared" si="6"/>
        <v>10</v>
      </c>
      <c r="U21" s="80"/>
      <c r="V21" s="270"/>
      <c r="W21" s="66">
        <f t="shared" si="13"/>
        <v>10</v>
      </c>
      <c r="X21" s="68" t="s">
        <v>202</v>
      </c>
      <c r="Y21" s="5"/>
      <c r="Z21" s="183">
        <v>133244</v>
      </c>
      <c r="AA21" s="66">
        <f t="shared" si="14"/>
        <v>10</v>
      </c>
      <c r="AB21" s="68" t="s">
        <v>203</v>
      </c>
      <c r="AC21" s="271"/>
      <c r="AD21" s="272">
        <f>-AD19</f>
        <v>47092994.085899994</v>
      </c>
      <c r="AE21" s="66">
        <f t="shared" si="15"/>
        <v>10</v>
      </c>
      <c r="AF21" s="243" t="s">
        <v>204</v>
      </c>
      <c r="AI21" s="164">
        <v>78546462</v>
      </c>
      <c r="AJ21" s="66">
        <v>10</v>
      </c>
      <c r="AK21" s="68" t="s">
        <v>205</v>
      </c>
      <c r="AL21" s="273">
        <v>329000</v>
      </c>
      <c r="AN21" s="66">
        <f t="shared" si="16"/>
        <v>10</v>
      </c>
      <c r="AO21" s="263" t="s">
        <v>206</v>
      </c>
      <c r="AP21" s="101"/>
      <c r="AQ21" s="101"/>
      <c r="AR21" s="101"/>
      <c r="AS21" s="101"/>
      <c r="AT21" s="101"/>
      <c r="AU21" s="91">
        <f>ROUND(AU18*AU20,0)</f>
        <v>10560404</v>
      </c>
      <c r="AV21" s="91"/>
      <c r="BB21" s="66">
        <v>10</v>
      </c>
      <c r="BC21" s="4"/>
      <c r="BD21" s="4"/>
      <c r="BE21" s="4"/>
      <c r="BF21" s="66"/>
      <c r="BG21" s="68"/>
      <c r="BH21" s="189"/>
      <c r="BI21" s="189"/>
      <c r="BJ21" s="274"/>
      <c r="BK21" s="66"/>
      <c r="BL21" s="7"/>
      <c r="BM21" s="211"/>
      <c r="BN21" s="211"/>
      <c r="BO21" s="275"/>
      <c r="BT21" s="66"/>
      <c r="BU21" s="135"/>
      <c r="BV21" s="133"/>
      <c r="BW21" s="133"/>
      <c r="BX21" s="133"/>
      <c r="BY21" s="118"/>
      <c r="CI21" s="118"/>
      <c r="CR21" s="66"/>
      <c r="CS21" s="66">
        <f>CS20+1</f>
        <v>8</v>
      </c>
      <c r="CT21" s="68" t="s">
        <v>207</v>
      </c>
      <c r="CU21" s="74"/>
      <c r="CV21" s="74"/>
      <c r="CW21" s="74"/>
      <c r="CX21" s="74"/>
      <c r="CY21" s="74"/>
      <c r="CZ21" s="74"/>
      <c r="DA21" s="74"/>
      <c r="DB21" s="74"/>
      <c r="DC21" s="74"/>
      <c r="DD21" s="74"/>
      <c r="DE21" s="66">
        <f>DE20+1</f>
        <v>8</v>
      </c>
      <c r="DF21" s="68" t="s">
        <v>207</v>
      </c>
      <c r="DG21" s="74"/>
      <c r="DH21" s="74"/>
      <c r="DI21" s="74"/>
      <c r="DJ21" s="74"/>
      <c r="DK21" s="74"/>
      <c r="DL21" s="74"/>
      <c r="DM21" s="74"/>
      <c r="DN21" s="74"/>
      <c r="DO21" s="74"/>
      <c r="DP21" s="74"/>
      <c r="DQ21" s="66">
        <f>+DQ20+1</f>
        <v>8</v>
      </c>
      <c r="DR21" s="114" t="s">
        <v>207</v>
      </c>
      <c r="DS21" s="77"/>
      <c r="DT21" s="77"/>
      <c r="DU21" s="74"/>
      <c r="DW21"/>
      <c r="DX21"/>
    </row>
    <row r="22" spans="1:128" ht="15" customHeight="1" thickTop="1">
      <c r="A22" s="87">
        <f t="shared" si="12"/>
        <v>12</v>
      </c>
      <c r="B22" s="152">
        <v>40787</v>
      </c>
      <c r="C22" s="153">
        <v>1638712.47</v>
      </c>
      <c r="D22" s="154">
        <v>1631230.07</v>
      </c>
      <c r="E22" s="155">
        <f t="shared" si="18"/>
        <v>-7482.3999999999069</v>
      </c>
      <c r="F22" s="155">
        <f t="shared" si="19"/>
        <v>-6974</v>
      </c>
      <c r="H22" s="87">
        <f t="shared" si="3"/>
        <v>12</v>
      </c>
      <c r="I22" s="68"/>
      <c r="J22" s="239"/>
      <c r="K22" s="275"/>
      <c r="L22" s="101"/>
      <c r="M22" s="66">
        <f t="shared" si="4"/>
        <v>11</v>
      </c>
      <c r="N22" s="255" t="s">
        <v>208</v>
      </c>
      <c r="O22" s="157">
        <f>-O18</f>
        <v>140420599</v>
      </c>
      <c r="P22" s="255"/>
      <c r="Q22" s="255"/>
      <c r="R22" s="66">
        <f t="shared" si="6"/>
        <v>11</v>
      </c>
      <c r="S22" s="276" t="s">
        <v>209</v>
      </c>
      <c r="U22" s="98"/>
      <c r="V22" s="270">
        <f>V20</f>
        <v>-187935</v>
      </c>
      <c r="W22" s="66">
        <f t="shared" si="13"/>
        <v>11</v>
      </c>
      <c r="X22" s="4" t="s">
        <v>152</v>
      </c>
      <c r="Y22" s="277"/>
      <c r="Z22" s="183">
        <v>196831675.66249999</v>
      </c>
      <c r="AA22" s="66"/>
      <c r="AE22" s="66">
        <f t="shared" si="15"/>
        <v>11</v>
      </c>
      <c r="AF22" s="243"/>
      <c r="AI22" s="278"/>
      <c r="AJ22" s="66">
        <v>11</v>
      </c>
      <c r="AK22" s="68"/>
      <c r="AL22" s="279"/>
      <c r="AN22" s="66">
        <f t="shared" si="16"/>
        <v>11</v>
      </c>
      <c r="BB22" s="66">
        <v>11</v>
      </c>
      <c r="BC22" s="4" t="s">
        <v>210</v>
      </c>
      <c r="BD22" s="4"/>
      <c r="BE22" s="104">
        <f>-(BE14+BE18)</f>
        <v>-9883</v>
      </c>
      <c r="BF22" s="68" t="s">
        <v>0</v>
      </c>
      <c r="BG22" s="68"/>
      <c r="BH22" s="189"/>
      <c r="BI22" s="189"/>
      <c r="BJ22" s="189"/>
      <c r="BT22" s="66"/>
      <c r="BU22" s="135"/>
      <c r="BV22" s="133"/>
      <c r="BW22" s="133"/>
      <c r="BX22" s="133"/>
      <c r="BY22" s="118"/>
      <c r="CA22" s="135"/>
      <c r="CB22" s="280"/>
      <c r="CC22" s="280"/>
      <c r="CD22" s="280"/>
      <c r="CE22" s="280"/>
      <c r="CF22" s="280"/>
      <c r="CG22" s="280"/>
      <c r="CH22" s="280"/>
      <c r="CI22" s="118"/>
      <c r="CK22" s="135"/>
      <c r="CL22" s="280"/>
      <c r="CM22" s="280"/>
      <c r="CR22" s="3"/>
      <c r="CS22" s="66">
        <f t="shared" si="20"/>
        <v>9</v>
      </c>
      <c r="DE22" s="66">
        <f t="shared" si="21"/>
        <v>9</v>
      </c>
      <c r="DQ22" s="66">
        <f t="shared" si="22"/>
        <v>9</v>
      </c>
      <c r="DS22" s="77"/>
      <c r="DT22" s="77"/>
      <c r="DW22"/>
      <c r="DX22"/>
    </row>
    <row r="23" spans="1:128" ht="15" customHeight="1">
      <c r="A23" s="87">
        <f t="shared" si="12"/>
        <v>13</v>
      </c>
      <c r="B23" s="152">
        <v>40817</v>
      </c>
      <c r="C23" s="153">
        <v>1811113.01</v>
      </c>
      <c r="D23" s="154">
        <v>1805881.97</v>
      </c>
      <c r="E23" s="155">
        <f t="shared" si="18"/>
        <v>-5231.0400000000373</v>
      </c>
      <c r="F23" s="155">
        <f t="shared" si="19"/>
        <v>-4875</v>
      </c>
      <c r="H23" s="87">
        <f t="shared" si="3"/>
        <v>13</v>
      </c>
      <c r="I23" s="68" t="s">
        <v>211</v>
      </c>
      <c r="J23" s="239">
        <f>+UTN</f>
        <v>3.8538000000000003E-2</v>
      </c>
      <c r="K23" s="281">
        <f>L17*J23</f>
        <v>569623.62654000008</v>
      </c>
      <c r="L23" s="101"/>
      <c r="M23" s="66">
        <f t="shared" si="4"/>
        <v>12</v>
      </c>
      <c r="N23" s="255" t="s">
        <v>212</v>
      </c>
      <c r="O23" s="157">
        <v>-71147374</v>
      </c>
      <c r="P23" s="255"/>
      <c r="Q23" s="255"/>
      <c r="R23" s="66">
        <f t="shared" si="6"/>
        <v>12</v>
      </c>
      <c r="S23" s="276"/>
      <c r="U23" s="98"/>
      <c r="V23" s="270"/>
      <c r="W23" s="66">
        <f t="shared" si="13"/>
        <v>12</v>
      </c>
      <c r="X23" s="4" t="s">
        <v>161</v>
      </c>
      <c r="Y23" s="5"/>
      <c r="Z23" s="183">
        <v>-157107107.414</v>
      </c>
      <c r="AA23" s="66"/>
      <c r="AE23" s="66">
        <f t="shared" si="15"/>
        <v>12</v>
      </c>
      <c r="AF23" s="135" t="s">
        <v>213</v>
      </c>
      <c r="AG23" s="236"/>
      <c r="AI23" s="282">
        <f>SUM(AI13:AI22)</f>
        <v>187084862.94757202</v>
      </c>
      <c r="AJ23" s="66">
        <v>12</v>
      </c>
      <c r="AK23" s="214" t="s">
        <v>214</v>
      </c>
      <c r="AL23" s="215">
        <f>+AL21/2</f>
        <v>164500</v>
      </c>
      <c r="AN23" s="66">
        <f t="shared" si="16"/>
        <v>12</v>
      </c>
      <c r="AO23" s="4" t="s">
        <v>215</v>
      </c>
      <c r="AU23" s="283">
        <v>11065506</v>
      </c>
      <c r="BB23" s="66">
        <v>12</v>
      </c>
      <c r="BC23" s="4"/>
      <c r="BD23" s="4"/>
      <c r="BE23" s="4"/>
      <c r="BF23" s="68"/>
      <c r="BG23" s="68"/>
      <c r="BH23" s="189"/>
      <c r="BI23" s="189"/>
      <c r="BJ23" s="189"/>
      <c r="BT23" s="66"/>
      <c r="BU23" s="135"/>
      <c r="BV23" s="133"/>
      <c r="BW23" s="133"/>
      <c r="BX23" s="133"/>
      <c r="BY23" s="118"/>
      <c r="BZ23" s="68"/>
      <c r="CA23" s="135"/>
      <c r="CB23" s="280"/>
      <c r="CC23" s="280"/>
      <c r="CD23" s="280"/>
      <c r="CE23" s="280"/>
      <c r="CF23" s="280"/>
      <c r="CG23" s="280"/>
      <c r="CH23" s="280"/>
      <c r="CI23" s="118"/>
      <c r="CJ23" s="68"/>
      <c r="CK23" s="135"/>
      <c r="CL23" s="280"/>
      <c r="CM23" s="280"/>
      <c r="CR23" s="284"/>
      <c r="CS23" s="66">
        <f t="shared" si="20"/>
        <v>10</v>
      </c>
      <c r="CT23" s="68" t="s">
        <v>216</v>
      </c>
      <c r="CU23" s="74"/>
      <c r="CV23" s="74"/>
      <c r="CW23" s="74"/>
      <c r="CX23" s="74"/>
      <c r="CY23" s="74"/>
      <c r="CZ23" s="74"/>
      <c r="DA23" s="74"/>
      <c r="DB23" s="74"/>
      <c r="DC23" s="74"/>
      <c r="DD23" s="74"/>
      <c r="DE23" s="66">
        <f t="shared" si="21"/>
        <v>10</v>
      </c>
      <c r="DF23" s="68" t="s">
        <v>216</v>
      </c>
      <c r="DG23" s="74"/>
      <c r="DH23" s="74"/>
      <c r="DI23" s="74"/>
      <c r="DJ23" s="74"/>
      <c r="DK23" s="74"/>
      <c r="DL23" s="74"/>
      <c r="DM23" s="74"/>
      <c r="DN23" s="74"/>
      <c r="DO23" s="74"/>
      <c r="DP23" s="74"/>
      <c r="DQ23" s="66">
        <f t="shared" si="22"/>
        <v>10</v>
      </c>
      <c r="DR23" s="76" t="s">
        <v>216</v>
      </c>
      <c r="DS23" s="77"/>
      <c r="DT23" s="77"/>
      <c r="DU23" s="74"/>
      <c r="DW23"/>
      <c r="DX23"/>
    </row>
    <row r="24" spans="1:128" ht="15" customHeight="1">
      <c r="A24" s="87">
        <f t="shared" si="12"/>
        <v>14</v>
      </c>
      <c r="B24" s="152">
        <v>40848</v>
      </c>
      <c r="C24" s="153">
        <v>2135645.94</v>
      </c>
      <c r="D24" s="154">
        <v>2093560.03</v>
      </c>
      <c r="E24" s="155">
        <f t="shared" si="18"/>
        <v>-42085.909999999916</v>
      </c>
      <c r="F24" s="155">
        <f t="shared" si="19"/>
        <v>-39224</v>
      </c>
      <c r="H24" s="87">
        <f t="shared" si="3"/>
        <v>14</v>
      </c>
      <c r="I24" s="160" t="s">
        <v>217</v>
      </c>
      <c r="K24" s="275"/>
      <c r="L24" s="285">
        <f>SUM(K23:K23)</f>
        <v>569623.62654000008</v>
      </c>
      <c r="M24" s="66">
        <f t="shared" si="4"/>
        <v>13</v>
      </c>
      <c r="N24" s="92" t="s">
        <v>75</v>
      </c>
      <c r="O24" s="256">
        <f>SUM(O20:O23)</f>
        <v>1052440142</v>
      </c>
      <c r="P24" s="255"/>
      <c r="Q24" s="255"/>
      <c r="R24" s="66">
        <f t="shared" si="6"/>
        <v>13</v>
      </c>
      <c r="S24" s="4" t="s">
        <v>178</v>
      </c>
      <c r="U24" s="242">
        <f>FIT</f>
        <v>0.35</v>
      </c>
      <c r="V24" s="142">
        <f>-V22*U24</f>
        <v>65777.25</v>
      </c>
      <c r="W24" s="66">
        <f t="shared" si="13"/>
        <v>13</v>
      </c>
      <c r="X24" s="4" t="s">
        <v>174</v>
      </c>
      <c r="Z24" s="165">
        <v>0</v>
      </c>
      <c r="AA24" s="66"/>
      <c r="AC24" s="271"/>
      <c r="AD24" s="135"/>
      <c r="AE24" s="66">
        <f t="shared" si="15"/>
        <v>13</v>
      </c>
      <c r="AF24" s="286"/>
      <c r="AH24" s="104"/>
      <c r="AI24" s="78"/>
      <c r="AJ24" s="66">
        <v>13</v>
      </c>
      <c r="AK24" s="90" t="s">
        <v>182</v>
      </c>
      <c r="AL24" s="287">
        <v>0</v>
      </c>
      <c r="AN24" s="66">
        <f t="shared" si="16"/>
        <v>13</v>
      </c>
      <c r="AO24" s="4" t="s">
        <v>193</v>
      </c>
      <c r="AV24" s="288">
        <f>ROUND(AU21-AU23,0)</f>
        <v>-505102</v>
      </c>
      <c r="BB24" s="66">
        <v>13</v>
      </c>
      <c r="BC24" s="4" t="s">
        <v>218</v>
      </c>
      <c r="BD24" s="289">
        <v>0.35</v>
      </c>
      <c r="BE24" s="290">
        <f>BE22*BD24</f>
        <v>-3459.0499999999997</v>
      </c>
      <c r="BF24" s="68"/>
      <c r="BG24" s="68"/>
      <c r="BH24" s="189"/>
      <c r="BI24" s="189"/>
      <c r="BJ24" s="189"/>
      <c r="BT24" s="66"/>
      <c r="BU24" s="135"/>
      <c r="BV24" s="133"/>
      <c r="BW24" s="291"/>
      <c r="BX24" s="133"/>
      <c r="BY24" s="292"/>
      <c r="BZ24" s="67"/>
      <c r="CA24" s="259"/>
      <c r="CB24" s="259"/>
      <c r="CC24" s="259"/>
      <c r="CD24" s="259"/>
      <c r="CE24" s="259"/>
      <c r="CF24" s="259"/>
      <c r="CG24" s="259"/>
      <c r="CH24" s="259"/>
      <c r="CI24" s="292"/>
      <c r="CJ24" s="67"/>
      <c r="CK24" s="259"/>
      <c r="CL24" s="259"/>
      <c r="CM24" s="259"/>
      <c r="CR24" s="3"/>
      <c r="CS24" s="66">
        <f t="shared" si="20"/>
        <v>11</v>
      </c>
      <c r="CT24" s="68" t="s">
        <v>219</v>
      </c>
      <c r="CU24" s="98">
        <v>199471094</v>
      </c>
      <c r="CV24" s="98">
        <v>0</v>
      </c>
      <c r="CW24" s="98">
        <v>0</v>
      </c>
      <c r="CX24" s="98">
        <f>Q13</f>
        <v>11033255</v>
      </c>
      <c r="CY24" s="98"/>
      <c r="CZ24" s="98">
        <v>0</v>
      </c>
      <c r="DA24" s="98">
        <v>0</v>
      </c>
      <c r="DB24" s="98">
        <v>0</v>
      </c>
      <c r="DC24" s="98"/>
      <c r="DD24" s="98">
        <v>0</v>
      </c>
      <c r="DE24" s="66">
        <f t="shared" si="21"/>
        <v>11</v>
      </c>
      <c r="DF24" s="68" t="s">
        <v>219</v>
      </c>
      <c r="DG24" s="98"/>
      <c r="DH24" s="98">
        <v>0</v>
      </c>
      <c r="DI24" s="98">
        <v>0</v>
      </c>
      <c r="DJ24" s="98">
        <v>0</v>
      </c>
      <c r="DK24" s="98">
        <v>0</v>
      </c>
      <c r="DL24" s="98">
        <v>0</v>
      </c>
      <c r="DM24" s="98">
        <v>0</v>
      </c>
      <c r="DN24" s="98"/>
      <c r="DO24" s="98"/>
      <c r="DP24" s="98">
        <f>SUM(CV24:DO24)-DE24</f>
        <v>11033255</v>
      </c>
      <c r="DQ24" s="66">
        <f t="shared" si="22"/>
        <v>11</v>
      </c>
      <c r="DR24" s="68" t="s">
        <v>125</v>
      </c>
      <c r="DS24" s="104">
        <f>+CU24</f>
        <v>199471094</v>
      </c>
      <c r="DT24" s="104">
        <f>+DP24</f>
        <v>11033255</v>
      </c>
      <c r="DU24" s="98">
        <f>SUM(DS24:DT24)</f>
        <v>210504349</v>
      </c>
      <c r="DW24"/>
      <c r="DX24"/>
    </row>
    <row r="25" spans="1:128" ht="15" customHeight="1" thickBot="1">
      <c r="A25" s="87">
        <f t="shared" si="12"/>
        <v>15</v>
      </c>
      <c r="B25" s="152">
        <v>40878</v>
      </c>
      <c r="C25" s="153">
        <v>2391168.9300000002</v>
      </c>
      <c r="D25" s="154">
        <v>2371118.09</v>
      </c>
      <c r="E25" s="155">
        <f t="shared" si="18"/>
        <v>-20050.840000000317</v>
      </c>
      <c r="F25" s="155">
        <f t="shared" si="19"/>
        <v>-18687</v>
      </c>
      <c r="H25" s="87">
        <f t="shared" si="3"/>
        <v>15</v>
      </c>
      <c r="I25" s="68"/>
      <c r="L25" s="230"/>
      <c r="M25" s="66">
        <f t="shared" si="4"/>
        <v>14</v>
      </c>
      <c r="N25" s="255" t="s">
        <v>189</v>
      </c>
      <c r="O25" s="293">
        <f>-O19</f>
        <v>-58402334</v>
      </c>
      <c r="P25" s="255"/>
      <c r="Q25" s="255"/>
      <c r="R25" s="66">
        <f t="shared" si="6"/>
        <v>14</v>
      </c>
      <c r="S25" s="68" t="s">
        <v>156</v>
      </c>
      <c r="T25" s="68"/>
      <c r="U25" s="77"/>
      <c r="V25" s="191">
        <f>-V22-V24</f>
        <v>122157.75</v>
      </c>
      <c r="W25" s="66">
        <f>W24+1</f>
        <v>14</v>
      </c>
      <c r="X25" s="68" t="s">
        <v>220</v>
      </c>
      <c r="Y25" s="114"/>
      <c r="Z25" s="162">
        <f>SUM(Z20:Z24)</f>
        <v>39857812.24849999</v>
      </c>
      <c r="AA25" s="66"/>
      <c r="AC25" s="271"/>
      <c r="AD25" s="135"/>
      <c r="AE25" s="66">
        <f t="shared" si="15"/>
        <v>14</v>
      </c>
      <c r="AF25" s="294" t="s">
        <v>221</v>
      </c>
      <c r="AG25" s="295"/>
      <c r="AH25" s="230"/>
      <c r="AI25" s="296"/>
      <c r="AJ25" s="66">
        <v>14</v>
      </c>
      <c r="AK25" s="68" t="s">
        <v>193</v>
      </c>
      <c r="AL25" s="297">
        <f>+AL23-AL24</f>
        <v>164500</v>
      </c>
      <c r="AM25" s="298">
        <f>+AL25</f>
        <v>164500</v>
      </c>
      <c r="AN25" s="66">
        <f>AN24+1</f>
        <v>14</v>
      </c>
      <c r="BB25" s="66">
        <v>14</v>
      </c>
      <c r="BC25" s="4"/>
      <c r="BD25" s="289"/>
      <c r="BE25" s="290"/>
      <c r="BF25" s="68"/>
      <c r="BG25" s="68"/>
      <c r="BH25" s="68"/>
      <c r="BI25" s="299"/>
      <c r="BJ25" s="189"/>
      <c r="BN25" s="104"/>
      <c r="BT25" s="66"/>
      <c r="BU25" s="135"/>
      <c r="BV25" s="133"/>
      <c r="BW25" s="133"/>
      <c r="BX25" s="133"/>
      <c r="BY25" s="292"/>
      <c r="BZ25" s="78"/>
      <c r="CA25" s="108"/>
      <c r="CB25" s="108"/>
      <c r="CC25" s="108"/>
      <c r="CD25" s="108"/>
      <c r="CE25" s="108"/>
      <c r="CF25" s="108"/>
      <c r="CG25" s="108"/>
      <c r="CH25" s="108"/>
      <c r="CI25" s="292"/>
      <c r="CJ25" s="78"/>
      <c r="CK25" s="108"/>
      <c r="CL25" s="108"/>
      <c r="CM25" s="108"/>
      <c r="CR25" s="3"/>
      <c r="CS25" s="66">
        <f>CS24+1</f>
        <v>12</v>
      </c>
      <c r="CT25" s="68" t="s">
        <v>222</v>
      </c>
      <c r="CU25" s="80">
        <v>783082464</v>
      </c>
      <c r="CV25" s="80"/>
      <c r="CW25" s="80"/>
      <c r="CX25" s="80">
        <f>SUM(Q14:Q16)</f>
        <v>-22378003</v>
      </c>
      <c r="CY25" s="80"/>
      <c r="CZ25" s="80"/>
      <c r="DA25" s="80"/>
      <c r="DB25" s="80">
        <f>AI37</f>
        <v>-2084118.02</v>
      </c>
      <c r="DC25" s="80"/>
      <c r="DD25" s="80"/>
      <c r="DE25" s="66">
        <f>DE24+1</f>
        <v>12</v>
      </c>
      <c r="DF25" s="68" t="s">
        <v>222</v>
      </c>
      <c r="DG25" s="80"/>
      <c r="DH25" s="80"/>
      <c r="DI25" s="80"/>
      <c r="DJ25" s="80"/>
      <c r="DK25" s="80"/>
      <c r="DL25" s="80"/>
      <c r="DM25" s="80"/>
      <c r="DN25" s="80"/>
      <c r="DO25" s="80"/>
      <c r="DP25" s="80">
        <f>SUM(CV25:DO25)-DE25</f>
        <v>-24462121.02</v>
      </c>
      <c r="DQ25" s="66">
        <f>+DQ24+1</f>
        <v>12</v>
      </c>
      <c r="DR25" s="68" t="s">
        <v>136</v>
      </c>
      <c r="DS25" s="101">
        <f>+CU25</f>
        <v>783082464</v>
      </c>
      <c r="DT25" s="101">
        <f>+DP25</f>
        <v>-24462121.02</v>
      </c>
      <c r="DU25" s="80">
        <f>SUM(DS25:DT25)</f>
        <v>758620342.98000002</v>
      </c>
      <c r="DW25"/>
      <c r="DX25"/>
    </row>
    <row r="26" spans="1:128" ht="15" customHeight="1" thickTop="1" thickBot="1">
      <c r="A26" s="87">
        <f t="shared" si="12"/>
        <v>16</v>
      </c>
      <c r="C26" s="300">
        <f>SUM(C14:C25)</f>
        <v>23159668.180000003</v>
      </c>
      <c r="D26" s="300">
        <f>SUM(D14:D25)</f>
        <v>22934759.489999998</v>
      </c>
      <c r="E26" s="300">
        <f>SUM(E14:E25)</f>
        <v>-224908.69000000018</v>
      </c>
      <c r="F26" s="301">
        <f>SUM(F14:F25)</f>
        <v>-209615</v>
      </c>
      <c r="H26" s="87">
        <f t="shared" si="3"/>
        <v>16</v>
      </c>
      <c r="I26" s="68"/>
      <c r="K26" s="211"/>
      <c r="L26" s="285"/>
      <c r="M26" s="66">
        <f t="shared" si="4"/>
        <v>15</v>
      </c>
      <c r="N26" s="255" t="s">
        <v>223</v>
      </c>
      <c r="O26" s="302">
        <f>SUM(O24:O25)</f>
        <v>994037808</v>
      </c>
      <c r="P26" s="255"/>
      <c r="Q26" s="255"/>
      <c r="R26" s="7"/>
      <c r="S26" s="7"/>
      <c r="T26" s="7"/>
      <c r="U26" s="7"/>
      <c r="V26" s="7"/>
      <c r="W26" s="66">
        <f t="shared" si="13"/>
        <v>15</v>
      </c>
      <c r="Z26" s="134"/>
      <c r="AA26" s="66"/>
      <c r="AC26" s="271"/>
      <c r="AD26" s="135"/>
      <c r="AE26" s="66">
        <f>+AE25+1</f>
        <v>15</v>
      </c>
      <c r="AF26" s="213" t="s">
        <v>15</v>
      </c>
      <c r="AG26" s="78"/>
      <c r="AH26" s="239">
        <f>+BD</f>
        <v>4.9490000000000003E-3</v>
      </c>
      <c r="AI26" s="261">
        <f>($AI$23-$AI$21-$AI$20)*-AH26</f>
        <v>-435615.56295994396</v>
      </c>
      <c r="AJ26" s="66">
        <v>15</v>
      </c>
      <c r="AM26" s="197"/>
      <c r="AN26" s="66">
        <f t="shared" si="16"/>
        <v>15</v>
      </c>
      <c r="AO26" s="4" t="s">
        <v>156</v>
      </c>
      <c r="AV26" s="104">
        <f>-AV24</f>
        <v>505102</v>
      </c>
      <c r="BB26" s="66">
        <v>15</v>
      </c>
      <c r="BC26" s="4" t="s">
        <v>224</v>
      </c>
      <c r="BD26" s="4"/>
      <c r="BE26" s="266">
        <f>BE22-BE24</f>
        <v>-6423.9500000000007</v>
      </c>
      <c r="BF26" s="68"/>
      <c r="BG26" s="68"/>
      <c r="BH26" s="68"/>
      <c r="BI26" s="68"/>
      <c r="BJ26" s="189"/>
      <c r="BK26" s="77"/>
      <c r="BN26" s="5"/>
      <c r="BT26" s="66"/>
      <c r="BV26" s="230"/>
      <c r="BW26" s="230"/>
      <c r="BX26" s="230"/>
      <c r="BY26" s="292"/>
      <c r="BZ26" s="78"/>
      <c r="CA26" s="230"/>
      <c r="CB26" s="230"/>
      <c r="CC26" s="147"/>
      <c r="CD26" s="147"/>
      <c r="CE26" s="147"/>
      <c r="CF26" s="147"/>
      <c r="CG26" s="147"/>
      <c r="CH26" s="147"/>
      <c r="CI26" s="292"/>
      <c r="CJ26" s="78"/>
      <c r="CK26" s="230"/>
      <c r="CL26" s="230"/>
      <c r="CM26" s="147"/>
      <c r="CR26" s="3"/>
      <c r="CS26" s="66">
        <f t="shared" si="20"/>
        <v>13</v>
      </c>
      <c r="CT26" s="68" t="s">
        <v>225</v>
      </c>
      <c r="CU26" s="80">
        <v>82631624</v>
      </c>
      <c r="CV26" s="80"/>
      <c r="CW26" s="80"/>
      <c r="CX26" s="80">
        <f>Q17</f>
        <v>0</v>
      </c>
      <c r="CY26" s="80"/>
      <c r="CZ26" s="80"/>
      <c r="DA26" s="80"/>
      <c r="DB26" s="80"/>
      <c r="DC26" s="80"/>
      <c r="DD26" s="80"/>
      <c r="DE26" s="66">
        <f t="shared" si="21"/>
        <v>13</v>
      </c>
      <c r="DF26" s="68" t="s">
        <v>225</v>
      </c>
      <c r="DG26" s="80"/>
      <c r="DH26" s="80"/>
      <c r="DI26" s="80"/>
      <c r="DJ26" s="80"/>
      <c r="DK26" s="80"/>
      <c r="DL26" s="80"/>
      <c r="DM26" s="80"/>
      <c r="DN26" s="80"/>
      <c r="DO26" s="80"/>
      <c r="DP26" s="80">
        <f>SUM(CV26:DO26)-DE26</f>
        <v>0</v>
      </c>
      <c r="DQ26" s="66">
        <f t="shared" si="22"/>
        <v>13</v>
      </c>
      <c r="DR26" s="68" t="s">
        <v>172</v>
      </c>
      <c r="DS26" s="101">
        <f>+CU26</f>
        <v>82631624</v>
      </c>
      <c r="DT26" s="101">
        <f>+DP26</f>
        <v>0</v>
      </c>
      <c r="DU26" s="80">
        <f>SUM(DS26:DT26)</f>
        <v>82631624</v>
      </c>
      <c r="DW26"/>
      <c r="DX26"/>
    </row>
    <row r="27" spans="1:128" ht="15" customHeight="1" thickTop="1">
      <c r="A27" s="87">
        <f t="shared" si="12"/>
        <v>17</v>
      </c>
      <c r="C27" s="5"/>
      <c r="D27" s="5"/>
      <c r="H27" s="87">
        <f t="shared" si="3"/>
        <v>17</v>
      </c>
      <c r="I27" s="68"/>
      <c r="K27" s="211"/>
      <c r="L27" s="285"/>
      <c r="M27" s="66">
        <f t="shared" si="4"/>
        <v>16</v>
      </c>
      <c r="N27" s="303" t="s">
        <v>226</v>
      </c>
      <c r="O27" s="157">
        <f>O26-'2011 Elec CBR'!CU28</f>
        <v>0</v>
      </c>
      <c r="P27" s="304"/>
      <c r="Q27" s="305">
        <f>-Q20</f>
        <v>9284787</v>
      </c>
      <c r="R27" s="7"/>
      <c r="S27" s="7"/>
      <c r="T27" s="7"/>
      <c r="U27" s="7"/>
      <c r="V27" s="7"/>
      <c r="W27" s="66">
        <f t="shared" si="13"/>
        <v>16</v>
      </c>
      <c r="X27" s="107" t="s">
        <v>227</v>
      </c>
      <c r="Y27" s="68"/>
      <c r="Z27" s="1">
        <f>Z14-Z21</f>
        <v>42343593.947553746</v>
      </c>
      <c r="AA27" s="66"/>
      <c r="AC27" s="271"/>
      <c r="AD27" s="135"/>
      <c r="AE27" s="66">
        <f t="shared" si="15"/>
        <v>16</v>
      </c>
      <c r="AF27" s="213" t="s">
        <v>134</v>
      </c>
      <c r="AG27" s="78"/>
      <c r="AH27" s="239">
        <f>+FF</f>
        <v>2E-3</v>
      </c>
      <c r="AI27" s="261">
        <f>($AI$23-$AI$21-$AI$20)*-AH27</f>
        <v>-176041.85207514407</v>
      </c>
      <c r="AJ27" s="66">
        <v>16</v>
      </c>
      <c r="AK27" s="68"/>
      <c r="AL27" s="101"/>
      <c r="AM27" s="306"/>
      <c r="AN27" s="66">
        <f t="shared" si="16"/>
        <v>16</v>
      </c>
      <c r="AO27" s="4" t="s">
        <v>228</v>
      </c>
      <c r="AU27" s="236">
        <v>0.35</v>
      </c>
      <c r="AV27" s="198">
        <f>ROUND(-AV24*AU27,0)</f>
        <v>176786</v>
      </c>
      <c r="BB27" s="66"/>
      <c r="BC27" s="4"/>
      <c r="BD27" s="4"/>
      <c r="BE27" s="153"/>
      <c r="BF27" s="68"/>
      <c r="BG27" s="68"/>
      <c r="BH27" s="68"/>
      <c r="BI27" s="68"/>
      <c r="BJ27" s="189"/>
      <c r="BK27" s="77"/>
      <c r="BL27" s="66"/>
      <c r="BM27" s="66"/>
      <c r="BN27" s="104"/>
      <c r="BO27" s="104"/>
      <c r="BT27" s="66"/>
      <c r="BU27" s="135"/>
      <c r="BV27" s="133"/>
      <c r="BW27" s="133"/>
      <c r="BX27" s="133"/>
      <c r="BY27" s="292"/>
      <c r="BZ27" s="307"/>
      <c r="CA27" s="230"/>
      <c r="CB27" s="230"/>
      <c r="CC27" s="147"/>
      <c r="CD27" s="147"/>
      <c r="CE27" s="147"/>
      <c r="CF27" s="147"/>
      <c r="CG27" s="147"/>
      <c r="CH27" s="147"/>
      <c r="CI27" s="292"/>
      <c r="CJ27" s="307"/>
      <c r="CK27" s="230"/>
      <c r="CL27" s="230"/>
      <c r="CM27" s="147"/>
      <c r="CR27" s="3"/>
      <c r="CS27" s="66">
        <f t="shared" si="20"/>
        <v>14</v>
      </c>
      <c r="CT27" s="4" t="s">
        <v>229</v>
      </c>
      <c r="CU27" s="142">
        <v>-71147374</v>
      </c>
      <c r="CV27" s="142"/>
      <c r="CW27" s="142"/>
      <c r="CX27" s="142">
        <f>Q23</f>
        <v>0</v>
      </c>
      <c r="CY27" s="142"/>
      <c r="CZ27" s="142"/>
      <c r="DA27" s="142"/>
      <c r="DB27" s="142">
        <f>AI35</f>
        <v>71147373.810000002</v>
      </c>
      <c r="DC27" s="142"/>
      <c r="DD27" s="142"/>
      <c r="DE27" s="66">
        <f t="shared" si="21"/>
        <v>14</v>
      </c>
      <c r="DF27" s="4" t="s">
        <v>229</v>
      </c>
      <c r="DG27" s="142"/>
      <c r="DH27" s="142"/>
      <c r="DI27" s="142"/>
      <c r="DJ27" s="142"/>
      <c r="DK27" s="142"/>
      <c r="DL27" s="142"/>
      <c r="DM27" s="142"/>
      <c r="DN27" s="142"/>
      <c r="DO27" s="142"/>
      <c r="DP27" s="142">
        <f>SUM(CV27:DO27)-DE27</f>
        <v>71147373.810000002</v>
      </c>
      <c r="DQ27" s="66">
        <f t="shared" si="22"/>
        <v>14</v>
      </c>
      <c r="DR27" s="4" t="s">
        <v>230</v>
      </c>
      <c r="DS27" s="165">
        <f>+CU27</f>
        <v>-71147374</v>
      </c>
      <c r="DT27" s="165">
        <f>+DP27</f>
        <v>71147373.810000002</v>
      </c>
      <c r="DU27" s="142">
        <f>SUM(DS27:DT27)</f>
        <v>-0.18999999761581421</v>
      </c>
      <c r="DW27"/>
      <c r="DX27"/>
    </row>
    <row r="28" spans="1:128" ht="15" customHeight="1" thickBot="1">
      <c r="A28" s="87">
        <f t="shared" si="12"/>
        <v>18</v>
      </c>
      <c r="B28" s="4" t="s">
        <v>231</v>
      </c>
      <c r="C28" s="4" t="s">
        <v>232</v>
      </c>
      <c r="D28" s="134"/>
      <c r="E28" s="308">
        <v>-191751.16603722045</v>
      </c>
      <c r="F28" s="104">
        <v>-19745384</v>
      </c>
      <c r="H28" s="87">
        <f t="shared" si="3"/>
        <v>18</v>
      </c>
      <c r="I28" s="14" t="s">
        <v>233</v>
      </c>
      <c r="K28" s="211"/>
      <c r="L28" s="285"/>
      <c r="M28" s="66">
        <f t="shared" si="4"/>
        <v>17</v>
      </c>
      <c r="N28" s="255"/>
      <c r="O28" s="304"/>
      <c r="P28" s="304" t="s">
        <v>0</v>
      </c>
      <c r="Q28" s="304"/>
      <c r="R28" s="66"/>
      <c r="W28" s="66">
        <f t="shared" si="13"/>
        <v>17</v>
      </c>
      <c r="X28" s="107" t="s">
        <v>234</v>
      </c>
      <c r="Z28" s="206">
        <f>Z15+Z16+Z17-Z22-Z23-Z24</f>
        <v>27199753.75150001</v>
      </c>
      <c r="AA28" s="66"/>
      <c r="AC28" s="271"/>
      <c r="AD28" s="135"/>
      <c r="AE28" s="66">
        <f t="shared" si="15"/>
        <v>17</v>
      </c>
      <c r="AF28" s="213" t="s">
        <v>235</v>
      </c>
      <c r="AH28" s="239">
        <f>+UTN</f>
        <v>3.8538000000000003E-2</v>
      </c>
      <c r="AI28" s="261">
        <f>($AI$23-$AI$21-$AI$20)*-AH28</f>
        <v>-3392150.447635951</v>
      </c>
      <c r="AJ28" s="66">
        <v>17</v>
      </c>
      <c r="AK28" s="68" t="s">
        <v>236</v>
      </c>
      <c r="AL28" s="101"/>
      <c r="AM28" s="116">
        <f>+AM19+AM25</f>
        <v>29997.363454999984</v>
      </c>
      <c r="AN28" s="66">
        <f t="shared" si="16"/>
        <v>17</v>
      </c>
      <c r="AO28" s="213" t="s">
        <v>156</v>
      </c>
      <c r="AV28" s="191">
        <f>AV26-AV27</f>
        <v>328316</v>
      </c>
      <c r="BB28" s="66"/>
      <c r="BC28" s="4"/>
      <c r="BD28" s="4"/>
      <c r="BE28" s="153"/>
      <c r="BF28" s="91"/>
      <c r="BG28" s="91"/>
      <c r="BH28" s="91"/>
      <c r="BI28" s="91"/>
      <c r="BJ28" s="91"/>
      <c r="BK28" s="77"/>
      <c r="BL28" s="66"/>
      <c r="BM28" s="66"/>
      <c r="BT28" s="66"/>
      <c r="BU28" s="135"/>
      <c r="BV28" s="133"/>
      <c r="BW28" s="133"/>
      <c r="BX28" s="133"/>
      <c r="BY28" s="292"/>
      <c r="BZ28" s="307"/>
      <c r="CA28" s="230"/>
      <c r="CB28" s="230"/>
      <c r="CC28" s="230"/>
      <c r="CD28" s="230"/>
      <c r="CE28" s="230"/>
      <c r="CF28" s="230"/>
      <c r="CG28" s="230"/>
      <c r="CH28" s="230"/>
      <c r="CI28" s="292"/>
      <c r="CJ28" s="307"/>
      <c r="CK28" s="230"/>
      <c r="CL28" s="230"/>
      <c r="CM28" s="230"/>
      <c r="CR28" s="3"/>
      <c r="CS28" s="66">
        <f t="shared" si="20"/>
        <v>15</v>
      </c>
      <c r="CT28" s="68" t="s">
        <v>237</v>
      </c>
      <c r="CU28" s="104">
        <f>SUM(CU24:CU27)</f>
        <v>994037808</v>
      </c>
      <c r="CV28" s="104">
        <f t="shared" ref="CV28:DA28" si="25">SUM(CV24:CV27)</f>
        <v>0</v>
      </c>
      <c r="CW28" s="104">
        <f>SUM(CW24:CW27)</f>
        <v>0</v>
      </c>
      <c r="CX28" s="104">
        <f>SUM(CX24:CX27)</f>
        <v>-11344748</v>
      </c>
      <c r="CY28" s="104">
        <f t="shared" si="25"/>
        <v>0</v>
      </c>
      <c r="CZ28" s="104">
        <f t="shared" si="25"/>
        <v>0</v>
      </c>
      <c r="DA28" s="104">
        <f t="shared" si="25"/>
        <v>0</v>
      </c>
      <c r="DB28" s="104">
        <f>SUM(DB24:DB27)</f>
        <v>69063255.790000007</v>
      </c>
      <c r="DC28" s="104"/>
      <c r="DD28" s="104">
        <f>SUM(DD24:DD27)</f>
        <v>0</v>
      </c>
      <c r="DE28" s="66">
        <f t="shared" si="21"/>
        <v>15</v>
      </c>
      <c r="DF28" s="68" t="s">
        <v>237</v>
      </c>
      <c r="DG28" s="104">
        <f>SUM(DG23:DG27)</f>
        <v>0</v>
      </c>
      <c r="DH28" s="104">
        <f>SUM(DH23:DH27)</f>
        <v>0</v>
      </c>
      <c r="DI28" s="104">
        <f>SUM(DI24:DI27)</f>
        <v>0</v>
      </c>
      <c r="DJ28" s="104">
        <f>SUM(DJ23:DJ27)</f>
        <v>0</v>
      </c>
      <c r="DK28" s="104">
        <f>SUM(DK23:DK27)</f>
        <v>0</v>
      </c>
      <c r="DL28" s="104">
        <f>SUM(DL23:DL27)</f>
        <v>0</v>
      </c>
      <c r="DM28" s="104">
        <f>SUM(DM23:DM27)</f>
        <v>0</v>
      </c>
      <c r="DN28" s="104"/>
      <c r="DO28" s="104"/>
      <c r="DP28" s="104">
        <f>SUM(DP24:DP27)</f>
        <v>57718507.790000007</v>
      </c>
      <c r="DQ28" s="66">
        <f t="shared" si="22"/>
        <v>15</v>
      </c>
      <c r="DR28" s="68" t="s">
        <v>237</v>
      </c>
      <c r="DS28" s="253">
        <f>SUM(DS24:DS27)</f>
        <v>994037808</v>
      </c>
      <c r="DT28" s="253">
        <f>SUM(DT24:DT27)</f>
        <v>57718507.790000007</v>
      </c>
      <c r="DU28" s="253">
        <f>SUM(DU24:DU27)</f>
        <v>1051756315.79</v>
      </c>
      <c r="DW28"/>
      <c r="DX28"/>
    </row>
    <row r="29" spans="1:128" ht="15" customHeight="1" thickTop="1" thickBot="1">
      <c r="A29" s="87">
        <f t="shared" si="12"/>
        <v>19</v>
      </c>
      <c r="C29" s="4" t="s">
        <v>238</v>
      </c>
      <c r="E29" s="308">
        <v>-10242.286600141375</v>
      </c>
      <c r="F29" s="308">
        <v>-906692</v>
      </c>
      <c r="H29" s="87">
        <f t="shared" si="3"/>
        <v>19</v>
      </c>
      <c r="I29" s="90" t="s">
        <v>239</v>
      </c>
      <c r="K29" s="269">
        <v>5486817.6399999997</v>
      </c>
      <c r="M29" s="66">
        <f t="shared" si="4"/>
        <v>18</v>
      </c>
      <c r="N29" s="303" t="s">
        <v>240</v>
      </c>
      <c r="O29" s="309">
        <v>0.35</v>
      </c>
      <c r="P29" s="310"/>
      <c r="Q29" s="311">
        <f>Q27*O29</f>
        <v>3249675.4499999997</v>
      </c>
      <c r="R29" s="66"/>
      <c r="W29" s="66">
        <f t="shared" si="13"/>
        <v>18</v>
      </c>
      <c r="X29" s="68" t="s">
        <v>241</v>
      </c>
      <c r="Y29" s="68"/>
      <c r="Z29" s="191">
        <f>-SUM(Z27:Z28)</f>
        <v>-69543347.699053764</v>
      </c>
      <c r="AA29" s="66"/>
      <c r="AC29" s="271"/>
      <c r="AD29" s="135"/>
      <c r="AE29" s="66">
        <f t="shared" si="15"/>
        <v>18</v>
      </c>
      <c r="AF29" s="312" t="s">
        <v>242</v>
      </c>
      <c r="AH29" s="239"/>
      <c r="AI29" s="313">
        <f>SUM(AI26:AI28)</f>
        <v>-4003807.8626710391</v>
      </c>
      <c r="AJ29" s="66">
        <v>18</v>
      </c>
      <c r="AK29" s="314"/>
      <c r="AL29" s="101"/>
      <c r="AM29" s="315"/>
      <c r="AN29" s="66"/>
      <c r="AO29" s="78"/>
      <c r="BB29" s="4"/>
      <c r="BC29" s="4"/>
      <c r="BD29" s="4"/>
      <c r="BE29" s="4"/>
      <c r="BF29" s="4"/>
      <c r="BG29" s="4"/>
      <c r="BH29" s="4"/>
      <c r="BI29" s="4"/>
      <c r="BJ29" s="4"/>
      <c r="BN29" s="316"/>
      <c r="BP29" s="66"/>
      <c r="BV29" s="101"/>
      <c r="BW29" s="101"/>
      <c r="BX29" s="101"/>
      <c r="BY29" s="292"/>
      <c r="BZ29" s="78"/>
      <c r="CA29" s="91"/>
      <c r="CB29" s="91"/>
      <c r="CC29" s="91"/>
      <c r="CD29" s="91"/>
      <c r="CE29" s="91"/>
      <c r="CF29" s="91"/>
      <c r="CG29" s="91"/>
      <c r="CH29" s="91"/>
      <c r="CI29" s="292"/>
      <c r="CJ29" s="78"/>
      <c r="CK29" s="91"/>
      <c r="CL29" s="91"/>
      <c r="CM29" s="91"/>
      <c r="CR29" s="3"/>
      <c r="CS29" s="66">
        <f t="shared" si="20"/>
        <v>16</v>
      </c>
      <c r="CT29" s="68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66">
        <f t="shared" si="21"/>
        <v>16</v>
      </c>
      <c r="DF29" s="68"/>
      <c r="DG29" s="77"/>
      <c r="DH29" s="77"/>
      <c r="DI29" s="77"/>
      <c r="DJ29" s="77"/>
      <c r="DK29" s="77"/>
      <c r="DL29" s="77"/>
      <c r="DM29" s="77"/>
      <c r="DN29" s="77"/>
      <c r="DO29" s="77"/>
      <c r="DP29" s="77"/>
      <c r="DQ29" s="66">
        <f t="shared" si="22"/>
        <v>16</v>
      </c>
      <c r="DR29" s="68"/>
      <c r="DS29" s="104"/>
      <c r="DT29" s="104"/>
      <c r="DU29" s="77"/>
      <c r="DW29"/>
      <c r="DX29"/>
    </row>
    <row r="30" spans="1:128" ht="15" customHeight="1" thickTop="1" thickBot="1">
      <c r="A30" s="87">
        <f t="shared" si="12"/>
        <v>20</v>
      </c>
      <c r="B30" s="66"/>
      <c r="C30" s="4" t="s">
        <v>243</v>
      </c>
      <c r="E30" s="308">
        <v>-3083.3433069741636</v>
      </c>
      <c r="F30" s="308">
        <v>-197691</v>
      </c>
      <c r="H30" s="87">
        <f t="shared" si="3"/>
        <v>20</v>
      </c>
      <c r="I30" s="90" t="s">
        <v>244</v>
      </c>
      <c r="K30" s="269"/>
      <c r="M30" s="66">
        <f t="shared" si="4"/>
        <v>19</v>
      </c>
      <c r="N30" s="303" t="s">
        <v>224</v>
      </c>
      <c r="O30" s="304" t="s">
        <v>0</v>
      </c>
      <c r="P30" s="304"/>
      <c r="Q30" s="191">
        <f>Q27-Q29</f>
        <v>6035111.5500000007</v>
      </c>
      <c r="R30" s="66"/>
      <c r="W30" s="66"/>
      <c r="X30" s="68"/>
      <c r="Y30" s="161"/>
      <c r="Z30" s="279"/>
      <c r="AA30" s="66"/>
      <c r="AC30" s="271"/>
      <c r="AD30" s="135"/>
      <c r="AE30" s="66">
        <f t="shared" si="15"/>
        <v>19</v>
      </c>
      <c r="AF30" s="312"/>
      <c r="AH30" s="239"/>
      <c r="AJ30" s="66">
        <v>19</v>
      </c>
      <c r="AK30" s="314" t="s">
        <v>240</v>
      </c>
      <c r="AL30" s="317">
        <f>FIT</f>
        <v>0.35</v>
      </c>
      <c r="AM30" s="318">
        <f>-AM28*AL30</f>
        <v>-10499.077209249994</v>
      </c>
      <c r="AN30" s="66"/>
      <c r="BB30" s="4"/>
      <c r="BC30" s="4"/>
      <c r="BD30" s="4"/>
      <c r="BE30" s="4"/>
      <c r="BF30" s="4"/>
      <c r="BG30" s="4"/>
      <c r="BH30" s="4"/>
      <c r="BI30" s="4"/>
      <c r="BJ30" s="4"/>
      <c r="BN30" s="316"/>
      <c r="BP30" s="66"/>
      <c r="BV30" s="101"/>
      <c r="BW30" s="101"/>
      <c r="BX30" s="101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R30" s="3"/>
      <c r="CS30" s="66">
        <f>CS29+1</f>
        <v>17</v>
      </c>
      <c r="CT30" s="160" t="s">
        <v>245</v>
      </c>
      <c r="CU30" s="98">
        <v>114139604</v>
      </c>
      <c r="CV30" s="98">
        <v>0</v>
      </c>
      <c r="CW30" s="98">
        <v>0</v>
      </c>
      <c r="CX30" s="98"/>
      <c r="CY30" s="98"/>
      <c r="CZ30" s="98">
        <v>0</v>
      </c>
      <c r="DA30" s="98">
        <v>0</v>
      </c>
      <c r="DB30" s="98"/>
      <c r="DC30" s="98"/>
      <c r="DD30" s="98">
        <v>0</v>
      </c>
      <c r="DE30" s="66">
        <f>DE29+1</f>
        <v>17</v>
      </c>
      <c r="DF30" s="160" t="s">
        <v>245</v>
      </c>
      <c r="DG30" s="98"/>
      <c r="DH30" s="98">
        <v>0</v>
      </c>
      <c r="DI30" s="98">
        <v>0</v>
      </c>
      <c r="DJ30" s="98">
        <v>0</v>
      </c>
      <c r="DK30" s="98">
        <v>0</v>
      </c>
      <c r="DL30" s="98">
        <v>0</v>
      </c>
      <c r="DM30" s="98">
        <v>0</v>
      </c>
      <c r="DN30" s="98"/>
      <c r="DO30" s="98"/>
      <c r="DP30" s="98">
        <f t="shared" ref="DP30:DP44" si="26">SUM(CV30:DO30)-DE30</f>
        <v>0</v>
      </c>
      <c r="DQ30" s="66">
        <f>+DQ29+1</f>
        <v>17</v>
      </c>
      <c r="DR30" s="114" t="s">
        <v>245</v>
      </c>
      <c r="DS30" s="104">
        <f>+CU30</f>
        <v>114139604</v>
      </c>
      <c r="DT30" s="104">
        <f t="shared" ref="DT30:DT44" si="27">+DP30</f>
        <v>0</v>
      </c>
      <c r="DU30" s="98">
        <f t="shared" ref="DU30:DU44" si="28">SUM(DS30:DT30)</f>
        <v>114139604</v>
      </c>
      <c r="DW30"/>
      <c r="DX30"/>
    </row>
    <row r="31" spans="1:128" ht="15" customHeight="1" thickTop="1" thickBot="1">
      <c r="A31" s="87">
        <f t="shared" si="12"/>
        <v>21</v>
      </c>
      <c r="C31" s="68" t="s">
        <v>246</v>
      </c>
      <c r="D31" s="319"/>
      <c r="E31" s="308">
        <v>1171.4371870843488</v>
      </c>
      <c r="F31" s="308">
        <v>72171</v>
      </c>
      <c r="H31" s="87">
        <f t="shared" si="3"/>
        <v>21</v>
      </c>
      <c r="I31" s="90" t="s">
        <v>247</v>
      </c>
      <c r="K31" s="285">
        <v>-35861472</v>
      </c>
      <c r="L31" s="78"/>
      <c r="M31" s="66"/>
      <c r="O31" s="104"/>
      <c r="R31" s="66"/>
      <c r="W31" s="66"/>
      <c r="AA31" s="66"/>
      <c r="AC31" s="271"/>
      <c r="AD31" s="135"/>
      <c r="AE31" s="66">
        <f t="shared" si="15"/>
        <v>20</v>
      </c>
      <c r="AF31" s="320" t="s">
        <v>248</v>
      </c>
      <c r="AJ31" s="66">
        <v>20</v>
      </c>
      <c r="AK31" s="314" t="s">
        <v>224</v>
      </c>
      <c r="AL31" s="101"/>
      <c r="AM31" s="244">
        <f>-AM28-AM30</f>
        <v>-19498.28624574999</v>
      </c>
      <c r="AN31" s="66"/>
      <c r="BB31" s="280"/>
      <c r="BC31" s="280"/>
      <c r="BD31" s="280"/>
      <c r="BE31" s="280"/>
      <c r="BF31" s="280"/>
      <c r="BG31" s="280"/>
      <c r="BH31" s="280"/>
      <c r="BI31" s="280"/>
      <c r="BJ31" s="280"/>
      <c r="BN31" s="316"/>
      <c r="BV31" s="101"/>
      <c r="BW31" s="101"/>
      <c r="BX31" s="101"/>
      <c r="BY31" s="118"/>
      <c r="CC31" s="101"/>
      <c r="CD31" s="101"/>
      <c r="CE31" s="101"/>
      <c r="CF31" s="101"/>
      <c r="CG31" s="101"/>
      <c r="CH31" s="101"/>
      <c r="CI31" s="118"/>
      <c r="CM31" s="101"/>
      <c r="CR31" s="3"/>
      <c r="CS31" s="66">
        <f t="shared" ref="CS31:CS59" si="29">CS30+1</f>
        <v>18</v>
      </c>
      <c r="CT31" s="68" t="s">
        <v>249</v>
      </c>
      <c r="CU31" s="80">
        <v>9481215</v>
      </c>
      <c r="CV31" s="80"/>
      <c r="CW31" s="80"/>
      <c r="CX31" s="80"/>
      <c r="CY31" s="80"/>
      <c r="CZ31" s="80"/>
      <c r="DA31" s="80"/>
      <c r="DB31" s="80" t="s">
        <v>0</v>
      </c>
      <c r="DC31" s="80"/>
      <c r="DD31" s="80">
        <v>0</v>
      </c>
      <c r="DE31" s="66">
        <f t="shared" ref="DE31:DE59" si="30">DE30+1</f>
        <v>18</v>
      </c>
      <c r="DF31" s="68" t="s">
        <v>249</v>
      </c>
      <c r="DG31" s="80"/>
      <c r="DH31" s="80"/>
      <c r="DI31" s="80"/>
      <c r="DJ31" s="80"/>
      <c r="DK31" s="80"/>
      <c r="DL31" s="80"/>
      <c r="DM31" s="80"/>
      <c r="DN31" s="80"/>
      <c r="DO31" s="80"/>
      <c r="DP31" s="80">
        <f t="shared" si="26"/>
        <v>0</v>
      </c>
      <c r="DQ31" s="66">
        <f t="shared" ref="DQ31:DQ59" si="31">+DQ30+1</f>
        <v>18</v>
      </c>
      <c r="DR31" s="68" t="s">
        <v>249</v>
      </c>
      <c r="DS31" s="101">
        <f t="shared" ref="DS31:DS44" si="32">+CU31</f>
        <v>9481215</v>
      </c>
      <c r="DT31" s="101">
        <f t="shared" si="27"/>
        <v>0</v>
      </c>
      <c r="DU31" s="80">
        <f t="shared" si="28"/>
        <v>9481215</v>
      </c>
      <c r="DW31"/>
      <c r="DX31"/>
    </row>
    <row r="32" spans="1:128" ht="15" customHeight="1" thickTop="1">
      <c r="A32" s="87">
        <f>+A31+1</f>
        <v>22</v>
      </c>
      <c r="C32" s="4" t="s">
        <v>250</v>
      </c>
      <c r="D32" s="68"/>
      <c r="E32" s="308">
        <v>48.69296848597439</v>
      </c>
      <c r="F32" s="308">
        <v>2607</v>
      </c>
      <c r="H32" s="87">
        <f>+H31+1</f>
        <v>22</v>
      </c>
      <c r="I32" s="160" t="s">
        <v>251</v>
      </c>
      <c r="K32" s="321"/>
      <c r="L32" s="322">
        <f>SUM(K29:K31)</f>
        <v>-30374654.359999999</v>
      </c>
      <c r="O32" s="104"/>
      <c r="Q32" s="323"/>
      <c r="R32" s="66"/>
      <c r="W32" s="66"/>
      <c r="AA32" s="66"/>
      <c r="AC32" s="271"/>
      <c r="AD32" s="135"/>
      <c r="AE32" s="66">
        <f t="shared" si="15"/>
        <v>21</v>
      </c>
      <c r="AF32" s="136" t="s">
        <v>252</v>
      </c>
      <c r="AI32" s="137">
        <v>-86283603</v>
      </c>
      <c r="AN32" s="66"/>
      <c r="BV32" s="101"/>
      <c r="BW32" s="101"/>
      <c r="BX32" s="101"/>
      <c r="CR32" s="3"/>
      <c r="CS32" s="66">
        <f>CS31+1</f>
        <v>19</v>
      </c>
      <c r="CT32" s="68" t="s">
        <v>253</v>
      </c>
      <c r="CU32" s="80">
        <v>78245091</v>
      </c>
      <c r="CV32" s="80"/>
      <c r="CW32" s="80"/>
      <c r="CX32" s="80"/>
      <c r="CY32" s="80"/>
      <c r="CZ32" s="80"/>
      <c r="DA32" s="80"/>
      <c r="DB32" s="80" t="s">
        <v>0</v>
      </c>
      <c r="DC32" s="80"/>
      <c r="DD32" s="80">
        <v>0</v>
      </c>
      <c r="DE32" s="66">
        <f>DE31+1</f>
        <v>19</v>
      </c>
      <c r="DF32" s="68" t="s">
        <v>253</v>
      </c>
      <c r="DG32" s="80"/>
      <c r="DH32" s="80"/>
      <c r="DI32" s="80"/>
      <c r="DJ32" s="80"/>
      <c r="DK32" s="80"/>
      <c r="DL32" s="80"/>
      <c r="DM32" s="80"/>
      <c r="DN32" s="80"/>
      <c r="DO32" s="80"/>
      <c r="DP32" s="80">
        <f t="shared" si="26"/>
        <v>0</v>
      </c>
      <c r="DQ32" s="66">
        <f>+DQ31+1</f>
        <v>19</v>
      </c>
      <c r="DR32" s="68" t="s">
        <v>253</v>
      </c>
      <c r="DS32" s="101">
        <f t="shared" si="32"/>
        <v>78245091</v>
      </c>
      <c r="DT32" s="101">
        <f t="shared" si="27"/>
        <v>0</v>
      </c>
      <c r="DU32" s="80">
        <f t="shared" si="28"/>
        <v>78245091</v>
      </c>
      <c r="DW32"/>
      <c r="DX32"/>
    </row>
    <row r="33" spans="1:128" ht="15" customHeight="1">
      <c r="A33" s="87">
        <f t="shared" si="12"/>
        <v>23</v>
      </c>
      <c r="C33" s="68" t="s">
        <v>254</v>
      </c>
      <c r="E33" s="308">
        <v>-1262.1620551203746</v>
      </c>
      <c r="F33" s="308">
        <v>-75160</v>
      </c>
      <c r="H33" s="87">
        <f t="shared" si="3"/>
        <v>23</v>
      </c>
      <c r="I33" s="68"/>
      <c r="K33" s="211"/>
      <c r="L33" s="324"/>
      <c r="M33" s="66"/>
      <c r="O33" s="101"/>
      <c r="R33" s="66"/>
      <c r="AA33" s="66"/>
      <c r="AC33" s="271"/>
      <c r="AD33" s="135"/>
      <c r="AE33" s="66">
        <f>+AE32+1</f>
        <v>22</v>
      </c>
      <c r="AF33" s="136" t="s">
        <v>140</v>
      </c>
      <c r="AI33" s="164">
        <v>-75710350.480000004</v>
      </c>
      <c r="BN33" s="316"/>
      <c r="BV33" s="101"/>
      <c r="BW33" s="101"/>
      <c r="BX33" s="101"/>
      <c r="CR33" s="3"/>
      <c r="CS33" s="66">
        <f t="shared" si="29"/>
        <v>20</v>
      </c>
      <c r="CT33" s="68" t="s">
        <v>255</v>
      </c>
      <c r="CU33" s="80">
        <v>49059716</v>
      </c>
      <c r="CV33" s="80">
        <f>F41</f>
        <v>-104427</v>
      </c>
      <c r="CW33" s="80">
        <f>+K19</f>
        <v>73150.327669999999</v>
      </c>
      <c r="CX33" s="80"/>
      <c r="CY33" s="80"/>
      <c r="CZ33" s="80"/>
      <c r="DA33" s="80"/>
      <c r="DB33" s="80">
        <f>AI26</f>
        <v>-435615.56295994396</v>
      </c>
      <c r="DC33" s="80"/>
      <c r="DD33" s="80">
        <f>AV24</f>
        <v>-505102</v>
      </c>
      <c r="DE33" s="66">
        <f t="shared" si="30"/>
        <v>20</v>
      </c>
      <c r="DF33" s="68" t="s">
        <v>255</v>
      </c>
      <c r="DG33" s="80"/>
      <c r="DH33" s="80"/>
      <c r="DI33" s="80"/>
      <c r="DJ33" s="80"/>
      <c r="DK33" s="80">
        <f>BS12</f>
        <v>53154</v>
      </c>
      <c r="DL33" s="80"/>
      <c r="DM33" s="80"/>
      <c r="DN33" s="80"/>
      <c r="DO33" s="80"/>
      <c r="DP33" s="80">
        <f t="shared" si="26"/>
        <v>-918840.23528994399</v>
      </c>
      <c r="DQ33" s="66">
        <f t="shared" si="31"/>
        <v>20</v>
      </c>
      <c r="DR33" s="68" t="s">
        <v>256</v>
      </c>
      <c r="DS33" s="101">
        <f t="shared" si="32"/>
        <v>49059716</v>
      </c>
      <c r="DT33" s="101">
        <f t="shared" si="27"/>
        <v>-918840.23528994399</v>
      </c>
      <c r="DU33" s="80">
        <f t="shared" si="28"/>
        <v>48140875.764710054</v>
      </c>
      <c r="DW33"/>
      <c r="DX33"/>
    </row>
    <row r="34" spans="1:128" ht="15" customHeight="1">
      <c r="A34" s="87">
        <f t="shared" si="12"/>
        <v>24</v>
      </c>
      <c r="C34" s="68" t="s">
        <v>257</v>
      </c>
      <c r="E34" s="308">
        <v>-4751.7353429059867</v>
      </c>
      <c r="F34" s="308">
        <v>-266154</v>
      </c>
      <c r="H34" s="87">
        <f t="shared" si="3"/>
        <v>24</v>
      </c>
      <c r="I34" s="68" t="s">
        <v>258</v>
      </c>
      <c r="K34" s="211"/>
      <c r="L34" s="211">
        <f>L17-L21-L24-L32</f>
        <v>44483148.745789997</v>
      </c>
      <c r="M34" s="66"/>
      <c r="O34" s="101"/>
      <c r="R34" s="66"/>
      <c r="AA34" s="66"/>
      <c r="AC34" s="271"/>
      <c r="AD34" s="135"/>
      <c r="AE34" s="66">
        <f t="shared" si="15"/>
        <v>23</v>
      </c>
      <c r="AF34" s="136" t="s">
        <v>259</v>
      </c>
      <c r="AI34" s="261">
        <v>-11081102.58</v>
      </c>
      <c r="AW34" s="7"/>
      <c r="AX34" s="7"/>
      <c r="AY34" s="7"/>
      <c r="AZ34" s="7"/>
      <c r="BA34" s="7"/>
      <c r="BL34" s="325"/>
      <c r="BN34" s="326"/>
      <c r="BV34" s="101"/>
      <c r="BW34" s="101"/>
      <c r="BX34" s="101"/>
      <c r="CR34" s="3"/>
      <c r="CS34" s="66">
        <f t="shared" si="29"/>
        <v>21</v>
      </c>
      <c r="CT34" s="68" t="s">
        <v>260</v>
      </c>
      <c r="CU34" s="80">
        <v>15881133</v>
      </c>
      <c r="CV34" s="80"/>
      <c r="CW34" s="80"/>
      <c r="CX34" s="80"/>
      <c r="CY34" s="80"/>
      <c r="CZ34" s="80"/>
      <c r="DA34" s="80"/>
      <c r="DB34" s="80">
        <f>AI34+AI38</f>
        <v>-12161178.289999999</v>
      </c>
      <c r="DC34" s="80"/>
      <c r="DD34" s="80"/>
      <c r="DE34" s="66">
        <f t="shared" si="30"/>
        <v>21</v>
      </c>
      <c r="DF34" s="68" t="s">
        <v>260</v>
      </c>
      <c r="DG34" s="80"/>
      <c r="DH34" s="80"/>
      <c r="DI34" s="80"/>
      <c r="DJ34" s="80"/>
      <c r="DK34" s="80"/>
      <c r="DL34" s="80"/>
      <c r="DM34" s="80"/>
      <c r="DN34" s="80"/>
      <c r="DO34" s="80"/>
      <c r="DP34" s="80">
        <f t="shared" si="26"/>
        <v>-12161178.289999999</v>
      </c>
      <c r="DQ34" s="66">
        <f t="shared" si="31"/>
        <v>21</v>
      </c>
      <c r="DR34" s="68" t="s">
        <v>260</v>
      </c>
      <c r="DS34" s="101">
        <f t="shared" si="32"/>
        <v>15881133</v>
      </c>
      <c r="DT34" s="101">
        <f t="shared" si="27"/>
        <v>-12161178.289999999</v>
      </c>
      <c r="DU34" s="80">
        <f t="shared" si="28"/>
        <v>3719954.7100000009</v>
      </c>
      <c r="DW34"/>
      <c r="DX34"/>
    </row>
    <row r="35" spans="1:128" ht="15" customHeight="1">
      <c r="A35" s="87">
        <f t="shared" si="12"/>
        <v>25</v>
      </c>
      <c r="C35" s="68" t="s">
        <v>261</v>
      </c>
      <c r="D35" s="327"/>
      <c r="E35" s="308">
        <v>-22.567715928374987</v>
      </c>
      <c r="F35" s="308">
        <v>-1269</v>
      </c>
      <c r="H35" s="87">
        <f t="shared" si="3"/>
        <v>25</v>
      </c>
      <c r="I35" s="68"/>
      <c r="K35" s="211"/>
      <c r="L35" s="211"/>
      <c r="O35" s="104"/>
      <c r="R35" s="66"/>
      <c r="AA35" s="66"/>
      <c r="AC35" s="271"/>
      <c r="AD35" s="135"/>
      <c r="AE35" s="66">
        <f t="shared" si="15"/>
        <v>24</v>
      </c>
      <c r="AF35" s="201" t="s">
        <v>162</v>
      </c>
      <c r="AG35" s="78"/>
      <c r="AH35" s="78"/>
      <c r="AI35" s="261">
        <v>71147373.810000002</v>
      </c>
      <c r="AW35" s="7"/>
      <c r="AX35" s="7"/>
      <c r="AY35" s="7"/>
      <c r="AZ35" s="7"/>
      <c r="BA35" s="7"/>
      <c r="BB35" s="4"/>
      <c r="BC35" s="4"/>
      <c r="BD35" s="4"/>
      <c r="BE35" s="4"/>
      <c r="BF35" s="4"/>
      <c r="BG35" s="4"/>
      <c r="BH35" s="4"/>
      <c r="BI35" s="4"/>
      <c r="BJ35" s="4"/>
      <c r="BN35" s="316"/>
      <c r="BV35" s="101"/>
      <c r="BW35" s="101"/>
      <c r="BX35" s="101"/>
      <c r="CR35" s="3"/>
      <c r="CS35" s="66">
        <f t="shared" si="29"/>
        <v>22</v>
      </c>
      <c r="CT35" s="68" t="s">
        <v>262</v>
      </c>
      <c r="CU35" s="80">
        <v>86285987</v>
      </c>
      <c r="CV35" s="80"/>
      <c r="CW35" s="80"/>
      <c r="CX35" s="80"/>
      <c r="CY35" s="80"/>
      <c r="CZ35" s="80"/>
      <c r="DA35" s="80"/>
      <c r="DB35" s="80">
        <f>AI32</f>
        <v>-86283603</v>
      </c>
      <c r="DC35" s="80"/>
      <c r="DD35" s="80"/>
      <c r="DE35" s="66">
        <f t="shared" si="30"/>
        <v>22</v>
      </c>
      <c r="DF35" s="68" t="s">
        <v>262</v>
      </c>
      <c r="DG35" s="80"/>
      <c r="DH35" s="80"/>
      <c r="DI35" s="80"/>
      <c r="DJ35" s="80"/>
      <c r="DK35" s="80"/>
      <c r="DL35" s="80"/>
      <c r="DM35" s="80"/>
      <c r="DN35" s="80"/>
      <c r="DO35" s="80"/>
      <c r="DP35" s="80">
        <f t="shared" si="26"/>
        <v>-86283603</v>
      </c>
      <c r="DQ35" s="66">
        <f t="shared" si="31"/>
        <v>22</v>
      </c>
      <c r="DR35" s="68" t="s">
        <v>262</v>
      </c>
      <c r="DS35" s="101">
        <f t="shared" si="32"/>
        <v>86285987</v>
      </c>
      <c r="DT35" s="101">
        <f t="shared" si="27"/>
        <v>-86283603</v>
      </c>
      <c r="DU35" s="80">
        <f t="shared" si="28"/>
        <v>2384</v>
      </c>
      <c r="DW35"/>
      <c r="DX35"/>
    </row>
    <row r="36" spans="1:128" ht="15" customHeight="1">
      <c r="A36" s="87">
        <f t="shared" si="12"/>
        <v>26</v>
      </c>
      <c r="C36" s="68" t="s">
        <v>263</v>
      </c>
      <c r="D36" s="327"/>
      <c r="E36" s="308">
        <v>-105.79754391019578</v>
      </c>
      <c r="F36" s="308">
        <v>-5947</v>
      </c>
      <c r="H36" s="87">
        <f t="shared" si="3"/>
        <v>26</v>
      </c>
      <c r="I36" s="68" t="s">
        <v>178</v>
      </c>
      <c r="J36" s="221">
        <f>FIT</f>
        <v>0.35</v>
      </c>
      <c r="K36" s="211"/>
      <c r="L36" s="165">
        <f>ROUND(L34*J36,0)</f>
        <v>15569102</v>
      </c>
      <c r="R36" s="66"/>
      <c r="AA36" s="66"/>
      <c r="AC36" s="271"/>
      <c r="AD36" s="135"/>
      <c r="AE36" s="66">
        <f>+AE35+1</f>
        <v>25</v>
      </c>
      <c r="AF36" s="243" t="s">
        <v>204</v>
      </c>
      <c r="AG36" s="78"/>
      <c r="AH36" s="78"/>
      <c r="AI36" s="261">
        <v>-78546462</v>
      </c>
      <c r="AW36" s="7"/>
      <c r="AX36" s="7"/>
      <c r="AY36" s="7"/>
      <c r="AZ36" s="7"/>
      <c r="BA36" s="7"/>
      <c r="BB36" s="279"/>
      <c r="BC36" s="279"/>
      <c r="BD36" s="279"/>
      <c r="BE36" s="279"/>
      <c r="BF36" s="279"/>
      <c r="BG36" s="279"/>
      <c r="BH36" s="279"/>
      <c r="BI36" s="279"/>
      <c r="BJ36" s="279"/>
      <c r="BV36" s="101"/>
      <c r="BW36" s="101"/>
      <c r="BX36" s="101"/>
      <c r="CR36" s="3"/>
      <c r="CS36" s="66">
        <f t="shared" si="29"/>
        <v>23</v>
      </c>
      <c r="CT36" s="68" t="s">
        <v>264</v>
      </c>
      <c r="CU36" s="80">
        <v>95893696</v>
      </c>
      <c r="CV36" s="80">
        <f>F42</f>
        <v>-42201</v>
      </c>
      <c r="CW36" s="80">
        <f>+K20</f>
        <v>29561.66</v>
      </c>
      <c r="CX36" s="80"/>
      <c r="CY36" s="80"/>
      <c r="CZ36" s="80"/>
      <c r="DA36" s="80"/>
      <c r="DB36" s="80">
        <f>AI27+AI39</f>
        <v>-227064.20207514407</v>
      </c>
      <c r="DC36" s="80">
        <f>AM28</f>
        <v>29997.363454999984</v>
      </c>
      <c r="DD36" s="80"/>
      <c r="DE36" s="66">
        <f t="shared" si="30"/>
        <v>23</v>
      </c>
      <c r="DF36" s="68" t="s">
        <v>264</v>
      </c>
      <c r="DG36" s="80">
        <f>BA12</f>
        <v>-3040683.3576461477</v>
      </c>
      <c r="DH36" s="80">
        <f>+BE18</f>
        <v>-5</v>
      </c>
      <c r="DI36" s="80">
        <f>BJ14</f>
        <v>-71597</v>
      </c>
      <c r="DJ36" s="80"/>
      <c r="DK36" s="80"/>
      <c r="DL36" s="80"/>
      <c r="DM36" s="80">
        <f>+CC15</f>
        <v>3360040</v>
      </c>
      <c r="DN36" s="80">
        <f>CH16</f>
        <v>430093</v>
      </c>
      <c r="DO36" s="80"/>
      <c r="DP36" s="80">
        <f t="shared" si="26"/>
        <v>468141.46373370802</v>
      </c>
      <c r="DQ36" s="66">
        <f t="shared" si="31"/>
        <v>23</v>
      </c>
      <c r="DR36" s="68" t="s">
        <v>264</v>
      </c>
      <c r="DS36" s="101">
        <f t="shared" si="32"/>
        <v>95893696</v>
      </c>
      <c r="DT36" s="101">
        <f t="shared" si="27"/>
        <v>468141.46373370802</v>
      </c>
      <c r="DU36" s="80">
        <f t="shared" si="28"/>
        <v>96361837.463733703</v>
      </c>
      <c r="DW36"/>
      <c r="DX36"/>
    </row>
    <row r="37" spans="1:128" ht="15" customHeight="1">
      <c r="A37" s="87">
        <f t="shared" si="12"/>
        <v>27</v>
      </c>
      <c r="C37" s="4" t="s">
        <v>265</v>
      </c>
      <c r="D37" s="327"/>
      <c r="E37" s="308">
        <v>482.27903195745552</v>
      </c>
      <c r="F37" s="308">
        <v>26388</v>
      </c>
      <c r="H37" s="87">
        <f t="shared" si="3"/>
        <v>27</v>
      </c>
      <c r="I37" s="68"/>
      <c r="J37" s="221"/>
      <c r="K37" s="211"/>
      <c r="L37" s="230"/>
      <c r="O37" s="104"/>
      <c r="AA37" s="66"/>
      <c r="AC37" s="271"/>
      <c r="AD37" s="135"/>
      <c r="AE37" s="66">
        <f>+AE36+1</f>
        <v>26</v>
      </c>
      <c r="AF37" s="328" t="s">
        <v>266</v>
      </c>
      <c r="AG37" s="78"/>
      <c r="AH37" s="78"/>
      <c r="AI37" s="261">
        <v>-2084118.02</v>
      </c>
      <c r="AW37" s="7"/>
      <c r="AX37" s="7"/>
      <c r="AY37" s="7"/>
      <c r="AZ37" s="7"/>
      <c r="BA37" s="7"/>
      <c r="BB37" s="329"/>
      <c r="BC37" s="329"/>
      <c r="BD37" s="329"/>
      <c r="BE37" s="329"/>
      <c r="BF37" s="329"/>
      <c r="BG37" s="329"/>
      <c r="BH37" s="329"/>
      <c r="BI37" s="329"/>
      <c r="BJ37" s="329"/>
      <c r="BT37" s="330"/>
      <c r="BU37" s="330"/>
      <c r="BV37" s="330"/>
      <c r="BW37" s="101"/>
      <c r="BX37" s="101"/>
      <c r="CR37" s="3"/>
      <c r="CS37" s="66">
        <f t="shared" si="29"/>
        <v>24</v>
      </c>
      <c r="CT37" s="68" t="s">
        <v>267</v>
      </c>
      <c r="CU37" s="80">
        <v>196706434</v>
      </c>
      <c r="CV37" s="80"/>
      <c r="CW37" s="80"/>
      <c r="CX37" s="80"/>
      <c r="CY37" s="80">
        <f>V20</f>
        <v>-187935</v>
      </c>
      <c r="CZ37" s="80"/>
      <c r="DA37" s="80"/>
      <c r="DD37" s="80"/>
      <c r="DE37" s="66">
        <f t="shared" si="30"/>
        <v>24</v>
      </c>
      <c r="DF37" s="68" t="s">
        <v>267</v>
      </c>
      <c r="DG37" s="80"/>
      <c r="DH37" s="80"/>
      <c r="DI37" s="80"/>
      <c r="DJ37" s="80"/>
      <c r="DK37" s="80"/>
      <c r="DL37" s="80"/>
      <c r="DM37" s="80"/>
      <c r="DN37" s="80"/>
      <c r="DO37" s="80"/>
      <c r="DP37" s="80">
        <f t="shared" si="26"/>
        <v>-187935</v>
      </c>
      <c r="DQ37" s="66">
        <f t="shared" si="31"/>
        <v>24</v>
      </c>
      <c r="DR37" s="68" t="s">
        <v>267</v>
      </c>
      <c r="DS37" s="101">
        <f t="shared" si="32"/>
        <v>196706434</v>
      </c>
      <c r="DT37" s="101">
        <f t="shared" si="27"/>
        <v>-187935</v>
      </c>
      <c r="DU37" s="80">
        <f t="shared" si="28"/>
        <v>196518499</v>
      </c>
      <c r="DW37"/>
      <c r="DX37"/>
    </row>
    <row r="38" spans="1:128" ht="15" customHeight="1" thickBot="1">
      <c r="A38" s="87">
        <f t="shared" si="12"/>
        <v>28</v>
      </c>
      <c r="C38" s="4" t="s">
        <v>268</v>
      </c>
      <c r="E38" s="331">
        <v>-98.244900139377989</v>
      </c>
      <c r="F38" s="331">
        <v>-3453</v>
      </c>
      <c r="H38" s="87">
        <f t="shared" si="3"/>
        <v>28</v>
      </c>
      <c r="I38" s="68" t="s">
        <v>156</v>
      </c>
      <c r="K38" s="211"/>
      <c r="L38" s="332">
        <f>L34-L36</f>
        <v>28914046.745789997</v>
      </c>
      <c r="M38" s="333"/>
      <c r="AA38" s="66"/>
      <c r="AC38" s="271"/>
      <c r="AD38" s="135"/>
      <c r="AE38" s="66">
        <f>+AE37+1</f>
        <v>27</v>
      </c>
      <c r="AF38" s="328" t="s">
        <v>269</v>
      </c>
      <c r="AG38" s="78"/>
      <c r="AH38" s="78"/>
      <c r="AI38" s="261">
        <v>-1080075.71</v>
      </c>
      <c r="AV38" s="334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T38" s="335"/>
      <c r="BU38" s="335"/>
      <c r="BV38" s="335"/>
      <c r="BW38" s="336" t="s">
        <v>6</v>
      </c>
      <c r="BX38" s="101"/>
      <c r="CR38" s="3"/>
      <c r="CS38" s="66">
        <f t="shared" si="29"/>
        <v>25</v>
      </c>
      <c r="CT38" s="68" t="s">
        <v>270</v>
      </c>
      <c r="CU38" s="80">
        <v>40172915</v>
      </c>
      <c r="CV38" s="80"/>
      <c r="CW38" s="80"/>
      <c r="CX38" s="80"/>
      <c r="CY38" s="80"/>
      <c r="CZ38" s="80"/>
      <c r="DA38" s="80"/>
      <c r="DB38" s="80"/>
      <c r="DC38" s="80"/>
      <c r="DD38" s="80"/>
      <c r="DE38" s="66">
        <f t="shared" si="30"/>
        <v>25</v>
      </c>
      <c r="DF38" s="68" t="s">
        <v>270</v>
      </c>
      <c r="DG38" s="80"/>
      <c r="DH38" s="80"/>
      <c r="DI38" s="80"/>
      <c r="DJ38" s="80"/>
      <c r="DK38" s="80"/>
      <c r="DL38" s="80"/>
      <c r="DM38" s="80"/>
      <c r="DN38" s="80"/>
      <c r="DO38" s="80"/>
      <c r="DP38" s="80">
        <f t="shared" si="26"/>
        <v>0</v>
      </c>
      <c r="DQ38" s="66">
        <f t="shared" si="31"/>
        <v>25</v>
      </c>
      <c r="DR38" s="68" t="s">
        <v>270</v>
      </c>
      <c r="DS38" s="101">
        <f t="shared" si="32"/>
        <v>40172915</v>
      </c>
      <c r="DT38" s="101">
        <f t="shared" si="27"/>
        <v>0</v>
      </c>
      <c r="DU38" s="80">
        <f t="shared" si="28"/>
        <v>40172915</v>
      </c>
      <c r="DW38"/>
      <c r="DX38"/>
    </row>
    <row r="39" spans="1:128" ht="15" customHeight="1" thickTop="1">
      <c r="A39" s="87">
        <f t="shared" si="12"/>
        <v>29</v>
      </c>
      <c r="B39" s="4" t="s">
        <v>149</v>
      </c>
      <c r="E39" s="153">
        <f>ROUND(SUM(E28:E38),0)</f>
        <v>-209615</v>
      </c>
      <c r="F39" s="104">
        <f>SUM(F28:F38)</f>
        <v>-21100584</v>
      </c>
      <c r="G39" s="104">
        <f>SUM(F28:F38)</f>
        <v>-21100584</v>
      </c>
      <c r="H39" s="87"/>
      <c r="L39" s="1"/>
      <c r="M39" s="333"/>
      <c r="AA39" s="66"/>
      <c r="AC39" s="271"/>
      <c r="AD39" s="135"/>
      <c r="AE39" s="66">
        <f t="shared" si="15"/>
        <v>28</v>
      </c>
      <c r="AF39" s="328" t="s">
        <v>271</v>
      </c>
      <c r="AG39" s="230"/>
      <c r="AH39" s="230"/>
      <c r="AI39" s="261">
        <v>-51022.35</v>
      </c>
      <c r="AW39" s="7"/>
      <c r="AX39" s="7"/>
      <c r="AY39" s="7"/>
      <c r="AZ39" s="7"/>
      <c r="BA39" s="1"/>
      <c r="BB39" s="7"/>
      <c r="BC39" s="7"/>
      <c r="BD39" s="7"/>
      <c r="BE39" s="7"/>
      <c r="BF39" s="7"/>
      <c r="BG39" s="7"/>
      <c r="BH39" s="7"/>
      <c r="BI39" s="7"/>
      <c r="BJ39" s="7"/>
      <c r="BT39" s="330"/>
      <c r="BU39" s="335"/>
      <c r="BV39" s="335"/>
      <c r="BW39" s="336"/>
      <c r="BX39" s="101"/>
      <c r="CR39" s="3"/>
      <c r="CS39" s="66">
        <f t="shared" si="29"/>
        <v>26</v>
      </c>
      <c r="CT39" s="160" t="s">
        <v>272</v>
      </c>
      <c r="CU39" s="80">
        <v>17829018</v>
      </c>
      <c r="CV39" s="80"/>
      <c r="CW39" s="80"/>
      <c r="CX39" s="80"/>
      <c r="CY39" s="80"/>
      <c r="CZ39" s="80"/>
      <c r="DA39" s="80"/>
      <c r="DB39" s="80"/>
      <c r="DC39" s="80"/>
      <c r="DD39" s="80"/>
      <c r="DE39" s="66">
        <f t="shared" si="30"/>
        <v>26</v>
      </c>
      <c r="DF39" s="160" t="s">
        <v>272</v>
      </c>
      <c r="DG39" s="80"/>
      <c r="DH39" s="80"/>
      <c r="DI39" s="80"/>
      <c r="DJ39" s="80"/>
      <c r="DK39" s="80"/>
      <c r="DL39" s="80"/>
      <c r="DM39" s="80"/>
      <c r="DN39" s="80"/>
      <c r="DO39" s="80"/>
      <c r="DP39" s="80">
        <f t="shared" si="26"/>
        <v>0</v>
      </c>
      <c r="DQ39" s="66">
        <f t="shared" si="31"/>
        <v>26</v>
      </c>
      <c r="DR39" s="160" t="s">
        <v>272</v>
      </c>
      <c r="DS39" s="101">
        <f t="shared" si="32"/>
        <v>17829018</v>
      </c>
      <c r="DT39" s="101">
        <f t="shared" si="27"/>
        <v>0</v>
      </c>
      <c r="DU39" s="80">
        <f t="shared" si="28"/>
        <v>17829018</v>
      </c>
      <c r="DW39"/>
      <c r="DX39"/>
    </row>
    <row r="40" spans="1:128" ht="15" customHeight="1">
      <c r="A40" s="87">
        <f t="shared" si="12"/>
        <v>30</v>
      </c>
      <c r="B40" s="259"/>
      <c r="C40" s="259"/>
      <c r="D40" s="4" t="s">
        <v>6</v>
      </c>
      <c r="E40" s="337" t="str">
        <f>IF(ROUND(E39=F26,0),"",E39-F26)</f>
        <v/>
      </c>
      <c r="F40" s="288"/>
      <c r="H40" s="87"/>
      <c r="L40" s="323"/>
      <c r="M40" s="333"/>
      <c r="N40" s="338"/>
      <c r="AA40" s="66"/>
      <c r="AC40" s="271"/>
      <c r="AD40" s="135"/>
      <c r="AE40" s="66">
        <f t="shared" si="15"/>
        <v>29</v>
      </c>
      <c r="AF40" s="328" t="s">
        <v>273</v>
      </c>
      <c r="AI40" s="261">
        <v>-16496.400000000001</v>
      </c>
      <c r="AW40" s="7"/>
      <c r="AX40" s="7"/>
      <c r="AY40" s="7"/>
      <c r="AZ40" s="7"/>
      <c r="BA40" s="7"/>
      <c r="BB40" s="339"/>
      <c r="BC40" s="339"/>
      <c r="BD40" s="339"/>
      <c r="BE40" s="339"/>
      <c r="BF40" s="339"/>
      <c r="BG40" s="339"/>
      <c r="BH40" s="339"/>
      <c r="BI40" s="339"/>
      <c r="BJ40" s="339"/>
      <c r="BT40" s="330"/>
      <c r="BU40" s="340"/>
      <c r="BV40" s="341"/>
      <c r="BW40" s="336" t="s">
        <v>6</v>
      </c>
      <c r="BX40" s="101"/>
      <c r="CR40" s="3"/>
      <c r="CS40" s="66">
        <f t="shared" si="29"/>
        <v>27</v>
      </c>
      <c r="CT40" s="68" t="s">
        <v>274</v>
      </c>
      <c r="CU40" s="80">
        <v>116451295</v>
      </c>
      <c r="CV40" s="80"/>
      <c r="CW40" s="80">
        <f>L32</f>
        <v>-30374654.359999999</v>
      </c>
      <c r="CX40" s="80"/>
      <c r="CY40" s="80"/>
      <c r="CZ40" s="80"/>
      <c r="DA40" s="80"/>
      <c r="DB40" s="80">
        <f>AI36</f>
        <v>-78546462</v>
      </c>
      <c r="DC40" s="80"/>
      <c r="DD40" s="80"/>
      <c r="DE40" s="66">
        <f t="shared" si="30"/>
        <v>27</v>
      </c>
      <c r="DF40" s="68" t="s">
        <v>274</v>
      </c>
      <c r="DG40" s="80"/>
      <c r="DH40" s="80"/>
      <c r="DI40" s="80"/>
      <c r="DJ40" s="80"/>
      <c r="DK40" s="80"/>
      <c r="DM40" s="80"/>
      <c r="DN40" s="80"/>
      <c r="DO40" s="80">
        <f>CM16</f>
        <v>0</v>
      </c>
      <c r="DP40" s="80">
        <f t="shared" si="26"/>
        <v>-108921116.36</v>
      </c>
      <c r="DQ40" s="66">
        <f t="shared" si="31"/>
        <v>27</v>
      </c>
      <c r="DR40" s="68" t="s">
        <v>274</v>
      </c>
      <c r="DS40" s="101">
        <f t="shared" si="32"/>
        <v>116451295</v>
      </c>
      <c r="DT40" s="101">
        <f t="shared" si="27"/>
        <v>-108921116.36</v>
      </c>
      <c r="DU40" s="80">
        <f t="shared" si="28"/>
        <v>7530178.6400000006</v>
      </c>
      <c r="DW40"/>
      <c r="DX40"/>
    </row>
    <row r="41" spans="1:128" ht="15" customHeight="1">
      <c r="A41" s="87">
        <f t="shared" si="12"/>
        <v>31</v>
      </c>
      <c r="B41" s="68" t="s">
        <v>188</v>
      </c>
      <c r="C41" s="68"/>
      <c r="D41" s="68"/>
      <c r="E41" s="239">
        <f>+BD</f>
        <v>4.9490000000000003E-3</v>
      </c>
      <c r="F41" s="240">
        <f>ROUND(G39*E41,0)</f>
        <v>-104427</v>
      </c>
      <c r="G41" s="101"/>
      <c r="H41" s="87"/>
      <c r="M41" s="333"/>
      <c r="AA41" s="66"/>
      <c r="AC41" s="271"/>
      <c r="AD41" s="135"/>
      <c r="AE41" s="66">
        <f t="shared" si="15"/>
        <v>30</v>
      </c>
      <c r="AF41" s="201" t="s">
        <v>236</v>
      </c>
      <c r="AI41" s="342">
        <f>SUM(AI32:AI40)</f>
        <v>-183705856.73000005</v>
      </c>
      <c r="AW41" s="7"/>
      <c r="AX41" s="7"/>
      <c r="AY41" s="7"/>
      <c r="AZ41" s="7"/>
      <c r="BA41" s="7"/>
      <c r="BB41" s="343"/>
      <c r="BC41" s="343"/>
      <c r="BD41" s="343"/>
      <c r="BE41" s="343"/>
      <c r="BF41" s="343"/>
      <c r="BG41" s="343"/>
      <c r="BH41" s="343"/>
      <c r="BI41" s="343"/>
      <c r="BJ41" s="343"/>
      <c r="BT41" s="330"/>
      <c r="BU41" s="330"/>
      <c r="BV41" s="330"/>
      <c r="BW41" s="336" t="s">
        <v>6</v>
      </c>
      <c r="BX41" s="101"/>
      <c r="CR41" s="3"/>
      <c r="CS41" s="66">
        <f t="shared" si="29"/>
        <v>28</v>
      </c>
      <c r="CT41" s="68" t="s">
        <v>275</v>
      </c>
      <c r="CU41" s="80">
        <v>54145597</v>
      </c>
      <c r="CV41" s="80"/>
      <c r="CW41" s="80"/>
      <c r="CX41" s="80"/>
      <c r="CY41" s="80"/>
      <c r="CZ41" s="80"/>
      <c r="DA41" s="80"/>
      <c r="DB41" s="80"/>
      <c r="DC41" s="80"/>
      <c r="DD41" s="80"/>
      <c r="DE41" s="66">
        <f t="shared" si="30"/>
        <v>28</v>
      </c>
      <c r="DF41" s="68" t="s">
        <v>275</v>
      </c>
      <c r="DG41" s="80"/>
      <c r="DH41" s="80"/>
      <c r="DI41" s="80"/>
      <c r="DJ41" s="80"/>
      <c r="DK41" s="80"/>
      <c r="DL41" s="80">
        <f>BX12</f>
        <v>-54145597</v>
      </c>
      <c r="DM41" s="80"/>
      <c r="DN41" s="80"/>
      <c r="DO41" s="80"/>
      <c r="DP41" s="80">
        <f t="shared" si="26"/>
        <v>-54145597</v>
      </c>
      <c r="DQ41" s="66">
        <f t="shared" si="31"/>
        <v>28</v>
      </c>
      <c r="DR41" s="68" t="s">
        <v>275</v>
      </c>
      <c r="DS41" s="101">
        <f t="shared" si="32"/>
        <v>54145597</v>
      </c>
      <c r="DT41" s="101">
        <f t="shared" si="27"/>
        <v>-54145597</v>
      </c>
      <c r="DU41" s="80">
        <f>SUM(DS41:DT41)</f>
        <v>0</v>
      </c>
      <c r="DW41"/>
      <c r="DX41"/>
    </row>
    <row r="42" spans="1:128" ht="15" customHeight="1">
      <c r="A42" s="87">
        <f t="shared" si="12"/>
        <v>32</v>
      </c>
      <c r="B42" s="68" t="s">
        <v>195</v>
      </c>
      <c r="C42" s="68"/>
      <c r="D42" s="68"/>
      <c r="E42" s="239">
        <f>+FF</f>
        <v>2E-3</v>
      </c>
      <c r="F42" s="254">
        <f>ROUND(G39*E42,0)</f>
        <v>-42201</v>
      </c>
      <c r="G42" s="101"/>
      <c r="H42" s="87"/>
      <c r="AA42" s="66"/>
      <c r="AC42" s="271"/>
      <c r="AD42" s="1">
        <f>AD21-DA47</f>
        <v>0</v>
      </c>
      <c r="AE42" s="66">
        <f t="shared" si="15"/>
        <v>31</v>
      </c>
      <c r="AF42" s="139"/>
      <c r="AW42" s="7"/>
      <c r="AX42" s="7"/>
      <c r="AY42" s="7"/>
      <c r="AZ42" s="7"/>
      <c r="BA42" s="7"/>
      <c r="BB42" s="343"/>
      <c r="BC42" s="343"/>
      <c r="BD42" s="343"/>
      <c r="BE42" s="343"/>
      <c r="BF42" s="343"/>
      <c r="BG42" s="343"/>
      <c r="BH42" s="343"/>
      <c r="BI42" s="343"/>
      <c r="BJ42" s="343"/>
      <c r="BT42" s="330"/>
      <c r="BU42" s="340"/>
      <c r="BV42" s="341"/>
      <c r="BW42" s="336" t="s">
        <v>6</v>
      </c>
      <c r="BX42" s="101"/>
      <c r="CR42" s="3"/>
      <c r="CS42" s="66">
        <f t="shared" si="29"/>
        <v>29</v>
      </c>
      <c r="CT42" s="68" t="s">
        <v>276</v>
      </c>
      <c r="CU42" s="80">
        <v>207140327</v>
      </c>
      <c r="CV42" s="80">
        <f>+G46</f>
        <v>-813174</v>
      </c>
      <c r="CW42" s="80">
        <f>+L24</f>
        <v>569623.62654000008</v>
      </c>
      <c r="CX42" s="80"/>
      <c r="CY42" s="80"/>
      <c r="CZ42" s="80"/>
      <c r="DA42" s="80"/>
      <c r="DB42" s="80">
        <f>AI28+AI33+AI40</f>
        <v>-79118997.327635959</v>
      </c>
      <c r="DC42" s="80"/>
      <c r="DD42" s="80"/>
      <c r="DE42" s="66">
        <f t="shared" si="30"/>
        <v>29</v>
      </c>
      <c r="DF42" s="68" t="s">
        <v>276</v>
      </c>
      <c r="DG42" s="80">
        <f>BA14</f>
        <v>-199444.77852021548</v>
      </c>
      <c r="DH42" s="80">
        <f>BE14</f>
        <v>9888</v>
      </c>
      <c r="DI42" s="80"/>
      <c r="DJ42" s="80">
        <f>-BO17</f>
        <v>140270.90714999987</v>
      </c>
      <c r="DK42" s="80"/>
      <c r="DL42" s="80"/>
      <c r="DM42" s="80"/>
      <c r="DN42" s="80"/>
      <c r="DO42" s="80"/>
      <c r="DP42" s="80">
        <f t="shared" si="26"/>
        <v>-79411833.572466165</v>
      </c>
      <c r="DQ42" s="66">
        <f t="shared" si="31"/>
        <v>29</v>
      </c>
      <c r="DR42" s="68" t="s">
        <v>276</v>
      </c>
      <c r="DS42" s="101">
        <f t="shared" si="32"/>
        <v>207140327</v>
      </c>
      <c r="DT42" s="101">
        <f t="shared" si="27"/>
        <v>-79411833.572466165</v>
      </c>
      <c r="DU42" s="80">
        <f t="shared" si="28"/>
        <v>127728493.42753384</v>
      </c>
      <c r="DW42"/>
      <c r="DX42"/>
    </row>
    <row r="43" spans="1:128" ht="15" customHeight="1">
      <c r="A43" s="87">
        <f t="shared" si="12"/>
        <v>33</v>
      </c>
      <c r="B43" s="160" t="s">
        <v>193</v>
      </c>
      <c r="C43" s="68"/>
      <c r="D43" s="68"/>
      <c r="E43" s="239"/>
      <c r="F43" s="211"/>
      <c r="G43" s="269">
        <f>SUM(F41:F42)</f>
        <v>-146628</v>
      </c>
      <c r="H43" s="87"/>
      <c r="AA43" s="66"/>
      <c r="AC43" s="271"/>
      <c r="AD43" s="135"/>
      <c r="AE43" s="66">
        <f t="shared" si="15"/>
        <v>32</v>
      </c>
      <c r="AF43" s="201" t="s">
        <v>258</v>
      </c>
      <c r="AI43" s="344">
        <f>-AI23-AI29-AI41</f>
        <v>624801.64509907365</v>
      </c>
      <c r="AW43" s="7"/>
      <c r="AX43" s="7"/>
      <c r="AY43" s="7"/>
      <c r="AZ43" s="7"/>
      <c r="BA43" s="7"/>
      <c r="BB43" s="343"/>
      <c r="BC43" s="343"/>
      <c r="BD43" s="343"/>
      <c r="BE43" s="343"/>
      <c r="BF43" s="343"/>
      <c r="BG43" s="343"/>
      <c r="BH43" s="343"/>
      <c r="BI43" s="343"/>
      <c r="BJ43" s="343"/>
      <c r="BT43" s="345"/>
      <c r="BU43" s="340"/>
      <c r="BV43" s="341"/>
      <c r="BW43" s="346"/>
      <c r="BX43" s="101"/>
      <c r="CR43" s="3"/>
      <c r="CS43" s="66">
        <f t="shared" si="29"/>
        <v>30</v>
      </c>
      <c r="CT43" s="68" t="s">
        <v>277</v>
      </c>
      <c r="CU43" s="80">
        <v>133244</v>
      </c>
      <c r="CV43" s="80">
        <f>G50</f>
        <v>-7049274</v>
      </c>
      <c r="CW43" s="80">
        <f>L36</f>
        <v>15569102</v>
      </c>
      <c r="CX43" s="80">
        <f>Q29</f>
        <v>3249675.4499999997</v>
      </c>
      <c r="CY43" s="80">
        <f>+V24</f>
        <v>65777.25</v>
      </c>
      <c r="CZ43" s="80">
        <f>Z27</f>
        <v>42343593.947553746</v>
      </c>
      <c r="DA43" s="80">
        <f>AD19</f>
        <v>-47092994.085899994</v>
      </c>
      <c r="DB43" s="80">
        <f>AI44</f>
        <v>218680.57578467578</v>
      </c>
      <c r="DC43" s="80">
        <f>AM30</f>
        <v>-10499.077209249994</v>
      </c>
      <c r="DD43" s="80">
        <f>AV27</f>
        <v>176786</v>
      </c>
      <c r="DE43" s="66">
        <f t="shared" si="30"/>
        <v>30</v>
      </c>
      <c r="DF43" s="68" t="s">
        <v>277</v>
      </c>
      <c r="DG43" s="80">
        <f>BA18</f>
        <v>1134044.847658227</v>
      </c>
      <c r="DH43" s="80">
        <f>BE24</f>
        <v>-3459.0499999999997</v>
      </c>
      <c r="DI43" s="80">
        <f>BJ18</f>
        <v>25058.949999999997</v>
      </c>
      <c r="DJ43" s="80">
        <f>BO19</f>
        <v>-49094.817502499951</v>
      </c>
      <c r="DK43" s="80"/>
      <c r="DL43" s="80"/>
      <c r="DM43" s="80">
        <f>+CC18</f>
        <v>-1176014</v>
      </c>
      <c r="DN43" s="80">
        <f>CH17</f>
        <v>-150533</v>
      </c>
      <c r="DO43" s="80">
        <f>CM18</f>
        <v>0</v>
      </c>
      <c r="DP43" s="80">
        <f t="shared" si="26"/>
        <v>7250850.9903848991</v>
      </c>
      <c r="DQ43" s="66">
        <f t="shared" si="31"/>
        <v>30</v>
      </c>
      <c r="DR43" s="68" t="s">
        <v>277</v>
      </c>
      <c r="DS43" s="101">
        <f t="shared" si="32"/>
        <v>133244</v>
      </c>
      <c r="DT43" s="101">
        <f t="shared" si="27"/>
        <v>7250850.9903848991</v>
      </c>
      <c r="DU43" s="80">
        <f t="shared" si="28"/>
        <v>7384094.9903848991</v>
      </c>
      <c r="DW43"/>
      <c r="DX43"/>
    </row>
    <row r="44" spans="1:128" ht="15" customHeight="1">
      <c r="A44" s="87">
        <f t="shared" si="12"/>
        <v>34</v>
      </c>
      <c r="B44" s="68"/>
      <c r="C44" s="68"/>
      <c r="D44" s="68"/>
      <c r="E44" s="239"/>
      <c r="F44" s="275"/>
      <c r="G44" s="101"/>
      <c r="H44" s="87"/>
      <c r="AE44" s="66">
        <f t="shared" si="15"/>
        <v>33</v>
      </c>
      <c r="AF44" s="201" t="s">
        <v>228</v>
      </c>
      <c r="AI44" s="261">
        <f>AI43*0.35</f>
        <v>218680.57578467578</v>
      </c>
      <c r="AW44" s="7"/>
      <c r="AX44" s="7"/>
      <c r="AY44" s="7"/>
      <c r="AZ44" s="7"/>
      <c r="BA44" s="7"/>
      <c r="BB44" s="343"/>
      <c r="BC44" s="343"/>
      <c r="BD44" s="343"/>
      <c r="BE44" s="343"/>
      <c r="BF44" s="343"/>
      <c r="BG44" s="343"/>
      <c r="BH44" s="343"/>
      <c r="BI44" s="343"/>
      <c r="BJ44" s="343"/>
      <c r="BT44" s="330"/>
      <c r="BU44" s="330"/>
      <c r="BV44" s="345"/>
      <c r="BW44" s="336" t="s">
        <v>6</v>
      </c>
      <c r="BX44" s="101"/>
      <c r="CN44" s="78"/>
      <c r="CO44" s="78"/>
      <c r="CP44" s="78"/>
      <c r="CQ44" s="78"/>
      <c r="CR44" s="9"/>
      <c r="CS44" s="66">
        <f t="shared" si="29"/>
        <v>31</v>
      </c>
      <c r="CT44" s="4" t="s">
        <v>278</v>
      </c>
      <c r="CU44" s="142">
        <v>39724568</v>
      </c>
      <c r="CV44" s="142"/>
      <c r="CW44" s="142"/>
      <c r="CX44" s="142"/>
      <c r="CY44" s="142"/>
      <c r="CZ44" s="142">
        <f>Z28</f>
        <v>27199753.75150001</v>
      </c>
      <c r="DA44" s="142"/>
      <c r="DB44" s="142"/>
      <c r="DC44" s="142"/>
      <c r="DD44" s="142"/>
      <c r="DE44" s="66">
        <f t="shared" si="30"/>
        <v>31</v>
      </c>
      <c r="DF44" s="4" t="s">
        <v>278</v>
      </c>
      <c r="DG44" s="80"/>
      <c r="DH44" s="142"/>
      <c r="DI44" s="142"/>
      <c r="DJ44" s="142"/>
      <c r="DK44" s="142"/>
      <c r="DL44" s="80">
        <f>BX18</f>
        <v>18950958.949999999</v>
      </c>
      <c r="DM44" s="80"/>
      <c r="DN44" s="80"/>
      <c r="DO44" s="80"/>
      <c r="DP44" s="142">
        <f t="shared" si="26"/>
        <v>46150712.701500013</v>
      </c>
      <c r="DQ44" s="66">
        <f>+DQ43+1</f>
        <v>31</v>
      </c>
      <c r="DR44" s="4" t="s">
        <v>278</v>
      </c>
      <c r="DS44" s="101">
        <f t="shared" si="32"/>
        <v>39724568</v>
      </c>
      <c r="DT44" s="101">
        <f t="shared" si="27"/>
        <v>46150712.701500013</v>
      </c>
      <c r="DU44" s="80">
        <f t="shared" si="28"/>
        <v>85875280.701500013</v>
      </c>
      <c r="DW44"/>
      <c r="DX44"/>
    </row>
    <row r="45" spans="1:128" ht="15" customHeight="1" thickBot="1">
      <c r="A45" s="87">
        <f t="shared" si="12"/>
        <v>35</v>
      </c>
      <c r="B45" s="68" t="s">
        <v>211</v>
      </c>
      <c r="C45" s="68"/>
      <c r="D45" s="68"/>
      <c r="E45" s="239">
        <f>+UTN</f>
        <v>3.8538000000000003E-2</v>
      </c>
      <c r="F45" s="281">
        <f>ROUND(G39*E45,0)</f>
        <v>-813174</v>
      </c>
      <c r="G45" s="101"/>
      <c r="H45" s="87"/>
      <c r="I45" s="213"/>
      <c r="J45" s="211"/>
      <c r="K45" s="211"/>
      <c r="L45" s="211"/>
      <c r="M45" s="79" t="s">
        <v>0</v>
      </c>
      <c r="Q45" s="1">
        <f>Q30-CX47</f>
        <v>0</v>
      </c>
      <c r="AE45" s="66">
        <f t="shared" si="15"/>
        <v>34</v>
      </c>
      <c r="AF45" s="201" t="s">
        <v>156</v>
      </c>
      <c r="AI45" s="347">
        <f>AI43-AI44</f>
        <v>406121.06931439787</v>
      </c>
      <c r="AW45" s="7"/>
      <c r="AX45" s="7"/>
      <c r="AY45" s="7"/>
      <c r="AZ45" s="7"/>
      <c r="BA45" s="7"/>
      <c r="BB45" s="343"/>
      <c r="BC45" s="343"/>
      <c r="BD45" s="343"/>
      <c r="BE45" s="343"/>
      <c r="BF45" s="343"/>
      <c r="BG45" s="343"/>
      <c r="BH45" s="343"/>
      <c r="BI45" s="343"/>
      <c r="BJ45" s="343"/>
      <c r="BT45" s="330"/>
      <c r="BU45" s="330"/>
      <c r="BV45" s="345"/>
      <c r="BW45" s="336"/>
      <c r="BX45" s="101"/>
      <c r="CN45" s="348"/>
      <c r="CO45" s="349"/>
      <c r="CP45" s="27"/>
      <c r="CQ45" s="349"/>
      <c r="CR45" s="9"/>
      <c r="CS45" s="66">
        <f t="shared" si="29"/>
        <v>32</v>
      </c>
      <c r="CT45" s="68" t="s">
        <v>279</v>
      </c>
      <c r="CU45" s="350">
        <f t="shared" ref="CU45:DD45" si="33">SUM(CU28:CU44)</f>
        <v>2115327648</v>
      </c>
      <c r="CV45" s="350">
        <f t="shared" si="33"/>
        <v>-8009076</v>
      </c>
      <c r="CW45" s="350">
        <f t="shared" si="33"/>
        <v>-14133216.745789997</v>
      </c>
      <c r="CX45" s="350">
        <f t="shared" si="33"/>
        <v>-8095072.5500000007</v>
      </c>
      <c r="CY45" s="350">
        <f t="shared" si="33"/>
        <v>-122157.75</v>
      </c>
      <c r="CZ45" s="350">
        <f t="shared" si="33"/>
        <v>69543347.699053764</v>
      </c>
      <c r="DA45" s="350">
        <f t="shared" si="33"/>
        <v>-47092994.085899994</v>
      </c>
      <c r="DB45" s="350">
        <f t="shared" si="33"/>
        <v>-187490984.01688635</v>
      </c>
      <c r="DC45" s="350">
        <f>SUM(DC28:DC44)</f>
        <v>19498.28624574999</v>
      </c>
      <c r="DD45" s="350">
        <f t="shared" si="33"/>
        <v>-328316</v>
      </c>
      <c r="DE45" s="66">
        <f t="shared" si="30"/>
        <v>32</v>
      </c>
      <c r="DF45" s="68" t="s">
        <v>279</v>
      </c>
      <c r="DG45" s="350">
        <f>SUM(DG28:DG44)</f>
        <v>-2106083.2885081358</v>
      </c>
      <c r="DH45" s="350">
        <f t="shared" ref="DH45:DP45" si="34">SUM(DH28:DH44)</f>
        <v>6423.9500000000007</v>
      </c>
      <c r="DI45" s="350">
        <f t="shared" si="34"/>
        <v>-46538.05</v>
      </c>
      <c r="DJ45" s="350">
        <f t="shared" si="34"/>
        <v>91176.089647499917</v>
      </c>
      <c r="DK45" s="350">
        <f t="shared" si="34"/>
        <v>53154</v>
      </c>
      <c r="DL45" s="350">
        <f t="shared" si="34"/>
        <v>-35194638.049999997</v>
      </c>
      <c r="DM45" s="350">
        <f t="shared" si="34"/>
        <v>2184026</v>
      </c>
      <c r="DN45" s="350">
        <f>SUM(DN28:DN44)</f>
        <v>279560</v>
      </c>
      <c r="DO45" s="350">
        <f>SUM(DO28:DO44)</f>
        <v>0</v>
      </c>
      <c r="DP45" s="350">
        <f t="shared" si="34"/>
        <v>-230441890.51213753</v>
      </c>
      <c r="DQ45" s="66">
        <f t="shared" si="31"/>
        <v>32</v>
      </c>
      <c r="DR45" s="68" t="s">
        <v>279</v>
      </c>
      <c r="DS45" s="350">
        <f>SUM(DS28:DS44)</f>
        <v>2115327648</v>
      </c>
      <c r="DT45" s="350">
        <f>SUM(DT28:DT44)</f>
        <v>-230441890.51213753</v>
      </c>
      <c r="DU45" s="350">
        <f>SUM(DU28:DU44)</f>
        <v>1884885757.4878623</v>
      </c>
      <c r="DW45"/>
      <c r="DX45"/>
    </row>
    <row r="46" spans="1:128" ht="15" customHeight="1" thickTop="1">
      <c r="A46" s="87">
        <f t="shared" si="12"/>
        <v>36</v>
      </c>
      <c r="B46" s="160" t="s">
        <v>217</v>
      </c>
      <c r="C46" s="68"/>
      <c r="D46" s="68"/>
      <c r="F46" s="275"/>
      <c r="G46" s="322">
        <f>SUM(F45:F45)</f>
        <v>-813174</v>
      </c>
      <c r="H46" s="87"/>
      <c r="J46" s="230"/>
      <c r="K46" s="230"/>
      <c r="L46" s="230"/>
      <c r="M46" s="79" t="s">
        <v>0</v>
      </c>
      <c r="AE46" s="66"/>
      <c r="AW46" s="7"/>
      <c r="AX46" s="7"/>
      <c r="AY46" s="7"/>
      <c r="AZ46" s="7"/>
      <c r="BA46" s="7"/>
      <c r="BB46" s="343"/>
      <c r="BC46" s="343"/>
      <c r="BD46" s="343"/>
      <c r="BE46" s="343"/>
      <c r="BF46" s="343"/>
      <c r="BG46" s="343"/>
      <c r="BH46" s="343"/>
      <c r="BI46" s="343"/>
      <c r="BJ46" s="343"/>
      <c r="BT46" s="346"/>
      <c r="BU46" s="336" t="s">
        <v>6</v>
      </c>
      <c r="BV46" s="346"/>
      <c r="BW46" s="336"/>
      <c r="BX46" s="101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351"/>
      <c r="CO46" s="349"/>
      <c r="CP46" s="27"/>
      <c r="CQ46" s="349"/>
      <c r="CR46" s="352"/>
      <c r="CS46" s="66">
        <f t="shared" si="29"/>
        <v>33</v>
      </c>
      <c r="CU46" s="104"/>
      <c r="CV46" s="104" t="s">
        <v>0</v>
      </c>
      <c r="CW46" s="104" t="s">
        <v>0</v>
      </c>
      <c r="CX46" s="104" t="s">
        <v>0</v>
      </c>
      <c r="CY46" s="104" t="s">
        <v>0</v>
      </c>
      <c r="CZ46" s="104" t="s">
        <v>0</v>
      </c>
      <c r="DA46" s="104" t="s">
        <v>0</v>
      </c>
      <c r="DB46" s="104" t="s">
        <v>0</v>
      </c>
      <c r="DC46" s="104" t="s">
        <v>0</v>
      </c>
      <c r="DD46" s="104" t="s">
        <v>0</v>
      </c>
      <c r="DE46" s="66">
        <f t="shared" si="30"/>
        <v>33</v>
      </c>
      <c r="DG46" s="104"/>
      <c r="DH46" s="104" t="s">
        <v>0</v>
      </c>
      <c r="DI46" s="104"/>
      <c r="DJ46" s="104" t="s">
        <v>0</v>
      </c>
      <c r="DK46" s="104" t="s">
        <v>0</v>
      </c>
      <c r="DL46" s="104"/>
      <c r="DM46" s="104"/>
      <c r="DN46" s="104"/>
      <c r="DO46" s="104"/>
      <c r="DP46" s="104"/>
      <c r="DQ46" s="66">
        <f t="shared" si="31"/>
        <v>33</v>
      </c>
      <c r="DS46" s="104"/>
      <c r="DT46" s="104"/>
      <c r="DU46" s="104"/>
      <c r="DW46"/>
      <c r="DX46"/>
    </row>
    <row r="47" spans="1:128" ht="15" customHeight="1">
      <c r="A47" s="87">
        <f t="shared" si="12"/>
        <v>37</v>
      </c>
      <c r="B47" s="68"/>
      <c r="C47" s="68"/>
      <c r="D47" s="68"/>
      <c r="G47" s="101"/>
      <c r="H47" s="87"/>
      <c r="J47" s="288"/>
      <c r="K47" s="288"/>
      <c r="L47" s="288"/>
      <c r="M47" s="79" t="s">
        <v>0</v>
      </c>
      <c r="AW47" s="7"/>
      <c r="AX47" s="7"/>
      <c r="AY47" s="7"/>
      <c r="AZ47" s="7"/>
      <c r="BA47" s="7"/>
      <c r="BT47" s="346"/>
      <c r="BU47" s="336" t="s">
        <v>6</v>
      </c>
      <c r="BV47" s="346"/>
      <c r="BW47" s="336"/>
      <c r="BX47" s="101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351"/>
      <c r="CO47" s="349"/>
      <c r="CP47" s="27"/>
      <c r="CQ47" s="349"/>
      <c r="CR47" s="349"/>
      <c r="CS47" s="66">
        <f t="shared" si="29"/>
        <v>34</v>
      </c>
      <c r="CT47" s="68" t="s">
        <v>280</v>
      </c>
      <c r="CU47" s="98">
        <f>CU19-CU45</f>
        <v>240995209</v>
      </c>
      <c r="CV47" s="98">
        <f>CV19-CV45</f>
        <v>-13091508</v>
      </c>
      <c r="CW47" s="98">
        <f>CW19-CW45</f>
        <v>28914046.745789997</v>
      </c>
      <c r="CX47" s="98">
        <f>CX19-CX45</f>
        <v>6035111.5500000007</v>
      </c>
      <c r="CY47" s="98">
        <f>CY19-CY45+CY28</f>
        <v>122157.75</v>
      </c>
      <c r="CZ47" s="98">
        <f>CZ19-CZ45</f>
        <v>-69543347.699053764</v>
      </c>
      <c r="DA47" s="98">
        <f>DA19-DA45</f>
        <v>47092994.085899994</v>
      </c>
      <c r="DB47" s="98">
        <f>ROUND(DB19-DB45,0)</f>
        <v>406121</v>
      </c>
      <c r="DC47" s="98">
        <f>ROUND(DC19-DC45,0)</f>
        <v>-19498</v>
      </c>
      <c r="DD47" s="98">
        <f>DD19-DD45</f>
        <v>328316</v>
      </c>
      <c r="DE47" s="66">
        <f t="shared" si="30"/>
        <v>34</v>
      </c>
      <c r="DF47" s="68" t="s">
        <v>280</v>
      </c>
      <c r="DG47" s="98">
        <f t="shared" ref="DG47:DP47" si="35">DG19-DG45</f>
        <v>2106083.2885081358</v>
      </c>
      <c r="DH47" s="98">
        <f t="shared" si="35"/>
        <v>-6423.9500000000007</v>
      </c>
      <c r="DI47" s="98">
        <f t="shared" si="35"/>
        <v>46538.05</v>
      </c>
      <c r="DJ47" s="98">
        <f t="shared" si="35"/>
        <v>-91176.089647499917</v>
      </c>
      <c r="DK47" s="98">
        <f t="shared" si="35"/>
        <v>-53154</v>
      </c>
      <c r="DL47" s="98">
        <f t="shared" si="35"/>
        <v>35194638.049999997</v>
      </c>
      <c r="DM47" s="98">
        <f t="shared" si="35"/>
        <v>-2184026</v>
      </c>
      <c r="DN47" s="98">
        <f t="shared" si="35"/>
        <v>-279560</v>
      </c>
      <c r="DO47" s="98">
        <f t="shared" si="35"/>
        <v>0</v>
      </c>
      <c r="DP47" s="98">
        <f t="shared" si="35"/>
        <v>34977312.56456551</v>
      </c>
      <c r="DQ47" s="66">
        <f t="shared" si="31"/>
        <v>34</v>
      </c>
      <c r="DR47" s="4" t="str">
        <f>CT47</f>
        <v>NET OPERATING INCOME</v>
      </c>
      <c r="DS47" s="98">
        <f>DS19-DS45</f>
        <v>240995209</v>
      </c>
      <c r="DT47" s="98">
        <f>DT19-DT45</f>
        <v>34977312.56456551</v>
      </c>
      <c r="DU47" s="98">
        <f>DU19-DU45</f>
        <v>275972521.56456542</v>
      </c>
      <c r="DW47"/>
      <c r="DX47"/>
    </row>
    <row r="48" spans="1:128" ht="15" customHeight="1">
      <c r="A48" s="87">
        <f t="shared" si="12"/>
        <v>38</v>
      </c>
      <c r="B48" s="68" t="s">
        <v>165</v>
      </c>
      <c r="C48" s="68"/>
      <c r="D48" s="68"/>
      <c r="F48" s="211"/>
      <c r="G48" s="285">
        <f>G39-G43-G46</f>
        <v>-20140782</v>
      </c>
      <c r="H48" s="87"/>
      <c r="AW48" s="7"/>
      <c r="AX48" s="7"/>
      <c r="AY48" s="7"/>
      <c r="AZ48" s="7"/>
      <c r="BA48" s="7"/>
      <c r="BT48" s="336" t="s">
        <v>6</v>
      </c>
      <c r="BU48" s="336" t="s">
        <v>6</v>
      </c>
      <c r="BV48" s="336" t="s">
        <v>6</v>
      </c>
      <c r="BW48" s="336" t="s">
        <v>6</v>
      </c>
      <c r="BX48" s="101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27"/>
      <c r="CO48" s="349"/>
      <c r="CP48" s="27"/>
      <c r="CQ48" s="349"/>
      <c r="CR48" s="349"/>
      <c r="CS48" s="66">
        <f t="shared" si="29"/>
        <v>35</v>
      </c>
      <c r="CU48" s="353"/>
      <c r="CV48" s="353"/>
      <c r="CW48" s="353"/>
      <c r="CX48" s="353"/>
      <c r="CY48" s="353"/>
      <c r="CZ48" s="353"/>
      <c r="DA48" s="353"/>
      <c r="DB48" s="353"/>
      <c r="DC48" s="353"/>
      <c r="DD48" s="353"/>
      <c r="DE48" s="66">
        <f t="shared" si="30"/>
        <v>35</v>
      </c>
      <c r="DG48" s="353"/>
      <c r="DH48" s="353"/>
      <c r="DI48" s="353"/>
      <c r="DJ48" s="353"/>
      <c r="DK48" s="353"/>
      <c r="DL48" s="353"/>
      <c r="DM48" s="353"/>
      <c r="DN48" s="353"/>
      <c r="DO48" s="353"/>
      <c r="DP48" s="353"/>
      <c r="DQ48" s="66">
        <f t="shared" si="31"/>
        <v>35</v>
      </c>
      <c r="DR48" s="68"/>
      <c r="DS48" s="353"/>
      <c r="DT48" s="353"/>
      <c r="DU48" s="353"/>
      <c r="DW48"/>
      <c r="DX48"/>
    </row>
    <row r="49" spans="1:135" ht="15" customHeight="1">
      <c r="A49" s="87">
        <f t="shared" si="12"/>
        <v>39</v>
      </c>
      <c r="B49" s="68"/>
      <c r="C49" s="68"/>
      <c r="D49" s="68"/>
      <c r="F49" s="211"/>
      <c r="G49" s="211"/>
      <c r="H49" s="101"/>
      <c r="AF49" s="7"/>
      <c r="AG49" s="7"/>
      <c r="AH49" s="7"/>
      <c r="AI49" s="7"/>
      <c r="AW49" s="7"/>
      <c r="AX49" s="7"/>
      <c r="AY49" s="7"/>
      <c r="AZ49" s="7"/>
      <c r="BA49" s="7"/>
      <c r="BT49" s="336" t="s">
        <v>6</v>
      </c>
      <c r="BU49" s="336" t="s">
        <v>6</v>
      </c>
      <c r="BV49" s="336" t="s">
        <v>6</v>
      </c>
      <c r="BW49" s="336" t="s">
        <v>6</v>
      </c>
      <c r="BX49" s="101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351"/>
      <c r="CO49" s="354"/>
      <c r="CP49" s="349"/>
      <c r="CQ49" s="349"/>
      <c r="CR49" s="349"/>
      <c r="CS49" s="66">
        <f t="shared" si="29"/>
        <v>36</v>
      </c>
      <c r="CT49" s="68" t="s">
        <v>281</v>
      </c>
      <c r="CU49" s="104">
        <f>CU59</f>
        <v>4168735160</v>
      </c>
      <c r="CV49" s="104">
        <v>0</v>
      </c>
      <c r="CW49" s="104">
        <v>0</v>
      </c>
      <c r="CX49" s="104">
        <v>0</v>
      </c>
      <c r="CY49" s="104">
        <f>V17</f>
        <v>-3056780</v>
      </c>
      <c r="CZ49" s="104">
        <v>0</v>
      </c>
      <c r="DA49" s="104">
        <v>0</v>
      </c>
      <c r="DB49" s="104"/>
      <c r="DC49" s="104"/>
      <c r="DD49" s="104">
        <v>0</v>
      </c>
      <c r="DE49" s="66">
        <f t="shared" si="30"/>
        <v>36</v>
      </c>
      <c r="DF49" s="68" t="s">
        <v>281</v>
      </c>
      <c r="DG49" s="104">
        <v>0</v>
      </c>
      <c r="DH49" s="104">
        <v>0</v>
      </c>
      <c r="DI49" s="104">
        <v>0</v>
      </c>
      <c r="DJ49" s="104">
        <v>0</v>
      </c>
      <c r="DK49" s="104">
        <v>0</v>
      </c>
      <c r="DL49" s="104">
        <v>0</v>
      </c>
      <c r="DM49" s="104">
        <v>0</v>
      </c>
      <c r="DN49" s="104">
        <v>0</v>
      </c>
      <c r="DO49" s="104">
        <v>0</v>
      </c>
      <c r="DP49" s="104">
        <f>SUM(CV49:DO49)-DE49</f>
        <v>-3056780</v>
      </c>
      <c r="DQ49" s="66">
        <f t="shared" si="31"/>
        <v>36</v>
      </c>
      <c r="DR49" s="4" t="str">
        <f>CT49</f>
        <v xml:space="preserve">RATE BASE </v>
      </c>
      <c r="DS49" s="104">
        <f>DS59</f>
        <v>4168735160</v>
      </c>
      <c r="DT49" s="104">
        <f>+DP49</f>
        <v>-3056780</v>
      </c>
      <c r="DU49" s="104">
        <f>SUM(DS49:DT49)</f>
        <v>4165678380</v>
      </c>
      <c r="DW49"/>
      <c r="DX49"/>
    </row>
    <row r="50" spans="1:135" ht="15" customHeight="1">
      <c r="A50" s="87">
        <f t="shared" si="12"/>
        <v>40</v>
      </c>
      <c r="B50" s="68" t="s">
        <v>178</v>
      </c>
      <c r="C50" s="68"/>
      <c r="D50" s="68"/>
      <c r="E50" s="221">
        <f>FIT</f>
        <v>0.35</v>
      </c>
      <c r="F50" s="211"/>
      <c r="G50" s="165">
        <f>ROUND(G48*E50,0)</f>
        <v>-7049274</v>
      </c>
      <c r="H50" s="285"/>
      <c r="AE50" s="7"/>
      <c r="AF50" s="7"/>
      <c r="AG50" s="7"/>
      <c r="AH50" s="7"/>
      <c r="AI50" s="7"/>
      <c r="AW50" s="7"/>
      <c r="AX50" s="7"/>
      <c r="AY50" s="7"/>
      <c r="AZ50" s="7"/>
      <c r="BA50" s="7"/>
      <c r="BT50" s="336" t="s">
        <v>6</v>
      </c>
      <c r="BU50" s="336" t="s">
        <v>6</v>
      </c>
      <c r="BV50" s="336" t="s">
        <v>6</v>
      </c>
      <c r="BW50" s="336" t="s">
        <v>6</v>
      </c>
      <c r="BX50" s="101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8"/>
      <c r="CO50" s="78"/>
      <c r="CP50" s="78"/>
      <c r="CQ50" s="78"/>
      <c r="CR50" s="78"/>
      <c r="CS50" s="66">
        <f t="shared" si="29"/>
        <v>37</v>
      </c>
      <c r="CU50" s="141"/>
      <c r="CX50" s="141"/>
      <c r="DE50" s="66">
        <f t="shared" si="30"/>
        <v>37</v>
      </c>
      <c r="DG50" s="68"/>
      <c r="DL50" s="68"/>
      <c r="DM50" s="68"/>
      <c r="DN50" s="68"/>
      <c r="DO50" s="68"/>
      <c r="DQ50" s="66">
        <f t="shared" si="31"/>
        <v>37</v>
      </c>
      <c r="DS50" s="104"/>
      <c r="DT50" s="104"/>
      <c r="DW50"/>
      <c r="DX50"/>
    </row>
    <row r="51" spans="1:135" ht="15" customHeight="1" thickBot="1">
      <c r="A51" s="87">
        <f t="shared" si="12"/>
        <v>41</v>
      </c>
      <c r="B51" s="68" t="s">
        <v>156</v>
      </c>
      <c r="C51" s="68"/>
      <c r="D51" s="68"/>
      <c r="F51" s="211"/>
      <c r="G51" s="332">
        <f>G48-G50</f>
        <v>-13091508</v>
      </c>
      <c r="H51" s="101"/>
      <c r="Z51" s="1">
        <f>Z29-CZ47</f>
        <v>0</v>
      </c>
      <c r="AE51" s="7"/>
      <c r="AF51" s="7"/>
      <c r="AG51" s="7"/>
      <c r="AH51" s="7"/>
      <c r="AI51" s="7"/>
      <c r="AV51" s="1">
        <f>ROUND(AV28-DD47,0)</f>
        <v>0</v>
      </c>
      <c r="AW51" s="7"/>
      <c r="AX51" s="7"/>
      <c r="AY51" s="7"/>
      <c r="AZ51" s="7"/>
      <c r="BA51" s="7"/>
      <c r="BE51" s="1">
        <f>ROUND(BE26-DH47,0)</f>
        <v>0</v>
      </c>
      <c r="BJ51" s="1">
        <f>ROUND(BJ20-DI47,0)</f>
        <v>0</v>
      </c>
      <c r="BO51" s="1">
        <f>ROUND(BO20-DJ47,0)</f>
        <v>0</v>
      </c>
      <c r="BS51" s="1">
        <f>ROUND(BS15-DK47,0)</f>
        <v>0</v>
      </c>
      <c r="BT51" s="336" t="s">
        <v>6</v>
      </c>
      <c r="BU51" s="355"/>
      <c r="BV51" s="336"/>
      <c r="BW51" s="336" t="s">
        <v>6</v>
      </c>
      <c r="BX51" s="1">
        <f>ROUND(BX20-DL47,0)</f>
        <v>0</v>
      </c>
      <c r="BY51" s="7"/>
      <c r="BZ51" s="7"/>
      <c r="CA51" s="7"/>
      <c r="CB51" s="7"/>
      <c r="CC51" s="1">
        <f>ROUND(CC20-DM47,0)</f>
        <v>0</v>
      </c>
      <c r="CD51" s="1"/>
      <c r="CE51" s="1"/>
      <c r="CF51" s="1"/>
      <c r="CG51" s="1"/>
      <c r="CH51" s="1"/>
      <c r="CI51" s="7"/>
      <c r="CJ51" s="7"/>
      <c r="CK51" s="7"/>
      <c r="CL51" s="7"/>
      <c r="CM51" s="1"/>
      <c r="CN51" s="35"/>
      <c r="CO51" s="78"/>
      <c r="CP51" s="78"/>
      <c r="CQ51" s="78"/>
      <c r="CR51" s="75"/>
      <c r="CS51" s="66">
        <f t="shared" si="29"/>
        <v>38</v>
      </c>
      <c r="CT51" s="68" t="s">
        <v>282</v>
      </c>
      <c r="CU51" s="356">
        <f>CU47/CU49</f>
        <v>5.7810150981143164E-2</v>
      </c>
      <c r="CX51" s="141"/>
      <c r="DE51" s="66">
        <f t="shared" si="30"/>
        <v>38</v>
      </c>
      <c r="DF51" s="68" t="s">
        <v>282</v>
      </c>
      <c r="DG51" s="68"/>
      <c r="DL51" s="68"/>
      <c r="DM51" s="68"/>
      <c r="DN51" s="68"/>
      <c r="DO51" s="68"/>
      <c r="DQ51" s="66">
        <f t="shared" si="31"/>
        <v>38</v>
      </c>
      <c r="DR51" s="4" t="str">
        <f>CT51</f>
        <v>RATE OF RETURN</v>
      </c>
      <c r="DS51" s="316">
        <f>DS47/DS49</f>
        <v>5.7810150981143164E-2</v>
      </c>
      <c r="DT51" s="316"/>
      <c r="DU51" s="316">
        <f>DU47/DU49</f>
        <v>6.624911872446701E-2</v>
      </c>
      <c r="DW51"/>
      <c r="DX51"/>
    </row>
    <row r="52" spans="1:135" ht="15" customHeight="1" thickTop="1">
      <c r="A52" s="87"/>
      <c r="G52" s="104"/>
      <c r="H52" s="285"/>
      <c r="AE52" s="7"/>
      <c r="AF52" s="7"/>
      <c r="AG52" s="7"/>
      <c r="AH52" s="7"/>
      <c r="AI52" s="7"/>
      <c r="AJ52" s="1"/>
      <c r="AK52" s="1"/>
      <c r="AL52" s="1"/>
      <c r="AM52" s="1"/>
      <c r="AW52" s="7"/>
      <c r="AX52" s="7"/>
      <c r="AY52" s="7"/>
      <c r="AZ52" s="7"/>
      <c r="BA52" s="7"/>
      <c r="BT52" s="336" t="s">
        <v>6</v>
      </c>
      <c r="BU52" s="355"/>
      <c r="BV52" s="336"/>
      <c r="BW52" s="336" t="s">
        <v>6</v>
      </c>
      <c r="BX52" s="101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35"/>
      <c r="CO52" s="357"/>
      <c r="CP52" s="78"/>
      <c r="CQ52" s="78"/>
      <c r="CR52" s="75"/>
      <c r="CS52" s="66">
        <f t="shared" si="29"/>
        <v>39</v>
      </c>
      <c r="DE52" s="66">
        <f t="shared" si="30"/>
        <v>39</v>
      </c>
      <c r="DQ52" s="66">
        <f t="shared" si="31"/>
        <v>39</v>
      </c>
      <c r="DW52"/>
      <c r="DX52"/>
    </row>
    <row r="53" spans="1:135" ht="15" customHeight="1">
      <c r="A53" s="87"/>
      <c r="G53" s="1">
        <f>ROUND(G51-CV47,0)</f>
        <v>0</v>
      </c>
      <c r="H53" s="211"/>
      <c r="AE53" s="7"/>
      <c r="AF53" s="7"/>
      <c r="AG53" s="7"/>
      <c r="AH53" s="7"/>
      <c r="AI53" s="7"/>
      <c r="AW53" s="7"/>
      <c r="AX53" s="7"/>
      <c r="AY53" s="7"/>
      <c r="AZ53" s="7"/>
      <c r="BA53" s="7"/>
      <c r="BV53" s="101"/>
      <c r="BW53" s="101"/>
      <c r="BX53" s="101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8"/>
      <c r="CO53" s="78"/>
      <c r="CP53" s="78"/>
      <c r="CQ53" s="78"/>
      <c r="CR53" s="78"/>
      <c r="CS53" s="66">
        <f t="shared" si="29"/>
        <v>40</v>
      </c>
      <c r="CT53" s="4" t="s">
        <v>283</v>
      </c>
      <c r="DE53" s="66">
        <f t="shared" si="30"/>
        <v>40</v>
      </c>
      <c r="DF53" s="4" t="s">
        <v>283</v>
      </c>
      <c r="DQ53" s="66">
        <f t="shared" si="31"/>
        <v>40</v>
      </c>
      <c r="DR53" s="4" t="s">
        <v>283</v>
      </c>
      <c r="DW53"/>
      <c r="DX53"/>
    </row>
    <row r="54" spans="1:135" ht="15" customHeight="1">
      <c r="A54" s="87"/>
      <c r="H54" s="230"/>
      <c r="AA54" s="78"/>
      <c r="AB54" s="78"/>
      <c r="AC54" s="78"/>
      <c r="AD54" s="78"/>
      <c r="AE54" s="7"/>
      <c r="AF54" s="7"/>
      <c r="AG54" s="7"/>
      <c r="AH54" s="7"/>
      <c r="AI54" s="7"/>
      <c r="AW54" s="7"/>
      <c r="AX54" s="7"/>
      <c r="AY54" s="7"/>
      <c r="AZ54" s="7"/>
      <c r="BA54" s="7"/>
      <c r="BV54" s="101"/>
      <c r="BW54" s="101"/>
      <c r="BX54" s="101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5"/>
      <c r="CO54" s="78"/>
      <c r="CP54" s="78"/>
      <c r="CQ54" s="78"/>
      <c r="CR54" s="358"/>
      <c r="CS54" s="66">
        <f t="shared" si="29"/>
        <v>41</v>
      </c>
      <c r="CT54" s="359" t="s">
        <v>284</v>
      </c>
      <c r="CU54" s="104">
        <v>4529037038</v>
      </c>
      <c r="CV54" s="104">
        <v>0</v>
      </c>
      <c r="CW54" s="104">
        <v>0</v>
      </c>
      <c r="CX54" s="104">
        <v>0</v>
      </c>
      <c r="CY54" s="104">
        <f>V14+V15</f>
        <v>-3835962</v>
      </c>
      <c r="CZ54" s="104">
        <v>0</v>
      </c>
      <c r="DA54" s="104">
        <v>0</v>
      </c>
      <c r="DB54" s="104">
        <v>0</v>
      </c>
      <c r="DC54" s="104">
        <v>0</v>
      </c>
      <c r="DD54" s="104">
        <v>0</v>
      </c>
      <c r="DE54" s="66">
        <f t="shared" si="30"/>
        <v>41</v>
      </c>
      <c r="DF54" s="359" t="s">
        <v>284</v>
      </c>
      <c r="DG54" s="104"/>
      <c r="DH54" s="104">
        <v>0</v>
      </c>
      <c r="DI54" s="104">
        <v>0</v>
      </c>
      <c r="DJ54" s="104">
        <v>0</v>
      </c>
      <c r="DK54" s="104">
        <v>0</v>
      </c>
      <c r="DL54" s="104">
        <v>0</v>
      </c>
      <c r="DM54" s="104">
        <v>0</v>
      </c>
      <c r="DN54" s="104">
        <v>0</v>
      </c>
      <c r="DO54" s="104">
        <v>0</v>
      </c>
      <c r="DP54" s="104">
        <f>SUM(CV54:DO54)-DE54</f>
        <v>-3835962</v>
      </c>
      <c r="DQ54" s="66">
        <f t="shared" si="31"/>
        <v>41</v>
      </c>
      <c r="DR54" s="359" t="s">
        <v>285</v>
      </c>
      <c r="DS54" s="104">
        <f>CU54</f>
        <v>4529037038</v>
      </c>
      <c r="DT54" s="104">
        <f>+DP54</f>
        <v>-3835962</v>
      </c>
      <c r="DU54" s="104">
        <f>+DT54+DS54</f>
        <v>4525201076</v>
      </c>
      <c r="DW54"/>
      <c r="DX54"/>
    </row>
    <row r="55" spans="1:135" ht="15" customHeight="1">
      <c r="A55" s="87"/>
      <c r="B55" s="213"/>
      <c r="H55" s="288"/>
      <c r="AA55" s="78"/>
      <c r="AB55" s="78"/>
      <c r="AC55" s="78"/>
      <c r="AD55" s="78"/>
      <c r="AE55" s="7"/>
      <c r="AF55" s="7"/>
      <c r="AG55" s="7"/>
      <c r="AH55" s="7"/>
      <c r="AI55" s="7"/>
      <c r="AW55" s="7"/>
      <c r="AX55" s="7"/>
      <c r="AY55" s="7"/>
      <c r="AZ55" s="7"/>
      <c r="BA55" s="7"/>
      <c r="BV55" s="101"/>
      <c r="BW55" s="101"/>
      <c r="BX55" s="101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5"/>
      <c r="CO55" s="114"/>
      <c r="CP55" s="78"/>
      <c r="CQ55" s="78"/>
      <c r="CR55" s="360"/>
      <c r="CS55" s="66">
        <f t="shared" si="29"/>
        <v>42</v>
      </c>
      <c r="CT55" s="4" t="s">
        <v>286</v>
      </c>
      <c r="CU55" s="101">
        <v>313951313</v>
      </c>
      <c r="CV55" s="101"/>
      <c r="CW55" s="101"/>
      <c r="CX55" s="101"/>
      <c r="CY55" s="101"/>
      <c r="CZ55" s="101"/>
      <c r="DA55" s="101"/>
      <c r="DB55" s="101"/>
      <c r="DC55" s="101"/>
      <c r="DD55" s="101"/>
      <c r="DE55" s="66">
        <f t="shared" si="30"/>
        <v>42</v>
      </c>
      <c r="DF55" s="4" t="s">
        <v>286</v>
      </c>
      <c r="DG55" s="101"/>
      <c r="DH55" s="101"/>
      <c r="DI55" s="101"/>
      <c r="DJ55" s="101"/>
      <c r="DK55" s="101"/>
      <c r="DL55" s="101"/>
      <c r="DM55" s="101"/>
      <c r="DN55" s="101"/>
      <c r="DO55" s="101"/>
      <c r="DP55" s="101">
        <f>SUM(CV55:DO55)-DE55</f>
        <v>0</v>
      </c>
      <c r="DQ55" s="66">
        <f t="shared" si="31"/>
        <v>42</v>
      </c>
      <c r="DR55" s="4" t="s">
        <v>286</v>
      </c>
      <c r="DS55" s="80">
        <f>CU55</f>
        <v>313951313</v>
      </c>
      <c r="DT55" s="80">
        <f>+DP55</f>
        <v>0</v>
      </c>
      <c r="DU55" s="80">
        <f>+DT55+DS55</f>
        <v>313951313</v>
      </c>
      <c r="DW55"/>
      <c r="DX55"/>
    </row>
    <row r="56" spans="1:135" ht="15" customHeight="1">
      <c r="A56" s="87"/>
      <c r="AA56" s="78"/>
      <c r="AB56" s="78"/>
      <c r="AC56" s="78"/>
      <c r="AD56" s="78"/>
      <c r="AI56" s="1">
        <f>ROUND(AI45-DB47,0)</f>
        <v>0</v>
      </c>
      <c r="AW56" s="7"/>
      <c r="AX56" s="7"/>
      <c r="AY56" s="7"/>
      <c r="AZ56" s="7"/>
      <c r="BA56" s="7"/>
      <c r="BV56" s="101"/>
      <c r="BW56" s="101"/>
      <c r="BX56" s="101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5"/>
      <c r="CO56" s="114"/>
      <c r="CP56" s="280"/>
      <c r="CQ56" s="78"/>
      <c r="CR56" s="78"/>
      <c r="CS56" s="66">
        <f t="shared" si="29"/>
        <v>43</v>
      </c>
      <c r="CT56" s="4" t="s">
        <v>287</v>
      </c>
      <c r="CU56" s="101">
        <v>-772206073</v>
      </c>
      <c r="CV56" s="101"/>
      <c r="CW56" s="101"/>
      <c r="CX56" s="101"/>
      <c r="CY56" s="101">
        <f>+V16</f>
        <v>779182</v>
      </c>
      <c r="CZ56" s="101"/>
      <c r="DA56" s="101"/>
      <c r="DB56" s="101"/>
      <c r="DC56" s="101"/>
      <c r="DD56" s="101"/>
      <c r="DE56" s="66">
        <f t="shared" si="30"/>
        <v>43</v>
      </c>
      <c r="DF56" s="4" t="s">
        <v>287</v>
      </c>
      <c r="DG56" s="101"/>
      <c r="DH56" s="101"/>
      <c r="DI56" s="101"/>
      <c r="DJ56" s="101"/>
      <c r="DK56" s="101"/>
      <c r="DL56" s="101"/>
      <c r="DM56" s="101"/>
      <c r="DN56" s="101"/>
      <c r="DO56" s="101"/>
      <c r="DP56" s="101">
        <f>SUM(CV56:DO56)-DE56</f>
        <v>779182</v>
      </c>
      <c r="DQ56" s="66">
        <f t="shared" si="31"/>
        <v>43</v>
      </c>
      <c r="DR56" s="4" t="s">
        <v>287</v>
      </c>
      <c r="DS56" s="80">
        <f>CU56</f>
        <v>-772206073</v>
      </c>
      <c r="DT56" s="80">
        <f>+DP56</f>
        <v>779182</v>
      </c>
      <c r="DU56" s="80">
        <f>+DT56+DS56</f>
        <v>-771426891</v>
      </c>
      <c r="DW56"/>
      <c r="DX56"/>
    </row>
    <row r="57" spans="1:135" ht="15" customHeight="1">
      <c r="A57" s="87"/>
      <c r="V57" s="1"/>
      <c r="AA57" s="78"/>
      <c r="AB57" s="78"/>
      <c r="AC57" s="78"/>
      <c r="AD57" s="78"/>
      <c r="AW57" s="7"/>
      <c r="AX57" s="7"/>
      <c r="AY57" s="7"/>
      <c r="AZ57" s="7"/>
      <c r="BA57" s="7"/>
      <c r="BV57" s="101"/>
      <c r="BW57" s="101"/>
      <c r="BX57" s="101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5"/>
      <c r="CO57" s="78"/>
      <c r="CP57" s="78"/>
      <c r="CQ57" s="78"/>
      <c r="CR57" s="280"/>
      <c r="CS57" s="66">
        <f t="shared" si="29"/>
        <v>44</v>
      </c>
      <c r="CT57" s="4" t="s">
        <v>288</v>
      </c>
      <c r="CU57" s="101">
        <v>183562563</v>
      </c>
      <c r="CV57" s="101"/>
      <c r="CW57" s="101"/>
      <c r="CX57" s="101"/>
      <c r="CY57" s="101"/>
      <c r="CZ57" s="101"/>
      <c r="DA57" s="101"/>
      <c r="DB57" s="101"/>
      <c r="DC57" s="101"/>
      <c r="DD57" s="101"/>
      <c r="DE57" s="66">
        <f t="shared" si="30"/>
        <v>44</v>
      </c>
      <c r="DF57" s="4" t="s">
        <v>288</v>
      </c>
      <c r="DG57" s="101"/>
      <c r="DH57" s="101"/>
      <c r="DI57" s="101"/>
      <c r="DJ57" s="101"/>
      <c r="DK57" s="101"/>
      <c r="DL57" s="101"/>
      <c r="DM57" s="101"/>
      <c r="DN57" s="101"/>
      <c r="DO57" s="101"/>
      <c r="DP57" s="101">
        <f>SUM(CV57:DO57)-DE57</f>
        <v>0</v>
      </c>
      <c r="DQ57" s="66">
        <f t="shared" si="31"/>
        <v>44</v>
      </c>
      <c r="DR57" s="4" t="s">
        <v>288</v>
      </c>
      <c r="DS57" s="80">
        <f>CU57</f>
        <v>183562563</v>
      </c>
      <c r="DT57" s="80">
        <f>+DP57</f>
        <v>0</v>
      </c>
      <c r="DU57" s="80">
        <f>+DT57+DS57</f>
        <v>183562563</v>
      </c>
      <c r="DW57"/>
      <c r="DX57"/>
    </row>
    <row r="58" spans="1:135" s="361" customFormat="1" ht="15" customHeight="1">
      <c r="A58" s="87"/>
      <c r="B58" s="4"/>
      <c r="C58" s="4"/>
      <c r="D58" s="4"/>
      <c r="E58" s="4"/>
      <c r="F58" s="4"/>
      <c r="G58" s="4"/>
      <c r="H58" s="4"/>
      <c r="I58" s="4"/>
      <c r="J58" s="4"/>
      <c r="K58" s="4"/>
      <c r="L58" s="1">
        <f>L38-CW47</f>
        <v>0</v>
      </c>
      <c r="M58" s="4"/>
      <c r="N58" s="4"/>
      <c r="O58" s="4"/>
      <c r="P58" s="4"/>
      <c r="Q58" s="4"/>
      <c r="R58" s="4"/>
      <c r="S58" s="4"/>
      <c r="T58" s="4"/>
      <c r="U58" s="4"/>
      <c r="V58" s="1">
        <f>V25-CY47</f>
        <v>0</v>
      </c>
      <c r="W58" s="4"/>
      <c r="X58" s="4"/>
      <c r="Y58" s="4"/>
      <c r="Z58" s="4"/>
      <c r="AA58" s="78"/>
      <c r="AB58" s="78"/>
      <c r="AC58" s="78"/>
      <c r="AD58" s="78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7"/>
      <c r="AX58" s="7"/>
      <c r="AY58" s="7"/>
      <c r="AZ58" s="7"/>
      <c r="BA58" s="7"/>
      <c r="BB58" s="5"/>
      <c r="BC58" s="5"/>
      <c r="BD58" s="5"/>
      <c r="BE58" s="5"/>
      <c r="BF58" s="5"/>
      <c r="BG58" s="5"/>
      <c r="BH58" s="5"/>
      <c r="BI58" s="5"/>
      <c r="BJ58" s="5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101"/>
      <c r="BW58" s="101"/>
      <c r="BX58" s="101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5"/>
      <c r="CO58" s="114"/>
      <c r="CP58" s="78"/>
      <c r="CQ58" s="78"/>
      <c r="CR58" s="280"/>
      <c r="CS58" s="66">
        <f t="shared" si="29"/>
        <v>45</v>
      </c>
      <c r="CT58" s="4" t="s">
        <v>289</v>
      </c>
      <c r="CU58" s="165">
        <v>-85609681</v>
      </c>
      <c r="CV58" s="165"/>
      <c r="CW58" s="165"/>
      <c r="CX58" s="165"/>
      <c r="CY58" s="165"/>
      <c r="CZ58" s="165"/>
      <c r="DA58" s="165"/>
      <c r="DB58" s="165"/>
      <c r="DC58" s="165"/>
      <c r="DD58" s="165"/>
      <c r="DE58" s="66">
        <f t="shared" si="30"/>
        <v>45</v>
      </c>
      <c r="DF58" s="4" t="s">
        <v>289</v>
      </c>
      <c r="DG58" s="165"/>
      <c r="DH58" s="165"/>
      <c r="DI58" s="165"/>
      <c r="DJ58" s="165"/>
      <c r="DK58" s="165"/>
      <c r="DL58" s="165"/>
      <c r="DM58" s="165"/>
      <c r="DN58" s="165"/>
      <c r="DO58" s="165"/>
      <c r="DP58" s="165">
        <f>SUM(CV58:DO58)-DE58</f>
        <v>0</v>
      </c>
      <c r="DQ58" s="66">
        <f t="shared" si="31"/>
        <v>45</v>
      </c>
      <c r="DR58" s="4" t="s">
        <v>289</v>
      </c>
      <c r="DS58" s="80">
        <f>CU58</f>
        <v>-85609681</v>
      </c>
      <c r="DT58" s="80">
        <f>+DP58</f>
        <v>0</v>
      </c>
      <c r="DU58" s="80">
        <f>+DT58+DS58</f>
        <v>-85609681</v>
      </c>
      <c r="DV58" s="4"/>
      <c r="DW58"/>
      <c r="DX58"/>
      <c r="DY58" s="4"/>
      <c r="DZ58" s="4"/>
      <c r="EA58" s="4"/>
      <c r="EB58" s="4"/>
      <c r="EC58" s="4"/>
      <c r="ED58" s="4"/>
      <c r="EE58" s="4"/>
    </row>
    <row r="59" spans="1:135" s="361" customFormat="1" ht="15" customHeight="1" thickBot="1">
      <c r="A59" s="87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78"/>
      <c r="AB59" s="78"/>
      <c r="AC59" s="78"/>
      <c r="AD59" s="78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7"/>
      <c r="AX59" s="7"/>
      <c r="AY59" s="7"/>
      <c r="AZ59" s="7"/>
      <c r="BA59" s="7"/>
      <c r="BB59" s="362"/>
      <c r="BC59" s="5"/>
      <c r="BD59" s="5"/>
      <c r="BE59" s="5"/>
      <c r="BF59" s="5"/>
      <c r="BG59" s="362"/>
      <c r="BH59" s="5"/>
      <c r="BI59" s="5"/>
      <c r="BJ59" s="5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101"/>
      <c r="BW59" s="101"/>
      <c r="BX59" s="101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5"/>
      <c r="CO59" s="114"/>
      <c r="CP59" s="78"/>
      <c r="CQ59" s="78"/>
      <c r="CR59" s="280"/>
      <c r="CS59" s="66">
        <f t="shared" si="29"/>
        <v>46</v>
      </c>
      <c r="CT59" s="4" t="s">
        <v>290</v>
      </c>
      <c r="CU59" s="363">
        <f t="shared" ref="CU59:DA59" si="36">SUM(CU54:CU58)</f>
        <v>4168735160</v>
      </c>
      <c r="CV59" s="363">
        <f t="shared" si="36"/>
        <v>0</v>
      </c>
      <c r="CW59" s="363">
        <f t="shared" si="36"/>
        <v>0</v>
      </c>
      <c r="CX59" s="363">
        <f t="shared" si="36"/>
        <v>0</v>
      </c>
      <c r="CY59" s="363">
        <f t="shared" si="36"/>
        <v>-3056780</v>
      </c>
      <c r="CZ59" s="363">
        <f t="shared" si="36"/>
        <v>0</v>
      </c>
      <c r="DA59" s="363">
        <f t="shared" si="36"/>
        <v>0</v>
      </c>
      <c r="DB59" s="363">
        <f>SUM(DB54:DB58)</f>
        <v>0</v>
      </c>
      <c r="DC59" s="363">
        <f>SUM(DC54:DC58)</f>
        <v>0</v>
      </c>
      <c r="DD59" s="363">
        <f>SUM(DD54:DD58)</f>
        <v>0</v>
      </c>
      <c r="DE59" s="66">
        <f t="shared" si="30"/>
        <v>46</v>
      </c>
      <c r="DF59" s="4" t="s">
        <v>290</v>
      </c>
      <c r="DG59" s="363">
        <f>SUM(DG54:DG58)</f>
        <v>0</v>
      </c>
      <c r="DH59" s="363">
        <f t="shared" ref="DH59:DP59" si="37">SUM(DH54:DH58)</f>
        <v>0</v>
      </c>
      <c r="DI59" s="363">
        <f t="shared" si="37"/>
        <v>0</v>
      </c>
      <c r="DJ59" s="363">
        <f t="shared" si="37"/>
        <v>0</v>
      </c>
      <c r="DK59" s="363">
        <f t="shared" si="37"/>
        <v>0</v>
      </c>
      <c r="DL59" s="363">
        <f t="shared" si="37"/>
        <v>0</v>
      </c>
      <c r="DM59" s="363">
        <f t="shared" si="37"/>
        <v>0</v>
      </c>
      <c r="DN59" s="363">
        <f>SUM(DN54:DN58)</f>
        <v>0</v>
      </c>
      <c r="DO59" s="363">
        <f>SUM(DO54:DO58)</f>
        <v>0</v>
      </c>
      <c r="DP59" s="363">
        <f t="shared" si="37"/>
        <v>-3056780</v>
      </c>
      <c r="DQ59" s="66">
        <f t="shared" si="31"/>
        <v>46</v>
      </c>
      <c r="DR59" s="4" t="s">
        <v>290</v>
      </c>
      <c r="DS59" s="364">
        <f>SUM(DS54:DS58)</f>
        <v>4168735160</v>
      </c>
      <c r="DT59" s="364">
        <f>SUM(DT54:DT58)</f>
        <v>-3056780</v>
      </c>
      <c r="DU59" s="364">
        <f>SUM(DU54:DU58)</f>
        <v>4165678380</v>
      </c>
      <c r="DW59" s="377"/>
      <c r="DX59" s="377"/>
    </row>
    <row r="60" spans="1:135" s="361" customFormat="1" ht="15" customHeight="1" thickTop="1">
      <c r="A60" s="87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78"/>
      <c r="AB60" s="78"/>
      <c r="AC60" s="78"/>
      <c r="AD60" s="78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7"/>
      <c r="AX60" s="7"/>
      <c r="AY60" s="7"/>
      <c r="AZ60" s="7"/>
      <c r="BA60" s="7"/>
      <c r="BB60" s="5"/>
      <c r="BC60" s="5"/>
      <c r="BD60" s="5"/>
      <c r="BE60" s="5"/>
      <c r="BF60" s="5"/>
      <c r="BG60" s="5"/>
      <c r="BH60" s="5"/>
      <c r="BI60" s="5"/>
      <c r="BJ60" s="5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101"/>
      <c r="BW60" s="101"/>
      <c r="BX60" s="101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5"/>
      <c r="CO60" s="78"/>
      <c r="CP60" s="78"/>
      <c r="CQ60" s="78"/>
      <c r="CR60" s="280"/>
      <c r="CS60" s="365"/>
      <c r="CU60" s="366">
        <f>CU59-CU49</f>
        <v>0</v>
      </c>
      <c r="CV60" s="366">
        <f t="shared" ref="CV60:DD60" si="38">CV59-CV49</f>
        <v>0</v>
      </c>
      <c r="CW60" s="366">
        <f t="shared" si="38"/>
        <v>0</v>
      </c>
      <c r="CX60" s="366">
        <f t="shared" si="38"/>
        <v>0</v>
      </c>
      <c r="CY60" s="366">
        <f t="shared" si="38"/>
        <v>0</v>
      </c>
      <c r="CZ60" s="366">
        <f t="shared" si="38"/>
        <v>0</v>
      </c>
      <c r="DA60" s="366">
        <f t="shared" si="38"/>
        <v>0</v>
      </c>
      <c r="DB60" s="366">
        <f t="shared" si="38"/>
        <v>0</v>
      </c>
      <c r="DC60" s="366">
        <f t="shared" si="38"/>
        <v>0</v>
      </c>
      <c r="DD60" s="366">
        <f t="shared" si="38"/>
        <v>0</v>
      </c>
      <c r="DG60" s="366">
        <f t="shared" ref="DG60:DP60" si="39">DG59-DG49</f>
        <v>0</v>
      </c>
      <c r="DH60" s="366">
        <f t="shared" si="39"/>
        <v>0</v>
      </c>
      <c r="DI60" s="366">
        <f t="shared" si="39"/>
        <v>0</v>
      </c>
      <c r="DJ60" s="366">
        <f t="shared" si="39"/>
        <v>0</v>
      </c>
      <c r="DK60" s="366">
        <f t="shared" si="39"/>
        <v>0</v>
      </c>
      <c r="DL60" s="366">
        <f t="shared" si="39"/>
        <v>0</v>
      </c>
      <c r="DM60" s="366">
        <f t="shared" si="39"/>
        <v>0</v>
      </c>
      <c r="DN60" s="366">
        <f>DN59-DN49</f>
        <v>0</v>
      </c>
      <c r="DO60" s="366">
        <f>DO59-DO49</f>
        <v>0</v>
      </c>
      <c r="DP60" s="366">
        <f t="shared" si="39"/>
        <v>0</v>
      </c>
      <c r="DW60" s="377"/>
      <c r="DX60" s="377"/>
    </row>
    <row r="61" spans="1:135" ht="15" customHeight="1">
      <c r="A61" s="87"/>
      <c r="AA61" s="78"/>
      <c r="AB61" s="78"/>
      <c r="AC61" s="78"/>
      <c r="AD61" s="78"/>
      <c r="AW61" s="7"/>
      <c r="AX61" s="7"/>
      <c r="AY61" s="7"/>
      <c r="AZ61" s="7"/>
      <c r="BA61" s="7"/>
      <c r="BV61" s="101"/>
      <c r="BW61" s="101"/>
      <c r="BX61" s="101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5"/>
      <c r="CO61" s="78"/>
      <c r="CP61" s="78"/>
      <c r="CQ61" s="78"/>
      <c r="CR61" s="367"/>
      <c r="CS61" s="365"/>
      <c r="CT61" s="361"/>
      <c r="CU61" s="361"/>
      <c r="CV61" s="366">
        <f>CV47-G51</f>
        <v>0</v>
      </c>
      <c r="CW61" s="366">
        <f>CW47-L38</f>
        <v>0</v>
      </c>
      <c r="CX61" s="366">
        <f>CX47-Q30</f>
        <v>0</v>
      </c>
      <c r="CY61" s="366">
        <f>CY47-V25</f>
        <v>0</v>
      </c>
      <c r="CZ61" s="366">
        <f>CZ47-Z29</f>
        <v>0</v>
      </c>
      <c r="DA61" s="366">
        <f>DA47-AD21</f>
        <v>0</v>
      </c>
      <c r="DB61" s="366">
        <f>DB47-AI45</f>
        <v>-6.9314397871494293E-2</v>
      </c>
      <c r="DC61" s="366">
        <f>DC47-AM31</f>
        <v>0.28624574999048491</v>
      </c>
      <c r="DD61" s="366">
        <f>DD47-AV28</f>
        <v>0</v>
      </c>
      <c r="DE61" s="366"/>
      <c r="DF61" s="366"/>
      <c r="DG61" s="366">
        <f>DG47-BA20</f>
        <v>0</v>
      </c>
      <c r="DH61" s="366">
        <f>DH47-BE26</f>
        <v>0</v>
      </c>
      <c r="DI61" s="366">
        <f>DI47-BJ20</f>
        <v>0</v>
      </c>
      <c r="DJ61" s="366">
        <f>DJ47-BO20</f>
        <v>0</v>
      </c>
      <c r="DK61" s="366">
        <f>DK47-BS15</f>
        <v>0</v>
      </c>
      <c r="DL61" s="366">
        <f>DL47-BX20</f>
        <v>0</v>
      </c>
      <c r="DM61" s="366">
        <f>DM47-CC20</f>
        <v>0</v>
      </c>
      <c r="DN61" s="366"/>
      <c r="DO61" s="366">
        <f>DO47-CM20</f>
        <v>0</v>
      </c>
      <c r="DP61" s="366"/>
      <c r="DQ61" s="361"/>
      <c r="DS61" s="368"/>
      <c r="DT61" s="368"/>
      <c r="DU61" s="368"/>
      <c r="DV61" s="361"/>
      <c r="DW61" s="377"/>
      <c r="DX61" s="377"/>
      <c r="DY61" s="361"/>
      <c r="DZ61" s="361"/>
      <c r="EA61" s="361"/>
      <c r="EB61" s="361"/>
      <c r="EC61" s="361"/>
      <c r="ED61" s="361"/>
      <c r="EE61" s="361"/>
    </row>
    <row r="62" spans="1:135" ht="15" customHeight="1">
      <c r="A62" s="87"/>
      <c r="AA62" s="78"/>
      <c r="AB62" s="78"/>
      <c r="AC62" s="78"/>
      <c r="AD62" s="78"/>
      <c r="AW62" s="7"/>
      <c r="AX62" s="7"/>
      <c r="AY62" s="7"/>
      <c r="AZ62" s="7"/>
      <c r="BA62" s="7"/>
      <c r="BV62" s="101"/>
      <c r="BW62" s="101"/>
      <c r="BX62" s="101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5"/>
      <c r="CO62" s="78"/>
      <c r="CP62" s="78"/>
      <c r="CQ62" s="79"/>
      <c r="CR62" s="280"/>
      <c r="DR62" s="361"/>
      <c r="DW62" s="377"/>
      <c r="DX62" s="377"/>
    </row>
    <row r="63" spans="1:135" ht="15" customHeight="1">
      <c r="A63" s="87"/>
      <c r="AA63" s="78"/>
      <c r="AB63" s="78"/>
      <c r="AC63" s="78"/>
      <c r="AD63" s="78"/>
      <c r="AW63" s="7"/>
      <c r="AX63" s="7"/>
      <c r="AY63" s="7"/>
      <c r="AZ63" s="7"/>
      <c r="BA63" s="7"/>
      <c r="BV63" s="101"/>
      <c r="BW63" s="101"/>
      <c r="BX63" s="101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5"/>
      <c r="CO63" s="78"/>
      <c r="CP63" s="78"/>
      <c r="CQ63" s="78"/>
      <c r="CR63" s="369"/>
      <c r="DR63" s="361"/>
      <c r="DW63" s="378"/>
      <c r="DX63" s="378"/>
    </row>
    <row r="64" spans="1:135" ht="15" customHeight="1">
      <c r="X64" s="78"/>
      <c r="Y64" s="78"/>
      <c r="Z64" s="78"/>
      <c r="AA64" s="78"/>
      <c r="AB64" s="78"/>
      <c r="AC64" s="78"/>
      <c r="AD64" s="78"/>
      <c r="AW64" s="7"/>
      <c r="AX64" s="7"/>
      <c r="AY64" s="7"/>
      <c r="AZ64" s="7"/>
      <c r="BA64" s="7"/>
      <c r="BV64" s="101"/>
      <c r="BW64" s="101"/>
      <c r="BX64" s="101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5"/>
      <c r="CO64" s="78"/>
      <c r="CP64" s="78"/>
      <c r="CQ64" s="78"/>
      <c r="CR64" s="369"/>
      <c r="DR64" s="361"/>
      <c r="DU64" s="104"/>
      <c r="DW64" s="378"/>
      <c r="DX64" s="378"/>
    </row>
    <row r="65" spans="24:128" ht="15" customHeight="1">
      <c r="X65" s="78"/>
      <c r="Y65" s="78"/>
      <c r="Z65" s="78"/>
      <c r="AA65" s="78"/>
      <c r="AB65" s="78"/>
      <c r="AC65" s="78"/>
      <c r="AD65" s="78"/>
      <c r="AW65" s="7"/>
      <c r="AX65" s="7"/>
      <c r="AY65" s="7"/>
      <c r="AZ65" s="7"/>
      <c r="BA65" s="7"/>
      <c r="BV65" s="101"/>
      <c r="BW65" s="101"/>
      <c r="BX65" s="101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5"/>
      <c r="CO65" s="78"/>
      <c r="CP65" s="78"/>
      <c r="CQ65" s="78"/>
      <c r="CR65" s="280"/>
      <c r="DR65" s="361"/>
      <c r="DW65" s="378"/>
      <c r="DX65" s="378"/>
    </row>
    <row r="66" spans="24:128" ht="15" customHeight="1">
      <c r="X66" s="78"/>
      <c r="Y66" s="78"/>
      <c r="Z66" s="78"/>
      <c r="AA66" s="78"/>
      <c r="AB66" s="78"/>
      <c r="AC66" s="78"/>
      <c r="AD66" s="78"/>
      <c r="AW66" s="370"/>
      <c r="AX66" s="371"/>
      <c r="AY66" s="372"/>
      <c r="BA66" s="372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DR66" s="361"/>
      <c r="DU66" s="104"/>
      <c r="DW66" s="377"/>
      <c r="DX66" s="377"/>
    </row>
    <row r="67" spans="24:128" ht="15" customHeight="1">
      <c r="X67" s="78"/>
      <c r="Y67" s="78"/>
      <c r="Z67" s="78"/>
      <c r="AA67" s="78"/>
      <c r="AB67" s="78"/>
      <c r="AC67" s="78"/>
      <c r="AD67" s="78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DR67" s="361"/>
      <c r="DU67" s="101"/>
      <c r="DW67" s="377"/>
      <c r="DX67" s="377"/>
    </row>
    <row r="68" spans="24:128" ht="15" customHeight="1">
      <c r="X68" s="78"/>
      <c r="Y68" s="78"/>
      <c r="Z68" s="78"/>
      <c r="AA68" s="78"/>
      <c r="AB68" s="78"/>
      <c r="AC68" s="78"/>
      <c r="AD68" s="78"/>
      <c r="BP68" s="373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DU68" s="104"/>
      <c r="DW68" s="377"/>
      <c r="DX68" s="377"/>
    </row>
    <row r="69" spans="24:128" ht="15" customHeight="1">
      <c r="X69" s="78"/>
      <c r="Y69" s="78"/>
      <c r="Z69" s="78"/>
      <c r="AA69" s="78"/>
      <c r="AB69" s="78"/>
      <c r="AC69" s="78"/>
      <c r="AD69" s="78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DW69" s="377"/>
      <c r="DX69" s="377"/>
    </row>
    <row r="70" spans="24:128" ht="15" customHeight="1">
      <c r="X70" s="78"/>
      <c r="Y70" s="78"/>
      <c r="Z70" s="78"/>
      <c r="AA70" s="78"/>
      <c r="AB70" s="78"/>
      <c r="AC70" s="78"/>
      <c r="AD70" s="78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DS70" s="104"/>
      <c r="DU70" s="104"/>
      <c r="DW70" s="377"/>
      <c r="DX70" s="377"/>
    </row>
    <row r="71" spans="24:128" ht="15" customHeight="1">
      <c r="X71" s="78"/>
      <c r="Y71" s="78"/>
      <c r="Z71" s="78"/>
      <c r="AA71" s="78"/>
      <c r="AB71" s="78"/>
      <c r="AC71" s="78"/>
      <c r="AD71" s="78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DS71" s="101"/>
      <c r="DU71" s="101"/>
      <c r="DW71" s="377"/>
      <c r="DX71" s="377"/>
    </row>
    <row r="72" spans="24:128" ht="15" customHeight="1">
      <c r="X72" s="78"/>
      <c r="Y72" s="78"/>
      <c r="Z72" s="78"/>
      <c r="AA72" s="78"/>
      <c r="AB72" s="78"/>
      <c r="AC72" s="78"/>
      <c r="AD72" s="78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DS72" s="101"/>
      <c r="DU72" s="104"/>
      <c r="DW72" s="377"/>
      <c r="DX72" s="377"/>
    </row>
    <row r="73" spans="24:128" ht="15" customHeight="1">
      <c r="X73" s="78"/>
      <c r="Y73" s="78"/>
      <c r="Z73" s="78"/>
      <c r="AA73" s="78"/>
      <c r="AB73" s="78"/>
      <c r="AC73" s="78"/>
      <c r="AD73" s="78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DW73" s="377"/>
      <c r="DX73" s="377"/>
    </row>
    <row r="74" spans="24:128" ht="15" customHeight="1">
      <c r="X74" s="78"/>
      <c r="Y74" s="78"/>
      <c r="Z74" s="78"/>
      <c r="AA74" s="78"/>
      <c r="AB74" s="78"/>
      <c r="AC74" s="78"/>
      <c r="AD74" s="78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DS74" s="104"/>
      <c r="DU74" s="104"/>
      <c r="DW74" s="377"/>
      <c r="DX74" s="377"/>
    </row>
    <row r="75" spans="24:128" ht="15" customHeight="1">
      <c r="X75" s="78"/>
      <c r="Y75" s="78"/>
      <c r="Z75" s="78"/>
      <c r="AA75" s="78"/>
      <c r="AB75" s="78"/>
      <c r="AC75" s="78"/>
      <c r="AD75" s="78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DS75" s="101"/>
      <c r="DU75" s="101"/>
      <c r="DW75" s="377"/>
      <c r="DX75" s="377"/>
    </row>
    <row r="76" spans="24:128" ht="15" customHeight="1">
      <c r="X76" s="78"/>
      <c r="Y76" s="78"/>
      <c r="Z76" s="78"/>
      <c r="AA76" s="78"/>
      <c r="AB76" s="78"/>
      <c r="AC76" s="78"/>
      <c r="AD76" s="78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DS76" s="326"/>
      <c r="DT76" s="326"/>
      <c r="DU76" s="326"/>
      <c r="DW76" s="377"/>
      <c r="DX76" s="377"/>
    </row>
    <row r="77" spans="24:128" ht="15" customHeight="1">
      <c r="X77" s="78"/>
      <c r="Y77" s="78"/>
      <c r="Z77" s="78"/>
      <c r="AA77" s="78"/>
      <c r="AB77" s="78"/>
      <c r="AC77" s="78"/>
      <c r="AD77" s="78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DW77" s="377"/>
      <c r="DX77" s="377"/>
    </row>
    <row r="78" spans="24:128" ht="15" customHeight="1">
      <c r="X78" s="78"/>
      <c r="Y78" s="78"/>
      <c r="Z78" s="78"/>
      <c r="AA78" s="78"/>
      <c r="AB78" s="78"/>
      <c r="AC78" s="78"/>
      <c r="AD78" s="78"/>
      <c r="BY78" s="370"/>
      <c r="BZ78" s="371"/>
      <c r="CA78" s="372"/>
      <c r="CC78" s="372"/>
      <c r="CD78" s="372"/>
      <c r="CE78" s="372"/>
      <c r="CF78" s="372"/>
      <c r="CG78" s="372"/>
      <c r="CH78" s="372"/>
      <c r="CI78" s="370"/>
      <c r="CJ78" s="371"/>
      <c r="CK78" s="372"/>
      <c r="CM78" s="372"/>
      <c r="DW78" s="377"/>
      <c r="DX78" s="377"/>
    </row>
    <row r="79" spans="24:128" ht="15" customHeight="1">
      <c r="X79" s="78"/>
      <c r="Y79" s="78"/>
      <c r="Z79" s="78"/>
      <c r="AA79" s="78"/>
      <c r="AB79" s="78"/>
      <c r="AC79" s="78"/>
      <c r="AD79" s="78"/>
      <c r="DW79" s="377"/>
      <c r="DX79" s="377"/>
    </row>
    <row r="80" spans="24:128" ht="15" customHeight="1">
      <c r="X80" s="78"/>
      <c r="Y80" s="78"/>
      <c r="Z80" s="78"/>
      <c r="AA80" s="78"/>
      <c r="AB80" s="78"/>
      <c r="AC80" s="78"/>
      <c r="AD80" s="78"/>
      <c r="DW80" s="377"/>
      <c r="DX80" s="377"/>
    </row>
    <row r="81" spans="24:128" ht="15" customHeight="1">
      <c r="X81" s="78"/>
      <c r="Y81" s="78"/>
      <c r="Z81" s="78"/>
      <c r="AA81" s="78"/>
      <c r="AB81" s="78"/>
      <c r="AC81" s="78"/>
      <c r="AD81" s="78"/>
      <c r="DW81" s="377"/>
      <c r="DX81" s="377"/>
    </row>
    <row r="82" spans="24:128" ht="15" customHeight="1">
      <c r="X82" s="78"/>
      <c r="Y82" s="78"/>
      <c r="Z82" s="78"/>
      <c r="AA82" s="78"/>
      <c r="AB82" s="78"/>
      <c r="AC82" s="78"/>
      <c r="AD82" s="78"/>
      <c r="DW82" s="377"/>
      <c r="DX82" s="377"/>
    </row>
    <row r="83" spans="24:128" ht="15" customHeight="1">
      <c r="X83" s="78"/>
      <c r="Y83" s="78"/>
      <c r="Z83" s="78"/>
      <c r="AA83" s="78"/>
      <c r="AB83" s="78"/>
      <c r="AC83" s="78"/>
      <c r="AD83" s="78"/>
      <c r="DW83" s="377"/>
      <c r="DX83" s="377"/>
    </row>
    <row r="84" spans="24:128" ht="15" customHeight="1">
      <c r="X84" s="78"/>
      <c r="Y84" s="78"/>
      <c r="Z84" s="78"/>
      <c r="AA84" s="78"/>
      <c r="AB84" s="78"/>
      <c r="AC84" s="78"/>
      <c r="AD84" s="78"/>
      <c r="DW84" s="377"/>
      <c r="DX84" s="377"/>
    </row>
    <row r="85" spans="24:128" ht="15" customHeight="1">
      <c r="X85" s="78"/>
      <c r="Y85" s="78"/>
      <c r="Z85" s="78"/>
      <c r="AA85" s="78"/>
      <c r="AB85" s="78"/>
      <c r="AC85" s="78"/>
      <c r="AD85" s="78"/>
      <c r="DW85" s="377"/>
      <c r="DX85" s="377"/>
    </row>
    <row r="86" spans="24:128" ht="15" customHeight="1">
      <c r="X86" s="78"/>
      <c r="Y86" s="78"/>
      <c r="Z86" s="78"/>
      <c r="AA86" s="78"/>
      <c r="AB86" s="78"/>
      <c r="AC86" s="78"/>
      <c r="AD86" s="78"/>
      <c r="DW86" s="377"/>
      <c r="DX86" s="377"/>
    </row>
    <row r="87" spans="24:128" ht="15" customHeight="1">
      <c r="X87" s="78"/>
      <c r="Y87" s="78"/>
      <c r="Z87" s="78"/>
      <c r="AA87" s="78"/>
      <c r="AB87" s="78"/>
      <c r="AC87" s="78"/>
      <c r="AD87" s="78"/>
      <c r="DW87" s="377"/>
      <c r="DX87" s="377"/>
    </row>
    <row r="88" spans="24:128" ht="15" customHeight="1">
      <c r="X88" s="78"/>
      <c r="Y88" s="78"/>
      <c r="Z88" s="78"/>
      <c r="AA88" s="78"/>
      <c r="AB88" s="78"/>
      <c r="AC88" s="78"/>
      <c r="AD88" s="78"/>
      <c r="DW88" s="377"/>
      <c r="DX88" s="377"/>
    </row>
    <row r="89" spans="24:128" ht="15" customHeight="1">
      <c r="X89" s="78"/>
      <c r="Y89" s="78"/>
      <c r="Z89" s="78"/>
      <c r="AA89" s="78"/>
      <c r="AB89" s="78"/>
      <c r="AC89" s="78"/>
      <c r="AD89" s="78"/>
      <c r="DW89" s="377"/>
      <c r="DX89" s="377"/>
    </row>
    <row r="90" spans="24:128" ht="15" customHeight="1">
      <c r="X90" s="78"/>
      <c r="Y90" s="78"/>
      <c r="Z90" s="78"/>
      <c r="AA90" s="78"/>
      <c r="AB90" s="78"/>
      <c r="AC90" s="78"/>
      <c r="AD90" s="78"/>
      <c r="DW90" s="377"/>
      <c r="DX90" s="377"/>
    </row>
    <row r="91" spans="24:128" ht="15" customHeight="1">
      <c r="X91" s="78"/>
      <c r="Y91" s="78"/>
      <c r="Z91" s="78"/>
      <c r="AA91" s="78"/>
      <c r="AB91" s="78"/>
      <c r="AC91" s="78"/>
      <c r="AD91" s="78"/>
      <c r="DW91" s="377"/>
      <c r="DX91" s="377"/>
    </row>
    <row r="92" spans="24:128" ht="15" customHeight="1">
      <c r="X92" s="78"/>
      <c r="Y92" s="78"/>
      <c r="Z92" s="78"/>
      <c r="AA92" s="78"/>
      <c r="AB92" s="78"/>
      <c r="AC92" s="78"/>
      <c r="AD92" s="78"/>
      <c r="DW92" s="377"/>
      <c r="DX92" s="377"/>
    </row>
    <row r="93" spans="24:128" ht="15" customHeight="1">
      <c r="X93" s="78"/>
      <c r="Y93" s="78"/>
      <c r="Z93" s="78"/>
      <c r="AA93" s="78"/>
      <c r="AB93" s="78"/>
      <c r="AC93" s="78"/>
      <c r="AD93" s="78"/>
      <c r="DW93" s="377"/>
      <c r="DX93" s="377"/>
    </row>
    <row r="94" spans="24:128" ht="15" customHeight="1">
      <c r="X94" s="78"/>
      <c r="Y94" s="78"/>
      <c r="Z94" s="78"/>
      <c r="AA94" s="78"/>
      <c r="AB94" s="78"/>
      <c r="AC94" s="78"/>
      <c r="AD94" s="78"/>
      <c r="DW94" s="377"/>
      <c r="DX94" s="377"/>
    </row>
    <row r="95" spans="24:128" ht="15" customHeight="1">
      <c r="X95" s="78"/>
      <c r="Y95" s="78"/>
      <c r="Z95" s="78"/>
      <c r="AA95" s="78"/>
      <c r="AB95" s="78"/>
      <c r="AC95" s="78"/>
      <c r="AD95" s="78"/>
      <c r="DW95" s="377"/>
      <c r="DX95" s="377"/>
    </row>
    <row r="96" spans="24:128" ht="15" customHeight="1">
      <c r="X96" s="78"/>
      <c r="Y96" s="78"/>
      <c r="Z96" s="78"/>
      <c r="AA96" s="78"/>
      <c r="AB96" s="78"/>
      <c r="AC96" s="78"/>
      <c r="AD96" s="78"/>
      <c r="DW96" s="377"/>
      <c r="DX96" s="377"/>
    </row>
    <row r="97" spans="24:128" ht="15" customHeight="1">
      <c r="X97" s="78"/>
      <c r="Y97" s="78"/>
      <c r="Z97" s="78"/>
      <c r="AA97" s="78"/>
      <c r="AB97" s="78"/>
      <c r="AC97" s="78"/>
      <c r="AD97" s="78"/>
      <c r="DW97" s="377"/>
      <c r="DX97" s="377"/>
    </row>
    <row r="98" spans="24:128" ht="15" customHeight="1">
      <c r="X98" s="78"/>
      <c r="Y98" s="78"/>
      <c r="Z98" s="78"/>
      <c r="AA98" s="78"/>
      <c r="AB98" s="78"/>
      <c r="AC98" s="78"/>
      <c r="AD98" s="78"/>
      <c r="DW98" s="377"/>
      <c r="DX98" s="377"/>
    </row>
    <row r="99" spans="24:128" ht="15" customHeight="1">
      <c r="X99" s="78"/>
      <c r="Y99" s="78"/>
      <c r="Z99" s="78"/>
      <c r="AA99" s="78"/>
      <c r="AB99" s="78"/>
      <c r="AC99" s="78"/>
      <c r="AD99" s="78"/>
      <c r="DW99" s="377"/>
      <c r="DX99" s="377"/>
    </row>
    <row r="100" spans="24:128" ht="15" customHeight="1">
      <c r="X100" s="78"/>
      <c r="Y100" s="78"/>
      <c r="Z100" s="78"/>
      <c r="AA100" s="78"/>
      <c r="AB100" s="78"/>
      <c r="AC100" s="78"/>
      <c r="AD100" s="78"/>
      <c r="DW100" s="377"/>
      <c r="DX100" s="377"/>
    </row>
    <row r="101" spans="24:128" ht="15" customHeight="1">
      <c r="X101" s="78"/>
      <c r="Y101" s="78"/>
      <c r="Z101" s="78"/>
      <c r="AA101" s="78"/>
      <c r="AB101" s="78"/>
      <c r="AC101" s="78"/>
      <c r="AD101" s="78"/>
      <c r="DW101" s="377"/>
      <c r="DX101" s="377"/>
    </row>
    <row r="102" spans="24:128" ht="15" customHeight="1">
      <c r="X102" s="78"/>
      <c r="Y102" s="78"/>
      <c r="Z102" s="78"/>
      <c r="AA102" s="78"/>
      <c r="AB102" s="78"/>
      <c r="AC102" s="78"/>
      <c r="AD102" s="78"/>
      <c r="DW102" s="377"/>
      <c r="DX102" s="377"/>
    </row>
    <row r="103" spans="24:128" ht="15" customHeight="1">
      <c r="X103" s="78"/>
      <c r="Y103" s="78"/>
      <c r="Z103" s="78"/>
      <c r="AA103" s="78"/>
      <c r="AB103" s="78"/>
      <c r="AC103" s="78"/>
      <c r="AD103" s="78"/>
      <c r="DW103" s="377"/>
      <c r="DX103" s="377"/>
    </row>
    <row r="104" spans="24:128" ht="15" customHeight="1">
      <c r="X104" s="78"/>
      <c r="Y104" s="78"/>
      <c r="Z104" s="78"/>
      <c r="AA104" s="78"/>
      <c r="AB104" s="78"/>
      <c r="AC104" s="78"/>
      <c r="AD104" s="78"/>
      <c r="DW104" s="377"/>
      <c r="DX104" s="377"/>
    </row>
    <row r="105" spans="24:128" ht="15" customHeight="1">
      <c r="X105" s="78"/>
      <c r="Y105" s="78"/>
      <c r="Z105" s="78"/>
      <c r="AA105" s="78"/>
      <c r="AB105" s="78"/>
      <c r="AC105" s="78"/>
      <c r="AD105" s="78"/>
      <c r="DW105" s="377"/>
      <c r="DX105" s="377"/>
    </row>
    <row r="106" spans="24:128" ht="15" customHeight="1">
      <c r="X106" s="78"/>
      <c r="Y106" s="78"/>
      <c r="Z106" s="78"/>
      <c r="AA106" s="78"/>
      <c r="AB106" s="78"/>
      <c r="AC106" s="78"/>
      <c r="AD106" s="78"/>
      <c r="DW106" s="377"/>
      <c r="DX106" s="377"/>
    </row>
    <row r="107" spans="24:128" ht="15" customHeight="1">
      <c r="X107" s="78"/>
      <c r="Y107" s="78"/>
      <c r="Z107" s="78"/>
      <c r="AA107" s="78"/>
      <c r="AB107" s="78"/>
      <c r="AC107" s="78"/>
      <c r="AD107" s="78"/>
      <c r="DW107" s="377"/>
      <c r="DX107" s="377"/>
    </row>
    <row r="108" spans="24:128" ht="15" customHeight="1">
      <c r="X108" s="78"/>
      <c r="Y108" s="78"/>
      <c r="Z108" s="78"/>
      <c r="AA108" s="78"/>
      <c r="AB108" s="78"/>
      <c r="AC108" s="78"/>
      <c r="AD108" s="78"/>
      <c r="DW108" s="377"/>
      <c r="DX108" s="377"/>
    </row>
    <row r="109" spans="24:128" ht="15" customHeight="1">
      <c r="X109" s="78"/>
      <c r="Y109" s="78"/>
      <c r="Z109" s="78"/>
      <c r="AA109" s="78"/>
      <c r="AB109" s="78"/>
      <c r="AC109" s="78"/>
      <c r="AD109" s="78"/>
      <c r="DW109" s="377"/>
      <c r="DX109" s="377"/>
    </row>
    <row r="110" spans="24:128" ht="15" customHeight="1">
      <c r="X110" s="78"/>
      <c r="Y110" s="78"/>
      <c r="Z110" s="78"/>
      <c r="AA110" s="78"/>
      <c r="AB110" s="78"/>
      <c r="AC110" s="78"/>
      <c r="AD110" s="78"/>
      <c r="DW110" s="377"/>
      <c r="DX110" s="377"/>
    </row>
    <row r="111" spans="24:128" ht="15" customHeight="1">
      <c r="X111" s="78"/>
      <c r="Y111" s="78"/>
      <c r="Z111" s="78"/>
      <c r="AA111" s="78"/>
      <c r="AB111" s="78"/>
      <c r="AC111" s="78"/>
      <c r="AD111" s="78"/>
      <c r="DW111" s="377"/>
      <c r="DX111" s="377"/>
    </row>
    <row r="112" spans="24:128" ht="15" customHeight="1">
      <c r="X112" s="78"/>
      <c r="Y112" s="78"/>
      <c r="Z112" s="78"/>
      <c r="AA112" s="78"/>
      <c r="AB112" s="78"/>
      <c r="AC112" s="78"/>
      <c r="AD112" s="78"/>
      <c r="DW112" s="377"/>
      <c r="DX112" s="377"/>
    </row>
    <row r="113" spans="24:128" ht="15" customHeight="1">
      <c r="X113" s="78"/>
      <c r="Y113" s="78"/>
      <c r="Z113" s="78"/>
      <c r="AA113" s="78"/>
      <c r="AB113" s="78"/>
      <c r="AC113" s="78"/>
      <c r="AD113" s="78"/>
      <c r="DW113" s="377"/>
      <c r="DX113" s="377"/>
    </row>
    <row r="114" spans="24:128" ht="15" customHeight="1">
      <c r="X114" s="78"/>
      <c r="Y114" s="78"/>
      <c r="Z114" s="78"/>
      <c r="AA114" s="78"/>
      <c r="AB114" s="78"/>
      <c r="AC114" s="78"/>
      <c r="AD114" s="78"/>
      <c r="DW114" s="377"/>
      <c r="DX114" s="377"/>
    </row>
    <row r="115" spans="24:128" ht="15" customHeight="1">
      <c r="X115" s="78"/>
      <c r="Y115" s="78"/>
      <c r="Z115" s="78"/>
      <c r="AA115" s="78"/>
      <c r="AB115" s="78"/>
      <c r="AC115" s="78"/>
      <c r="AD115" s="78"/>
      <c r="DW115" s="377"/>
      <c r="DX115" s="377"/>
    </row>
    <row r="116" spans="24:128" ht="15" customHeight="1">
      <c r="X116" s="78"/>
      <c r="Y116" s="78"/>
      <c r="Z116" s="78"/>
      <c r="AA116" s="78"/>
      <c r="AB116" s="78"/>
      <c r="AC116" s="78"/>
      <c r="AD116" s="78"/>
      <c r="DW116" s="377"/>
      <c r="DX116" s="377"/>
    </row>
    <row r="117" spans="24:128" ht="15" customHeight="1">
      <c r="X117" s="78"/>
      <c r="Y117" s="78"/>
      <c r="Z117" s="78"/>
      <c r="AA117" s="78"/>
      <c r="AB117" s="78"/>
      <c r="AC117" s="78"/>
      <c r="AD117" s="78"/>
      <c r="DW117" s="377"/>
      <c r="DX117" s="377"/>
    </row>
    <row r="118" spans="24:128" ht="15" customHeight="1">
      <c r="X118" s="78"/>
      <c r="Y118" s="78"/>
      <c r="Z118" s="78"/>
      <c r="AA118" s="78"/>
      <c r="AB118" s="78"/>
      <c r="AC118" s="78"/>
      <c r="AD118" s="78"/>
      <c r="DW118" s="377"/>
      <c r="DX118" s="377"/>
    </row>
    <row r="119" spans="24:128" ht="15" customHeight="1">
      <c r="X119" s="78"/>
      <c r="Y119" s="78"/>
      <c r="Z119" s="78"/>
      <c r="AA119" s="78"/>
      <c r="AB119" s="78"/>
      <c r="AC119" s="78"/>
      <c r="AD119" s="78"/>
      <c r="DW119" s="377"/>
      <c r="DX119" s="377"/>
    </row>
    <row r="120" spans="24:128" ht="15" customHeight="1">
      <c r="X120" s="78"/>
      <c r="Y120" s="78"/>
      <c r="Z120" s="78"/>
      <c r="AA120" s="78"/>
      <c r="AB120" s="78"/>
      <c r="AC120" s="78"/>
      <c r="AD120" s="78"/>
    </row>
    <row r="121" spans="24:128" ht="15" customHeight="1">
      <c r="X121" s="78"/>
      <c r="Y121" s="78"/>
      <c r="Z121" s="78"/>
    </row>
    <row r="122" spans="24:128" ht="15" customHeight="1">
      <c r="X122" s="78"/>
      <c r="Y122" s="78"/>
      <c r="Z122" s="78"/>
    </row>
    <row r="123" spans="24:128" ht="15" customHeight="1">
      <c r="X123" s="78"/>
      <c r="Y123" s="78"/>
      <c r="Z123" s="78"/>
    </row>
    <row r="124" spans="24:128" ht="15" customHeight="1">
      <c r="X124" s="78"/>
      <c r="Y124" s="78"/>
      <c r="Z124" s="78"/>
    </row>
    <row r="125" spans="24:128" ht="15" customHeight="1">
      <c r="X125" s="78"/>
      <c r="Y125" s="78"/>
      <c r="Z125" s="78"/>
    </row>
    <row r="126" spans="24:128" ht="15" customHeight="1">
      <c r="X126" s="78"/>
      <c r="Y126" s="78"/>
      <c r="Z126" s="78"/>
    </row>
    <row r="127" spans="24:128" ht="15" customHeight="1">
      <c r="X127" s="78"/>
      <c r="Y127" s="78"/>
      <c r="Z127" s="78"/>
    </row>
    <row r="128" spans="24:128" ht="15" customHeight="1">
      <c r="X128" s="78"/>
      <c r="Y128" s="78"/>
      <c r="Z128" s="78"/>
    </row>
    <row r="129" spans="24:26" ht="15" customHeight="1">
      <c r="X129" s="78"/>
      <c r="Y129" s="78"/>
      <c r="Z129" s="78"/>
    </row>
    <row r="130" spans="24:26" ht="15" customHeight="1">
      <c r="X130" s="78"/>
      <c r="Y130" s="78"/>
      <c r="Z130" s="78"/>
    </row>
  </sheetData>
  <mergeCells count="7">
    <mergeCell ref="BT7:BX7"/>
    <mergeCell ref="M4:Q4"/>
    <mergeCell ref="M5:Q5"/>
    <mergeCell ref="AF5:AH5"/>
    <mergeCell ref="M6:Q6"/>
    <mergeCell ref="M7:Q7"/>
    <mergeCell ref="BK7:BO7"/>
  </mergeCells>
  <conditionalFormatting sqref="DS61:DU61">
    <cfRule type="cellIs" dxfId="5" priority="1" stopIfTrue="1" operator="equal">
      <formula>"OK"</formula>
    </cfRule>
    <cfRule type="cellIs" dxfId="4" priority="2" stopIfTrue="1" operator="equal">
      <formula>"ERROR"</formula>
    </cfRule>
  </conditionalFormatting>
  <printOptions horizontalCentered="1"/>
  <pageMargins left="0.45" right="0.45" top="0.25" bottom="0.5" header="0.3" footer="0.3"/>
  <pageSetup scale="86" orientation="portrait" r:id="rId1"/>
  <colBreaks count="1" manualBreakCount="1">
    <brk id="108" max="6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K130"/>
  <sheetViews>
    <sheetView tabSelected="1" topLeftCell="DW1" zoomScale="88" zoomScaleNormal="88" workbookViewId="0">
      <pane ySplit="10" topLeftCell="A50" activePane="bottomLeft" state="frozen"/>
      <selection activeCell="C45" sqref="C45"/>
      <selection pane="bottomLeft" activeCell="C45" sqref="C45"/>
    </sheetView>
  </sheetViews>
  <sheetFormatPr defaultColWidth="21.140625" defaultRowHeight="15" customHeight="1" outlineLevelCol="2"/>
  <cols>
    <col min="1" max="1" width="6.42578125" style="4" hidden="1" customWidth="1" outlineLevel="1"/>
    <col min="2" max="2" width="39.85546875" style="4" hidden="1" customWidth="1" outlineLevel="1"/>
    <col min="3" max="3" width="18.42578125" style="4" hidden="1" customWidth="1" outlineLevel="1"/>
    <col min="4" max="4" width="19" style="4" hidden="1" customWidth="1" outlineLevel="1"/>
    <col min="5" max="5" width="17" style="4" hidden="1" customWidth="1" outlineLevel="1"/>
    <col min="6" max="6" width="20" style="4" hidden="1" customWidth="1" outlineLevel="1"/>
    <col min="7" max="7" width="15.85546875" style="4" hidden="1" customWidth="1" outlineLevel="1"/>
    <col min="8" max="8" width="6.140625" style="4" hidden="1" customWidth="1" outlineLevel="1"/>
    <col min="9" max="9" width="87.140625" style="4" hidden="1" customWidth="1" outlineLevel="1"/>
    <col min="10" max="10" width="16.7109375" style="4" hidden="1" customWidth="1" outlineLevel="1"/>
    <col min="11" max="11" width="18" style="4" hidden="1" customWidth="1" outlineLevel="1"/>
    <col min="12" max="12" width="19" style="4" hidden="1" customWidth="1" outlineLevel="1"/>
    <col min="13" max="13" width="5.85546875" style="4" hidden="1" customWidth="1" outlineLevel="1"/>
    <col min="14" max="14" width="56.140625" style="4" hidden="1" customWidth="1" outlineLevel="1"/>
    <col min="15" max="15" width="19.85546875" style="4" hidden="1" customWidth="1" outlineLevel="1"/>
    <col min="16" max="16" width="17.28515625" style="4" hidden="1" customWidth="1" outlineLevel="1"/>
    <col min="17" max="17" width="15.140625" style="4" hidden="1" customWidth="1" outlineLevel="1"/>
    <col min="18" max="18" width="6.85546875" style="4" hidden="1" customWidth="1" outlineLevel="1"/>
    <col min="19" max="19" width="67.85546875" style="4" hidden="1" customWidth="1" outlineLevel="1"/>
    <col min="20" max="21" width="13.28515625" style="4" hidden="1" customWidth="1" outlineLevel="1"/>
    <col min="22" max="22" width="18.85546875" style="4" hidden="1" customWidth="1" outlineLevel="1"/>
    <col min="23" max="23" width="6.85546875" style="4" hidden="1" customWidth="1" outlineLevel="1"/>
    <col min="24" max="24" width="51.7109375" style="4" hidden="1" customWidth="1" outlineLevel="1"/>
    <col min="25" max="25" width="20.85546875" style="4" hidden="1" customWidth="1" outlineLevel="1"/>
    <col min="26" max="26" width="17.7109375" style="4" hidden="1" customWidth="1" outlineLevel="1"/>
    <col min="27" max="27" width="6.85546875" style="4" hidden="1" customWidth="1" outlineLevel="1"/>
    <col min="28" max="28" width="37.140625" style="4" hidden="1" customWidth="1" outlineLevel="1"/>
    <col min="29" max="29" width="17" style="4" hidden="1" customWidth="1" outlineLevel="1"/>
    <col min="30" max="30" width="16.28515625" style="4" hidden="1" customWidth="1" outlineLevel="1"/>
    <col min="31" max="31" width="6.85546875" style="4" hidden="1" customWidth="1" outlineLevel="1"/>
    <col min="32" max="32" width="67.28515625" style="4" hidden="1" customWidth="1" outlineLevel="1"/>
    <col min="33" max="33" width="5.7109375" style="4" hidden="1" customWidth="1" outlineLevel="1"/>
    <col min="34" max="34" width="17.140625" style="4" hidden="1" customWidth="1" outlineLevel="1"/>
    <col min="35" max="35" width="17" style="4" hidden="1" customWidth="1" outlineLevel="1"/>
    <col min="36" max="36" width="6.28515625" style="4" hidden="1" customWidth="1" outlineLevel="1"/>
    <col min="37" max="37" width="57.7109375" style="4" hidden="1" customWidth="1" outlineLevel="1"/>
    <col min="38" max="39" width="15.7109375" style="4" hidden="1" customWidth="1" outlineLevel="1"/>
    <col min="40" max="40" width="6.85546875" style="4" hidden="1" customWidth="1" outlineLevel="1"/>
    <col min="41" max="41" width="49.7109375" style="4" hidden="1" customWidth="1" outlineLevel="1"/>
    <col min="42" max="42" width="17" style="4" hidden="1" customWidth="1" outlineLevel="1"/>
    <col min="43" max="43" width="17.28515625" style="4" hidden="1" customWidth="1" outlineLevel="2"/>
    <col min="44" max="45" width="18.42578125" style="4" hidden="1" customWidth="1" outlineLevel="2"/>
    <col min="46" max="46" width="16.42578125" style="4" hidden="1" customWidth="1" outlineLevel="2"/>
    <col min="47" max="47" width="17.42578125" style="4" hidden="1" customWidth="1" outlineLevel="1" collapsed="1"/>
    <col min="48" max="48" width="17.85546875" style="4" hidden="1" customWidth="1" outlineLevel="1"/>
    <col min="49" max="49" width="6.85546875" style="4" hidden="1" customWidth="1" outlineLevel="1"/>
    <col min="50" max="50" width="49.85546875" style="4" hidden="1" customWidth="1" outlineLevel="1"/>
    <col min="51" max="51" width="20.7109375" style="4" hidden="1" customWidth="1" outlineLevel="1"/>
    <col min="52" max="52" width="19.28515625" style="4" hidden="1" customWidth="1" outlineLevel="1"/>
    <col min="53" max="53" width="17.28515625" style="4" hidden="1" customWidth="1" outlineLevel="1"/>
    <col min="54" max="54" width="5.85546875" style="5" hidden="1" customWidth="1" outlineLevel="1"/>
    <col min="55" max="55" width="59.85546875" style="5" hidden="1" customWidth="1" outlineLevel="1"/>
    <col min="56" max="56" width="6.42578125" style="5" hidden="1" customWidth="1" outlineLevel="1"/>
    <col min="57" max="57" width="22.7109375" style="5" hidden="1" customWidth="1" outlineLevel="1"/>
    <col min="58" max="58" width="5.85546875" style="5" hidden="1" customWidth="1" outlineLevel="1"/>
    <col min="59" max="59" width="55.140625" style="5" hidden="1" customWidth="1" outlineLevel="1"/>
    <col min="60" max="62" width="17" style="5" hidden="1" customWidth="1" outlineLevel="1"/>
    <col min="63" max="63" width="6.85546875" style="4" hidden="1" customWidth="1" outlineLevel="1"/>
    <col min="64" max="64" width="37.28515625" style="4" hidden="1" customWidth="1" outlineLevel="1"/>
    <col min="65" max="65" width="6.42578125" style="4" hidden="1" customWidth="1" outlineLevel="1"/>
    <col min="66" max="66" width="18" style="4" hidden="1" customWidth="1" outlineLevel="1"/>
    <col min="67" max="67" width="17" style="4" hidden="1" customWidth="1" outlineLevel="1"/>
    <col min="68" max="68" width="6.85546875" style="4" hidden="1" customWidth="1" outlineLevel="1"/>
    <col min="69" max="69" width="36.140625" style="4" hidden="1" customWidth="1" outlineLevel="1"/>
    <col min="70" max="70" width="16.140625" style="4" hidden="1" customWidth="1" outlineLevel="1"/>
    <col min="71" max="71" width="18.85546875" style="4" hidden="1" customWidth="1" outlineLevel="1"/>
    <col min="72" max="72" width="6.85546875" style="4" hidden="1" customWidth="1" outlineLevel="1"/>
    <col min="73" max="73" width="45.140625" style="4" hidden="1" customWidth="1" outlineLevel="1"/>
    <col min="74" max="76" width="19.85546875" style="4" hidden="1" customWidth="1" outlineLevel="1"/>
    <col min="77" max="77" width="6.85546875" style="4" hidden="1" customWidth="1" outlineLevel="1"/>
    <col min="78" max="78" width="39.42578125" style="4" hidden="1" customWidth="1" outlineLevel="1"/>
    <col min="79" max="81" width="16.42578125" style="4" hidden="1" customWidth="1" outlineLevel="1"/>
    <col min="82" max="82" width="6.42578125" style="4" hidden="1" customWidth="1" outlineLevel="1"/>
    <col min="83" max="83" width="71" style="4" hidden="1" customWidth="1" outlineLevel="1"/>
    <col min="84" max="86" width="16.42578125" style="4" hidden="1" customWidth="1" outlineLevel="1"/>
    <col min="87" max="87" width="6.85546875" style="4" hidden="1" customWidth="1" outlineLevel="1"/>
    <col min="88" max="88" width="56.85546875" style="4" hidden="1" customWidth="1" outlineLevel="1"/>
    <col min="89" max="91" width="16.42578125" style="4" hidden="1" customWidth="1" outlineLevel="1"/>
    <col min="92" max="92" width="7.85546875" style="4" hidden="1" customWidth="1" outlineLevel="1"/>
    <col min="93" max="93" width="49.140625" style="4" hidden="1" customWidth="1" outlineLevel="1"/>
    <col min="94" max="96" width="16.42578125" style="4" hidden="1" customWidth="1" outlineLevel="1"/>
    <col min="97" max="97" width="5.85546875" style="4" hidden="1" customWidth="1" outlineLevel="1"/>
    <col min="98" max="98" width="52.28515625" style="4" hidden="1" customWidth="1" outlineLevel="1"/>
    <col min="99" max="100" width="13.28515625" style="4" hidden="1" customWidth="1" outlineLevel="1"/>
    <col min="101" max="101" width="17.85546875" style="4" hidden="1" customWidth="1" outlineLevel="1"/>
    <col min="102" max="102" width="6.85546875" style="6" hidden="1" customWidth="1" outlineLevel="1"/>
    <col min="103" max="103" width="45.85546875" style="4" hidden="1" customWidth="1" outlineLevel="1"/>
    <col min="104" max="104" width="25" style="4" hidden="1" customWidth="1" outlineLevel="1"/>
    <col min="105" max="105" width="23.28515625" style="4" hidden="1" customWidth="1" outlineLevel="1"/>
    <col min="106" max="106" width="16.28515625" style="4" hidden="1" customWidth="1" outlineLevel="1"/>
    <col min="107" max="107" width="17" style="4" hidden="1" customWidth="1" outlineLevel="1"/>
    <col min="108" max="108" width="17.85546875" style="4" hidden="1" customWidth="1" outlineLevel="1"/>
    <col min="109" max="109" width="16" style="4" hidden="1" customWidth="1" outlineLevel="1"/>
    <col min="110" max="110" width="25.7109375" style="4" hidden="1" customWidth="1" outlineLevel="1"/>
    <col min="111" max="111" width="19.85546875" style="4" hidden="1" customWidth="1" outlineLevel="1"/>
    <col min="112" max="112" width="14" style="4" hidden="1" customWidth="1" outlineLevel="1"/>
    <col min="113" max="113" width="18" style="4" hidden="1" customWidth="1" outlineLevel="1"/>
    <col min="114" max="114" width="5.85546875" style="4" hidden="1" customWidth="1" outlineLevel="1"/>
    <col min="115" max="115" width="38.42578125" style="4" hidden="1" customWidth="1" outlineLevel="1"/>
    <col min="116" max="116" width="13.85546875" style="4" hidden="1" customWidth="1" outlineLevel="1"/>
    <col min="117" max="117" width="17" style="4" hidden="1" customWidth="1" outlineLevel="1"/>
    <col min="118" max="118" width="14.85546875" style="4" hidden="1" customWidth="1" outlineLevel="1"/>
    <col min="119" max="119" width="15.42578125" style="4" hidden="1" customWidth="1" outlineLevel="1"/>
    <col min="120" max="120" width="20" style="4" hidden="1" customWidth="1" outlineLevel="1"/>
    <col min="121" max="121" width="16.28515625" style="4" hidden="1" customWidth="1" outlineLevel="1"/>
    <col min="122" max="124" width="14" style="4" hidden="1" customWidth="1" outlineLevel="1"/>
    <col min="125" max="125" width="19.140625" style="4" hidden="1" customWidth="1" outlineLevel="1"/>
    <col min="126" max="126" width="19.7109375" style="4" hidden="1" customWidth="1" outlineLevel="1"/>
    <col min="127" max="127" width="5.85546875" style="4" customWidth="1" collapsed="1"/>
    <col min="128" max="128" width="46.42578125" style="4" bestFit="1" customWidth="1"/>
    <col min="129" max="129" width="19" style="4" customWidth="1" outlineLevel="1"/>
    <col min="130" max="130" width="19.7109375" style="4" customWidth="1" outlineLevel="1"/>
    <col min="131" max="131" width="19" style="4" bestFit="1" customWidth="1"/>
    <col min="132" max="16384" width="21.140625" style="4"/>
  </cols>
  <sheetData>
    <row r="1" spans="1:131" s="1" customFormat="1" ht="15" customHeight="1">
      <c r="G1" s="1">
        <f>ROUND(G49-DA47,0)</f>
        <v>0</v>
      </c>
      <c r="L1" s="1">
        <f>L38-DB47</f>
        <v>0</v>
      </c>
      <c r="Q1" s="1">
        <f>Q30-DC47</f>
        <v>0</v>
      </c>
      <c r="V1" s="1">
        <f>V24-DD47</f>
        <v>0</v>
      </c>
      <c r="Z1" s="1">
        <f>Z29-DE47</f>
        <v>0</v>
      </c>
      <c r="AD1" s="1">
        <f>AD24-DF47</f>
        <v>0</v>
      </c>
      <c r="AI1" s="1">
        <f>ROUND(AI44-DG47,0)</f>
        <v>0</v>
      </c>
      <c r="AM1" s="1">
        <f>ROUND(AM31-DH47,0)</f>
        <v>0</v>
      </c>
      <c r="AV1" s="1">
        <f>ROUND(AV28-DI47,0)</f>
        <v>0</v>
      </c>
      <c r="BA1" s="1">
        <f>ROUND(BA20-DL47,0)</f>
        <v>0</v>
      </c>
      <c r="BE1" s="1">
        <f>ROUND(BE26-DM47,0)</f>
        <v>0</v>
      </c>
      <c r="BJ1" s="1">
        <f>ROUND(BJ20-DN47,0)</f>
        <v>0</v>
      </c>
      <c r="BO1" s="1">
        <f>ROUND(BO20-DO47,0)</f>
        <v>0</v>
      </c>
      <c r="BS1" s="1">
        <f>ROUND(BS15-DP47,0)</f>
        <v>0</v>
      </c>
      <c r="BX1" s="1">
        <f>ROUND(BX20-DQ47,0)</f>
        <v>0</v>
      </c>
      <c r="CC1" s="1">
        <f>ROUND(CC20-DR47,0)</f>
        <v>0</v>
      </c>
      <c r="CH1" s="1">
        <f>ROUND(CH19-DS47,0)</f>
        <v>0</v>
      </c>
      <c r="CM1" s="1">
        <f>ROUND(CM20-DT47,0)</f>
        <v>0</v>
      </c>
    </row>
    <row r="2" spans="1:131" ht="15" customHeight="1" thickBot="1">
      <c r="A2" s="2"/>
      <c r="B2" s="2"/>
      <c r="C2" s="2"/>
      <c r="D2" s="2"/>
      <c r="E2" s="2"/>
      <c r="F2" s="2"/>
      <c r="G2" s="3"/>
      <c r="L2" s="3"/>
      <c r="Q2" s="3"/>
      <c r="V2" s="3"/>
      <c r="Z2" s="3"/>
      <c r="AD2" s="3"/>
      <c r="AI2" s="3"/>
      <c r="BA2" s="3"/>
      <c r="BE2" s="3"/>
      <c r="BJ2" s="3"/>
      <c r="BO2" s="3"/>
      <c r="BS2" s="3"/>
      <c r="BX2" s="3"/>
      <c r="CC2" s="3"/>
      <c r="CD2" s="3"/>
      <c r="CE2" s="3"/>
      <c r="CF2" s="3"/>
      <c r="CG2" s="3"/>
      <c r="CH2" s="3"/>
      <c r="CM2" s="3"/>
      <c r="CN2" s="3"/>
      <c r="CO2" s="3"/>
      <c r="CP2" s="3"/>
      <c r="CQ2" s="3"/>
      <c r="CR2" s="3"/>
      <c r="CS2" s="2"/>
      <c r="CT2" s="2"/>
      <c r="CU2" s="2"/>
      <c r="CV2" s="2"/>
      <c r="CW2" s="3"/>
      <c r="DA2" s="381"/>
      <c r="DB2" s="381"/>
      <c r="DC2" s="381"/>
      <c r="DD2" s="381"/>
      <c r="DE2" s="381"/>
      <c r="DF2" s="381"/>
      <c r="DG2" s="381"/>
      <c r="DH2" s="381"/>
      <c r="DI2" s="381"/>
      <c r="DJ2" s="381"/>
      <c r="DK2" s="381"/>
      <c r="DL2" s="381"/>
      <c r="DM2" s="381"/>
      <c r="DN2" s="381"/>
      <c r="DO2" s="3"/>
      <c r="DP2" s="381"/>
      <c r="DQ2" s="381"/>
      <c r="DR2" s="381"/>
      <c r="DS2" s="381"/>
      <c r="DT2" s="381"/>
      <c r="DU2" s="381"/>
      <c r="DV2" s="381"/>
    </row>
    <row r="3" spans="1:131" s="2" customFormat="1" ht="15" customHeight="1" thickBot="1">
      <c r="G3" s="382">
        <f>DA12</f>
        <v>3.01</v>
      </c>
      <c r="H3" s="9"/>
      <c r="I3" s="9"/>
      <c r="J3" s="9"/>
      <c r="K3" s="9"/>
      <c r="L3" s="382">
        <f>DB12</f>
        <v>3.0199999999999996</v>
      </c>
      <c r="N3" s="10"/>
      <c r="P3" s="11"/>
      <c r="Q3" s="382">
        <f>DC12</f>
        <v>3.0299999999999994</v>
      </c>
      <c r="S3" s="3"/>
      <c r="V3" s="382">
        <f>DD12</f>
        <v>3.0399999999999991</v>
      </c>
      <c r="W3" s="383"/>
      <c r="X3" s="383"/>
      <c r="Y3" s="383"/>
      <c r="Z3" s="382">
        <f>DE12</f>
        <v>3.0499999999999989</v>
      </c>
      <c r="AA3" s="383"/>
      <c r="AB3" s="383"/>
      <c r="AC3" s="383"/>
      <c r="AD3" s="382">
        <f>DF12</f>
        <v>3.0599999999999987</v>
      </c>
      <c r="AE3" s="383"/>
      <c r="AF3" s="383"/>
      <c r="AG3" s="383"/>
      <c r="AI3" s="382">
        <f>DG12</f>
        <v>3.0699999999999985</v>
      </c>
      <c r="AK3" s="4"/>
      <c r="AM3" s="382">
        <f>DH12</f>
        <v>3.0799999999999983</v>
      </c>
      <c r="AV3" s="382">
        <f>DI12</f>
        <v>3.0899999999999981</v>
      </c>
      <c r="AY3" s="13"/>
      <c r="BA3" s="382">
        <f>DL12</f>
        <v>3.0999999999999979</v>
      </c>
      <c r="BB3" s="2" t="s">
        <v>0</v>
      </c>
      <c r="BE3" s="382">
        <f>DM12</f>
        <v>3.1099999999999977</v>
      </c>
      <c r="BF3" s="14"/>
      <c r="BG3" s="14"/>
      <c r="BH3" s="14"/>
      <c r="BI3" s="14"/>
      <c r="BJ3" s="382">
        <f>DN12</f>
        <v>3.1199999999999974</v>
      </c>
      <c r="BO3" s="382">
        <f>DO12</f>
        <v>3.1299999999999972</v>
      </c>
      <c r="BS3" s="382">
        <f>DP12</f>
        <v>3.139999999999997</v>
      </c>
      <c r="BT3" s="9"/>
      <c r="BU3" s="3"/>
      <c r="BV3" s="3"/>
      <c r="BW3" s="3"/>
      <c r="BX3" s="382">
        <f>DQ12</f>
        <v>3.1499999999999968</v>
      </c>
      <c r="CA3" s="13"/>
      <c r="CC3" s="382">
        <f>DR12</f>
        <v>3.1599999999999966</v>
      </c>
      <c r="CF3" s="13"/>
      <c r="CH3" s="382">
        <f>DS12</f>
        <v>3.1699999999999964</v>
      </c>
      <c r="CK3" s="13"/>
      <c r="CM3" s="382">
        <f>DT12</f>
        <v>3.1799999999999962</v>
      </c>
      <c r="CO3" s="384"/>
      <c r="CP3" s="384"/>
      <c r="CQ3" s="384"/>
      <c r="CR3" s="382">
        <f>DU12</f>
        <v>3.1899999999999959</v>
      </c>
      <c r="CW3" s="382" t="s">
        <v>297</v>
      </c>
      <c r="DI3" s="16" t="s">
        <v>298</v>
      </c>
      <c r="DV3" s="16" t="s">
        <v>299</v>
      </c>
      <c r="EA3" s="16" t="s">
        <v>437</v>
      </c>
    </row>
    <row r="4" spans="1:131" s="2" customFormat="1" ht="15" customHeight="1">
      <c r="A4" s="18" t="s">
        <v>5</v>
      </c>
      <c r="B4" s="19"/>
      <c r="C4" s="19"/>
      <c r="D4" s="19"/>
      <c r="E4" s="20"/>
      <c r="F4" s="21"/>
      <c r="G4" s="22"/>
      <c r="H4" s="19" t="s">
        <v>5</v>
      </c>
      <c r="I4" s="20"/>
      <c r="J4" s="20"/>
      <c r="K4" s="20"/>
      <c r="L4" s="20"/>
      <c r="M4" s="791" t="str">
        <f>PSPL</f>
        <v>PUGET SOUND ENERGY-ELECTRIC</v>
      </c>
      <c r="N4" s="791"/>
      <c r="O4" s="791"/>
      <c r="P4" s="791"/>
      <c r="Q4" s="791"/>
      <c r="R4" s="19" t="str">
        <f>+A4</f>
        <v>PUGET SOUND ENERGY-ELECTRIC</v>
      </c>
      <c r="S4" s="19"/>
      <c r="T4" s="20"/>
      <c r="U4" s="20"/>
      <c r="V4" s="20"/>
      <c r="W4" s="19" t="str">
        <f>PSPL</f>
        <v>PUGET SOUND ENERGY-ELECTRIC</v>
      </c>
      <c r="X4" s="20"/>
      <c r="Y4" s="20"/>
      <c r="Z4" s="23"/>
      <c r="AA4" s="19" t="str">
        <f>PSPL</f>
        <v>PUGET SOUND ENERGY-ELECTRIC</v>
      </c>
      <c r="AB4" s="20"/>
      <c r="AC4" s="20"/>
      <c r="AD4" s="20"/>
      <c r="AE4" s="19" t="str">
        <f>PSPL</f>
        <v>PUGET SOUND ENERGY-ELECTRIC</v>
      </c>
      <c r="AF4" s="20"/>
      <c r="AG4" s="20"/>
      <c r="AH4" s="20"/>
      <c r="AI4" s="20"/>
      <c r="AJ4" s="19" t="str">
        <f>PSPL</f>
        <v>PUGET SOUND ENERGY-ELECTRIC</v>
      </c>
      <c r="AK4" s="20"/>
      <c r="AL4" s="20"/>
      <c r="AM4" s="20"/>
      <c r="AN4" s="19" t="str">
        <f>PSPL</f>
        <v>PUGET SOUND ENERGY-ELECTRIC</v>
      </c>
      <c r="AO4" s="20"/>
      <c r="AP4" s="20"/>
      <c r="AQ4" s="20"/>
      <c r="AR4" s="20"/>
      <c r="AS4" s="20"/>
      <c r="AT4" s="20"/>
      <c r="AU4" s="20"/>
      <c r="AV4" s="20"/>
      <c r="AW4" s="19" t="str">
        <f>PSPL</f>
        <v>PUGET SOUND ENERGY-ELECTRIC</v>
      </c>
      <c r="AX4" s="24"/>
      <c r="AY4" s="25"/>
      <c r="AZ4" s="20"/>
      <c r="BA4" s="20"/>
      <c r="BB4" s="26" t="str">
        <f>PSPL</f>
        <v>PUGET SOUND ENERGY-ELECTRIC</v>
      </c>
      <c r="BC4" s="26"/>
      <c r="BD4" s="26"/>
      <c r="BE4" s="26"/>
      <c r="BF4" s="19" t="str">
        <f>PSPL</f>
        <v>PUGET SOUND ENERGY-ELECTRIC</v>
      </c>
      <c r="BG4" s="20"/>
      <c r="BH4" s="20"/>
      <c r="BI4" s="20"/>
      <c r="BJ4" s="27"/>
      <c r="BK4" s="19" t="str">
        <f>PSPL</f>
        <v>PUGET SOUND ENERGY-ELECTRIC</v>
      </c>
      <c r="BL4" s="20"/>
      <c r="BM4" s="20"/>
      <c r="BN4" s="20"/>
      <c r="BO4" s="20"/>
      <c r="BP4" s="20" t="str">
        <f>PSPL</f>
        <v>PUGET SOUND ENERGY-ELECTRIC</v>
      </c>
      <c r="BQ4" s="20"/>
      <c r="BR4" s="20"/>
      <c r="BS4" s="20"/>
      <c r="BT4" s="19" t="str">
        <f>PSPL</f>
        <v>PUGET SOUND ENERGY-ELECTRIC</v>
      </c>
      <c r="BU4" s="20"/>
      <c r="BV4" s="20"/>
      <c r="BW4" s="20"/>
      <c r="BX4" s="20"/>
      <c r="BY4" s="19" t="str">
        <f>PSPL</f>
        <v>PUGET SOUND ENERGY-ELECTRIC</v>
      </c>
      <c r="BZ4" s="24"/>
      <c r="CA4" s="25"/>
      <c r="CB4" s="20"/>
      <c r="CC4" s="20"/>
      <c r="CD4" s="19" t="str">
        <f>PSPL</f>
        <v>PUGET SOUND ENERGY-ELECTRIC</v>
      </c>
      <c r="CE4" s="24"/>
      <c r="CF4" s="25"/>
      <c r="CG4" s="20"/>
      <c r="CH4" s="20"/>
      <c r="CI4" s="19" t="str">
        <f>PSPL</f>
        <v>PUGET SOUND ENERGY-ELECTRIC</v>
      </c>
      <c r="CJ4" s="24"/>
      <c r="CK4" s="25"/>
      <c r="CL4" s="20"/>
      <c r="CM4" s="20"/>
      <c r="CN4" s="19" t="str">
        <f>PSPL</f>
        <v>PUGET SOUND ENERGY-ELECTRIC</v>
      </c>
      <c r="CO4" s="20"/>
      <c r="CP4" s="20"/>
      <c r="CQ4" s="20"/>
      <c r="CR4" s="20"/>
      <c r="CS4" s="19" t="str">
        <f>PSPL</f>
        <v>PUGET SOUND ENERGY-ELECTRIC</v>
      </c>
      <c r="CT4" s="20"/>
      <c r="CU4" s="20"/>
      <c r="CV4" s="20"/>
      <c r="CW4" s="27"/>
      <c r="CX4" s="19" t="str">
        <f>PSPL</f>
        <v>PUGET SOUND ENERGY-ELECTRIC</v>
      </c>
      <c r="CY4" s="24"/>
      <c r="CZ4" s="24"/>
      <c r="DA4" s="20"/>
      <c r="DB4" s="20"/>
      <c r="DC4" s="24"/>
      <c r="DD4" s="24"/>
      <c r="DE4" s="24"/>
      <c r="DF4" s="24"/>
      <c r="DG4" s="24"/>
      <c r="DH4" s="24"/>
      <c r="DI4" s="24"/>
      <c r="DJ4" s="19" t="str">
        <f>PSPL</f>
        <v>PUGET SOUND ENERGY-ELECTRIC</v>
      </c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8" t="s">
        <v>6</v>
      </c>
      <c r="DX4" s="20"/>
      <c r="DY4" s="20"/>
    </row>
    <row r="5" spans="1:131" s="2" customFormat="1" ht="15" customHeight="1">
      <c r="A5" s="18" t="s">
        <v>7</v>
      </c>
      <c r="B5" s="19"/>
      <c r="C5" s="19"/>
      <c r="D5" s="19"/>
      <c r="E5" s="20"/>
      <c r="F5" s="21"/>
      <c r="G5" s="22"/>
      <c r="H5" s="19" t="s">
        <v>8</v>
      </c>
      <c r="I5" s="22"/>
      <c r="J5" s="22"/>
      <c r="K5" s="22"/>
      <c r="L5" s="22"/>
      <c r="M5" s="791" t="s">
        <v>9</v>
      </c>
      <c r="N5" s="791"/>
      <c r="O5" s="791"/>
      <c r="P5" s="791"/>
      <c r="Q5" s="791"/>
      <c r="R5" s="20" t="s">
        <v>300</v>
      </c>
      <c r="S5" s="19"/>
      <c r="T5" s="20"/>
      <c r="U5" s="19"/>
      <c r="V5" s="19"/>
      <c r="W5" s="20" t="s">
        <v>11</v>
      </c>
      <c r="X5" s="20"/>
      <c r="Y5" s="20"/>
      <c r="Z5" s="23"/>
      <c r="AA5" s="20" t="s">
        <v>12</v>
      </c>
      <c r="AB5" s="20"/>
      <c r="AC5" s="20"/>
      <c r="AD5" s="22"/>
      <c r="AE5" s="20"/>
      <c r="AF5" s="792" t="s">
        <v>13</v>
      </c>
      <c r="AG5" s="792"/>
      <c r="AH5" s="792"/>
      <c r="AI5" s="19"/>
      <c r="AJ5" s="19" t="s">
        <v>14</v>
      </c>
      <c r="AK5" s="20"/>
      <c r="AL5" s="20"/>
      <c r="AM5" s="22"/>
      <c r="AN5" s="20" t="s">
        <v>15</v>
      </c>
      <c r="AO5" s="20"/>
      <c r="AP5" s="20"/>
      <c r="AQ5" s="20"/>
      <c r="AR5" s="20"/>
      <c r="AS5" s="20"/>
      <c r="AT5" s="20"/>
      <c r="AU5" s="22"/>
      <c r="AV5" s="22"/>
      <c r="AW5" s="20" t="s">
        <v>16</v>
      </c>
      <c r="AX5" s="24"/>
      <c r="AY5" s="25"/>
      <c r="AZ5" s="20"/>
      <c r="BA5" s="22"/>
      <c r="BB5" s="29" t="s">
        <v>17</v>
      </c>
      <c r="BC5" s="29"/>
      <c r="BD5" s="29"/>
      <c r="BE5" s="29"/>
      <c r="BF5" s="20" t="s">
        <v>18</v>
      </c>
      <c r="BG5" s="20"/>
      <c r="BH5" s="20"/>
      <c r="BI5" s="20"/>
      <c r="BJ5" s="22"/>
      <c r="BK5" s="20" t="s">
        <v>19</v>
      </c>
      <c r="BL5" s="20"/>
      <c r="BM5" s="20"/>
      <c r="BN5" s="20"/>
      <c r="BO5" s="22"/>
      <c r="BP5" s="19" t="s">
        <v>20</v>
      </c>
      <c r="BQ5" s="20"/>
      <c r="BR5" s="20"/>
      <c r="BS5" s="20"/>
      <c r="BT5" s="20" t="s">
        <v>21</v>
      </c>
      <c r="BU5" s="22"/>
      <c r="BV5" s="22"/>
      <c r="BW5" s="22"/>
      <c r="BX5" s="22"/>
      <c r="BY5" s="20" t="s">
        <v>22</v>
      </c>
      <c r="BZ5" s="24"/>
      <c r="CA5" s="25"/>
      <c r="CB5" s="20"/>
      <c r="CC5" s="22"/>
      <c r="CD5" s="20" t="s">
        <v>23</v>
      </c>
      <c r="CE5" s="24"/>
      <c r="CF5" s="25"/>
      <c r="CG5" s="20"/>
      <c r="CH5" s="22"/>
      <c r="CI5" s="20" t="s">
        <v>24</v>
      </c>
      <c r="CJ5" s="24"/>
      <c r="CK5" s="25"/>
      <c r="CL5" s="20"/>
      <c r="CM5" s="22"/>
      <c r="CN5" s="20" t="s">
        <v>10</v>
      </c>
      <c r="CO5" s="22"/>
      <c r="CP5" s="22"/>
      <c r="CQ5" s="22"/>
      <c r="CR5" s="22"/>
      <c r="CS5" s="20" t="s">
        <v>25</v>
      </c>
      <c r="CT5" s="20"/>
      <c r="CU5" s="20"/>
      <c r="CV5" s="20"/>
      <c r="CW5" s="20"/>
      <c r="CX5" s="19" t="s">
        <v>26</v>
      </c>
      <c r="CY5" s="24"/>
      <c r="CZ5" s="24"/>
      <c r="DA5" s="20"/>
      <c r="DB5" s="20"/>
      <c r="DC5" s="24"/>
      <c r="DD5" s="24"/>
      <c r="DE5" s="24"/>
      <c r="DF5" s="24"/>
      <c r="DG5" s="24"/>
      <c r="DH5" s="24"/>
      <c r="DI5" s="24"/>
      <c r="DJ5" s="19" t="s">
        <v>26</v>
      </c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19" t="str">
        <f>PSPL</f>
        <v>PUGET SOUND ENERGY-ELECTRIC</v>
      </c>
      <c r="DX5" s="20"/>
      <c r="DY5" s="22"/>
      <c r="DZ5" s="20"/>
      <c r="EA5" s="20"/>
    </row>
    <row r="6" spans="1:131" s="2" customFormat="1" ht="15" customHeight="1">
      <c r="A6" s="20" t="s">
        <v>301</v>
      </c>
      <c r="B6" s="19"/>
      <c r="C6" s="19"/>
      <c r="D6" s="19"/>
      <c r="E6" s="20"/>
      <c r="F6" s="30"/>
      <c r="G6" s="30"/>
      <c r="H6" s="20" t="str">
        <f>TESTYEAR</f>
        <v>FOR THE TWELVE MONTHS ENDED DECEMBER 31, 2012</v>
      </c>
      <c r="I6" s="30"/>
      <c r="J6" s="30"/>
      <c r="K6" s="30"/>
      <c r="L6" s="30"/>
      <c r="M6" s="790" t="str">
        <f>TESTYEAR</f>
        <v>FOR THE TWELVE MONTHS ENDED DECEMBER 31, 2012</v>
      </c>
      <c r="N6" s="790"/>
      <c r="O6" s="790"/>
      <c r="P6" s="790"/>
      <c r="Q6" s="790"/>
      <c r="R6" s="20" t="str">
        <f>TESTYEAR</f>
        <v>FOR THE TWELVE MONTHS ENDED DECEMBER 31, 2012</v>
      </c>
      <c r="S6" s="19"/>
      <c r="T6" s="20"/>
      <c r="U6" s="19"/>
      <c r="V6" s="19"/>
      <c r="W6" s="20" t="str">
        <f>TESTYEAR</f>
        <v>FOR THE TWELVE MONTHS ENDED DECEMBER 31, 2012</v>
      </c>
      <c r="X6" s="20"/>
      <c r="Y6" s="20"/>
      <c r="Z6" s="23"/>
      <c r="AA6" s="20" t="str">
        <f>TESTYEAR</f>
        <v>FOR THE TWELVE MONTHS ENDED DECEMBER 31, 2012</v>
      </c>
      <c r="AB6" s="20"/>
      <c r="AC6" s="20"/>
      <c r="AD6" s="30"/>
      <c r="AE6" s="20" t="str">
        <f>TESTYEAR</f>
        <v>FOR THE TWELVE MONTHS ENDED DECEMBER 31, 2012</v>
      </c>
      <c r="AF6" s="20"/>
      <c r="AG6" s="19"/>
      <c r="AH6" s="19"/>
      <c r="AI6" s="19"/>
      <c r="AJ6" s="20" t="str">
        <f>TESTYEAR</f>
        <v>FOR THE TWELVE MONTHS ENDED DECEMBER 31, 2012</v>
      </c>
      <c r="AK6" s="19"/>
      <c r="AL6" s="20"/>
      <c r="AM6" s="30"/>
      <c r="AN6" s="20" t="str">
        <f>TESTYEAR</f>
        <v>FOR THE TWELVE MONTHS ENDED DECEMBER 31, 2012</v>
      </c>
      <c r="AO6" s="20"/>
      <c r="AP6" s="20"/>
      <c r="AQ6" s="20"/>
      <c r="AR6" s="20"/>
      <c r="AS6" s="20"/>
      <c r="AT6" s="20"/>
      <c r="AU6" s="30"/>
      <c r="AV6" s="30"/>
      <c r="AW6" s="20" t="str">
        <f>TESTYEAR</f>
        <v>FOR THE TWELVE MONTHS ENDED DECEMBER 31, 2012</v>
      </c>
      <c r="AX6" s="24"/>
      <c r="AY6" s="25"/>
      <c r="AZ6" s="20"/>
      <c r="BA6" s="30"/>
      <c r="BB6" s="29" t="str">
        <f>TESTYEAR</f>
        <v>FOR THE TWELVE MONTHS ENDED DECEMBER 31, 2012</v>
      </c>
      <c r="BC6" s="29"/>
      <c r="BD6" s="29"/>
      <c r="BE6" s="29"/>
      <c r="BF6" s="20" t="str">
        <f>TESTYEAR</f>
        <v>FOR THE TWELVE MONTHS ENDED DECEMBER 31, 2012</v>
      </c>
      <c r="BG6" s="20"/>
      <c r="BH6" s="20"/>
      <c r="BI6" s="20"/>
      <c r="BJ6" s="30"/>
      <c r="BK6" s="20" t="str">
        <f>TESTYEAR</f>
        <v>FOR THE TWELVE MONTHS ENDED DECEMBER 31, 2012</v>
      </c>
      <c r="BL6" s="20"/>
      <c r="BM6" s="20"/>
      <c r="BN6" s="20"/>
      <c r="BO6" s="30"/>
      <c r="BP6" s="19" t="str">
        <f>TESTYEAR</f>
        <v>FOR THE TWELVE MONTHS ENDED DECEMBER 31, 2012</v>
      </c>
      <c r="BQ6" s="20"/>
      <c r="BR6" s="20"/>
      <c r="BS6" s="20"/>
      <c r="BT6" s="20" t="str">
        <f>TESTYEAR</f>
        <v>FOR THE TWELVE MONTHS ENDED DECEMBER 31, 2012</v>
      </c>
      <c r="BU6" s="30"/>
      <c r="BV6" s="30"/>
      <c r="BW6" s="30"/>
      <c r="BX6" s="30"/>
      <c r="BY6" s="20" t="str">
        <f>TESTYEAR</f>
        <v>FOR THE TWELVE MONTHS ENDED DECEMBER 31, 2012</v>
      </c>
      <c r="BZ6" s="24"/>
      <c r="CA6" s="25"/>
      <c r="CB6" s="20"/>
      <c r="CC6" s="30"/>
      <c r="CD6" s="20" t="str">
        <f>TESTYEAR</f>
        <v>FOR THE TWELVE MONTHS ENDED DECEMBER 31, 2012</v>
      </c>
      <c r="CE6" s="24"/>
      <c r="CF6" s="25"/>
      <c r="CG6" s="20"/>
      <c r="CH6" s="30"/>
      <c r="CI6" s="20" t="str">
        <f>TESTYEAR</f>
        <v>FOR THE TWELVE MONTHS ENDED DECEMBER 31, 2012</v>
      </c>
      <c r="CJ6" s="24"/>
      <c r="CK6" s="25"/>
      <c r="CL6" s="20"/>
      <c r="CM6" s="30"/>
      <c r="CN6" s="20" t="str">
        <f>TESTYEAR</f>
        <v>FOR THE TWELVE MONTHS ENDED DECEMBER 31, 2012</v>
      </c>
      <c r="CO6" s="30"/>
      <c r="CP6" s="30"/>
      <c r="CQ6" s="30"/>
      <c r="CR6" s="30"/>
      <c r="CS6" s="20" t="str">
        <f>TESTYEAR</f>
        <v>FOR THE TWELVE MONTHS ENDED DECEMBER 31, 2012</v>
      </c>
      <c r="CT6" s="20"/>
      <c r="CU6" s="20"/>
      <c r="CV6" s="20"/>
      <c r="CW6" s="20"/>
      <c r="CX6" s="20" t="str">
        <f>TESTYEAR</f>
        <v>FOR THE TWELVE MONTHS ENDED DECEMBER 31, 2012</v>
      </c>
      <c r="CY6" s="24"/>
      <c r="CZ6" s="24"/>
      <c r="DA6" s="20"/>
      <c r="DB6" s="20"/>
      <c r="DC6" s="24"/>
      <c r="DD6" s="24"/>
      <c r="DE6" s="24"/>
      <c r="DF6" s="24"/>
      <c r="DG6" s="24"/>
      <c r="DH6" s="24"/>
      <c r="DI6" s="24"/>
      <c r="DJ6" s="20" t="str">
        <f>TESTYEAR</f>
        <v>FOR THE TWELVE MONTHS ENDED DECEMBER 31, 2012</v>
      </c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19" t="s">
        <v>28</v>
      </c>
      <c r="DX6" s="20"/>
      <c r="DY6" s="30"/>
      <c r="DZ6" s="27"/>
      <c r="EA6" s="20"/>
    </row>
    <row r="7" spans="1:131" s="2" customFormat="1" ht="15" customHeight="1">
      <c r="A7" s="19" t="s">
        <v>29</v>
      </c>
      <c r="B7" s="19"/>
      <c r="C7" s="19"/>
      <c r="D7" s="19"/>
      <c r="E7" s="20"/>
      <c r="F7" s="20"/>
      <c r="G7" s="20"/>
      <c r="H7" s="19" t="s">
        <v>29</v>
      </c>
      <c r="I7" s="20"/>
      <c r="J7" s="20"/>
      <c r="K7" s="20"/>
      <c r="L7" s="20"/>
      <c r="M7" s="791" t="str">
        <f>DOCKET</f>
        <v>COMMISSION BASIS REPORT</v>
      </c>
      <c r="N7" s="791"/>
      <c r="O7" s="791"/>
      <c r="P7" s="791"/>
      <c r="Q7" s="791"/>
      <c r="R7" s="19" t="str">
        <f>DOCKET</f>
        <v>COMMISSION BASIS REPORT</v>
      </c>
      <c r="S7" s="19"/>
      <c r="T7" s="20"/>
      <c r="U7" s="19"/>
      <c r="V7" s="19"/>
      <c r="W7" s="20" t="str">
        <f>DOCKET</f>
        <v>COMMISSION BASIS REPORT</v>
      </c>
      <c r="X7" s="19"/>
      <c r="Y7" s="19"/>
      <c r="Z7" s="23"/>
      <c r="AA7" s="19" t="str">
        <f>DOCKET</f>
        <v>COMMISSION BASIS REPORT</v>
      </c>
      <c r="AB7" s="20"/>
      <c r="AC7" s="20"/>
      <c r="AD7" s="30"/>
      <c r="AE7" s="19" t="str">
        <f>DOCKET</f>
        <v>COMMISSION BASIS REPORT</v>
      </c>
      <c r="AF7" s="20"/>
      <c r="AG7" s="19"/>
      <c r="AH7" s="19"/>
      <c r="AI7" s="19"/>
      <c r="AJ7" s="20" t="str">
        <f>DOCKET</f>
        <v>COMMISSION BASIS REPORT</v>
      </c>
      <c r="AK7" s="19"/>
      <c r="AL7" s="20"/>
      <c r="AM7" s="20"/>
      <c r="AN7" s="20" t="str">
        <f>DOCKET</f>
        <v>COMMISSION BASIS REPORT</v>
      </c>
      <c r="AO7" s="20"/>
      <c r="AP7" s="20"/>
      <c r="AQ7" s="20"/>
      <c r="AR7" s="20"/>
      <c r="AS7" s="20"/>
      <c r="AT7" s="20"/>
      <c r="AU7" s="30"/>
      <c r="AV7" s="30"/>
      <c r="AW7" s="20" t="str">
        <f>DOCKET</f>
        <v>COMMISSION BASIS REPORT</v>
      </c>
      <c r="AX7" s="24"/>
      <c r="AY7" s="25"/>
      <c r="AZ7" s="20"/>
      <c r="BA7" s="20"/>
      <c r="BB7" s="29" t="str">
        <f>DOCKET</f>
        <v>COMMISSION BASIS REPORT</v>
      </c>
      <c r="BC7" s="29"/>
      <c r="BD7" s="29"/>
      <c r="BE7" s="29"/>
      <c r="BF7" s="19" t="str">
        <f>DOCKET</f>
        <v>COMMISSION BASIS REPORT</v>
      </c>
      <c r="BG7" s="20"/>
      <c r="BH7" s="20"/>
      <c r="BI7" s="19"/>
      <c r="BJ7" s="30"/>
      <c r="BK7" s="790" t="str">
        <f>DOCKET</f>
        <v>COMMISSION BASIS REPORT</v>
      </c>
      <c r="BL7" s="790"/>
      <c r="BM7" s="790"/>
      <c r="BN7" s="790"/>
      <c r="BO7" s="790"/>
      <c r="BP7" s="19" t="str">
        <f>DOCKET</f>
        <v>COMMISSION BASIS REPORT</v>
      </c>
      <c r="BQ7" s="20"/>
      <c r="BR7" s="20"/>
      <c r="BS7" s="20"/>
      <c r="BT7" s="790" t="str">
        <f>DOCKET</f>
        <v>COMMISSION BASIS REPORT</v>
      </c>
      <c r="BU7" s="790"/>
      <c r="BV7" s="790"/>
      <c r="BW7" s="790"/>
      <c r="BX7" s="790"/>
      <c r="BY7" s="20" t="str">
        <f>DOCKET</f>
        <v>COMMISSION BASIS REPORT</v>
      </c>
      <c r="BZ7" s="24"/>
      <c r="CA7" s="25"/>
      <c r="CB7" s="20"/>
      <c r="CC7" s="20"/>
      <c r="CD7" s="20" t="str">
        <f>DOCKET</f>
        <v>COMMISSION BASIS REPORT</v>
      </c>
      <c r="CE7" s="24"/>
      <c r="CF7" s="25"/>
      <c r="CG7" s="20"/>
      <c r="CH7" s="20"/>
      <c r="CI7" s="20" t="str">
        <f>DOCKET</f>
        <v>COMMISSION BASIS REPORT</v>
      </c>
      <c r="CJ7" s="24"/>
      <c r="CK7" s="25"/>
      <c r="CL7" s="20"/>
      <c r="CM7" s="20"/>
      <c r="CN7" s="20" t="str">
        <f>DOCKET</f>
        <v>COMMISSION BASIS REPORT</v>
      </c>
      <c r="CO7" s="20"/>
      <c r="CP7" s="20"/>
      <c r="CQ7" s="20"/>
      <c r="CR7" s="20"/>
      <c r="CS7" s="19" t="str">
        <f>DOCKET</f>
        <v>COMMISSION BASIS REPORT</v>
      </c>
      <c r="CT7" s="20"/>
      <c r="CU7" s="20"/>
      <c r="CV7" s="20"/>
      <c r="CW7" s="20"/>
      <c r="CX7" s="20" t="str">
        <f>DOCKET</f>
        <v>COMMISSION BASIS REPORT</v>
      </c>
      <c r="CY7" s="24"/>
      <c r="CZ7" s="24"/>
      <c r="DA7" s="20"/>
      <c r="DB7" s="20"/>
      <c r="DC7" s="24"/>
      <c r="DD7" s="24"/>
      <c r="DE7" s="24"/>
      <c r="DF7" s="24"/>
      <c r="DG7" s="24"/>
      <c r="DH7" s="24"/>
      <c r="DI7" s="24"/>
      <c r="DJ7" s="20" t="str">
        <f>DOCKET</f>
        <v>COMMISSION BASIS REPORT</v>
      </c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427" t="str">
        <f>TESTYEAR</f>
        <v>FOR THE TWELVE MONTHS ENDED DECEMBER 31, 2012</v>
      </c>
      <c r="DX7" s="20"/>
      <c r="DY7" s="20"/>
      <c r="DZ7" s="27"/>
      <c r="EA7" s="20"/>
    </row>
    <row r="8" spans="1:131" s="2" customFormat="1" ht="15" customHeight="1">
      <c r="F8" s="31"/>
      <c r="P8" s="32"/>
      <c r="S8" s="33"/>
      <c r="T8" s="33"/>
      <c r="U8" s="33"/>
      <c r="V8" s="33"/>
      <c r="X8" s="33"/>
      <c r="Y8" s="33"/>
      <c r="Z8" s="34"/>
      <c r="AB8" s="33"/>
      <c r="AC8" s="35"/>
      <c r="AD8" s="35"/>
      <c r="AG8" s="33"/>
      <c r="AH8" s="33"/>
      <c r="AI8" s="33"/>
      <c r="AP8" s="379"/>
      <c r="AQ8" s="379"/>
      <c r="AR8" s="379"/>
      <c r="AS8" s="379" t="s">
        <v>30</v>
      </c>
      <c r="AT8" s="379"/>
      <c r="AU8" s="379"/>
      <c r="AV8" s="379" t="s">
        <v>31</v>
      </c>
      <c r="AW8" s="37"/>
      <c r="AY8" s="13"/>
      <c r="BA8" s="38"/>
      <c r="BC8" s="33"/>
      <c r="BF8" s="14"/>
      <c r="BG8" s="11"/>
      <c r="BH8" s="11"/>
      <c r="BI8" s="14"/>
      <c r="BJ8" s="14"/>
      <c r="BL8" s="33"/>
      <c r="BM8" s="33"/>
      <c r="BT8" s="35"/>
      <c r="BU8" s="35"/>
      <c r="BV8" s="35"/>
      <c r="BW8" s="35"/>
      <c r="BX8" s="35"/>
      <c r="BY8" s="37"/>
      <c r="CA8" s="13" t="s">
        <v>0</v>
      </c>
      <c r="CC8" s="38"/>
      <c r="CD8" s="37"/>
      <c r="CF8" s="13"/>
      <c r="CH8" s="38"/>
      <c r="CI8" s="37"/>
      <c r="CK8" s="13"/>
      <c r="CM8" s="38"/>
      <c r="CN8" s="37"/>
      <c r="CO8" s="38"/>
      <c r="CP8" s="38"/>
      <c r="CQ8" s="38"/>
      <c r="CR8" s="38"/>
      <c r="CX8" s="39"/>
      <c r="DA8" s="40"/>
      <c r="DB8" s="40"/>
      <c r="DC8" s="20"/>
      <c r="DD8" s="20"/>
      <c r="DE8" s="20"/>
      <c r="DF8" s="19"/>
      <c r="DG8" s="19"/>
      <c r="DH8" s="19"/>
      <c r="DI8" s="19"/>
      <c r="DJ8" s="19"/>
      <c r="DK8" s="19"/>
      <c r="DL8" s="20"/>
      <c r="DM8" s="40"/>
      <c r="DN8" s="40"/>
      <c r="DO8" s="20"/>
      <c r="DP8" s="20"/>
      <c r="DQ8" s="20"/>
      <c r="DR8" s="20"/>
      <c r="DS8" s="20"/>
      <c r="DT8" s="20"/>
      <c r="DU8" s="20"/>
      <c r="DV8" s="19"/>
      <c r="DW8" s="20" t="str">
        <f>DOCKET</f>
        <v>COMMISSION BASIS REPORT</v>
      </c>
      <c r="DX8" s="20"/>
      <c r="DY8" s="20"/>
      <c r="DZ8" s="27"/>
      <c r="EA8" s="20"/>
    </row>
    <row r="9" spans="1:131" s="2" customFormat="1" ht="15" customHeight="1">
      <c r="A9" s="380" t="s">
        <v>32</v>
      </c>
      <c r="B9" s="33"/>
      <c r="C9" s="33"/>
      <c r="D9" s="42"/>
      <c r="G9" s="379"/>
      <c r="H9" s="380" t="s">
        <v>32</v>
      </c>
      <c r="I9" s="379"/>
      <c r="M9" s="379" t="s">
        <v>32</v>
      </c>
      <c r="N9" s="33"/>
      <c r="O9" s="380"/>
      <c r="P9" s="380"/>
      <c r="Q9" s="380" t="s">
        <v>33</v>
      </c>
      <c r="R9" s="379" t="s">
        <v>32</v>
      </c>
      <c r="S9" s="33"/>
      <c r="T9" s="380"/>
      <c r="U9" s="380"/>
      <c r="V9" s="33"/>
      <c r="W9" s="380" t="s">
        <v>32</v>
      </c>
      <c r="Z9" s="43"/>
      <c r="AA9" s="380" t="s">
        <v>32</v>
      </c>
      <c r="AD9" s="379" t="s">
        <v>0</v>
      </c>
      <c r="AE9" s="379" t="s">
        <v>32</v>
      </c>
      <c r="AG9" s="33"/>
      <c r="AH9" s="33"/>
      <c r="AI9" s="33"/>
      <c r="AJ9" s="380" t="s">
        <v>32</v>
      </c>
      <c r="AN9" s="379" t="s">
        <v>32</v>
      </c>
      <c r="AP9" s="379" t="s">
        <v>34</v>
      </c>
      <c r="AQ9" s="379" t="s">
        <v>35</v>
      </c>
      <c r="AR9" s="379" t="s">
        <v>36</v>
      </c>
      <c r="AS9" s="379" t="s">
        <v>37</v>
      </c>
      <c r="AT9" s="379" t="s">
        <v>36</v>
      </c>
      <c r="AU9" s="379" t="s">
        <v>34</v>
      </c>
      <c r="AV9" s="379" t="s">
        <v>38</v>
      </c>
      <c r="AW9" s="37" t="s">
        <v>39</v>
      </c>
      <c r="AY9" s="13"/>
      <c r="AZ9" s="380"/>
      <c r="BA9" s="380"/>
      <c r="BB9" s="379" t="s">
        <v>32</v>
      </c>
      <c r="BF9" s="379" t="s">
        <v>32</v>
      </c>
      <c r="BG9" s="14"/>
      <c r="BH9" s="14"/>
      <c r="BI9" s="14"/>
      <c r="BJ9" s="14"/>
      <c r="BK9" s="380" t="s">
        <v>32</v>
      </c>
      <c r="BO9" s="379" t="s">
        <v>0</v>
      </c>
      <c r="BP9" s="380" t="s">
        <v>32</v>
      </c>
      <c r="BQ9" s="33"/>
      <c r="BR9" s="33"/>
      <c r="BT9" s="380" t="s">
        <v>32</v>
      </c>
      <c r="BU9" s="44"/>
      <c r="BV9" s="44"/>
      <c r="BW9" s="44"/>
      <c r="BX9" s="44"/>
      <c r="BY9" s="37" t="s">
        <v>39</v>
      </c>
      <c r="CA9" s="13"/>
      <c r="CB9" s="380"/>
      <c r="CC9" s="380"/>
      <c r="CD9" s="380" t="s">
        <v>32</v>
      </c>
      <c r="CF9" s="380"/>
      <c r="CG9" s="380"/>
      <c r="CH9" s="380"/>
      <c r="CI9" s="45" t="s">
        <v>32</v>
      </c>
      <c r="CJ9" s="46"/>
      <c r="CK9" s="46"/>
      <c r="CL9" s="46"/>
      <c r="CM9" s="47"/>
      <c r="CN9" s="379" t="s">
        <v>32</v>
      </c>
      <c r="CO9" s="33"/>
      <c r="CP9" s="47"/>
      <c r="CQ9" s="47"/>
      <c r="CR9" s="47"/>
      <c r="CS9" s="379" t="s">
        <v>32</v>
      </c>
      <c r="CX9" s="48"/>
      <c r="CZ9" s="49" t="s">
        <v>40</v>
      </c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50"/>
      <c r="DM9" s="49"/>
      <c r="DN9" s="49"/>
      <c r="DO9" s="49"/>
      <c r="DP9" s="49"/>
      <c r="DQ9" s="50"/>
      <c r="DR9" s="50"/>
      <c r="DS9" s="50"/>
      <c r="DT9" s="50"/>
      <c r="DU9" s="50"/>
      <c r="DV9" s="49"/>
      <c r="EA9" s="379"/>
    </row>
    <row r="10" spans="1:131" s="2" customFormat="1" ht="15" customHeight="1">
      <c r="A10" s="51" t="s">
        <v>41</v>
      </c>
      <c r="B10" s="52" t="s">
        <v>42</v>
      </c>
      <c r="C10" s="52"/>
      <c r="D10" s="52"/>
      <c r="E10" s="52"/>
      <c r="F10" s="52"/>
      <c r="G10" s="53"/>
      <c r="H10" s="51" t="s">
        <v>41</v>
      </c>
      <c r="I10" s="52" t="s">
        <v>42</v>
      </c>
      <c r="J10" s="52"/>
      <c r="K10" s="53" t="s">
        <v>43</v>
      </c>
      <c r="L10" s="53" t="s">
        <v>44</v>
      </c>
      <c r="M10" s="53" t="s">
        <v>41</v>
      </c>
      <c r="N10" s="52" t="s">
        <v>42</v>
      </c>
      <c r="O10" s="51" t="s">
        <v>45</v>
      </c>
      <c r="P10" s="51" t="s">
        <v>46</v>
      </c>
      <c r="Q10" s="51" t="s">
        <v>47</v>
      </c>
      <c r="R10" s="53" t="s">
        <v>41</v>
      </c>
      <c r="S10" s="52" t="s">
        <v>42</v>
      </c>
      <c r="T10" s="51" t="s">
        <v>45</v>
      </c>
      <c r="U10" s="51" t="s">
        <v>46</v>
      </c>
      <c r="V10" s="53" t="s">
        <v>44</v>
      </c>
      <c r="W10" s="51" t="s">
        <v>41</v>
      </c>
      <c r="X10" s="54" t="s">
        <v>42</v>
      </c>
      <c r="Y10" s="52"/>
      <c r="Z10" s="55" t="s">
        <v>43</v>
      </c>
      <c r="AA10" s="51" t="s">
        <v>41</v>
      </c>
      <c r="AB10" s="54" t="s">
        <v>42</v>
      </c>
      <c r="AC10" s="53"/>
      <c r="AD10" s="53" t="s">
        <v>43</v>
      </c>
      <c r="AE10" s="53" t="s">
        <v>41</v>
      </c>
      <c r="AF10" s="54" t="s">
        <v>42</v>
      </c>
      <c r="AG10" s="53"/>
      <c r="AH10" s="53" t="s">
        <v>43</v>
      </c>
      <c r="AI10" s="53" t="s">
        <v>44</v>
      </c>
      <c r="AJ10" s="53" t="s">
        <v>41</v>
      </c>
      <c r="AK10" s="56" t="s">
        <v>42</v>
      </c>
      <c r="AL10" s="54"/>
      <c r="AM10" s="57" t="s">
        <v>43</v>
      </c>
      <c r="AN10" s="53" t="s">
        <v>41</v>
      </c>
      <c r="AO10" s="53" t="s">
        <v>48</v>
      </c>
      <c r="AP10" s="53" t="s">
        <v>49</v>
      </c>
      <c r="AQ10" s="53" t="s">
        <v>50</v>
      </c>
      <c r="AR10" s="53" t="s">
        <v>51</v>
      </c>
      <c r="AS10" s="53" t="s">
        <v>52</v>
      </c>
      <c r="AT10" s="53" t="s">
        <v>53</v>
      </c>
      <c r="AU10" s="53" t="s">
        <v>50</v>
      </c>
      <c r="AV10" s="53" t="s">
        <v>54</v>
      </c>
      <c r="AW10" s="58" t="s">
        <v>41</v>
      </c>
      <c r="AX10" s="54" t="s">
        <v>42</v>
      </c>
      <c r="AY10" s="59" t="s">
        <v>45</v>
      </c>
      <c r="AZ10" s="60" t="s">
        <v>46</v>
      </c>
      <c r="BA10" s="51" t="s">
        <v>44</v>
      </c>
      <c r="BB10" s="53" t="s">
        <v>41</v>
      </c>
      <c r="BC10" s="54" t="s">
        <v>42</v>
      </c>
      <c r="BD10" s="52"/>
      <c r="BE10" s="53" t="s">
        <v>43</v>
      </c>
      <c r="BF10" s="53" t="s">
        <v>41</v>
      </c>
      <c r="BG10" s="56" t="s">
        <v>42</v>
      </c>
      <c r="BH10" s="53" t="s">
        <v>55</v>
      </c>
      <c r="BI10" s="53" t="s">
        <v>46</v>
      </c>
      <c r="BJ10" s="61" t="s">
        <v>44</v>
      </c>
      <c r="BK10" s="51" t="s">
        <v>41</v>
      </c>
      <c r="BL10" s="54" t="s">
        <v>42</v>
      </c>
      <c r="BM10" s="53"/>
      <c r="BN10" s="53"/>
      <c r="BO10" s="53" t="s">
        <v>43</v>
      </c>
      <c r="BP10" s="51" t="s">
        <v>41</v>
      </c>
      <c r="BQ10" s="56" t="s">
        <v>42</v>
      </c>
      <c r="BR10" s="53"/>
      <c r="BS10" s="57" t="s">
        <v>43</v>
      </c>
      <c r="BT10" s="51" t="s">
        <v>41</v>
      </c>
      <c r="BU10" s="62"/>
      <c r="BV10" s="53" t="s">
        <v>45</v>
      </c>
      <c r="BW10" s="53" t="s">
        <v>46</v>
      </c>
      <c r="BX10" s="51" t="s">
        <v>44</v>
      </c>
      <c r="BY10" s="58" t="s">
        <v>41</v>
      </c>
      <c r="BZ10" s="54" t="s">
        <v>42</v>
      </c>
      <c r="CA10" s="59" t="s">
        <v>45</v>
      </c>
      <c r="CB10" s="60" t="s">
        <v>46</v>
      </c>
      <c r="CC10" s="51" t="s">
        <v>44</v>
      </c>
      <c r="CD10" s="53" t="s">
        <v>41</v>
      </c>
      <c r="CE10" s="52" t="s">
        <v>42</v>
      </c>
      <c r="CF10" s="51" t="s">
        <v>45</v>
      </c>
      <c r="CG10" s="51" t="s">
        <v>46</v>
      </c>
      <c r="CH10" s="51" t="s">
        <v>44</v>
      </c>
      <c r="CI10" s="63" t="s">
        <v>41</v>
      </c>
      <c r="CJ10" s="64" t="s">
        <v>42</v>
      </c>
      <c r="CK10" s="59" t="s">
        <v>45</v>
      </c>
      <c r="CL10" s="60" t="s">
        <v>46</v>
      </c>
      <c r="CM10" s="51" t="s">
        <v>44</v>
      </c>
      <c r="CN10" s="53" t="s">
        <v>41</v>
      </c>
      <c r="CO10" s="52" t="s">
        <v>42</v>
      </c>
      <c r="CP10" s="59" t="s">
        <v>45</v>
      </c>
      <c r="CQ10" s="60" t="s">
        <v>46</v>
      </c>
      <c r="CR10" s="51" t="s">
        <v>44</v>
      </c>
      <c r="CS10" s="53" t="s">
        <v>41</v>
      </c>
      <c r="CT10" s="54" t="s">
        <v>42</v>
      </c>
      <c r="CU10" s="52"/>
      <c r="CV10" s="52"/>
      <c r="CW10" s="57" t="s">
        <v>56</v>
      </c>
      <c r="CX10" s="48"/>
      <c r="CZ10" s="65" t="s">
        <v>57</v>
      </c>
      <c r="DA10" s="379" t="s">
        <v>58</v>
      </c>
      <c r="DB10" s="379" t="s">
        <v>52</v>
      </c>
      <c r="DC10" s="379" t="s">
        <v>59</v>
      </c>
      <c r="DD10" s="379" t="s">
        <v>302</v>
      </c>
      <c r="DE10" s="379" t="s">
        <v>61</v>
      </c>
      <c r="DF10" s="379" t="s">
        <v>62</v>
      </c>
      <c r="DG10" s="379" t="s">
        <v>63</v>
      </c>
      <c r="DH10" s="379" t="s">
        <v>64</v>
      </c>
      <c r="DI10" s="380" t="s">
        <v>65</v>
      </c>
      <c r="DJ10" s="379"/>
      <c r="DK10" s="379"/>
      <c r="DL10" s="379" t="s">
        <v>66</v>
      </c>
      <c r="DM10" s="379" t="s">
        <v>67</v>
      </c>
      <c r="DN10" s="379" t="s">
        <v>68</v>
      </c>
      <c r="DO10" s="379" t="s">
        <v>69</v>
      </c>
      <c r="DP10" s="379" t="s">
        <v>70</v>
      </c>
      <c r="DQ10" s="379" t="s">
        <v>21</v>
      </c>
      <c r="DR10" s="379" t="s">
        <v>72</v>
      </c>
      <c r="DS10" s="379" t="s">
        <v>73</v>
      </c>
      <c r="DT10" s="379" t="s">
        <v>74</v>
      </c>
      <c r="DU10" s="379" t="s">
        <v>60</v>
      </c>
      <c r="DV10" s="379" t="s">
        <v>75</v>
      </c>
      <c r="DY10" s="379" t="s">
        <v>45</v>
      </c>
      <c r="DZ10" s="379"/>
      <c r="EA10" s="379" t="s">
        <v>46</v>
      </c>
    </row>
    <row r="11" spans="1:131" ht="15" customHeight="1">
      <c r="A11" s="66">
        <v>1</v>
      </c>
      <c r="B11" s="67" t="s">
        <v>76</v>
      </c>
      <c r="C11" s="68"/>
      <c r="D11" s="68"/>
      <c r="F11" s="69"/>
      <c r="H11" s="66">
        <v>1</v>
      </c>
      <c r="I11" s="2" t="s">
        <v>77</v>
      </c>
      <c r="M11" s="70"/>
      <c r="N11" s="71"/>
      <c r="O11" s="71"/>
      <c r="P11" s="71"/>
      <c r="Q11" s="71"/>
      <c r="Z11" s="5"/>
      <c r="AA11" s="66"/>
      <c r="AB11" s="72"/>
      <c r="AC11" s="73"/>
      <c r="AD11" s="74"/>
      <c r="AE11" s="75"/>
      <c r="AF11" s="75"/>
      <c r="AG11" s="75"/>
      <c r="AH11" s="75"/>
      <c r="AI11" s="75"/>
      <c r="AP11" s="379" t="s">
        <v>78</v>
      </c>
      <c r="AQ11" s="379" t="s">
        <v>79</v>
      </c>
      <c r="AR11" s="379" t="s">
        <v>79</v>
      </c>
      <c r="AS11" s="379" t="s">
        <v>79</v>
      </c>
      <c r="AT11" s="379" t="s">
        <v>79</v>
      </c>
      <c r="AU11" s="379" t="s">
        <v>79</v>
      </c>
      <c r="AX11" s="76"/>
      <c r="AY11" s="77"/>
      <c r="BB11" s="4"/>
      <c r="BC11" s="4"/>
      <c r="BD11" s="4"/>
      <c r="BE11" s="4"/>
      <c r="BF11" s="68"/>
      <c r="BG11" s="68"/>
      <c r="BH11" s="68"/>
      <c r="BI11" s="68"/>
      <c r="BJ11" s="68"/>
      <c r="BK11" s="66"/>
      <c r="BL11" s="78"/>
      <c r="BM11" s="79"/>
      <c r="BN11" s="75"/>
      <c r="BO11" s="75"/>
      <c r="BT11" s="66"/>
      <c r="BU11" s="74"/>
      <c r="BV11" s="74"/>
      <c r="BW11" s="80"/>
      <c r="BX11" s="80"/>
      <c r="BZ11" s="76"/>
      <c r="CA11" s="77"/>
      <c r="CD11" s="35"/>
      <c r="CE11" s="81"/>
      <c r="CF11" s="82"/>
      <c r="CG11" s="82"/>
      <c r="CH11" s="83"/>
      <c r="CI11" s="84"/>
      <c r="CJ11" s="84"/>
      <c r="CK11" s="84"/>
      <c r="CL11" s="84"/>
      <c r="CM11" s="84"/>
      <c r="CP11" s="84"/>
      <c r="CQ11" s="84"/>
      <c r="CR11" s="84"/>
      <c r="CW11" s="66"/>
      <c r="CX11" s="85" t="s">
        <v>32</v>
      </c>
      <c r="CY11" s="2"/>
      <c r="CZ11" s="65" t="s">
        <v>80</v>
      </c>
      <c r="DA11" s="379" t="s">
        <v>81</v>
      </c>
      <c r="DB11" s="379" t="s">
        <v>82</v>
      </c>
      <c r="DC11" s="379" t="s">
        <v>83</v>
      </c>
      <c r="DD11" s="379" t="s">
        <v>303</v>
      </c>
      <c r="DE11" s="86" t="s">
        <v>85</v>
      </c>
      <c r="DF11" s="86" t="s">
        <v>86</v>
      </c>
      <c r="DG11" s="379" t="s">
        <v>304</v>
      </c>
      <c r="DH11" s="379" t="s">
        <v>88</v>
      </c>
      <c r="DI11" s="380" t="s">
        <v>89</v>
      </c>
      <c r="DJ11" s="85" t="s">
        <v>32</v>
      </c>
      <c r="DK11" s="2"/>
      <c r="DL11" s="379" t="s">
        <v>90</v>
      </c>
      <c r="DM11" s="86" t="s">
        <v>91</v>
      </c>
      <c r="DN11" s="379" t="s">
        <v>92</v>
      </c>
      <c r="DO11" s="86" t="s">
        <v>93</v>
      </c>
      <c r="DP11" s="86" t="s">
        <v>94</v>
      </c>
      <c r="DQ11" s="2"/>
      <c r="DR11" s="379" t="s">
        <v>95</v>
      </c>
      <c r="DS11" s="379" t="s">
        <v>96</v>
      </c>
      <c r="DT11" s="379" t="s">
        <v>97</v>
      </c>
      <c r="DU11" s="379" t="s">
        <v>84</v>
      </c>
      <c r="DV11" s="35" t="s">
        <v>98</v>
      </c>
      <c r="DW11" s="379" t="s">
        <v>32</v>
      </c>
      <c r="DX11" s="2"/>
      <c r="DY11" s="379" t="s">
        <v>99</v>
      </c>
      <c r="DZ11" s="379" t="s">
        <v>75</v>
      </c>
      <c r="EA11" s="379" t="s">
        <v>99</v>
      </c>
    </row>
    <row r="12" spans="1:131" ht="15" customHeight="1">
      <c r="A12" s="87">
        <f>+A11+1</f>
        <v>2</v>
      </c>
      <c r="C12" s="88" t="s">
        <v>45</v>
      </c>
      <c r="D12" s="75" t="s">
        <v>100</v>
      </c>
      <c r="E12" s="89" t="s">
        <v>305</v>
      </c>
      <c r="F12" s="66" t="s">
        <v>102</v>
      </c>
      <c r="H12" s="87">
        <f>H11+1</f>
        <v>2</v>
      </c>
      <c r="I12" s="90" t="s">
        <v>103</v>
      </c>
      <c r="K12" s="91">
        <v>6024348.1200000001</v>
      </c>
      <c r="M12" s="66">
        <v>1</v>
      </c>
      <c r="N12" s="92" t="s">
        <v>104</v>
      </c>
      <c r="O12" s="93"/>
      <c r="P12" s="94"/>
      <c r="Q12" s="93"/>
      <c r="R12" s="66">
        <v>1</v>
      </c>
      <c r="S12" s="385" t="s">
        <v>306</v>
      </c>
      <c r="T12" s="78"/>
      <c r="U12" s="386"/>
      <c r="V12" s="133"/>
      <c r="W12" s="66">
        <v>1</v>
      </c>
      <c r="X12" s="97" t="s">
        <v>106</v>
      </c>
      <c r="Y12" s="97"/>
      <c r="Z12" s="98">
        <v>43878509.836699963</v>
      </c>
      <c r="AA12" s="66">
        <v>1</v>
      </c>
      <c r="AB12" s="72" t="s">
        <v>107</v>
      </c>
      <c r="AC12" s="99">
        <f>EA49</f>
        <v>4883767762.6252317</v>
      </c>
      <c r="AD12" s="74" t="s">
        <v>0</v>
      </c>
      <c r="AE12" s="66">
        <v>1</v>
      </c>
      <c r="AF12" s="100" t="s">
        <v>108</v>
      </c>
      <c r="AG12" s="101"/>
      <c r="AH12" s="101"/>
      <c r="AI12" s="101"/>
      <c r="AJ12" s="66">
        <v>1</v>
      </c>
      <c r="AK12" s="68" t="s">
        <v>307</v>
      </c>
      <c r="AL12" s="102"/>
      <c r="AM12" s="103"/>
      <c r="AN12" s="66">
        <v>1</v>
      </c>
      <c r="AO12" s="4" t="s">
        <v>129</v>
      </c>
      <c r="AP12" s="104">
        <v>10727813.25</v>
      </c>
      <c r="AQ12" s="104">
        <v>2093755522.6100001</v>
      </c>
      <c r="AR12" s="104">
        <v>64642019.060000002</v>
      </c>
      <c r="AS12" s="104">
        <v>7215398.1699999897</v>
      </c>
      <c r="AT12" s="104">
        <v>360828.64</v>
      </c>
      <c r="AU12" s="104">
        <f>AQ12-AR12-AS12-AT12</f>
        <v>2021537276.74</v>
      </c>
      <c r="AV12" s="106">
        <f>ROUND(AP12/AU12,9)</f>
        <v>5.3067599999999998E-3</v>
      </c>
      <c r="AW12" s="66">
        <v>1</v>
      </c>
      <c r="AX12" s="107" t="s">
        <v>111</v>
      </c>
      <c r="AY12" s="108">
        <v>7826650.6880075596</v>
      </c>
      <c r="AZ12" s="108">
        <v>5898285.6053542113</v>
      </c>
      <c r="BA12" s="108">
        <f>AZ12-AY12</f>
        <v>-1928365.0826533483</v>
      </c>
      <c r="BB12" s="66">
        <v>1</v>
      </c>
      <c r="BC12" s="110" t="s">
        <v>112</v>
      </c>
      <c r="BD12" s="111"/>
      <c r="BE12" s="112">
        <v>82726125.286291987</v>
      </c>
      <c r="BF12" s="66">
        <v>1</v>
      </c>
      <c r="BG12" s="68" t="s">
        <v>113</v>
      </c>
      <c r="BH12" s="113">
        <v>118254.82546960958</v>
      </c>
      <c r="BI12" s="113">
        <v>109622.22321032811</v>
      </c>
      <c r="BJ12" s="113">
        <f>+BI12-BH12</f>
        <v>-8632.6022592814697</v>
      </c>
      <c r="BK12" s="66">
        <f t="shared" ref="BK12:BK20" si="0">BK11+1</f>
        <v>1</v>
      </c>
      <c r="BL12" s="114" t="s">
        <v>114</v>
      </c>
      <c r="BM12" s="74"/>
      <c r="BN12" s="115">
        <v>3809524012</v>
      </c>
      <c r="BO12" s="74"/>
      <c r="BP12" s="87" t="s">
        <v>115</v>
      </c>
      <c r="BQ12" s="78" t="s">
        <v>116</v>
      </c>
      <c r="BR12" s="78"/>
      <c r="BS12" s="116">
        <v>28318.399999999998</v>
      </c>
      <c r="BT12" s="66">
        <v>1</v>
      </c>
      <c r="BU12" s="117" t="s">
        <v>308</v>
      </c>
      <c r="BV12" s="98">
        <v>-119120361.53</v>
      </c>
      <c r="BW12" s="98">
        <v>0</v>
      </c>
      <c r="BX12" s="98">
        <f>BW12-BV12</f>
        <v>119120361.53</v>
      </c>
      <c r="BY12" s="118">
        <v>1</v>
      </c>
      <c r="BZ12" s="68" t="s">
        <v>118</v>
      </c>
      <c r="CA12" s="119">
        <v>5619443.6606575269</v>
      </c>
      <c r="CB12" s="119">
        <v>5516817.2106818287</v>
      </c>
      <c r="CC12" s="108">
        <f>CB12-CA12</f>
        <v>-102626.44997569826</v>
      </c>
      <c r="CD12" s="66">
        <v>1</v>
      </c>
      <c r="CE12" s="108" t="s">
        <v>119</v>
      </c>
      <c r="CF12" s="234">
        <v>70000</v>
      </c>
      <c r="CG12" s="234">
        <v>133590.26713333334</v>
      </c>
      <c r="CH12" s="234">
        <f>CG12-CF12</f>
        <v>63590.267133333342</v>
      </c>
      <c r="CI12" s="121" t="s">
        <v>115</v>
      </c>
      <c r="CJ12" s="84" t="s">
        <v>120</v>
      </c>
      <c r="CK12" s="122">
        <v>-1138714.55</v>
      </c>
      <c r="CL12" s="122">
        <v>-633007.68000000005</v>
      </c>
      <c r="CM12" s="122">
        <f>CL12-CK12</f>
        <v>505706.87</v>
      </c>
      <c r="CN12" s="66">
        <v>1</v>
      </c>
      <c r="CO12" s="95" t="s">
        <v>105</v>
      </c>
      <c r="CP12" s="387"/>
      <c r="CQ12" s="387"/>
      <c r="CR12" s="387"/>
      <c r="CS12" s="66">
        <v>1</v>
      </c>
      <c r="CT12" s="68" t="s">
        <v>15</v>
      </c>
      <c r="CW12" s="123">
        <f>AV16</f>
        <v>5.4380000000000001E-3</v>
      </c>
      <c r="CX12" s="85" t="s">
        <v>41</v>
      </c>
      <c r="CY12" s="2"/>
      <c r="CZ12" s="65" t="s">
        <v>309</v>
      </c>
      <c r="DA12" s="124">
        <v>3.01</v>
      </c>
      <c r="DB12" s="124">
        <f t="shared" ref="DB12:DI12" si="1">DA12+0.01</f>
        <v>3.0199999999999996</v>
      </c>
      <c r="DC12" s="124">
        <f t="shared" si="1"/>
        <v>3.0299999999999994</v>
      </c>
      <c r="DD12" s="124">
        <f t="shared" si="1"/>
        <v>3.0399999999999991</v>
      </c>
      <c r="DE12" s="124">
        <f t="shared" si="1"/>
        <v>3.0499999999999989</v>
      </c>
      <c r="DF12" s="124">
        <f t="shared" si="1"/>
        <v>3.0599999999999987</v>
      </c>
      <c r="DG12" s="124">
        <f t="shared" si="1"/>
        <v>3.0699999999999985</v>
      </c>
      <c r="DH12" s="124">
        <f t="shared" si="1"/>
        <v>3.0799999999999983</v>
      </c>
      <c r="DI12" s="124">
        <f t="shared" si="1"/>
        <v>3.0899999999999981</v>
      </c>
      <c r="DJ12" s="85" t="s">
        <v>41</v>
      </c>
      <c r="DK12" s="2"/>
      <c r="DL12" s="124">
        <f>DI12+0.01</f>
        <v>3.0999999999999979</v>
      </c>
      <c r="DM12" s="124">
        <f>DL12+0.01</f>
        <v>3.1099999999999977</v>
      </c>
      <c r="DN12" s="124">
        <f t="shared" ref="DN12:DT12" si="2">DM12+0.01</f>
        <v>3.1199999999999974</v>
      </c>
      <c r="DO12" s="124">
        <f t="shared" si="2"/>
        <v>3.1299999999999972</v>
      </c>
      <c r="DP12" s="124">
        <f t="shared" si="2"/>
        <v>3.139999999999997</v>
      </c>
      <c r="DQ12" s="124">
        <f t="shared" si="2"/>
        <v>3.1499999999999968</v>
      </c>
      <c r="DR12" s="124">
        <f t="shared" si="2"/>
        <v>3.1599999999999966</v>
      </c>
      <c r="DS12" s="124">
        <f t="shared" si="2"/>
        <v>3.1699999999999964</v>
      </c>
      <c r="DT12" s="124">
        <f t="shared" si="2"/>
        <v>3.1799999999999962</v>
      </c>
      <c r="DU12" s="124">
        <f>DT12+0.01</f>
        <v>3.1899999999999959</v>
      </c>
      <c r="DV12" s="35"/>
      <c r="DW12" s="53" t="s">
        <v>41</v>
      </c>
      <c r="DX12" s="125"/>
      <c r="DY12" s="53" t="s">
        <v>80</v>
      </c>
      <c r="DZ12" s="53" t="s">
        <v>98</v>
      </c>
      <c r="EA12" s="53" t="s">
        <v>80</v>
      </c>
    </row>
    <row r="13" spans="1:131" ht="15" customHeight="1">
      <c r="A13" s="87">
        <f>+A12+1</f>
        <v>3</v>
      </c>
      <c r="C13" s="126" t="s">
        <v>310</v>
      </c>
      <c r="D13" s="127" t="s">
        <v>310</v>
      </c>
      <c r="E13" s="128" t="s">
        <v>123</v>
      </c>
      <c r="F13" s="388">
        <v>6.9000000000000006E-2</v>
      </c>
      <c r="H13" s="87">
        <f t="shared" ref="H13:H38" si="3">+H12+1</f>
        <v>3</v>
      </c>
      <c r="I13" s="90" t="s">
        <v>124</v>
      </c>
      <c r="K13" s="130">
        <v>6893748.4500000002</v>
      </c>
      <c r="M13" s="66">
        <f t="shared" ref="M13:M30" si="4">M12+1</f>
        <v>2</v>
      </c>
      <c r="N13" s="131" t="s">
        <v>125</v>
      </c>
      <c r="O13" s="132">
        <v>204955671.91999999</v>
      </c>
      <c r="P13" s="132">
        <v>204955671.91999999</v>
      </c>
      <c r="Q13" s="132">
        <f t="shared" ref="Q13:Q19" si="5">P13-O13</f>
        <v>0</v>
      </c>
      <c r="R13" s="66">
        <f t="shared" ref="R13:R24" si="6">R12+1</f>
        <v>2</v>
      </c>
      <c r="S13" s="389" t="s">
        <v>311</v>
      </c>
      <c r="T13" s="318">
        <v>-1072995.3799999999</v>
      </c>
      <c r="U13" s="165">
        <v>0</v>
      </c>
      <c r="V13" s="390">
        <f t="shared" ref="V13" si="7">U13-T13</f>
        <v>1072995.3799999999</v>
      </c>
      <c r="W13" s="66">
        <f>W12+1</f>
        <v>2</v>
      </c>
      <c r="X13" s="68"/>
      <c r="Y13" s="68"/>
      <c r="Z13" s="134"/>
      <c r="AA13" s="66">
        <f>AA12+1</f>
        <v>2</v>
      </c>
      <c r="AB13" s="72"/>
      <c r="AC13" s="133" t="s">
        <v>0</v>
      </c>
      <c r="AD13" s="135" t="s">
        <v>0</v>
      </c>
      <c r="AE13" s="66">
        <f>+AE12+1</f>
        <v>2</v>
      </c>
      <c r="AF13" s="136" t="s">
        <v>127</v>
      </c>
      <c r="AG13" s="101"/>
      <c r="AH13" s="104"/>
      <c r="AI13" s="137">
        <v>88931894.582872584</v>
      </c>
      <c r="AJ13" s="66">
        <v>2</v>
      </c>
      <c r="AK13" s="68" t="s">
        <v>128</v>
      </c>
      <c r="AL13" s="102"/>
      <c r="AM13" s="103"/>
      <c r="AN13" s="66">
        <f>AN12+1</f>
        <v>2</v>
      </c>
      <c r="AO13" s="4" t="s">
        <v>312</v>
      </c>
      <c r="AP13" s="104">
        <v>11257841.459999999</v>
      </c>
      <c r="AQ13" s="104">
        <v>2082944015.48</v>
      </c>
      <c r="AR13" s="104">
        <v>70601891.769999996</v>
      </c>
      <c r="AS13" s="104">
        <v>-7026521.5500000101</v>
      </c>
      <c r="AT13" s="104">
        <v>349692.78</v>
      </c>
      <c r="AU13" s="104">
        <f>AQ13-AR13-AS13-AT13</f>
        <v>2019018952.48</v>
      </c>
      <c r="AV13" s="106">
        <f>ROUND(AP13/AU13,9)</f>
        <v>5.5758969999999998E-3</v>
      </c>
      <c r="AW13" s="66">
        <f t="shared" ref="AW13:AW20" si="8">AW12+1</f>
        <v>2</v>
      </c>
      <c r="AX13" s="139"/>
      <c r="AY13" s="140"/>
      <c r="AZ13" s="140"/>
      <c r="BA13" s="140"/>
      <c r="BB13" s="66">
        <v>2</v>
      </c>
      <c r="BC13" s="141" t="s">
        <v>130</v>
      </c>
      <c r="BD13" s="141"/>
      <c r="BE13" s="142">
        <v>82708211.434222996</v>
      </c>
      <c r="BF13" s="66">
        <f t="shared" ref="BF13:BF20" si="9">BF12+1</f>
        <v>2</v>
      </c>
      <c r="BG13" s="68"/>
      <c r="BH13" s="143"/>
      <c r="BI13" s="143"/>
      <c r="BJ13" s="73"/>
      <c r="BK13" s="66">
        <f>BK12+1</f>
        <v>2</v>
      </c>
      <c r="BL13" s="68" t="s">
        <v>131</v>
      </c>
      <c r="BM13" s="135"/>
      <c r="BN13" s="144">
        <v>3.5E-4</v>
      </c>
      <c r="BO13" s="74"/>
      <c r="BP13" s="87">
        <f>1+BP12</f>
        <v>2</v>
      </c>
      <c r="BQ13" s="145"/>
      <c r="BR13" s="145"/>
      <c r="BS13" s="104"/>
      <c r="BT13" s="66">
        <f>BT12+1</f>
        <v>2</v>
      </c>
      <c r="BU13" s="68"/>
      <c r="BV13" s="146"/>
      <c r="BW13" s="80"/>
      <c r="BX13" s="80"/>
      <c r="BY13" s="118">
        <f t="shared" ref="BY13:BY20" si="10">BY12+1</f>
        <v>2</v>
      </c>
      <c r="BZ13" s="68"/>
      <c r="CA13" s="140"/>
      <c r="CB13" s="140"/>
      <c r="CC13" s="147"/>
      <c r="CD13" s="66">
        <f t="shared" ref="CD13:CD19" si="11">CD12+1</f>
        <v>2</v>
      </c>
      <c r="CE13" s="108" t="s">
        <v>132</v>
      </c>
      <c r="CF13" s="234">
        <v>357750.36590499996</v>
      </c>
      <c r="CG13" s="234">
        <v>386778.16706433333</v>
      </c>
      <c r="CH13" s="168">
        <f>CG13-CF13</f>
        <v>29027.801159333379</v>
      </c>
      <c r="CI13" s="121">
        <f t="shared" ref="CI13:CI20" si="12">1+CI12</f>
        <v>2</v>
      </c>
      <c r="CJ13" s="84" t="s">
        <v>133</v>
      </c>
      <c r="CK13" s="122">
        <v>127890.01000000002</v>
      </c>
      <c r="CL13" s="122">
        <v>132648.6</v>
      </c>
      <c r="CM13" s="150">
        <f>CL13-CK13</f>
        <v>4758.589999999982</v>
      </c>
      <c r="CN13" s="66">
        <f t="shared" ref="CN13:CN25" si="13">CN12+1</f>
        <v>2</v>
      </c>
      <c r="CO13" s="95" t="s">
        <v>126</v>
      </c>
      <c r="CP13" s="238"/>
      <c r="CQ13" s="238"/>
      <c r="CR13" s="238"/>
      <c r="CS13" s="66">
        <v>2</v>
      </c>
      <c r="CT13" s="68" t="s">
        <v>134</v>
      </c>
      <c r="CW13" s="123">
        <v>2E-3</v>
      </c>
      <c r="CX13" s="151" t="s">
        <v>135</v>
      </c>
      <c r="CY13" s="70"/>
      <c r="CZ13" s="71"/>
      <c r="DA13" s="70"/>
      <c r="DB13" s="70"/>
      <c r="DC13" s="70"/>
      <c r="DD13" s="70"/>
      <c r="DE13" s="70"/>
      <c r="DF13" s="70"/>
      <c r="DG13" s="70"/>
      <c r="DH13" s="70"/>
      <c r="DI13" s="70"/>
      <c r="DJ13" s="151" t="s">
        <v>135</v>
      </c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</row>
    <row r="14" spans="1:131" ht="15" customHeight="1">
      <c r="A14" s="87">
        <f t="shared" ref="A14:A49" si="14">+A13+1</f>
        <v>4</v>
      </c>
      <c r="B14" s="152">
        <v>40909</v>
      </c>
      <c r="C14" s="153">
        <v>2329289640</v>
      </c>
      <c r="D14" s="154">
        <v>2286543210.4163542</v>
      </c>
      <c r="E14" s="155">
        <f>D14-C14</f>
        <v>-42746429.583645821</v>
      </c>
      <c r="F14" s="155">
        <f>ROUND(+E14*(1-$F$13),0)</f>
        <v>-39796926</v>
      </c>
      <c r="H14" s="87">
        <f t="shared" si="3"/>
        <v>4</v>
      </c>
      <c r="I14" s="90" t="s">
        <v>0</v>
      </c>
      <c r="K14" s="156"/>
      <c r="M14" s="66">
        <f t="shared" si="4"/>
        <v>3</v>
      </c>
      <c r="N14" s="131" t="s">
        <v>136</v>
      </c>
      <c r="O14" s="157">
        <v>593961365.50999999</v>
      </c>
      <c r="P14" s="157">
        <v>595495995.67813182</v>
      </c>
      <c r="Q14" s="157">
        <f t="shared" si="5"/>
        <v>1534630.1681318283</v>
      </c>
      <c r="R14" s="66">
        <f t="shared" si="6"/>
        <v>3</v>
      </c>
      <c r="S14" s="389" t="s">
        <v>313</v>
      </c>
      <c r="T14" s="275">
        <f>T13</f>
        <v>-1072995.3799999999</v>
      </c>
      <c r="U14" s="230">
        <f t="shared" ref="U14:V14" si="15">U13</f>
        <v>0</v>
      </c>
      <c r="V14" s="275">
        <f t="shared" si="15"/>
        <v>1072995.3799999999</v>
      </c>
      <c r="W14" s="66">
        <f t="shared" ref="W14:W29" si="16">W13+1</f>
        <v>3</v>
      </c>
      <c r="X14" s="160" t="s">
        <v>138</v>
      </c>
      <c r="Y14" s="161">
        <f>FIT</f>
        <v>0.35</v>
      </c>
      <c r="Z14" s="162">
        <f>Z12*Y14</f>
        <v>15357478.442844985</v>
      </c>
      <c r="AA14" s="66">
        <f t="shared" ref="AA14:AA24" si="17">AA13+1</f>
        <v>3</v>
      </c>
      <c r="AB14" s="72" t="s">
        <v>139</v>
      </c>
      <c r="AC14" s="163">
        <v>3.2199999999999999E-2</v>
      </c>
      <c r="AD14" s="135" t="s">
        <v>0</v>
      </c>
      <c r="AE14" s="66">
        <f t="shared" ref="AE14:AE44" si="18">+AE13+1</f>
        <v>3</v>
      </c>
      <c r="AF14" s="136" t="s">
        <v>140</v>
      </c>
      <c r="AG14" s="101"/>
      <c r="AI14" s="164">
        <v>79030881.790000007</v>
      </c>
      <c r="AJ14" s="66">
        <v>3</v>
      </c>
      <c r="AK14" s="68"/>
      <c r="AL14" s="102"/>
      <c r="AM14" s="103"/>
      <c r="AN14" s="66">
        <f t="shared" ref="AN14:AN28" si="19">AN13+1</f>
        <v>3</v>
      </c>
      <c r="AO14" s="4" t="s">
        <v>141</v>
      </c>
      <c r="AP14" s="104">
        <v>11518088.470000001</v>
      </c>
      <c r="AQ14" s="104">
        <v>2253068954.98</v>
      </c>
      <c r="AR14" s="104">
        <v>51655892.100000001</v>
      </c>
      <c r="AS14" s="104">
        <v>80708028.959999993</v>
      </c>
      <c r="AT14" s="104">
        <v>372828</v>
      </c>
      <c r="AU14" s="104">
        <f>AQ14-AR14-AS14-AT14</f>
        <v>2120332205.9200001</v>
      </c>
      <c r="AV14" s="167">
        <f>ROUND(AP14/AU14,9)</f>
        <v>5.4322090000000003E-3</v>
      </c>
      <c r="AW14" s="66">
        <f t="shared" si="8"/>
        <v>3</v>
      </c>
      <c r="AX14" s="4" t="s">
        <v>142</v>
      </c>
      <c r="AY14" s="168">
        <v>644591.94035132276</v>
      </c>
      <c r="AZ14" s="391">
        <f>(AZ12/(AY12/AY14))</f>
        <v>485774.50491398177</v>
      </c>
      <c r="BA14" s="108">
        <f>AZ14-AY14</f>
        <v>-158817.43543734099</v>
      </c>
      <c r="BB14" s="66">
        <v>3</v>
      </c>
      <c r="BC14" s="170" t="s">
        <v>143</v>
      </c>
      <c r="BD14" s="170"/>
      <c r="BE14" s="171">
        <f>BE12-BE13</f>
        <v>17913.852068990469</v>
      </c>
      <c r="BF14" s="66">
        <f t="shared" si="9"/>
        <v>3</v>
      </c>
      <c r="BG14" s="68" t="s">
        <v>144</v>
      </c>
      <c r="BH14" s="105">
        <f>SUM(BH12:BH13)</f>
        <v>118254.82546960958</v>
      </c>
      <c r="BI14" s="105">
        <f>SUM(BI12:BI13)</f>
        <v>109622.22321032811</v>
      </c>
      <c r="BJ14" s="172">
        <f>SUM(BJ12:BJ13)</f>
        <v>-8632.6022592814697</v>
      </c>
      <c r="BK14" s="66">
        <f t="shared" si="0"/>
        <v>3</v>
      </c>
      <c r="BL14" s="68"/>
      <c r="BM14" s="135"/>
      <c r="BN14" s="173"/>
      <c r="BO14" s="74"/>
      <c r="BP14" s="87">
        <f>1+BP13</f>
        <v>3</v>
      </c>
      <c r="BS14" s="174"/>
      <c r="BT14" s="66">
        <f t="shared" ref="BT14:BT20" si="20">BT13+1</f>
        <v>3</v>
      </c>
      <c r="BU14" s="160" t="s">
        <v>144</v>
      </c>
      <c r="BV14" s="175">
        <f>SUM(BV12:BV13)</f>
        <v>-119120361.53</v>
      </c>
      <c r="BW14" s="175">
        <f>SUM(BW12:BW13)</f>
        <v>0</v>
      </c>
      <c r="BX14" s="175">
        <f>SUM(BX12:BX13)</f>
        <v>119120361.53</v>
      </c>
      <c r="BY14" s="118">
        <f t="shared" si="10"/>
        <v>3</v>
      </c>
      <c r="BZ14" s="68"/>
      <c r="CA14" s="176"/>
      <c r="CB14" s="176"/>
      <c r="CC14" s="176"/>
      <c r="CD14" s="66">
        <f t="shared" si="11"/>
        <v>3</v>
      </c>
      <c r="CE14" s="108" t="s">
        <v>145</v>
      </c>
      <c r="CF14" s="177">
        <f>SUM(CF12:CF13)</f>
        <v>427750.36590499996</v>
      </c>
      <c r="CG14" s="177">
        <f>SUM(CG12:CG13)</f>
        <v>520368.43419766671</v>
      </c>
      <c r="CH14" s="177">
        <f>SUM(CH12:CH13)</f>
        <v>92618.068292666721</v>
      </c>
      <c r="CI14" s="121">
        <f t="shared" si="12"/>
        <v>3</v>
      </c>
      <c r="CJ14" s="84" t="s">
        <v>146</v>
      </c>
      <c r="CK14" s="178">
        <f>SUM(CK12:CK13)</f>
        <v>-1010824.54</v>
      </c>
      <c r="CL14" s="178">
        <f>SUM(CL12:CL13)</f>
        <v>-500359.08000000007</v>
      </c>
      <c r="CM14" s="178">
        <f>SUM(CM12:CM13)</f>
        <v>510465.45999999996</v>
      </c>
      <c r="CN14" s="66">
        <f t="shared" si="13"/>
        <v>3</v>
      </c>
      <c r="CO14" s="158" t="s">
        <v>137</v>
      </c>
      <c r="CP14" s="234">
        <v>4530703</v>
      </c>
      <c r="CQ14" s="234">
        <v>0</v>
      </c>
      <c r="CR14" s="234">
        <f>CQ14-CP14</f>
        <v>-4530703</v>
      </c>
      <c r="CS14" s="66">
        <v>3</v>
      </c>
      <c r="CT14" s="68" t="str">
        <f>"STATE UTILITY TAX ( ( 1 - LINE 1 ) * "&amp;UTG*100&amp;"% )"</f>
        <v>STATE UTILITY TAX ( ( 1 - LINE 1 ) * 3.8734% )</v>
      </c>
      <c r="CV14" s="392">
        <v>3.8733999999999998E-2</v>
      </c>
      <c r="CW14" s="180">
        <f>ROUND(CV14-(CV14*CW12),6)</f>
        <v>3.8523000000000002E-2</v>
      </c>
      <c r="CX14" s="66">
        <v>1</v>
      </c>
      <c r="CY14" s="68" t="s">
        <v>147</v>
      </c>
      <c r="CZ14" s="74"/>
      <c r="DA14" s="77"/>
      <c r="DB14" s="77"/>
      <c r="DC14" s="77"/>
      <c r="DD14" s="77"/>
      <c r="DE14" s="77"/>
      <c r="DF14" s="77"/>
      <c r="DG14" s="77"/>
      <c r="DH14" s="77"/>
      <c r="DI14" s="141"/>
      <c r="DJ14" s="181">
        <v>1</v>
      </c>
      <c r="DK14" s="68" t="s">
        <v>147</v>
      </c>
      <c r="DL14" s="66"/>
      <c r="DM14" s="77"/>
      <c r="DN14" s="77"/>
      <c r="DP14" s="77"/>
      <c r="DQ14" s="68"/>
      <c r="DR14" s="66"/>
      <c r="DS14" s="66"/>
      <c r="DT14" s="66"/>
      <c r="DU14" s="66"/>
      <c r="DW14" s="66">
        <v>1</v>
      </c>
      <c r="DX14" s="76" t="s">
        <v>148</v>
      </c>
    </row>
    <row r="15" spans="1:131" ht="15" customHeight="1" thickBot="1">
      <c r="A15" s="87">
        <f t="shared" si="14"/>
        <v>5</v>
      </c>
      <c r="B15" s="152">
        <v>40940</v>
      </c>
      <c r="C15" s="153">
        <v>2069633555</v>
      </c>
      <c r="D15" s="154">
        <v>2081677803.5118222</v>
      </c>
      <c r="E15" s="155">
        <f t="shared" ref="E15:E25" si="21">D15-C15</f>
        <v>12044248.511822224</v>
      </c>
      <c r="F15" s="155">
        <f t="shared" ref="F15:F25" si="22">ROUND(+E15*(1-$F$13),0)</f>
        <v>11213195</v>
      </c>
      <c r="H15" s="87">
        <f t="shared" si="3"/>
        <v>5</v>
      </c>
      <c r="I15" s="4" t="s">
        <v>149</v>
      </c>
      <c r="K15" s="165">
        <f>SUM(K12:K14)</f>
        <v>12918096.57</v>
      </c>
      <c r="M15" s="66">
        <f t="shared" si="4"/>
        <v>4</v>
      </c>
      <c r="N15" s="131" t="s">
        <v>150</v>
      </c>
      <c r="O15" s="157">
        <v>0</v>
      </c>
      <c r="P15" s="157">
        <v>0</v>
      </c>
      <c r="Q15" s="157">
        <f t="shared" si="5"/>
        <v>0</v>
      </c>
      <c r="R15" s="66">
        <f t="shared" si="6"/>
        <v>4</v>
      </c>
      <c r="S15" s="393"/>
      <c r="T15" s="279"/>
      <c r="U15" s="394"/>
      <c r="V15" s="279"/>
      <c r="W15" s="66">
        <f t="shared" si="16"/>
        <v>4</v>
      </c>
      <c r="X15" s="4" t="s">
        <v>152</v>
      </c>
      <c r="Z15" s="183">
        <v>204160007.71386501</v>
      </c>
      <c r="AA15" s="66">
        <f t="shared" si="17"/>
        <v>4</v>
      </c>
      <c r="AB15" s="72" t="s">
        <v>86</v>
      </c>
      <c r="AC15" s="381"/>
      <c r="AD15" s="184">
        <f>+AC12*AC14</f>
        <v>157257321.95653245</v>
      </c>
      <c r="AE15" s="66">
        <f t="shared" si="18"/>
        <v>4</v>
      </c>
      <c r="AF15" s="136" t="s">
        <v>153</v>
      </c>
      <c r="AG15" s="101"/>
      <c r="AI15" s="164">
        <v>12288932.5</v>
      </c>
      <c r="AJ15" s="66">
        <v>4</v>
      </c>
      <c r="AK15" s="68" t="s">
        <v>314</v>
      </c>
      <c r="AL15" s="185">
        <v>1040000</v>
      </c>
      <c r="AM15" s="186"/>
      <c r="AN15" s="66">
        <f t="shared" si="19"/>
        <v>4</v>
      </c>
      <c r="AP15" s="101"/>
      <c r="AQ15" s="101"/>
      <c r="AR15" s="101"/>
      <c r="AS15" s="101"/>
      <c r="AT15" s="101"/>
      <c r="AU15" s="104"/>
      <c r="AV15" s="104"/>
      <c r="AW15" s="66">
        <f t="shared" si="8"/>
        <v>4</v>
      </c>
      <c r="AX15" s="4" t="s">
        <v>111</v>
      </c>
      <c r="AY15" s="187">
        <f>SUM(AY12:AY14)</f>
        <v>8471242.6283588819</v>
      </c>
      <c r="AZ15" s="187">
        <f>SUM(AZ12:AZ14)</f>
        <v>6384060.1102681933</v>
      </c>
      <c r="BA15" s="188">
        <f>SUM(BA12:BA14)</f>
        <v>-2087182.5180906893</v>
      </c>
      <c r="BB15" s="66">
        <v>4</v>
      </c>
      <c r="BC15" s="4"/>
      <c r="BD15" s="4"/>
      <c r="BE15" s="101"/>
      <c r="BF15" s="66">
        <f t="shared" si="9"/>
        <v>4</v>
      </c>
      <c r="BG15" s="68"/>
      <c r="BH15" s="189"/>
      <c r="BI15" s="189"/>
      <c r="BJ15" s="189"/>
      <c r="BK15" s="66">
        <f t="shared" si="0"/>
        <v>4</v>
      </c>
      <c r="BL15" s="68" t="s">
        <v>155</v>
      </c>
      <c r="BM15" s="135"/>
      <c r="BN15" s="173"/>
      <c r="BO15" s="80">
        <f>BN12*BN13</f>
        <v>1333333.4042</v>
      </c>
      <c r="BP15" s="87">
        <f>1+BP14</f>
        <v>4</v>
      </c>
      <c r="BQ15" s="4" t="s">
        <v>156</v>
      </c>
      <c r="BS15" s="191">
        <f>-BS12</f>
        <v>-28318.399999999998</v>
      </c>
      <c r="BT15" s="66">
        <f t="shared" si="20"/>
        <v>4</v>
      </c>
      <c r="BU15" s="68"/>
      <c r="BV15" s="189"/>
      <c r="BW15" s="189"/>
      <c r="BX15" s="189"/>
      <c r="BY15" s="118">
        <f t="shared" si="10"/>
        <v>4</v>
      </c>
      <c r="BZ15" s="68" t="s">
        <v>157</v>
      </c>
      <c r="CA15" s="104">
        <f>SUM(CA12:CA13)</f>
        <v>5619443.6606575269</v>
      </c>
      <c r="CB15" s="104">
        <f>SUM(CB12:CB13)</f>
        <v>5516817.2106818287</v>
      </c>
      <c r="CC15" s="104">
        <f>SUM(CC12:CC13)</f>
        <v>-102626.44997569826</v>
      </c>
      <c r="CD15" s="66">
        <f t="shared" si="11"/>
        <v>4</v>
      </c>
      <c r="CE15" s="395"/>
      <c r="CF15" s="207"/>
      <c r="CG15" s="207"/>
      <c r="CH15" s="101"/>
      <c r="CI15" s="121">
        <f t="shared" si="12"/>
        <v>4</v>
      </c>
      <c r="CJ15" s="396"/>
      <c r="CK15" s="84"/>
      <c r="CL15" s="84"/>
      <c r="CM15" s="396"/>
      <c r="CN15" s="66">
        <f t="shared" si="13"/>
        <v>4</v>
      </c>
      <c r="CO15" s="158" t="s">
        <v>151</v>
      </c>
      <c r="CP15" s="238">
        <v>-872931.08000000019</v>
      </c>
      <c r="CQ15" s="238">
        <v>0</v>
      </c>
      <c r="CR15" s="238">
        <f t="shared" ref="CR15:CR16" si="23">CQ15-CP15</f>
        <v>872931.08000000019</v>
      </c>
      <c r="CS15" s="66">
        <v>4</v>
      </c>
      <c r="CT15" s="68"/>
      <c r="CW15" s="196"/>
      <c r="CX15" s="66">
        <f t="shared" ref="CX15:CX29" si="24">CX14+1</f>
        <v>2</v>
      </c>
      <c r="CY15" s="68" t="s">
        <v>158</v>
      </c>
      <c r="CZ15" s="98">
        <v>2109858519.5599999</v>
      </c>
      <c r="DA15" s="98">
        <f>+G37-DA16</f>
        <v>2766845</v>
      </c>
      <c r="DB15" s="98">
        <f>L17-DB16</f>
        <v>12918096.57</v>
      </c>
      <c r="DC15" s="98">
        <v>0</v>
      </c>
      <c r="DD15" s="98"/>
      <c r="DE15" s="98">
        <v>0</v>
      </c>
      <c r="DF15" s="98">
        <v>0</v>
      </c>
      <c r="DG15" s="98">
        <f>-(AI23+DG18-AI20)</f>
        <v>-100543279.0400082</v>
      </c>
      <c r="DH15" s="98"/>
      <c r="DI15" s="98">
        <v>0</v>
      </c>
      <c r="DJ15" s="66">
        <f t="shared" ref="DJ15:DJ29" si="25">DJ14+1</f>
        <v>2</v>
      </c>
      <c r="DK15" s="68" t="s">
        <v>158</v>
      </c>
      <c r="DL15" s="98"/>
      <c r="DM15" s="98">
        <v>0</v>
      </c>
      <c r="DN15" s="98">
        <v>0</v>
      </c>
      <c r="DO15" s="98">
        <v>0</v>
      </c>
      <c r="DP15" s="98">
        <v>0</v>
      </c>
      <c r="DQ15" s="98">
        <v>0</v>
      </c>
      <c r="DR15" s="98">
        <v>0</v>
      </c>
      <c r="DS15" s="98"/>
      <c r="DT15" s="98"/>
      <c r="DU15" s="98"/>
      <c r="DV15" s="98">
        <f>SUM(DA15:DU15)-DJ15</f>
        <v>-84858337.470008194</v>
      </c>
      <c r="DW15" s="66">
        <f t="shared" ref="DW15:DW29" si="26">+DW14+1</f>
        <v>2</v>
      </c>
      <c r="DX15" s="68" t="s">
        <v>158</v>
      </c>
      <c r="DY15" s="104">
        <f>+CZ15</f>
        <v>2109858519.5599999</v>
      </c>
      <c r="DZ15" s="104">
        <f>+DV15</f>
        <v>-84858337.470008194</v>
      </c>
      <c r="EA15" s="98">
        <f>SUM(DY15:DZ15)</f>
        <v>2025000182.0899918</v>
      </c>
    </row>
    <row r="16" spans="1:131" ht="15" customHeight="1" thickTop="1">
      <c r="A16" s="87">
        <f>+A15+1</f>
        <v>6</v>
      </c>
      <c r="B16" s="152">
        <v>40969</v>
      </c>
      <c r="C16" s="153">
        <v>2153018039</v>
      </c>
      <c r="D16" s="154">
        <v>2100451332.4187632</v>
      </c>
      <c r="E16" s="155">
        <f t="shared" si="21"/>
        <v>-52566706.581236839</v>
      </c>
      <c r="F16" s="155">
        <f t="shared" si="22"/>
        <v>-48939604</v>
      </c>
      <c r="H16" s="87">
        <f t="shared" si="3"/>
        <v>6</v>
      </c>
      <c r="K16" s="197"/>
      <c r="M16" s="66">
        <f t="shared" si="4"/>
        <v>5</v>
      </c>
      <c r="N16" s="131" t="s">
        <v>159</v>
      </c>
      <c r="O16" s="157">
        <v>0</v>
      </c>
      <c r="P16" s="157">
        <v>0</v>
      </c>
      <c r="Q16" s="157">
        <f t="shared" si="5"/>
        <v>0</v>
      </c>
      <c r="R16" s="66">
        <f t="shared" si="6"/>
        <v>5</v>
      </c>
      <c r="S16" s="385" t="s">
        <v>315</v>
      </c>
      <c r="T16" s="279"/>
      <c r="U16" s="397"/>
      <c r="V16" s="99"/>
      <c r="W16" s="66">
        <f>W15+1</f>
        <v>5</v>
      </c>
      <c r="X16" s="4" t="s">
        <v>161</v>
      </c>
      <c r="Z16" s="183">
        <v>-20012458.530709997</v>
      </c>
      <c r="AA16" s="66">
        <f t="shared" si="17"/>
        <v>5</v>
      </c>
      <c r="AD16" s="197"/>
      <c r="AE16" s="66">
        <f t="shared" si="18"/>
        <v>5</v>
      </c>
      <c r="AF16" s="201" t="s">
        <v>162</v>
      </c>
      <c r="AI16" s="164">
        <v>-76957340.302864403</v>
      </c>
      <c r="AJ16" s="66">
        <v>5</v>
      </c>
      <c r="AK16" s="68"/>
      <c r="AL16" s="102"/>
      <c r="AM16" s="103"/>
      <c r="AN16" s="66">
        <f>AN15+1</f>
        <v>5</v>
      </c>
      <c r="AO16" s="4" t="s">
        <v>163</v>
      </c>
      <c r="AP16" s="101"/>
      <c r="AQ16" s="101"/>
      <c r="AR16" s="101"/>
      <c r="AS16" s="101"/>
      <c r="AT16" s="101"/>
      <c r="AU16" s="101"/>
      <c r="AV16" s="106">
        <f>ROUND(SUM(AV12:AV14)/3,6)</f>
        <v>5.4380000000000001E-3</v>
      </c>
      <c r="AW16" s="66">
        <f t="shared" si="8"/>
        <v>5</v>
      </c>
      <c r="BB16" s="66">
        <v>5</v>
      </c>
      <c r="BC16" s="202" t="s">
        <v>164</v>
      </c>
      <c r="BD16" s="203"/>
      <c r="BE16" s="112">
        <v>4264225.92074</v>
      </c>
      <c r="BF16" s="66">
        <f t="shared" si="9"/>
        <v>5</v>
      </c>
      <c r="BG16" s="68" t="s">
        <v>165</v>
      </c>
      <c r="BH16" s="189"/>
      <c r="BI16" s="189"/>
      <c r="BJ16" s="204">
        <f>-BJ14</f>
        <v>8632.6022592814697</v>
      </c>
      <c r="BK16" s="66">
        <f>BK15+1</f>
        <v>5</v>
      </c>
      <c r="BL16" s="68" t="s">
        <v>166</v>
      </c>
      <c r="BM16" s="135"/>
      <c r="BN16" s="205"/>
      <c r="BO16" s="206">
        <v>825671.47</v>
      </c>
      <c r="BP16" s="87"/>
      <c r="BT16" s="66">
        <f>BT15+1</f>
        <v>5</v>
      </c>
      <c r="BU16" s="68" t="s">
        <v>165</v>
      </c>
      <c r="BV16" s="189"/>
      <c r="BW16" s="189"/>
      <c r="BX16" s="69">
        <f>-BX14</f>
        <v>-119120361.53</v>
      </c>
      <c r="BY16" s="118">
        <f>BY15+1</f>
        <v>5</v>
      </c>
      <c r="CA16" s="140"/>
      <c r="CB16" s="140"/>
      <c r="CC16" s="140"/>
      <c r="CD16" s="66">
        <f t="shared" si="11"/>
        <v>5</v>
      </c>
      <c r="CE16" s="108" t="s">
        <v>167</v>
      </c>
      <c r="CF16" s="207"/>
      <c r="CG16" s="207"/>
      <c r="CH16" s="234">
        <f>CH14</f>
        <v>92618.068292666721</v>
      </c>
      <c r="CI16" s="121">
        <f t="shared" si="12"/>
        <v>5</v>
      </c>
      <c r="CJ16" s="208" t="s">
        <v>168</v>
      </c>
      <c r="CK16" s="208"/>
      <c r="CL16" s="208"/>
      <c r="CM16" s="209">
        <f>CM14</f>
        <v>510465.45999999996</v>
      </c>
      <c r="CN16" s="66">
        <f t="shared" si="13"/>
        <v>5</v>
      </c>
      <c r="CO16" s="398" t="s">
        <v>160</v>
      </c>
      <c r="CP16" s="399">
        <v>-928943.00000000012</v>
      </c>
      <c r="CQ16" s="399">
        <v>0</v>
      </c>
      <c r="CR16" s="399">
        <f t="shared" si="23"/>
        <v>928943.00000000012</v>
      </c>
      <c r="CS16" s="66">
        <v>5</v>
      </c>
      <c r="CT16" s="68" t="s">
        <v>169</v>
      </c>
      <c r="CW16" s="123">
        <f>ROUND(SUM(CW12:CW14),6)</f>
        <v>4.5961000000000002E-2</v>
      </c>
      <c r="CX16" s="66">
        <f>CX15+1</f>
        <v>3</v>
      </c>
      <c r="CY16" s="68" t="s">
        <v>170</v>
      </c>
      <c r="CZ16" s="80">
        <v>356031.19</v>
      </c>
      <c r="DA16" s="80">
        <f>F36</f>
        <v>413</v>
      </c>
      <c r="DB16" s="80"/>
      <c r="DC16" s="80"/>
      <c r="DD16" s="80"/>
      <c r="DE16" s="80"/>
      <c r="DF16" s="80"/>
      <c r="DG16" s="80"/>
      <c r="DH16" s="80"/>
      <c r="DI16" s="80"/>
      <c r="DJ16" s="66">
        <f>DJ15+1</f>
        <v>3</v>
      </c>
      <c r="DK16" s="68" t="s">
        <v>170</v>
      </c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>
        <f>SUM(DA16:DU16)-DJ16</f>
        <v>413</v>
      </c>
      <c r="DW16" s="66">
        <f>+DW15+1</f>
        <v>3</v>
      </c>
      <c r="DX16" s="68" t="s">
        <v>170</v>
      </c>
      <c r="DY16" s="101">
        <f>+CZ16</f>
        <v>356031.19</v>
      </c>
      <c r="DZ16" s="101">
        <f>+DV16</f>
        <v>413</v>
      </c>
      <c r="EA16" s="80">
        <f>SUM(DY16:DZ16)</f>
        <v>356444.19</v>
      </c>
    </row>
    <row r="17" spans="1:131" ht="15" customHeight="1">
      <c r="A17" s="87">
        <f t="shared" si="14"/>
        <v>7</v>
      </c>
      <c r="B17" s="152">
        <v>41000</v>
      </c>
      <c r="C17" s="153">
        <v>1772924058</v>
      </c>
      <c r="D17" s="154">
        <v>1787806955.9863114</v>
      </c>
      <c r="E17" s="155">
        <f t="shared" si="21"/>
        <v>14882897.986311436</v>
      </c>
      <c r="F17" s="155">
        <f t="shared" si="22"/>
        <v>13855978</v>
      </c>
      <c r="H17" s="87">
        <f t="shared" si="3"/>
        <v>7</v>
      </c>
      <c r="I17" s="4" t="s">
        <v>171</v>
      </c>
      <c r="L17" s="91">
        <f>K15</f>
        <v>12918096.57</v>
      </c>
      <c r="M17" s="66">
        <f t="shared" si="4"/>
        <v>6</v>
      </c>
      <c r="N17" s="131" t="s">
        <v>172</v>
      </c>
      <c r="O17" s="157">
        <v>87085889.730000004</v>
      </c>
      <c r="P17" s="157">
        <v>87085889.730000004</v>
      </c>
      <c r="Q17" s="157">
        <f t="shared" si="5"/>
        <v>0</v>
      </c>
      <c r="R17" s="66">
        <f t="shared" si="6"/>
        <v>6</v>
      </c>
      <c r="S17" s="389" t="s">
        <v>316</v>
      </c>
      <c r="T17" s="318">
        <v>-9750037.7899999991</v>
      </c>
      <c r="U17" s="165">
        <v>0</v>
      </c>
      <c r="V17" s="390">
        <f t="shared" ref="V17" si="27">U17-T17</f>
        <v>9750037.7899999991</v>
      </c>
      <c r="W17" s="66">
        <f t="shared" si="16"/>
        <v>6</v>
      </c>
      <c r="X17" s="4" t="s">
        <v>174</v>
      </c>
      <c r="Z17" s="206">
        <v>0</v>
      </c>
      <c r="AA17" s="66">
        <f t="shared" si="17"/>
        <v>6</v>
      </c>
      <c r="AE17" s="66">
        <f>+AE16+1</f>
        <v>6</v>
      </c>
      <c r="AF17" s="213" t="s">
        <v>317</v>
      </c>
      <c r="AG17" s="101"/>
      <c r="AH17" s="101"/>
      <c r="AI17" s="164">
        <v>3884803.53</v>
      </c>
      <c r="AJ17" s="66">
        <v>6</v>
      </c>
      <c r="AK17" s="214" t="s">
        <v>318</v>
      </c>
      <c r="AL17" s="215">
        <f>+AL15/2</f>
        <v>520000</v>
      </c>
      <c r="AM17" s="216"/>
      <c r="AN17" s="66">
        <f>AN16+1</f>
        <v>6</v>
      </c>
      <c r="AO17" s="68"/>
      <c r="AP17" s="101"/>
      <c r="AQ17" s="101"/>
      <c r="AR17" s="217"/>
      <c r="AS17" s="217"/>
      <c r="AT17" s="101"/>
      <c r="AU17" s="101"/>
      <c r="AV17" s="101"/>
      <c r="AW17" s="66">
        <f>AW16+1</f>
        <v>6</v>
      </c>
      <c r="AX17" s="218" t="s">
        <v>175</v>
      </c>
      <c r="AY17" s="219"/>
      <c r="AZ17" s="147"/>
      <c r="BA17" s="220">
        <f>-BA15</f>
        <v>2087182.5180906893</v>
      </c>
      <c r="BB17" s="66">
        <v>6</v>
      </c>
      <c r="BC17" s="141" t="s">
        <v>130</v>
      </c>
      <c r="BD17" s="141"/>
      <c r="BE17" s="142">
        <v>4264230.71</v>
      </c>
      <c r="BF17" s="66">
        <f>BF16+1</f>
        <v>6</v>
      </c>
      <c r="BG17" s="68"/>
      <c r="BH17" s="189"/>
      <c r="BI17" s="189"/>
      <c r="BJ17" s="204"/>
      <c r="BK17" s="66">
        <f>BK16+1</f>
        <v>6</v>
      </c>
      <c r="BL17" s="68" t="s">
        <v>175</v>
      </c>
      <c r="BM17" s="73"/>
      <c r="BN17" s="173"/>
      <c r="BO17" s="98">
        <f>BO16-BO15</f>
        <v>-507661.93420000002</v>
      </c>
      <c r="BP17" s="78"/>
      <c r="BQ17" s="78"/>
      <c r="BR17" s="78"/>
      <c r="BS17" s="78"/>
      <c r="BT17" s="66">
        <f>BT16+1</f>
        <v>6</v>
      </c>
      <c r="BU17" s="68"/>
      <c r="BV17" s="189"/>
      <c r="BW17" s="221"/>
      <c r="BY17" s="118">
        <f>BY16+1</f>
        <v>6</v>
      </c>
      <c r="BZ17" s="160" t="s">
        <v>175</v>
      </c>
      <c r="CA17" s="219"/>
      <c r="CB17" s="147"/>
      <c r="CC17" s="220">
        <f>-CC15</f>
        <v>102626.44997569826</v>
      </c>
      <c r="CD17" s="66">
        <f>CD16+1</f>
        <v>6</v>
      </c>
      <c r="CE17" s="4" t="s">
        <v>178</v>
      </c>
      <c r="CF17" s="207"/>
      <c r="CG17" s="223">
        <v>0.35</v>
      </c>
      <c r="CH17" s="168">
        <f>ROUND(-CH16*CG17,0)</f>
        <v>-32416</v>
      </c>
      <c r="CI17" s="121">
        <f>1+CI16</f>
        <v>6</v>
      </c>
      <c r="CJ17" s="84"/>
      <c r="CK17" s="84"/>
      <c r="CL17" s="84"/>
      <c r="CM17" s="224"/>
      <c r="CN17" s="66">
        <f t="shared" si="13"/>
        <v>6</v>
      </c>
      <c r="CO17" s="210" t="s">
        <v>173</v>
      </c>
      <c r="CP17" s="238">
        <f>SUM(CP14:CP16)</f>
        <v>2728828.92</v>
      </c>
      <c r="CQ17" s="238">
        <f>SUM(CQ14:CQ16)</f>
        <v>0</v>
      </c>
      <c r="CR17" s="238">
        <f>SUM(CR14:CR16)</f>
        <v>-2728828.92</v>
      </c>
      <c r="CS17" s="66">
        <v>6</v>
      </c>
      <c r="CW17" s="123"/>
      <c r="CX17" s="66">
        <f>CX16+1</f>
        <v>4</v>
      </c>
      <c r="CY17" s="68" t="s">
        <v>179</v>
      </c>
      <c r="CZ17" s="80">
        <v>83564695.549999893</v>
      </c>
      <c r="DA17" s="80"/>
      <c r="DB17" s="80"/>
      <c r="DC17" s="80">
        <f>-Q18</f>
        <v>0</v>
      </c>
      <c r="DD17" s="80"/>
      <c r="DE17" s="80"/>
      <c r="DF17" s="80"/>
      <c r="DG17" s="80"/>
      <c r="DH17" s="80"/>
      <c r="DI17" s="80"/>
      <c r="DJ17" s="66">
        <f>DJ16+1</f>
        <v>4</v>
      </c>
      <c r="DK17" s="68" t="s">
        <v>179</v>
      </c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>
        <f>SUM(DA17:DU17)-DJ17</f>
        <v>0</v>
      </c>
      <c r="DW17" s="66">
        <f>+DW16+1</f>
        <v>4</v>
      </c>
      <c r="DX17" s="68" t="s">
        <v>179</v>
      </c>
      <c r="DY17" s="101">
        <f>+CZ17</f>
        <v>83564695.549999893</v>
      </c>
      <c r="DZ17" s="101">
        <f>+DV17</f>
        <v>0</v>
      </c>
      <c r="EA17" s="80">
        <f>SUM(DY17:DZ17)</f>
        <v>83564695.549999893</v>
      </c>
    </row>
    <row r="18" spans="1:131" ht="15" customHeight="1">
      <c r="A18" s="87">
        <f t="shared" si="14"/>
        <v>8</v>
      </c>
      <c r="B18" s="152">
        <v>41030</v>
      </c>
      <c r="C18" s="153">
        <v>1714905054</v>
      </c>
      <c r="D18" s="154">
        <v>1713355338.285445</v>
      </c>
      <c r="E18" s="155">
        <f t="shared" si="21"/>
        <v>-1549715.7145550251</v>
      </c>
      <c r="F18" s="155">
        <f t="shared" si="22"/>
        <v>-1442785</v>
      </c>
      <c r="H18" s="87">
        <f t="shared" si="3"/>
        <v>8</v>
      </c>
      <c r="M18" s="66">
        <f t="shared" si="4"/>
        <v>7</v>
      </c>
      <c r="N18" s="131" t="s">
        <v>179</v>
      </c>
      <c r="O18" s="157">
        <v>-83564695.549999893</v>
      </c>
      <c r="P18" s="157">
        <v>-83564695.549999893</v>
      </c>
      <c r="Q18" s="157">
        <f t="shared" si="5"/>
        <v>0</v>
      </c>
      <c r="R18" s="66">
        <f t="shared" si="6"/>
        <v>7</v>
      </c>
      <c r="S18" s="389" t="s">
        <v>319</v>
      </c>
      <c r="T18" s="275">
        <f>T17</f>
        <v>-9750037.7899999991</v>
      </c>
      <c r="U18" s="230">
        <f>U17</f>
        <v>0</v>
      </c>
      <c r="V18" s="132">
        <f>V17</f>
        <v>9750037.7899999991</v>
      </c>
      <c r="W18" s="66">
        <f t="shared" si="16"/>
        <v>7</v>
      </c>
      <c r="X18" s="4" t="s">
        <v>180</v>
      </c>
      <c r="Z18" s="227">
        <f>SUM(Z14:Z17)</f>
        <v>199505027.62599999</v>
      </c>
      <c r="AA18" s="66">
        <f t="shared" si="17"/>
        <v>7</v>
      </c>
      <c r="AD18" s="230"/>
      <c r="AE18" s="66">
        <f t="shared" si="18"/>
        <v>7</v>
      </c>
      <c r="AF18" s="213" t="s">
        <v>181</v>
      </c>
      <c r="AI18" s="164">
        <v>130683.29</v>
      </c>
      <c r="AJ18" s="66">
        <v>7</v>
      </c>
      <c r="AK18" s="90" t="s">
        <v>182</v>
      </c>
      <c r="AL18" s="228">
        <v>505528.29100000003</v>
      </c>
      <c r="AM18" s="216"/>
      <c r="AN18" s="66">
        <f t="shared" si="19"/>
        <v>7</v>
      </c>
      <c r="AO18" s="229" t="s">
        <v>183</v>
      </c>
      <c r="AP18" s="101"/>
      <c r="AQ18" s="101">
        <v>2222220439.0399995</v>
      </c>
      <c r="AR18" s="101">
        <v>83564695.549999893</v>
      </c>
      <c r="AS18" s="101">
        <v>28441192.739999998</v>
      </c>
      <c r="AT18" s="101">
        <v>356031.19</v>
      </c>
      <c r="AU18" s="91">
        <f>AQ18-AR18-AS18-AT18</f>
        <v>2109858519.5599995</v>
      </c>
      <c r="AV18" s="91"/>
      <c r="AW18" s="66">
        <f t="shared" si="8"/>
        <v>7</v>
      </c>
      <c r="AX18" s="231" t="s">
        <v>178</v>
      </c>
      <c r="AY18" s="231"/>
      <c r="AZ18" s="232">
        <v>0.35</v>
      </c>
      <c r="BA18" s="220">
        <f>BA17*AZ18</f>
        <v>730513.88133174123</v>
      </c>
      <c r="BB18" s="66">
        <v>7</v>
      </c>
      <c r="BC18" s="233" t="s">
        <v>184</v>
      </c>
      <c r="BD18" s="233"/>
      <c r="BE18" s="234">
        <f>BE16-BE17</f>
        <v>-4.7892599999904633</v>
      </c>
      <c r="BF18" s="66">
        <f t="shared" si="9"/>
        <v>7</v>
      </c>
      <c r="BG18" s="68" t="s">
        <v>178</v>
      </c>
      <c r="BH18" s="189"/>
      <c r="BI18" s="221">
        <v>0.35</v>
      </c>
      <c r="BJ18" s="235">
        <f>BJ16*BI18</f>
        <v>3021.410790748514</v>
      </c>
      <c r="BK18" s="66">
        <f t="shared" si="0"/>
        <v>7</v>
      </c>
      <c r="BM18" s="74"/>
      <c r="BN18" s="74" t="s">
        <v>0</v>
      </c>
      <c r="BO18" s="74" t="s">
        <v>0</v>
      </c>
      <c r="BT18" s="66">
        <f t="shared" si="20"/>
        <v>7</v>
      </c>
      <c r="BU18" s="68" t="s">
        <v>185</v>
      </c>
      <c r="BV18" s="236">
        <v>0.35</v>
      </c>
      <c r="BW18" s="381"/>
      <c r="BX18" s="101">
        <f>BX16*BV18</f>
        <v>-41692126.535499997</v>
      </c>
      <c r="BY18" s="118">
        <f t="shared" si="10"/>
        <v>7</v>
      </c>
      <c r="BZ18" s="211" t="s">
        <v>178</v>
      </c>
      <c r="CA18" s="211"/>
      <c r="CB18" s="232">
        <v>0.35</v>
      </c>
      <c r="CC18" s="211">
        <f>CC17*CB18</f>
        <v>35919.257491494383</v>
      </c>
      <c r="CD18" s="66">
        <f t="shared" si="11"/>
        <v>7</v>
      </c>
      <c r="CF18" s="207"/>
      <c r="CG18" s="207"/>
      <c r="CH18" s="400"/>
      <c r="CI18" s="121">
        <f t="shared" si="12"/>
        <v>7</v>
      </c>
      <c r="CJ18" s="84" t="s">
        <v>186</v>
      </c>
      <c r="CK18" s="84"/>
      <c r="CL18" s="84"/>
      <c r="CM18" s="238">
        <f>-CM16*35%</f>
        <v>-178662.91099999996</v>
      </c>
      <c r="CN18" s="66">
        <f t="shared" si="13"/>
        <v>7</v>
      </c>
      <c r="CO18" s="210"/>
      <c r="CP18" s="401"/>
      <c r="CQ18" s="401"/>
      <c r="CR18" s="238"/>
      <c r="CS18" s="66">
        <v>7</v>
      </c>
      <c r="CT18" s="4" t="str">
        <f>"CONVERSION FACTOR EXCLUDING FEDERAL INCOME TAX ( 1 - LINE "&amp;CS16&amp;" )"</f>
        <v>CONVERSION FACTOR EXCLUDING FEDERAL INCOME TAX ( 1 - LINE 5 )</v>
      </c>
      <c r="CW18" s="123">
        <f>1-CW16</f>
        <v>0.95403899999999997</v>
      </c>
      <c r="CX18" s="66">
        <f t="shared" si="24"/>
        <v>5</v>
      </c>
      <c r="CY18" s="68" t="s">
        <v>187</v>
      </c>
      <c r="CZ18" s="142">
        <v>28441192.739999998</v>
      </c>
      <c r="DA18" s="142"/>
      <c r="DB18" s="142"/>
      <c r="DC18" s="142"/>
      <c r="DD18" s="142"/>
      <c r="DE18" s="142"/>
      <c r="DF18" s="142" t="s">
        <v>0</v>
      </c>
      <c r="DG18" s="142">
        <f>-AI18-AI21</f>
        <v>-5649112.0700000003</v>
      </c>
      <c r="DH18" s="142"/>
      <c r="DI18" s="142"/>
      <c r="DJ18" s="66">
        <f t="shared" si="25"/>
        <v>5</v>
      </c>
      <c r="DK18" s="68" t="s">
        <v>187</v>
      </c>
      <c r="DL18" s="142"/>
      <c r="DM18" s="142"/>
      <c r="DN18" s="142"/>
      <c r="DO18" s="142"/>
      <c r="DP18" s="142"/>
      <c r="DQ18" s="142"/>
      <c r="DR18" s="142"/>
      <c r="DS18" s="142"/>
      <c r="DT18" s="142"/>
      <c r="DU18" s="142"/>
      <c r="DV18" s="142">
        <f>SUM(DA18:DU18)-DJ18</f>
        <v>-5649112.0700000003</v>
      </c>
      <c r="DW18" s="66">
        <f t="shared" si="26"/>
        <v>5</v>
      </c>
      <c r="DX18" s="68" t="s">
        <v>187</v>
      </c>
      <c r="DY18" s="165">
        <f>+CZ18</f>
        <v>28441192.739999998</v>
      </c>
      <c r="DZ18" s="165">
        <f>+DV18</f>
        <v>-5649112.0700000003</v>
      </c>
      <c r="EA18" s="142">
        <f>SUM(DY18:DZ18)</f>
        <v>22792080.669999998</v>
      </c>
    </row>
    <row r="19" spans="1:131" ht="15" customHeight="1" thickBot="1">
      <c r="A19" s="87">
        <f>+A18+1</f>
        <v>9</v>
      </c>
      <c r="B19" s="152">
        <v>41061</v>
      </c>
      <c r="C19" s="153">
        <v>1603914583</v>
      </c>
      <c r="D19" s="154">
        <v>1614541984.0727241</v>
      </c>
      <c r="E19" s="155">
        <f t="shared" si="21"/>
        <v>10627401.072724104</v>
      </c>
      <c r="F19" s="155">
        <f>ROUND(+E19*(1-$F$13),0)</f>
        <v>9894110</v>
      </c>
      <c r="H19" s="87">
        <f t="shared" si="3"/>
        <v>9</v>
      </c>
      <c r="I19" s="68" t="s">
        <v>188</v>
      </c>
      <c r="J19" s="239">
        <f>+BD</f>
        <v>5.4380000000000001E-3</v>
      </c>
      <c r="K19" s="240">
        <f>+L17*J19</f>
        <v>70248.609147659998</v>
      </c>
      <c r="L19" s="101"/>
      <c r="M19" s="66">
        <f t="shared" si="4"/>
        <v>8</v>
      </c>
      <c r="N19" s="131" t="s">
        <v>189</v>
      </c>
      <c r="O19" s="157">
        <v>21313768</v>
      </c>
      <c r="P19" s="157">
        <v>21313768</v>
      </c>
      <c r="Q19" s="157">
        <f t="shared" si="5"/>
        <v>0</v>
      </c>
      <c r="R19" s="66">
        <f t="shared" si="6"/>
        <v>8</v>
      </c>
      <c r="S19" s="393"/>
      <c r="T19" s="275"/>
      <c r="U19" s="230"/>
      <c r="V19" s="305"/>
      <c r="W19" s="66">
        <f t="shared" si="16"/>
        <v>8</v>
      </c>
      <c r="Z19" s="134"/>
      <c r="AA19" s="66">
        <f t="shared" si="17"/>
        <v>8</v>
      </c>
      <c r="AD19" s="78"/>
      <c r="AE19" s="66">
        <f t="shared" si="18"/>
        <v>8</v>
      </c>
      <c r="AF19" s="243" t="s">
        <v>192</v>
      </c>
      <c r="AI19" s="164">
        <v>-6635893.0599999996</v>
      </c>
      <c r="AJ19" s="66">
        <v>8</v>
      </c>
      <c r="AK19" s="68" t="s">
        <v>193</v>
      </c>
      <c r="AL19" s="244">
        <f>+AL17-AL18</f>
        <v>14471.708999999973</v>
      </c>
      <c r="AM19" s="244">
        <f>+AL19</f>
        <v>14471.708999999973</v>
      </c>
      <c r="AN19" s="66">
        <f>AN18+1</f>
        <v>8</v>
      </c>
      <c r="AO19" s="245"/>
      <c r="AP19" s="101"/>
      <c r="AQ19" s="101"/>
      <c r="AR19" s="101"/>
      <c r="AS19" s="101"/>
      <c r="AT19" s="101"/>
      <c r="AU19" s="101"/>
      <c r="AV19" s="101"/>
      <c r="AW19" s="66">
        <f t="shared" si="8"/>
        <v>8</v>
      </c>
      <c r="AX19" s="402"/>
      <c r="AY19" s="402"/>
      <c r="AZ19" s="402"/>
      <c r="BA19" s="403"/>
      <c r="BB19" s="66">
        <v>8</v>
      </c>
      <c r="BC19" s="4"/>
      <c r="BD19" s="4"/>
      <c r="BE19" s="4"/>
      <c r="BF19" s="66">
        <f t="shared" si="9"/>
        <v>8</v>
      </c>
      <c r="BG19" s="68"/>
      <c r="BH19" s="189"/>
      <c r="BI19" s="221"/>
      <c r="BJ19" s="235"/>
      <c r="BK19" s="66">
        <f>BK18+1</f>
        <v>8</v>
      </c>
      <c r="BL19" s="68" t="s">
        <v>191</v>
      </c>
      <c r="BM19" s="236">
        <v>0.35</v>
      </c>
      <c r="BN19" s="381"/>
      <c r="BO19" s="165">
        <f>BO17*BM19</f>
        <v>-177681.67697</v>
      </c>
      <c r="BT19" s="66">
        <f>BT18+1</f>
        <v>8</v>
      </c>
      <c r="BX19" s="125"/>
      <c r="BY19" s="118">
        <f t="shared" si="10"/>
        <v>8</v>
      </c>
      <c r="BZ19" s="381"/>
      <c r="CA19" s="381"/>
      <c r="CB19" s="381"/>
      <c r="CC19" s="403"/>
      <c r="CD19" s="66">
        <f t="shared" si="11"/>
        <v>8</v>
      </c>
      <c r="CE19" s="248" t="s">
        <v>156</v>
      </c>
      <c r="CF19" s="404"/>
      <c r="CG19" s="405"/>
      <c r="CH19" s="406">
        <f>-CH16-CH17</f>
        <v>-60202.068292666721</v>
      </c>
      <c r="CI19" s="121">
        <f t="shared" si="12"/>
        <v>8</v>
      </c>
      <c r="CJ19" s="84"/>
      <c r="CK19" s="84"/>
      <c r="CL19" s="84"/>
      <c r="CM19" s="252"/>
      <c r="CN19" s="66">
        <f t="shared" si="13"/>
        <v>8</v>
      </c>
      <c r="CO19" s="95" t="s">
        <v>190</v>
      </c>
      <c r="CS19" s="66">
        <v>8</v>
      </c>
      <c r="CT19" s="68" t="str">
        <f>"FEDERAL INCOME TAX ( ( 1 - LINE "&amp;CS16&amp;" ) * "&amp;FIT*100&amp;"% )"</f>
        <v>FEDERAL INCOME TAX ( ( 1 - LINE 5 ) * 35% )</v>
      </c>
      <c r="CV19" s="242">
        <v>0.35</v>
      </c>
      <c r="CW19" s="180">
        <f>ROUND((1-CW16)*FIT,6)</f>
        <v>0.33391399999999999</v>
      </c>
      <c r="CX19" s="66">
        <f t="shared" si="24"/>
        <v>6</v>
      </c>
      <c r="CY19" s="68" t="s">
        <v>194</v>
      </c>
      <c r="CZ19" s="104">
        <f t="shared" ref="CZ19:DF19" si="28">SUM(CZ15:CZ18)</f>
        <v>2222220439.0399995</v>
      </c>
      <c r="DA19" s="104">
        <f t="shared" si="28"/>
        <v>2767258</v>
      </c>
      <c r="DB19" s="104">
        <f t="shared" si="28"/>
        <v>12918096.57</v>
      </c>
      <c r="DC19" s="104">
        <f t="shared" si="28"/>
        <v>0</v>
      </c>
      <c r="DD19" s="104">
        <f t="shared" si="28"/>
        <v>0</v>
      </c>
      <c r="DE19" s="104">
        <f t="shared" si="28"/>
        <v>0</v>
      </c>
      <c r="DF19" s="104">
        <f t="shared" si="28"/>
        <v>0</v>
      </c>
      <c r="DG19" s="104">
        <f>ROUND(SUM(DG15:DG18),0)</f>
        <v>-106192391</v>
      </c>
      <c r="DH19" s="104"/>
      <c r="DI19" s="104">
        <f>SUM(DI15:DI18)</f>
        <v>0</v>
      </c>
      <c r="DJ19" s="66">
        <f t="shared" si="25"/>
        <v>6</v>
      </c>
      <c r="DK19" s="68" t="s">
        <v>194</v>
      </c>
      <c r="DL19" s="104"/>
      <c r="DM19" s="104">
        <f t="shared" ref="DM19:DU19" si="29">SUM(DM15:DM18)</f>
        <v>0</v>
      </c>
      <c r="DN19" s="104">
        <f t="shared" si="29"/>
        <v>0</v>
      </c>
      <c r="DO19" s="104">
        <f t="shared" si="29"/>
        <v>0</v>
      </c>
      <c r="DP19" s="104">
        <f t="shared" si="29"/>
        <v>0</v>
      </c>
      <c r="DQ19" s="104">
        <f t="shared" si="29"/>
        <v>0</v>
      </c>
      <c r="DR19" s="104">
        <f t="shared" si="29"/>
        <v>0</v>
      </c>
      <c r="DS19" s="104">
        <f t="shared" si="29"/>
        <v>0</v>
      </c>
      <c r="DT19" s="104">
        <f t="shared" si="29"/>
        <v>0</v>
      </c>
      <c r="DU19" s="104">
        <f t="shared" si="29"/>
        <v>0</v>
      </c>
      <c r="DV19" s="104">
        <f>SUM(DV15:DV18)</f>
        <v>-90507036.540008187</v>
      </c>
      <c r="DW19" s="66">
        <f t="shared" si="26"/>
        <v>6</v>
      </c>
      <c r="DX19" s="68" t="s">
        <v>194</v>
      </c>
      <c r="DY19" s="253">
        <f>SUM(DY15:DY18)</f>
        <v>2222220439.0399995</v>
      </c>
      <c r="DZ19" s="253">
        <f>SUM(DZ15:DZ18)</f>
        <v>-90507036.540008187</v>
      </c>
      <c r="EA19" s="253">
        <f>SUM(EA15:EA18)</f>
        <v>2131713402.4999919</v>
      </c>
    </row>
    <row r="20" spans="1:131" ht="15" customHeight="1" thickTop="1" thickBot="1">
      <c r="A20" s="87">
        <f t="shared" si="14"/>
        <v>10</v>
      </c>
      <c r="B20" s="152">
        <v>41091</v>
      </c>
      <c r="C20" s="153">
        <v>1646308903</v>
      </c>
      <c r="D20" s="154">
        <v>1663004948.2980464</v>
      </c>
      <c r="E20" s="155">
        <f t="shared" si="21"/>
        <v>16696045.29804635</v>
      </c>
      <c r="F20" s="155">
        <f t="shared" si="22"/>
        <v>15544018</v>
      </c>
      <c r="H20" s="87">
        <f t="shared" si="3"/>
        <v>10</v>
      </c>
      <c r="I20" s="68" t="s">
        <v>195</v>
      </c>
      <c r="J20" s="239">
        <f>+FF</f>
        <v>2E-3</v>
      </c>
      <c r="K20" s="254">
        <f>+L17*J20</f>
        <v>25836.193139999999</v>
      </c>
      <c r="L20" s="101"/>
      <c r="M20" s="66">
        <f t="shared" si="4"/>
        <v>9</v>
      </c>
      <c r="N20" s="255" t="s">
        <v>196</v>
      </c>
      <c r="O20" s="256">
        <f>SUM(O13:O19)</f>
        <v>823751999.61000013</v>
      </c>
      <c r="P20" s="256">
        <f>SUM(P13:P19)</f>
        <v>825286629.77813196</v>
      </c>
      <c r="Q20" s="256">
        <f>SUM(Q13:Q19)</f>
        <v>1534630.1681318283</v>
      </c>
      <c r="R20" s="66">
        <f t="shared" si="6"/>
        <v>9</v>
      </c>
      <c r="S20" s="389" t="s">
        <v>320</v>
      </c>
      <c r="T20" s="407"/>
      <c r="U20" s="407"/>
      <c r="V20" s="407">
        <f>V14+V18</f>
        <v>10823033.169999998</v>
      </c>
      <c r="W20" s="66">
        <f t="shared" si="16"/>
        <v>9</v>
      </c>
      <c r="X20" s="4" t="s">
        <v>198</v>
      </c>
      <c r="Z20" s="98"/>
      <c r="AA20" s="66">
        <f t="shared" si="17"/>
        <v>9</v>
      </c>
      <c r="AB20" s="4" t="s">
        <v>175</v>
      </c>
      <c r="AC20" s="381"/>
      <c r="AD20" s="212">
        <f>-AD15+AD18</f>
        <v>-157257321.95653245</v>
      </c>
      <c r="AE20" s="66">
        <f t="shared" si="18"/>
        <v>9</v>
      </c>
      <c r="AF20" s="243" t="s">
        <v>321</v>
      </c>
      <c r="AI20" s="164">
        <v>824548.55</v>
      </c>
      <c r="AJ20" s="66">
        <v>9</v>
      </c>
      <c r="AK20" s="68"/>
      <c r="AL20" s="78"/>
      <c r="AM20" s="262"/>
      <c r="AN20" s="66">
        <f t="shared" si="19"/>
        <v>9</v>
      </c>
      <c r="AO20" s="263" t="s">
        <v>200</v>
      </c>
      <c r="AP20" s="101"/>
      <c r="AQ20" s="101"/>
      <c r="AR20" s="101"/>
      <c r="AS20" s="101"/>
      <c r="AT20" s="242"/>
      <c r="AU20" s="264">
        <f>AV16</f>
        <v>5.4380000000000001E-3</v>
      </c>
      <c r="AV20" s="101"/>
      <c r="AW20" s="66">
        <f t="shared" si="8"/>
        <v>9</v>
      </c>
      <c r="AX20" s="107" t="s">
        <v>156</v>
      </c>
      <c r="AY20" s="139"/>
      <c r="AZ20" s="139"/>
      <c r="BA20" s="265">
        <f>BA17-BA18</f>
        <v>1356668.6367589482</v>
      </c>
      <c r="BB20" s="66">
        <v>9</v>
      </c>
      <c r="BC20" s="213" t="s">
        <v>201</v>
      </c>
      <c r="BD20" s="4"/>
      <c r="BE20" s="104">
        <f>BE14+BE18</f>
        <v>17909.062808990479</v>
      </c>
      <c r="BF20" s="66">
        <f t="shared" si="9"/>
        <v>9</v>
      </c>
      <c r="BG20" s="68" t="s">
        <v>156</v>
      </c>
      <c r="BH20" s="189"/>
      <c r="BI20" s="189"/>
      <c r="BJ20" s="266">
        <f>BJ16-BJ18</f>
        <v>5611.1914685329557</v>
      </c>
      <c r="BK20" s="66">
        <f t="shared" si="0"/>
        <v>9</v>
      </c>
      <c r="BL20" s="68" t="s">
        <v>156</v>
      </c>
      <c r="BM20" s="242"/>
      <c r="BN20" s="211"/>
      <c r="BO20" s="191">
        <f>BO17-BO19</f>
        <v>-329980.25722999999</v>
      </c>
      <c r="BT20" s="66">
        <f t="shared" si="20"/>
        <v>9</v>
      </c>
      <c r="BU20" s="68" t="s">
        <v>156</v>
      </c>
      <c r="BV20" s="242"/>
      <c r="BW20" s="211"/>
      <c r="BX20" s="191">
        <f>+BX16-BX18</f>
        <v>-77428234.994500011</v>
      </c>
      <c r="BY20" s="118">
        <f t="shared" si="10"/>
        <v>9</v>
      </c>
      <c r="BZ20" s="68" t="s">
        <v>156</v>
      </c>
      <c r="CC20" s="265">
        <f>CC17-CC18</f>
        <v>66707.192484203872</v>
      </c>
      <c r="CD20" s="118"/>
      <c r="CE20" s="68"/>
      <c r="CI20" s="121">
        <f t="shared" si="12"/>
        <v>9</v>
      </c>
      <c r="CJ20" s="84" t="s">
        <v>156</v>
      </c>
      <c r="CK20" s="84"/>
      <c r="CL20" s="84"/>
      <c r="CM20" s="267">
        <f>-CM16-CM18</f>
        <v>-331802.549</v>
      </c>
      <c r="CN20" s="66">
        <f t="shared" si="13"/>
        <v>9</v>
      </c>
      <c r="CO20" s="257" t="s">
        <v>197</v>
      </c>
      <c r="CP20" s="238">
        <v>187935.36000000007</v>
      </c>
      <c r="CQ20" s="238">
        <v>0</v>
      </c>
      <c r="CR20" s="238">
        <f>CQ20-CP20</f>
        <v>-187935.36000000007</v>
      </c>
      <c r="CS20" s="66">
        <v>9</v>
      </c>
      <c r="CT20" s="68" t="str">
        <f>"CONVERSION FACTOR ( 1 - LINE "&amp;CS19&amp;" )"</f>
        <v>CONVERSION FACTOR ( 1 - LINE 8 )</v>
      </c>
      <c r="CW20" s="268">
        <f>ROUND(1-CW19-CW16,6)</f>
        <v>0.62012500000000004</v>
      </c>
      <c r="CX20" s="66">
        <f>CX19+1</f>
        <v>7</v>
      </c>
      <c r="CZ20" s="74"/>
      <c r="DA20" s="74" t="s">
        <v>0</v>
      </c>
      <c r="DB20" s="74" t="s">
        <v>0</v>
      </c>
      <c r="DC20" s="74" t="s">
        <v>0</v>
      </c>
      <c r="DD20" s="74" t="s">
        <v>0</v>
      </c>
      <c r="DE20" s="74" t="s">
        <v>0</v>
      </c>
      <c r="DF20" s="74" t="s">
        <v>0</v>
      </c>
      <c r="DG20" s="74"/>
      <c r="DH20" s="74"/>
      <c r="DI20" s="74" t="s">
        <v>0</v>
      </c>
      <c r="DJ20" s="66">
        <f>DJ19+1</f>
        <v>7</v>
      </c>
      <c r="DL20" s="74"/>
      <c r="DM20" s="74"/>
      <c r="DN20" s="74"/>
      <c r="DO20" s="74" t="s">
        <v>0</v>
      </c>
      <c r="DP20" s="74" t="s">
        <v>0</v>
      </c>
      <c r="DQ20" s="74"/>
      <c r="DR20" s="74"/>
      <c r="DS20" s="74"/>
      <c r="DT20" s="74"/>
      <c r="DU20" s="74"/>
      <c r="DV20" s="74"/>
      <c r="DW20" s="66">
        <f>+DW19+1</f>
        <v>7</v>
      </c>
      <c r="DY20" s="77"/>
      <c r="DZ20" s="77"/>
    </row>
    <row r="21" spans="1:131" ht="15" customHeight="1" thickTop="1" thickBot="1">
      <c r="A21" s="87">
        <f t="shared" si="14"/>
        <v>11</v>
      </c>
      <c r="B21" s="152">
        <v>41122</v>
      </c>
      <c r="C21" s="153">
        <v>1724310431</v>
      </c>
      <c r="D21" s="154">
        <v>1706781713.1364291</v>
      </c>
      <c r="E21" s="155">
        <f t="shared" si="21"/>
        <v>-17528717.863570929</v>
      </c>
      <c r="F21" s="155">
        <f t="shared" si="22"/>
        <v>-16319236</v>
      </c>
      <c r="H21" s="87">
        <f t="shared" si="3"/>
        <v>11</v>
      </c>
      <c r="I21" s="160" t="s">
        <v>193</v>
      </c>
      <c r="J21" s="239"/>
      <c r="K21" s="211"/>
      <c r="L21" s="269">
        <f>SUM(K19:K20)</f>
        <v>96084.802287660001</v>
      </c>
      <c r="M21" s="66">
        <f t="shared" si="4"/>
        <v>10</v>
      </c>
      <c r="N21" s="255"/>
      <c r="O21" s="255"/>
      <c r="P21" s="255"/>
      <c r="Q21" s="255"/>
      <c r="R21" s="66">
        <f t="shared" si="6"/>
        <v>10</v>
      </c>
      <c r="S21" s="389"/>
      <c r="T21" s="78"/>
      <c r="U21" s="133"/>
      <c r="V21" s="235"/>
      <c r="W21" s="66">
        <f t="shared" si="16"/>
        <v>10</v>
      </c>
      <c r="X21" s="68" t="s">
        <v>202</v>
      </c>
      <c r="Y21" s="5"/>
      <c r="Z21" s="183">
        <v>4271534.72</v>
      </c>
      <c r="AA21" s="66">
        <f t="shared" si="17"/>
        <v>10</v>
      </c>
      <c r="AB21" s="4" t="s">
        <v>0</v>
      </c>
      <c r="AD21" s="74" t="s">
        <v>0</v>
      </c>
      <c r="AE21" s="66">
        <f t="shared" si="18"/>
        <v>10</v>
      </c>
      <c r="AF21" s="243" t="s">
        <v>199</v>
      </c>
      <c r="AH21" s="326"/>
      <c r="AI21" s="261">
        <v>5518428.7800000003</v>
      </c>
      <c r="AJ21" s="66">
        <v>10</v>
      </c>
      <c r="AK21" s="68" t="s">
        <v>205</v>
      </c>
      <c r="AL21" s="273">
        <v>329000</v>
      </c>
      <c r="AN21" s="66">
        <f t="shared" si="19"/>
        <v>10</v>
      </c>
      <c r="AO21" s="263" t="s">
        <v>206</v>
      </c>
      <c r="AP21" s="101"/>
      <c r="AQ21" s="101"/>
      <c r="AR21" s="101"/>
      <c r="AS21" s="101"/>
      <c r="AT21" s="101"/>
      <c r="AU21" s="91">
        <f>ROUND(AU18*AU20,0)</f>
        <v>11473411</v>
      </c>
      <c r="AV21" s="91"/>
      <c r="BB21" s="66">
        <v>10</v>
      </c>
      <c r="BC21" s="4"/>
      <c r="BD21" s="4"/>
      <c r="BE21" s="4"/>
      <c r="BF21" s="66"/>
      <c r="BG21" s="68"/>
      <c r="BH21" s="189"/>
      <c r="BI21" s="189"/>
      <c r="BJ21" s="274"/>
      <c r="BK21" s="66"/>
      <c r="BL21" s="381"/>
      <c r="BM21" s="211"/>
      <c r="BN21" s="211"/>
      <c r="BO21" s="275"/>
      <c r="BT21" s="66"/>
      <c r="BU21" s="135"/>
      <c r="BV21" s="133"/>
      <c r="BW21" s="133"/>
      <c r="BX21" s="133"/>
      <c r="BY21" s="118"/>
      <c r="CI21" s="118"/>
      <c r="CN21" s="66">
        <f t="shared" si="13"/>
        <v>10</v>
      </c>
      <c r="CP21" s="135"/>
      <c r="CQ21" s="280"/>
      <c r="CR21" s="280"/>
      <c r="CW21" s="66"/>
      <c r="CX21" s="66">
        <f>CX20+1</f>
        <v>8</v>
      </c>
      <c r="CY21" s="68" t="s">
        <v>207</v>
      </c>
      <c r="CZ21" s="74"/>
      <c r="DA21" s="74"/>
      <c r="DB21" s="74"/>
      <c r="DC21" s="74"/>
      <c r="DD21" s="74"/>
      <c r="DE21" s="74"/>
      <c r="DF21" s="74"/>
      <c r="DG21" s="74"/>
      <c r="DH21" s="74"/>
      <c r="DI21" s="74"/>
      <c r="DJ21" s="66">
        <f>DJ20+1</f>
        <v>8</v>
      </c>
      <c r="DK21" s="68" t="s">
        <v>207</v>
      </c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74"/>
      <c r="DW21" s="66">
        <f>+DW20+1</f>
        <v>8</v>
      </c>
      <c r="DX21" s="114" t="s">
        <v>207</v>
      </c>
      <c r="DY21" s="77"/>
      <c r="DZ21" s="77"/>
      <c r="EA21" s="74"/>
    </row>
    <row r="22" spans="1:131" ht="15" customHeight="1" thickTop="1" thickBot="1">
      <c r="A22" s="87">
        <f t="shared" si="14"/>
        <v>12</v>
      </c>
      <c r="B22" s="152">
        <v>41153</v>
      </c>
      <c r="C22" s="153">
        <v>1609202527</v>
      </c>
      <c r="D22" s="154">
        <v>1608502809.1419814</v>
      </c>
      <c r="E22" s="155">
        <f t="shared" si="21"/>
        <v>-699717.8580186367</v>
      </c>
      <c r="F22" s="155">
        <f t="shared" si="22"/>
        <v>-651437</v>
      </c>
      <c r="H22" s="87">
        <f t="shared" si="3"/>
        <v>12</v>
      </c>
      <c r="I22" s="68"/>
      <c r="J22" s="239"/>
      <c r="K22" s="275"/>
      <c r="L22" s="101"/>
      <c r="M22" s="66">
        <f t="shared" si="4"/>
        <v>11</v>
      </c>
      <c r="N22" s="255" t="s">
        <v>208</v>
      </c>
      <c r="O22" s="157">
        <f>-O18</f>
        <v>83564695.549999893</v>
      </c>
      <c r="P22" s="255"/>
      <c r="Q22" s="255"/>
      <c r="R22" s="66">
        <f t="shared" si="6"/>
        <v>11</v>
      </c>
      <c r="S22" s="389" t="s">
        <v>322</v>
      </c>
      <c r="T22" s="78"/>
      <c r="U22" s="116"/>
      <c r="V22" s="235">
        <f>-V20</f>
        <v>-10823033.169999998</v>
      </c>
      <c r="W22" s="66">
        <f t="shared" si="16"/>
        <v>11</v>
      </c>
      <c r="X22" s="4" t="s">
        <v>152</v>
      </c>
      <c r="Y22" s="277"/>
      <c r="Z22" s="408">
        <v>672193121.52163303</v>
      </c>
      <c r="AA22" s="66">
        <f t="shared" si="17"/>
        <v>11</v>
      </c>
      <c r="AB22" s="4" t="s">
        <v>191</v>
      </c>
      <c r="AC22" s="242">
        <v>0.35</v>
      </c>
      <c r="AD22" s="116">
        <f>+AD20*0.35</f>
        <v>-55040062.684786357</v>
      </c>
      <c r="AE22" s="66">
        <f t="shared" si="18"/>
        <v>11</v>
      </c>
      <c r="AF22" s="243"/>
      <c r="AI22" s="278"/>
      <c r="AJ22" s="66">
        <v>11</v>
      </c>
      <c r="AK22" s="68"/>
      <c r="AL22" s="279"/>
      <c r="AN22" s="66">
        <f t="shared" si="19"/>
        <v>11</v>
      </c>
      <c r="BB22" s="66">
        <v>11</v>
      </c>
      <c r="BC22" s="4" t="s">
        <v>210</v>
      </c>
      <c r="BD22" s="4"/>
      <c r="BE22" s="104">
        <f>-(BE14+BE18)</f>
        <v>-17909.062808990479</v>
      </c>
      <c r="BF22" s="68" t="s">
        <v>0</v>
      </c>
      <c r="BG22" s="68"/>
      <c r="BH22" s="189"/>
      <c r="BI22" s="189"/>
      <c r="BJ22" s="189"/>
      <c r="BT22" s="66"/>
      <c r="BU22" s="135"/>
      <c r="BV22" s="133"/>
      <c r="BW22" s="133"/>
      <c r="BX22" s="133"/>
      <c r="BY22" s="118"/>
      <c r="CA22" s="135"/>
      <c r="CB22" s="280"/>
      <c r="CC22" s="280"/>
      <c r="CD22" s="280"/>
      <c r="CE22" s="280"/>
      <c r="CF22" s="280"/>
      <c r="CG22" s="280"/>
      <c r="CH22" s="280"/>
      <c r="CI22" s="118"/>
      <c r="CK22" s="135"/>
      <c r="CL22" s="280"/>
      <c r="CM22" s="280"/>
      <c r="CN22" s="66">
        <f t="shared" si="13"/>
        <v>11</v>
      </c>
      <c r="CO22" s="276" t="s">
        <v>209</v>
      </c>
      <c r="CP22" s="409">
        <f>+CP20</f>
        <v>187935.36000000007</v>
      </c>
      <c r="CQ22" s="409">
        <f t="shared" ref="CQ22:CR22" si="30">+CQ20</f>
        <v>0</v>
      </c>
      <c r="CR22" s="409">
        <f t="shared" si="30"/>
        <v>-187935.36000000007</v>
      </c>
      <c r="CW22" s="3"/>
      <c r="CX22" s="66">
        <f t="shared" si="24"/>
        <v>9</v>
      </c>
      <c r="DJ22" s="66">
        <f t="shared" si="25"/>
        <v>9</v>
      </c>
      <c r="DW22" s="66">
        <f t="shared" si="26"/>
        <v>9</v>
      </c>
      <c r="DY22" s="77"/>
      <c r="DZ22" s="77"/>
    </row>
    <row r="23" spans="1:131" ht="15" customHeight="1" thickTop="1">
      <c r="A23" s="87">
        <f t="shared" si="14"/>
        <v>13</v>
      </c>
      <c r="B23" s="152">
        <v>41183</v>
      </c>
      <c r="C23" s="153">
        <v>1826022754</v>
      </c>
      <c r="D23" s="154">
        <v>1849927084.342396</v>
      </c>
      <c r="E23" s="155">
        <f t="shared" si="21"/>
        <v>23904330.342396021</v>
      </c>
      <c r="F23" s="155">
        <f t="shared" si="22"/>
        <v>22254932</v>
      </c>
      <c r="H23" s="87">
        <f t="shared" si="3"/>
        <v>13</v>
      </c>
      <c r="I23" s="68" t="s">
        <v>211</v>
      </c>
      <c r="J23" s="239">
        <f>+UTN</f>
        <v>3.8523000000000002E-2</v>
      </c>
      <c r="K23" s="281">
        <f>L17*J23</f>
        <v>497643.83416611003</v>
      </c>
      <c r="L23" s="101"/>
      <c r="M23" s="66">
        <f t="shared" si="4"/>
        <v>12</v>
      </c>
      <c r="N23" s="255" t="s">
        <v>212</v>
      </c>
      <c r="O23" s="157">
        <v>-73554902.599999994</v>
      </c>
      <c r="P23" s="255"/>
      <c r="Q23" s="255"/>
      <c r="R23" s="66">
        <f t="shared" si="6"/>
        <v>12</v>
      </c>
      <c r="S23" s="389" t="s">
        <v>240</v>
      </c>
      <c r="T23" s="309">
        <v>0.35</v>
      </c>
      <c r="U23" s="116"/>
      <c r="V23" s="410">
        <f>V22*T23</f>
        <v>-3788061.6094999989</v>
      </c>
      <c r="W23" s="66">
        <f t="shared" si="16"/>
        <v>12</v>
      </c>
      <c r="X23" s="4" t="s">
        <v>161</v>
      </c>
      <c r="Y23" s="5"/>
      <c r="Z23" s="408">
        <v>-515934861.61485797</v>
      </c>
      <c r="AA23" s="66">
        <f t="shared" si="17"/>
        <v>12</v>
      </c>
      <c r="AB23" s="78"/>
      <c r="AC23" s="411"/>
      <c r="AD23" s="260"/>
      <c r="AE23" s="66">
        <f t="shared" si="18"/>
        <v>12</v>
      </c>
      <c r="AF23" s="135" t="s">
        <v>213</v>
      </c>
      <c r="AG23" s="236"/>
      <c r="AI23" s="282">
        <f>SUM(AI13:AI22)</f>
        <v>107016939.66000819</v>
      </c>
      <c r="AJ23" s="66">
        <v>12</v>
      </c>
      <c r="AK23" s="214" t="s">
        <v>323</v>
      </c>
      <c r="AL23" s="215">
        <f>+AL21/4</f>
        <v>82250</v>
      </c>
      <c r="AN23" s="66">
        <f t="shared" si="19"/>
        <v>12</v>
      </c>
      <c r="AO23" s="4" t="s">
        <v>215</v>
      </c>
      <c r="AU23" s="283">
        <v>14248136.48</v>
      </c>
      <c r="BB23" s="66">
        <v>12</v>
      </c>
      <c r="BC23" s="4"/>
      <c r="BD23" s="4"/>
      <c r="BE23" s="4"/>
      <c r="BF23" s="68"/>
      <c r="BG23" s="68"/>
      <c r="BH23" s="189"/>
      <c r="BI23" s="189"/>
      <c r="BJ23" s="189"/>
      <c r="BT23" s="66"/>
      <c r="BU23" s="135"/>
      <c r="BV23" s="133"/>
      <c r="BW23" s="133"/>
      <c r="BX23" s="133"/>
      <c r="BY23" s="118"/>
      <c r="BZ23" s="68"/>
      <c r="CA23" s="135"/>
      <c r="CB23" s="280"/>
      <c r="CC23" s="280"/>
      <c r="CD23" s="280"/>
      <c r="CE23" s="280"/>
      <c r="CF23" s="280"/>
      <c r="CG23" s="280"/>
      <c r="CH23" s="280"/>
      <c r="CI23" s="118"/>
      <c r="CJ23" s="68"/>
      <c r="CK23" s="135"/>
      <c r="CL23" s="280"/>
      <c r="CM23" s="280"/>
      <c r="CN23" s="66">
        <f t="shared" si="13"/>
        <v>12</v>
      </c>
      <c r="CO23" s="276"/>
      <c r="CP23" s="108"/>
      <c r="CQ23" s="108"/>
      <c r="CR23" s="108"/>
      <c r="CW23" s="284"/>
      <c r="CX23" s="66">
        <f t="shared" si="24"/>
        <v>10</v>
      </c>
      <c r="CY23" s="68" t="s">
        <v>216</v>
      </c>
      <c r="CZ23" s="74"/>
      <c r="DA23" s="74"/>
      <c r="DB23" s="74"/>
      <c r="DC23" s="74"/>
      <c r="DD23" s="74"/>
      <c r="DE23" s="74"/>
      <c r="DF23" s="74"/>
      <c r="DG23" s="74"/>
      <c r="DH23" s="74"/>
      <c r="DI23" s="74"/>
      <c r="DJ23" s="66">
        <f t="shared" si="25"/>
        <v>10</v>
      </c>
      <c r="DK23" s="68" t="s">
        <v>216</v>
      </c>
      <c r="DL23" s="74"/>
      <c r="DM23" s="74"/>
      <c r="DN23" s="74"/>
      <c r="DO23" s="74"/>
      <c r="DP23" s="74"/>
      <c r="DQ23" s="74"/>
      <c r="DR23" s="74"/>
      <c r="DS23" s="74"/>
      <c r="DT23" s="74"/>
      <c r="DU23" s="74"/>
      <c r="DV23" s="74"/>
      <c r="DW23" s="66">
        <f t="shared" si="26"/>
        <v>10</v>
      </c>
      <c r="DX23" s="76" t="s">
        <v>216</v>
      </c>
      <c r="DY23" s="77"/>
      <c r="DZ23" s="77"/>
      <c r="EA23" s="74"/>
    </row>
    <row r="24" spans="1:131" ht="15" customHeight="1" thickBot="1">
      <c r="A24" s="87">
        <f t="shared" si="14"/>
        <v>14</v>
      </c>
      <c r="B24" s="152">
        <v>41214</v>
      </c>
      <c r="C24" s="153">
        <v>2003623000</v>
      </c>
      <c r="D24" s="154">
        <v>2036836024.5582702</v>
      </c>
      <c r="E24" s="155">
        <f t="shared" si="21"/>
        <v>33213024.558270216</v>
      </c>
      <c r="F24" s="155">
        <f t="shared" si="22"/>
        <v>30921326</v>
      </c>
      <c r="H24" s="87">
        <f t="shared" si="3"/>
        <v>14</v>
      </c>
      <c r="I24" s="160" t="s">
        <v>217</v>
      </c>
      <c r="K24" s="275"/>
      <c r="L24" s="285">
        <f>SUM(K23:K23)</f>
        <v>497643.83416611003</v>
      </c>
      <c r="M24" s="66">
        <f t="shared" si="4"/>
        <v>13</v>
      </c>
      <c r="N24" s="92" t="s">
        <v>75</v>
      </c>
      <c r="O24" s="256">
        <f>SUM(O20:O23)</f>
        <v>833761792.56000006</v>
      </c>
      <c r="P24" s="255"/>
      <c r="Q24" s="255"/>
      <c r="R24" s="66">
        <f t="shared" si="6"/>
        <v>13</v>
      </c>
      <c r="S24" s="389" t="s">
        <v>224</v>
      </c>
      <c r="T24" s="78"/>
      <c r="U24" s="223"/>
      <c r="V24" s="133">
        <f>V22-V23</f>
        <v>-7034971.5604999997</v>
      </c>
      <c r="W24" s="66">
        <f t="shared" si="16"/>
        <v>13</v>
      </c>
      <c r="X24" s="4" t="s">
        <v>174</v>
      </c>
      <c r="Z24" s="165">
        <v>0</v>
      </c>
      <c r="AA24" s="66">
        <f t="shared" si="17"/>
        <v>13</v>
      </c>
      <c r="AB24" s="68" t="s">
        <v>203</v>
      </c>
      <c r="AC24" s="271"/>
      <c r="AD24" s="272">
        <f>-AD22</f>
        <v>55040062.684786357</v>
      </c>
      <c r="AE24" s="66">
        <f t="shared" si="18"/>
        <v>13</v>
      </c>
      <c r="AF24" s="286"/>
      <c r="AH24" s="104"/>
      <c r="AI24" s="78"/>
      <c r="AJ24" s="66">
        <v>13</v>
      </c>
      <c r="AK24" s="90" t="s">
        <v>182</v>
      </c>
      <c r="AL24" s="287">
        <v>0</v>
      </c>
      <c r="AN24" s="66">
        <f t="shared" si="19"/>
        <v>13</v>
      </c>
      <c r="AO24" s="4" t="s">
        <v>193</v>
      </c>
      <c r="AV24" s="288">
        <f>ROUND(AU21-AU23,0)</f>
        <v>-2774725</v>
      </c>
      <c r="BB24" s="66">
        <v>13</v>
      </c>
      <c r="BC24" s="4" t="s">
        <v>218</v>
      </c>
      <c r="BD24" s="289">
        <v>0.35</v>
      </c>
      <c r="BE24" s="290">
        <f>BE22*BD24</f>
        <v>-6268.1719831466671</v>
      </c>
      <c r="BF24" s="68"/>
      <c r="BG24" s="68"/>
      <c r="BH24" s="189"/>
      <c r="BI24" s="189"/>
      <c r="BJ24" s="189"/>
      <c r="BT24" s="66"/>
      <c r="BU24" s="135"/>
      <c r="BV24" s="133"/>
      <c r="BW24" s="291"/>
      <c r="BX24" s="133"/>
      <c r="BY24" s="292"/>
      <c r="BZ24" s="67"/>
      <c r="CA24" s="411"/>
      <c r="CB24" s="411"/>
      <c r="CC24" s="411"/>
      <c r="CD24" s="411"/>
      <c r="CE24" s="411"/>
      <c r="CF24" s="411"/>
      <c r="CG24" s="411"/>
      <c r="CH24" s="411"/>
      <c r="CI24" s="292"/>
      <c r="CJ24" s="67"/>
      <c r="CK24" s="411"/>
      <c r="CL24" s="411"/>
      <c r="CM24" s="411"/>
      <c r="CN24" s="66">
        <f t="shared" si="13"/>
        <v>13</v>
      </c>
      <c r="CO24" s="4" t="s">
        <v>178</v>
      </c>
      <c r="CP24" s="147"/>
      <c r="CQ24" s="242">
        <f>FIT</f>
        <v>0.35</v>
      </c>
      <c r="CR24" s="399">
        <f>-CR22*CQ24</f>
        <v>65777.376000000018</v>
      </c>
      <c r="CW24" s="3"/>
      <c r="CX24" s="66">
        <f t="shared" si="24"/>
        <v>11</v>
      </c>
      <c r="CY24" s="68" t="s">
        <v>219</v>
      </c>
      <c r="CZ24" s="98">
        <v>204955671.91999999</v>
      </c>
      <c r="DA24" s="98">
        <v>0</v>
      </c>
      <c r="DB24" s="98">
        <v>0</v>
      </c>
      <c r="DC24" s="98">
        <f>Q13</f>
        <v>0</v>
      </c>
      <c r="DD24" s="98"/>
      <c r="DE24" s="98">
        <v>0</v>
      </c>
      <c r="DF24" s="98">
        <v>0</v>
      </c>
      <c r="DG24" s="98">
        <v>0</v>
      </c>
      <c r="DH24" s="98"/>
      <c r="DI24" s="98">
        <v>0</v>
      </c>
      <c r="DJ24" s="66">
        <f t="shared" si="25"/>
        <v>11</v>
      </c>
      <c r="DK24" s="68" t="s">
        <v>219</v>
      </c>
      <c r="DL24" s="98"/>
      <c r="DM24" s="98">
        <v>0</v>
      </c>
      <c r="DN24" s="98">
        <v>0</v>
      </c>
      <c r="DO24" s="98">
        <v>0</v>
      </c>
      <c r="DP24" s="98">
        <v>0</v>
      </c>
      <c r="DQ24" s="98">
        <v>0</v>
      </c>
      <c r="DR24" s="98">
        <v>0</v>
      </c>
      <c r="DS24" s="98"/>
      <c r="DT24" s="98"/>
      <c r="DU24" s="98"/>
      <c r="DV24" s="98">
        <f>SUM(DA24:DU24)-DJ24</f>
        <v>0</v>
      </c>
      <c r="DW24" s="66">
        <f t="shared" si="26"/>
        <v>11</v>
      </c>
      <c r="DX24" s="68" t="s">
        <v>125</v>
      </c>
      <c r="DY24" s="104">
        <f>+CZ24</f>
        <v>204955671.91999999</v>
      </c>
      <c r="DZ24" s="104">
        <f>+DV24</f>
        <v>0</v>
      </c>
      <c r="EA24" s="98">
        <f>SUM(DY24:DZ24)</f>
        <v>204955671.91999999</v>
      </c>
    </row>
    <row r="25" spans="1:131" ht="15" customHeight="1" thickTop="1" thickBot="1">
      <c r="A25" s="87">
        <f t="shared" si="14"/>
        <v>15</v>
      </c>
      <c r="B25" s="152">
        <v>41244</v>
      </c>
      <c r="C25" s="153">
        <v>2317181000</v>
      </c>
      <c r="D25" s="154">
        <v>2347574626.8489017</v>
      </c>
      <c r="E25" s="155">
        <f t="shared" si="21"/>
        <v>30393626.848901749</v>
      </c>
      <c r="F25" s="155">
        <f t="shared" si="22"/>
        <v>28296467</v>
      </c>
      <c r="H25" s="87">
        <f t="shared" si="3"/>
        <v>15</v>
      </c>
      <c r="I25" s="68"/>
      <c r="L25" s="230"/>
      <c r="M25" s="66">
        <f t="shared" si="4"/>
        <v>14</v>
      </c>
      <c r="N25" s="255" t="s">
        <v>189</v>
      </c>
      <c r="O25" s="293">
        <f>-O19</f>
        <v>-21313768</v>
      </c>
      <c r="P25" s="255"/>
      <c r="Q25" s="255"/>
      <c r="R25" s="66"/>
      <c r="S25" s="393"/>
      <c r="U25" s="280"/>
      <c r="V25" s="157"/>
      <c r="W25" s="66">
        <f>W24+1</f>
        <v>14</v>
      </c>
      <c r="X25" s="68" t="s">
        <v>220</v>
      </c>
      <c r="Y25" s="114"/>
      <c r="Z25" s="162">
        <f>SUM(Z20:Z24)</f>
        <v>160529794.62677509</v>
      </c>
      <c r="AA25" s="66"/>
      <c r="AE25" s="66">
        <f t="shared" si="18"/>
        <v>14</v>
      </c>
      <c r="AF25" s="294" t="s">
        <v>221</v>
      </c>
      <c r="AG25" s="295"/>
      <c r="AH25" s="230"/>
      <c r="AI25" s="296"/>
      <c r="AJ25" s="66">
        <v>14</v>
      </c>
      <c r="AK25" s="68" t="s">
        <v>193</v>
      </c>
      <c r="AL25" s="297">
        <f>+AL23-AL24</f>
        <v>82250</v>
      </c>
      <c r="AM25" s="298">
        <f>+AL25</f>
        <v>82250</v>
      </c>
      <c r="AN25" s="66">
        <f>AN24+1</f>
        <v>14</v>
      </c>
      <c r="BB25" s="66">
        <v>14</v>
      </c>
      <c r="BC25" s="4"/>
      <c r="BD25" s="289"/>
      <c r="BE25" s="290"/>
      <c r="BF25" s="68"/>
      <c r="BG25" s="68"/>
      <c r="BH25" s="68"/>
      <c r="BI25" s="299"/>
      <c r="BJ25" s="189"/>
      <c r="BN25" s="104"/>
      <c r="BT25" s="66"/>
      <c r="BU25" s="135"/>
      <c r="BV25" s="133"/>
      <c r="BW25" s="133"/>
      <c r="BX25" s="133"/>
      <c r="BY25" s="292"/>
      <c r="BZ25" s="78"/>
      <c r="CA25" s="108"/>
      <c r="CB25" s="108"/>
      <c r="CC25" s="108"/>
      <c r="CD25" s="108"/>
      <c r="CE25" s="108"/>
      <c r="CF25" s="108"/>
      <c r="CG25" s="108"/>
      <c r="CH25" s="108"/>
      <c r="CI25" s="292"/>
      <c r="CJ25" s="78"/>
      <c r="CK25" s="108"/>
      <c r="CL25" s="108"/>
      <c r="CM25" s="108"/>
      <c r="CN25" s="66">
        <f t="shared" si="13"/>
        <v>14</v>
      </c>
      <c r="CO25" s="68" t="s">
        <v>156</v>
      </c>
      <c r="CP25" s="147"/>
      <c r="CQ25" s="147"/>
      <c r="CR25" s="409">
        <f>-CR22-CR24</f>
        <v>122157.98400000005</v>
      </c>
      <c r="CW25" s="3"/>
      <c r="CX25" s="66">
        <f>CX24+1</f>
        <v>12</v>
      </c>
      <c r="CY25" s="68" t="s">
        <v>222</v>
      </c>
      <c r="CZ25" s="80">
        <v>593961365.50999999</v>
      </c>
      <c r="DA25" s="80"/>
      <c r="DB25" s="80"/>
      <c r="DC25" s="80">
        <f>SUM(Q14:Q16)</f>
        <v>1534630.1681318283</v>
      </c>
      <c r="DD25" s="80"/>
      <c r="DE25" s="80"/>
      <c r="DF25" s="80"/>
      <c r="DG25" s="80">
        <f>AI36</f>
        <v>-2590701.2599999998</v>
      </c>
      <c r="DH25" s="80"/>
      <c r="DI25" s="80"/>
      <c r="DJ25" s="66">
        <f>DJ24+1</f>
        <v>12</v>
      </c>
      <c r="DK25" s="68" t="s">
        <v>222</v>
      </c>
      <c r="DL25" s="80"/>
      <c r="DM25" s="80"/>
      <c r="DN25" s="80"/>
      <c r="DO25" s="80"/>
      <c r="DP25" s="80"/>
      <c r="DQ25" s="80"/>
      <c r="DR25" s="80"/>
      <c r="DS25" s="80"/>
      <c r="DT25" s="80"/>
      <c r="DU25" s="80"/>
      <c r="DV25" s="80">
        <f>SUM(DA25:DU25)-DJ25</f>
        <v>-1056071.0918681715</v>
      </c>
      <c r="DW25" s="66">
        <f>+DW24+1</f>
        <v>12</v>
      </c>
      <c r="DX25" s="68" t="s">
        <v>136</v>
      </c>
      <c r="DY25" s="101">
        <f>+CZ25</f>
        <v>593961365.50999999</v>
      </c>
      <c r="DZ25" s="101">
        <f>+DV25</f>
        <v>-1056071.0918681715</v>
      </c>
      <c r="EA25" s="80">
        <f>SUM(DY25:DZ25)</f>
        <v>592905294.41813183</v>
      </c>
    </row>
    <row r="26" spans="1:131" ht="15" customHeight="1" thickTop="1" thickBot="1">
      <c r="A26" s="87">
        <f t="shared" si="14"/>
        <v>16</v>
      </c>
      <c r="C26" s="300">
        <f>SUM(C14:C25)</f>
        <v>22770333544</v>
      </c>
      <c r="D26" s="300">
        <f>SUM(D14:D25)</f>
        <v>22797003831.017441</v>
      </c>
      <c r="E26" s="300">
        <f>SUM(E14:E25)</f>
        <v>26670287.017444849</v>
      </c>
      <c r="F26" s="301">
        <f>SUM(F14:F25)</f>
        <v>24830038</v>
      </c>
      <c r="H26" s="87">
        <f t="shared" si="3"/>
        <v>16</v>
      </c>
      <c r="I26" s="68"/>
      <c r="K26" s="211"/>
      <c r="L26" s="285"/>
      <c r="M26" s="66">
        <f t="shared" si="4"/>
        <v>15</v>
      </c>
      <c r="N26" s="255" t="s">
        <v>223</v>
      </c>
      <c r="O26" s="302">
        <f>SUM(O24:O25)</f>
        <v>812448024.56000006</v>
      </c>
      <c r="P26" s="255"/>
      <c r="Q26" s="255"/>
      <c r="R26" s="66"/>
      <c r="S26" s="393"/>
      <c r="T26" s="411"/>
      <c r="U26" s="411"/>
      <c r="V26" s="230"/>
      <c r="W26" s="66">
        <f t="shared" si="16"/>
        <v>15</v>
      </c>
      <c r="Z26" s="134"/>
      <c r="AA26" s="66"/>
      <c r="AC26" s="271"/>
      <c r="AD26" s="135"/>
      <c r="AE26" s="66">
        <f t="shared" si="18"/>
        <v>15</v>
      </c>
      <c r="AF26" s="213" t="s">
        <v>15</v>
      </c>
      <c r="AG26" s="78"/>
      <c r="AH26" s="239">
        <f>+BD</f>
        <v>5.4380000000000001E-3</v>
      </c>
      <c r="AI26" s="261">
        <f>($AI$23-$AI$21-AI20)*-AH26</f>
        <v>-547465.0071505846</v>
      </c>
      <c r="AJ26" s="66">
        <v>15</v>
      </c>
      <c r="AM26" s="197"/>
      <c r="AN26" s="66">
        <f t="shared" si="19"/>
        <v>15</v>
      </c>
      <c r="AO26" s="4" t="s">
        <v>156</v>
      </c>
      <c r="AV26" s="104">
        <f>-AV24</f>
        <v>2774725</v>
      </c>
      <c r="BB26" s="66">
        <v>15</v>
      </c>
      <c r="BC26" s="4" t="s">
        <v>224</v>
      </c>
      <c r="BD26" s="4"/>
      <c r="BE26" s="266">
        <f>BE22-BE24</f>
        <v>-11640.890825843811</v>
      </c>
      <c r="BF26" s="68"/>
      <c r="BG26" s="68"/>
      <c r="BH26" s="68"/>
      <c r="BI26" s="68"/>
      <c r="BJ26" s="189"/>
      <c r="BK26" s="77"/>
      <c r="BN26" s="5"/>
      <c r="BT26" s="66"/>
      <c r="BV26" s="230"/>
      <c r="BW26" s="230"/>
      <c r="BX26" s="230"/>
      <c r="BY26" s="292"/>
      <c r="BZ26" s="78"/>
      <c r="CA26" s="230"/>
      <c r="CB26" s="230"/>
      <c r="CC26" s="147"/>
      <c r="CD26" s="147"/>
      <c r="CE26" s="147"/>
      <c r="CF26" s="147"/>
      <c r="CG26" s="147"/>
      <c r="CH26" s="147"/>
      <c r="CI26" s="292"/>
      <c r="CJ26" s="78"/>
      <c r="CK26" s="230"/>
      <c r="CL26" s="230"/>
      <c r="CM26" s="147"/>
      <c r="CN26" s="147"/>
      <c r="CW26" s="3"/>
      <c r="CX26" s="66">
        <f t="shared" si="24"/>
        <v>13</v>
      </c>
      <c r="CY26" s="68" t="s">
        <v>225</v>
      </c>
      <c r="CZ26" s="80">
        <v>87085889.730000004</v>
      </c>
      <c r="DA26" s="80"/>
      <c r="DB26" s="80"/>
      <c r="DC26" s="80">
        <f>Q17</f>
        <v>0</v>
      </c>
      <c r="DD26" s="80"/>
      <c r="DE26" s="80"/>
      <c r="DF26" s="80"/>
      <c r="DG26" s="80"/>
      <c r="DH26" s="80"/>
      <c r="DI26" s="80"/>
      <c r="DJ26" s="66">
        <f t="shared" si="25"/>
        <v>13</v>
      </c>
      <c r="DK26" s="68" t="s">
        <v>225</v>
      </c>
      <c r="DL26" s="80"/>
      <c r="DM26" s="80"/>
      <c r="DN26" s="80"/>
      <c r="DO26" s="80"/>
      <c r="DP26" s="80"/>
      <c r="DQ26" s="80"/>
      <c r="DR26" s="80"/>
      <c r="DS26" s="80"/>
      <c r="DT26" s="80"/>
      <c r="DU26" s="80"/>
      <c r="DV26" s="80">
        <f>SUM(DA26:DU26)-DJ26</f>
        <v>0</v>
      </c>
      <c r="DW26" s="66">
        <f t="shared" si="26"/>
        <v>13</v>
      </c>
      <c r="DX26" s="68" t="s">
        <v>172</v>
      </c>
      <c r="DY26" s="101">
        <f>+CZ26</f>
        <v>87085889.730000004</v>
      </c>
      <c r="DZ26" s="101">
        <f>+DV26</f>
        <v>0</v>
      </c>
      <c r="EA26" s="80">
        <f>SUM(DY26:DZ26)</f>
        <v>87085889.730000004</v>
      </c>
    </row>
    <row r="27" spans="1:131" ht="15" customHeight="1" thickTop="1">
      <c r="A27" s="87">
        <f t="shared" si="14"/>
        <v>17</v>
      </c>
      <c r="C27" s="5"/>
      <c r="D27" s="5"/>
      <c r="H27" s="87">
        <f t="shared" si="3"/>
        <v>17</v>
      </c>
      <c r="I27" s="68"/>
      <c r="K27" s="211"/>
      <c r="L27" s="285"/>
      <c r="M27" s="66">
        <f t="shared" si="4"/>
        <v>16</v>
      </c>
      <c r="N27" s="303" t="s">
        <v>226</v>
      </c>
      <c r="O27" s="157">
        <f>O26-'2012 Elec CBR'!CZ28-O38</f>
        <v>1.1920928955078125E-7</v>
      </c>
      <c r="P27" s="304"/>
      <c r="Q27" s="305">
        <f>-Q20</f>
        <v>-1534630.1681318283</v>
      </c>
      <c r="R27" s="66"/>
      <c r="S27" s="389"/>
      <c r="T27" s="411"/>
      <c r="U27" s="411"/>
      <c r="V27" s="411"/>
      <c r="W27" s="66">
        <f t="shared" si="16"/>
        <v>16</v>
      </c>
      <c r="X27" s="107" t="s">
        <v>227</v>
      </c>
      <c r="Y27" s="68"/>
      <c r="Z27" s="1">
        <f>Z14-Z21</f>
        <v>11085943.722844984</v>
      </c>
      <c r="AA27" s="66"/>
      <c r="AC27" s="271" t="s">
        <v>0</v>
      </c>
      <c r="AD27" s="135"/>
      <c r="AE27" s="66">
        <f t="shared" si="18"/>
        <v>16</v>
      </c>
      <c r="AF27" s="213" t="s">
        <v>134</v>
      </c>
      <c r="AG27" s="78"/>
      <c r="AH27" s="239">
        <f>+FF</f>
        <v>2E-3</v>
      </c>
      <c r="AI27" s="261">
        <f>($AI$23-$AI$21-AI20)*-AH27</f>
        <v>-201347.9246600164</v>
      </c>
      <c r="AJ27" s="66">
        <v>16</v>
      </c>
      <c r="AK27" s="68"/>
      <c r="AL27" s="101"/>
      <c r="AM27" s="306"/>
      <c r="AN27" s="66">
        <f t="shared" si="19"/>
        <v>16</v>
      </c>
      <c r="AO27" s="4" t="s">
        <v>228</v>
      </c>
      <c r="AU27" s="236">
        <v>0.35</v>
      </c>
      <c r="AV27" s="198">
        <f>ROUND(-AV24*AU27,0)</f>
        <v>971154</v>
      </c>
      <c r="BB27" s="66"/>
      <c r="BC27" s="4"/>
      <c r="BD27" s="4"/>
      <c r="BE27" s="153"/>
      <c r="BF27" s="68"/>
      <c r="BG27" s="68"/>
      <c r="BH27" s="68"/>
      <c r="BI27" s="68"/>
      <c r="BJ27" s="189"/>
      <c r="BK27" s="77"/>
      <c r="BL27" s="66"/>
      <c r="BM27" s="66"/>
      <c r="BN27" s="104"/>
      <c r="BO27" s="104"/>
      <c r="BT27" s="66"/>
      <c r="BU27" s="135"/>
      <c r="BV27" s="133"/>
      <c r="BW27" s="133"/>
      <c r="BX27" s="133"/>
      <c r="BY27" s="292"/>
      <c r="BZ27" s="307"/>
      <c r="CA27" s="230"/>
      <c r="CB27" s="230"/>
      <c r="CC27" s="147"/>
      <c r="CD27" s="147"/>
      <c r="CE27" s="147"/>
      <c r="CF27" s="147"/>
      <c r="CG27" s="147"/>
      <c r="CH27" s="147"/>
      <c r="CI27" s="292"/>
      <c r="CJ27" s="307"/>
      <c r="CK27" s="230"/>
      <c r="CL27" s="230"/>
      <c r="CM27" s="147"/>
      <c r="CN27" s="147"/>
      <c r="CW27" s="3"/>
      <c r="CX27" s="66">
        <f t="shared" si="24"/>
        <v>14</v>
      </c>
      <c r="CY27" s="4" t="s">
        <v>229</v>
      </c>
      <c r="CZ27" s="142">
        <v>-73554902.599999994</v>
      </c>
      <c r="DA27" s="142"/>
      <c r="DB27" s="142"/>
      <c r="DC27" s="142">
        <f>Q23</f>
        <v>0</v>
      </c>
      <c r="DD27" s="142"/>
      <c r="DE27" s="142"/>
      <c r="DF27" s="142"/>
      <c r="DG27" s="142">
        <f>AI35</f>
        <v>73554902.599999994</v>
      </c>
      <c r="DH27" s="142"/>
      <c r="DI27" s="142"/>
      <c r="DJ27" s="66">
        <f t="shared" si="25"/>
        <v>14</v>
      </c>
      <c r="DK27" s="4" t="s">
        <v>229</v>
      </c>
      <c r="DL27" s="142"/>
      <c r="DM27" s="142"/>
      <c r="DN27" s="142"/>
      <c r="DO27" s="142"/>
      <c r="DP27" s="142"/>
      <c r="DQ27" s="142"/>
      <c r="DR27" s="142"/>
      <c r="DS27" s="142"/>
      <c r="DT27" s="142"/>
      <c r="DU27" s="142"/>
      <c r="DV27" s="142">
        <f>SUM(DA27:DU27)-DJ27</f>
        <v>73554902.599999994</v>
      </c>
      <c r="DW27" s="66">
        <f t="shared" si="26"/>
        <v>14</v>
      </c>
      <c r="DX27" s="4" t="s">
        <v>230</v>
      </c>
      <c r="DY27" s="165">
        <f>+CZ27</f>
        <v>-73554902.599999994</v>
      </c>
      <c r="DZ27" s="165">
        <f>+DV27</f>
        <v>73554902.599999994</v>
      </c>
      <c r="EA27" s="142">
        <f>SUM(DY27:DZ27)</f>
        <v>0</v>
      </c>
    </row>
    <row r="28" spans="1:131" ht="15" customHeight="1" thickBot="1">
      <c r="A28" s="87">
        <f t="shared" si="14"/>
        <v>18</v>
      </c>
      <c r="B28" s="4" t="s">
        <v>231</v>
      </c>
      <c r="C28" s="4" t="s">
        <v>232</v>
      </c>
      <c r="D28" s="134"/>
      <c r="E28" s="308">
        <v>22339623.095842358</v>
      </c>
      <c r="F28" s="104">
        <v>2547447</v>
      </c>
      <c r="H28" s="87">
        <f t="shared" si="3"/>
        <v>18</v>
      </c>
      <c r="I28" s="14" t="s">
        <v>233</v>
      </c>
      <c r="K28" s="211"/>
      <c r="L28" s="285"/>
      <c r="M28" s="66">
        <f t="shared" si="4"/>
        <v>17</v>
      </c>
      <c r="N28" s="255"/>
      <c r="O28" s="304"/>
      <c r="P28" s="304" t="s">
        <v>0</v>
      </c>
      <c r="Q28" s="304"/>
      <c r="R28" s="66"/>
      <c r="S28" s="389"/>
      <c r="T28" s="78"/>
      <c r="U28" s="78"/>
      <c r="V28" s="78"/>
      <c r="W28" s="66">
        <f t="shared" si="16"/>
        <v>17</v>
      </c>
      <c r="X28" s="107" t="s">
        <v>234</v>
      </c>
      <c r="Z28" s="206">
        <f>Z15+Z16+Z17-Z22-Z23-Z24</f>
        <v>27889289.276379943</v>
      </c>
      <c r="AA28" s="66"/>
      <c r="AC28" s="271"/>
      <c r="AD28" s="135"/>
      <c r="AE28" s="66">
        <f t="shared" si="18"/>
        <v>17</v>
      </c>
      <c r="AF28" s="213" t="s">
        <v>235</v>
      </c>
      <c r="AH28" s="239">
        <f>+UTN</f>
        <v>3.8523000000000002E-2</v>
      </c>
      <c r="AI28" s="261">
        <f>($AI$23-$AI$21-AI20)*-AH28</f>
        <v>-3878263.0508389059</v>
      </c>
      <c r="AJ28" s="66">
        <v>17</v>
      </c>
      <c r="AK28" s="68" t="s">
        <v>236</v>
      </c>
      <c r="AL28" s="101"/>
      <c r="AM28" s="116">
        <f>+AM19+AM25</f>
        <v>96721.708999999973</v>
      </c>
      <c r="AN28" s="66">
        <f t="shared" si="19"/>
        <v>17</v>
      </c>
      <c r="AO28" s="213" t="s">
        <v>156</v>
      </c>
      <c r="AV28" s="191">
        <f>AV26-AV27</f>
        <v>1803571</v>
      </c>
      <c r="BB28" s="66"/>
      <c r="BC28" s="4"/>
      <c r="BD28" s="4"/>
      <c r="BE28" s="153"/>
      <c r="BF28" s="91"/>
      <c r="BG28" s="91"/>
      <c r="BH28" s="91"/>
      <c r="BI28" s="91"/>
      <c r="BJ28" s="91"/>
      <c r="BK28" s="77"/>
      <c r="BL28" s="66"/>
      <c r="BM28" s="66"/>
      <c r="BT28" s="66"/>
      <c r="BU28" s="135"/>
      <c r="BV28" s="133"/>
      <c r="BW28" s="133"/>
      <c r="BX28" s="133"/>
      <c r="BY28" s="292"/>
      <c r="BZ28" s="307"/>
      <c r="CA28" s="230"/>
      <c r="CB28" s="230"/>
      <c r="CC28" s="230"/>
      <c r="CD28" s="230"/>
      <c r="CE28" s="230"/>
      <c r="CF28" s="230"/>
      <c r="CG28" s="230"/>
      <c r="CH28" s="230"/>
      <c r="CI28" s="292"/>
      <c r="CJ28" s="307"/>
      <c r="CK28" s="230"/>
      <c r="CL28" s="230"/>
      <c r="CM28" s="230"/>
      <c r="CN28" s="230"/>
      <c r="CO28" s="230"/>
      <c r="CP28" s="230"/>
      <c r="CQ28" s="230"/>
      <c r="CR28" s="230"/>
      <c r="CW28" s="3"/>
      <c r="CX28" s="66">
        <f t="shared" si="24"/>
        <v>15</v>
      </c>
      <c r="CY28" s="68" t="s">
        <v>237</v>
      </c>
      <c r="CZ28" s="104">
        <f>SUM(CZ24:CZ27)</f>
        <v>812448024.55999994</v>
      </c>
      <c r="DA28" s="104">
        <f t="shared" ref="DA28:DF28" si="31">SUM(DA24:DA27)</f>
        <v>0</v>
      </c>
      <c r="DB28" s="104">
        <f>SUM(DB24:DB27)</f>
        <v>0</v>
      </c>
      <c r="DC28" s="104">
        <f>SUM(DC24:DC27)</f>
        <v>1534630.1681318283</v>
      </c>
      <c r="DD28" s="104">
        <f t="shared" si="31"/>
        <v>0</v>
      </c>
      <c r="DE28" s="104">
        <f t="shared" si="31"/>
        <v>0</v>
      </c>
      <c r="DF28" s="104">
        <f t="shared" si="31"/>
        <v>0</v>
      </c>
      <c r="DG28" s="104">
        <f>SUM(DG24:DG27)</f>
        <v>70964201.339999989</v>
      </c>
      <c r="DH28" s="104"/>
      <c r="DI28" s="104">
        <f>SUM(DI24:DI27)</f>
        <v>0</v>
      </c>
      <c r="DJ28" s="66">
        <f t="shared" si="25"/>
        <v>15</v>
      </c>
      <c r="DK28" s="68" t="s">
        <v>237</v>
      </c>
      <c r="DL28" s="104">
        <f>SUM(DL23:DL27)</f>
        <v>0</v>
      </c>
      <c r="DM28" s="104">
        <f>SUM(DM23:DM27)</f>
        <v>0</v>
      </c>
      <c r="DN28" s="104">
        <f>SUM(DN24:DN27)</f>
        <v>0</v>
      </c>
      <c r="DO28" s="104">
        <f>SUM(DO23:DO27)</f>
        <v>0</v>
      </c>
      <c r="DP28" s="104">
        <f>SUM(DP23:DP27)</f>
        <v>0</v>
      </c>
      <c r="DQ28" s="104">
        <f>SUM(DQ23:DQ27)</f>
        <v>0</v>
      </c>
      <c r="DR28" s="104">
        <f>SUM(DR23:DR27)</f>
        <v>0</v>
      </c>
      <c r="DS28" s="104">
        <f t="shared" ref="DS28:DU28" si="32">SUM(DS23:DS27)</f>
        <v>0</v>
      </c>
      <c r="DT28" s="104">
        <f t="shared" si="32"/>
        <v>0</v>
      </c>
      <c r="DU28" s="104">
        <f t="shared" si="32"/>
        <v>0</v>
      </c>
      <c r="DV28" s="104">
        <f>SUM(DV24:DV27)</f>
        <v>72498831.508131817</v>
      </c>
      <c r="DW28" s="66">
        <f t="shared" si="26"/>
        <v>15</v>
      </c>
      <c r="DX28" s="68" t="s">
        <v>237</v>
      </c>
      <c r="DY28" s="253">
        <f>SUM(DY24:DY27)</f>
        <v>812448024.55999994</v>
      </c>
      <c r="DZ28" s="253">
        <f>SUM(DZ24:DZ27)</f>
        <v>72498831.508131817</v>
      </c>
      <c r="EA28" s="253">
        <f>SUM(EA24:EA27)</f>
        <v>884946856.0681318</v>
      </c>
    </row>
    <row r="29" spans="1:131" ht="15" customHeight="1" thickTop="1" thickBot="1">
      <c r="A29" s="87">
        <f t="shared" si="14"/>
        <v>19</v>
      </c>
      <c r="C29" s="4" t="s">
        <v>238</v>
      </c>
      <c r="E29" s="308">
        <v>1295718.7071091635</v>
      </c>
      <c r="F29" s="308">
        <v>130462</v>
      </c>
      <c r="H29" s="87">
        <f t="shared" si="3"/>
        <v>19</v>
      </c>
      <c r="I29" s="90" t="s">
        <v>324</v>
      </c>
      <c r="K29" s="269">
        <v>5098530.8900000006</v>
      </c>
      <c r="M29" s="66">
        <f t="shared" si="4"/>
        <v>18</v>
      </c>
      <c r="N29" s="303" t="s">
        <v>240</v>
      </c>
      <c r="O29" s="309">
        <v>0.35</v>
      </c>
      <c r="P29" s="310"/>
      <c r="Q29" s="311">
        <f>Q27*O29</f>
        <v>-537120.55884613993</v>
      </c>
      <c r="R29" s="66"/>
      <c r="S29" s="389"/>
      <c r="W29" s="66">
        <f t="shared" si="16"/>
        <v>18</v>
      </c>
      <c r="X29" s="68" t="s">
        <v>241</v>
      </c>
      <c r="Y29" s="68"/>
      <c r="Z29" s="191">
        <f>-SUM(Z27:Z28)</f>
        <v>-38975232.999224931</v>
      </c>
      <c r="AA29" s="66"/>
      <c r="AC29" s="271"/>
      <c r="AD29" s="135"/>
      <c r="AE29" s="66">
        <f t="shared" si="18"/>
        <v>18</v>
      </c>
      <c r="AF29" s="312" t="s">
        <v>242</v>
      </c>
      <c r="AH29" s="239"/>
      <c r="AI29" s="313">
        <f>SUM(AI26:AI28)</f>
        <v>-4627075.982649507</v>
      </c>
      <c r="AJ29" s="66">
        <v>18</v>
      </c>
      <c r="AK29" s="314"/>
      <c r="AL29" s="101"/>
      <c r="AM29" s="315"/>
      <c r="AN29" s="66"/>
      <c r="AO29" s="78"/>
      <c r="BB29" s="4"/>
      <c r="BC29" s="4"/>
      <c r="BD29" s="4"/>
      <c r="BE29" s="4"/>
      <c r="BF29" s="4"/>
      <c r="BG29" s="4"/>
      <c r="BH29" s="4"/>
      <c r="BI29" s="4"/>
      <c r="BJ29" s="4"/>
      <c r="BN29" s="316"/>
      <c r="BP29" s="66"/>
      <c r="BV29" s="101"/>
      <c r="BW29" s="101"/>
      <c r="BX29" s="101"/>
      <c r="BY29" s="292"/>
      <c r="BZ29" s="78"/>
      <c r="CA29" s="91"/>
      <c r="CB29" s="91"/>
      <c r="CC29" s="91"/>
      <c r="CD29" s="91"/>
      <c r="CE29" s="91"/>
      <c r="CF29" s="91"/>
      <c r="CG29" s="91"/>
      <c r="CH29" s="91"/>
      <c r="CI29" s="292"/>
      <c r="CJ29" s="78"/>
      <c r="CK29" s="91"/>
      <c r="CL29" s="91"/>
      <c r="CM29" s="91"/>
      <c r="CN29" s="91"/>
      <c r="CO29" s="91"/>
      <c r="CP29" s="91"/>
      <c r="CQ29" s="91"/>
      <c r="CR29" s="91"/>
      <c r="CW29" s="3"/>
      <c r="CX29" s="66">
        <f t="shared" si="24"/>
        <v>16</v>
      </c>
      <c r="CY29" s="68"/>
      <c r="CZ29" s="77"/>
      <c r="DA29" s="77"/>
      <c r="DB29" s="77"/>
      <c r="DC29" s="77"/>
      <c r="DD29" s="77"/>
      <c r="DE29" s="77"/>
      <c r="DF29" s="77"/>
      <c r="DG29" s="77"/>
      <c r="DH29" s="77"/>
      <c r="DI29" s="77"/>
      <c r="DJ29" s="66">
        <f t="shared" si="25"/>
        <v>16</v>
      </c>
      <c r="DK29" s="68"/>
      <c r="DL29" s="77"/>
      <c r="DM29" s="77"/>
      <c r="DN29" s="77"/>
      <c r="DO29" s="77"/>
      <c r="DP29" s="77"/>
      <c r="DQ29" s="77"/>
      <c r="DR29" s="77"/>
      <c r="DS29" s="77"/>
      <c r="DT29" s="77"/>
      <c r="DU29" s="77"/>
      <c r="DV29" s="77"/>
      <c r="DW29" s="66">
        <f t="shared" si="26"/>
        <v>16</v>
      </c>
      <c r="DX29" s="68"/>
      <c r="DY29" s="104"/>
      <c r="DZ29" s="104"/>
      <c r="EA29" s="77"/>
    </row>
    <row r="30" spans="1:131" ht="15" customHeight="1" thickTop="1" thickBot="1">
      <c r="A30" s="87">
        <f t="shared" si="14"/>
        <v>20</v>
      </c>
      <c r="B30" s="66"/>
      <c r="C30" s="4" t="s">
        <v>243</v>
      </c>
      <c r="E30" s="308">
        <v>139692.17336057732</v>
      </c>
      <c r="F30" s="308">
        <v>17496</v>
      </c>
      <c r="H30" s="87">
        <f t="shared" si="3"/>
        <v>20</v>
      </c>
      <c r="I30" s="90" t="s">
        <v>244</v>
      </c>
      <c r="K30" s="269"/>
      <c r="M30" s="66">
        <f t="shared" si="4"/>
        <v>19</v>
      </c>
      <c r="N30" s="303" t="s">
        <v>224</v>
      </c>
      <c r="O30" s="304" t="s">
        <v>0</v>
      </c>
      <c r="P30" s="304"/>
      <c r="Q30" s="191">
        <f>Q27-Q29</f>
        <v>-997509.60928568838</v>
      </c>
      <c r="R30" s="66"/>
      <c r="S30" s="389"/>
      <c r="W30" s="66"/>
      <c r="X30" s="68"/>
      <c r="Y30" s="161"/>
      <c r="Z30" s="279"/>
      <c r="AA30" s="66"/>
      <c r="AC30" s="271"/>
      <c r="AD30" s="135"/>
      <c r="AE30" s="66">
        <f t="shared" si="18"/>
        <v>19</v>
      </c>
      <c r="AF30" s="312"/>
      <c r="AH30" s="239"/>
      <c r="AJ30" s="66">
        <v>19</v>
      </c>
      <c r="AK30" s="314" t="s">
        <v>240</v>
      </c>
      <c r="AL30" s="317">
        <f>FIT</f>
        <v>0.35</v>
      </c>
      <c r="AM30" s="318">
        <f>-AM28*AL30</f>
        <v>-33852.598149999991</v>
      </c>
      <c r="AN30" s="66"/>
      <c r="BB30" s="4"/>
      <c r="BC30" s="4"/>
      <c r="BD30" s="4"/>
      <c r="BE30" s="4"/>
      <c r="BF30" s="4"/>
      <c r="BG30" s="4"/>
      <c r="BH30" s="4"/>
      <c r="BI30" s="4"/>
      <c r="BJ30" s="4"/>
      <c r="BN30" s="316"/>
      <c r="BP30" s="66"/>
      <c r="BV30" s="101"/>
      <c r="BW30" s="101"/>
      <c r="BX30" s="101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W30" s="3"/>
      <c r="CX30" s="66">
        <f>CX29+1</f>
        <v>17</v>
      </c>
      <c r="CY30" s="160" t="s">
        <v>245</v>
      </c>
      <c r="CZ30" s="98">
        <v>114593255.67</v>
      </c>
      <c r="DA30" s="98">
        <v>0</v>
      </c>
      <c r="DB30" s="98">
        <v>0</v>
      </c>
      <c r="DC30" s="98"/>
      <c r="DD30" s="98"/>
      <c r="DE30" s="98">
        <v>0</v>
      </c>
      <c r="DF30" s="98">
        <v>0</v>
      </c>
      <c r="DG30" s="98"/>
      <c r="DH30" s="98"/>
      <c r="DI30" s="98">
        <v>0</v>
      </c>
      <c r="DJ30" s="66">
        <f>DJ29+1</f>
        <v>17</v>
      </c>
      <c r="DK30" s="160" t="s">
        <v>245</v>
      </c>
      <c r="DL30" s="98"/>
      <c r="DM30" s="98">
        <v>0</v>
      </c>
      <c r="DN30" s="98">
        <v>0</v>
      </c>
      <c r="DO30" s="98">
        <v>0</v>
      </c>
      <c r="DP30" s="98">
        <v>0</v>
      </c>
      <c r="DQ30" s="98">
        <v>0</v>
      </c>
      <c r="DR30" s="98">
        <v>0</v>
      </c>
      <c r="DS30" s="98"/>
      <c r="DT30" s="98"/>
      <c r="DU30" s="98"/>
      <c r="DV30" s="98">
        <f t="shared" ref="DV30:DV44" si="33">SUM(DA30:DU30)-DJ30</f>
        <v>0</v>
      </c>
      <c r="DW30" s="66">
        <f>+DW29+1</f>
        <v>17</v>
      </c>
      <c r="DX30" s="114" t="s">
        <v>245</v>
      </c>
      <c r="DY30" s="104">
        <f>+CZ30</f>
        <v>114593255.67</v>
      </c>
      <c r="DZ30" s="104">
        <f t="shared" ref="DZ30:DZ44" si="34">+DV30</f>
        <v>0</v>
      </c>
      <c r="EA30" s="98">
        <f t="shared" ref="EA30:EA44" si="35">SUM(DY30:DZ30)</f>
        <v>114593255.67</v>
      </c>
    </row>
    <row r="31" spans="1:131" ht="15" customHeight="1" thickTop="1" thickBot="1">
      <c r="A31" s="87">
        <f t="shared" si="14"/>
        <v>21</v>
      </c>
      <c r="C31" s="68" t="s">
        <v>246</v>
      </c>
      <c r="D31" s="319"/>
      <c r="E31" s="308">
        <v>131954.238796374</v>
      </c>
      <c r="F31" s="308">
        <v>11601</v>
      </c>
      <c r="H31" s="87">
        <f>+H30+1</f>
        <v>21</v>
      </c>
      <c r="I31" s="90" t="s">
        <v>247</v>
      </c>
      <c r="K31" s="285">
        <v>-34134766</v>
      </c>
      <c r="L31" s="78"/>
      <c r="M31" s="66"/>
      <c r="O31" s="104"/>
      <c r="R31" s="66"/>
      <c r="S31" s="389"/>
      <c r="W31" s="66"/>
      <c r="AA31" s="66"/>
      <c r="AC31" s="271"/>
      <c r="AD31" s="135"/>
      <c r="AE31" s="66">
        <f t="shared" si="18"/>
        <v>20</v>
      </c>
      <c r="AF31" s="320" t="s">
        <v>248</v>
      </c>
      <c r="AJ31" s="66">
        <v>20</v>
      </c>
      <c r="AK31" s="314" t="s">
        <v>224</v>
      </c>
      <c r="AL31" s="101"/>
      <c r="AM31" s="244">
        <f>-AM28-AM30</f>
        <v>-62869.110849999983</v>
      </c>
      <c r="AN31" s="66"/>
      <c r="AQ31" s="101"/>
      <c r="AR31" s="101"/>
      <c r="AS31" s="101"/>
      <c r="AT31" s="230"/>
      <c r="AU31" s="91"/>
      <c r="BB31" s="280"/>
      <c r="BC31" s="280"/>
      <c r="BD31" s="280"/>
      <c r="BE31" s="280"/>
      <c r="BF31" s="280"/>
      <c r="BG31" s="280"/>
      <c r="BH31" s="280"/>
      <c r="BI31" s="280"/>
      <c r="BJ31" s="280"/>
      <c r="BN31" s="316"/>
      <c r="BV31" s="101"/>
      <c r="BW31" s="101"/>
      <c r="BX31" s="101"/>
      <c r="BY31" s="118"/>
      <c r="CC31" s="101"/>
      <c r="CD31" s="101"/>
      <c r="CE31" s="101"/>
      <c r="CF31" s="101"/>
      <c r="CG31" s="101"/>
      <c r="CH31" s="101"/>
      <c r="CI31" s="118"/>
      <c r="CM31" s="101"/>
      <c r="CN31" s="101"/>
      <c r="CO31" s="101"/>
      <c r="CP31" s="101"/>
      <c r="CQ31" s="101"/>
      <c r="CR31" s="101"/>
      <c r="CW31" s="3"/>
      <c r="CX31" s="66">
        <f t="shared" ref="CX31:CX59" si="36">CX30+1</f>
        <v>18</v>
      </c>
      <c r="CY31" s="68" t="s">
        <v>249</v>
      </c>
      <c r="CZ31" s="80">
        <v>19058039.77</v>
      </c>
      <c r="DA31" s="80"/>
      <c r="DB31" s="80"/>
      <c r="DC31" s="80"/>
      <c r="DD31" s="80"/>
      <c r="DE31" s="80"/>
      <c r="DF31" s="80"/>
      <c r="DG31" s="80" t="s">
        <v>0</v>
      </c>
      <c r="DH31" s="80"/>
      <c r="DI31" s="80">
        <v>0</v>
      </c>
      <c r="DJ31" s="66">
        <f t="shared" ref="DJ31:DJ59" si="37">DJ30+1</f>
        <v>18</v>
      </c>
      <c r="DK31" s="68" t="s">
        <v>249</v>
      </c>
      <c r="DL31" s="80"/>
      <c r="DM31" s="80"/>
      <c r="DN31" s="80"/>
      <c r="DO31" s="80"/>
      <c r="DP31" s="80"/>
      <c r="DQ31" s="80"/>
      <c r="DR31" s="80"/>
      <c r="DS31" s="80"/>
      <c r="DT31" s="80"/>
      <c r="DU31" s="80"/>
      <c r="DV31" s="80">
        <f t="shared" si="33"/>
        <v>0</v>
      </c>
      <c r="DW31" s="66">
        <f t="shared" ref="DW31:DW59" si="38">+DW30+1</f>
        <v>18</v>
      </c>
      <c r="DX31" s="68" t="s">
        <v>249</v>
      </c>
      <c r="DY31" s="101">
        <f t="shared" ref="DY31:DY44" si="39">+CZ31</f>
        <v>19058039.77</v>
      </c>
      <c r="DZ31" s="101">
        <f t="shared" si="34"/>
        <v>0</v>
      </c>
      <c r="EA31" s="80">
        <f t="shared" si="35"/>
        <v>19058039.77</v>
      </c>
    </row>
    <row r="32" spans="1:131" ht="15" customHeight="1" thickTop="1">
      <c r="A32" s="87">
        <f>+A31+1</f>
        <v>22</v>
      </c>
      <c r="C32" s="4" t="s">
        <v>250</v>
      </c>
      <c r="D32" s="68"/>
      <c r="E32" s="308">
        <v>10556.947812015624</v>
      </c>
      <c r="F32" s="308">
        <v>585</v>
      </c>
      <c r="H32" s="87">
        <f>+H31+1</f>
        <v>22</v>
      </c>
      <c r="I32" s="160" t="s">
        <v>251</v>
      </c>
      <c r="K32" s="321"/>
      <c r="L32" s="322">
        <f>SUM(K29:K31)</f>
        <v>-29036235.109999999</v>
      </c>
      <c r="O32" s="104"/>
      <c r="Q32" s="323"/>
      <c r="R32" s="66"/>
      <c r="S32" s="389"/>
      <c r="W32" s="66"/>
      <c r="AA32" s="66"/>
      <c r="AC32" s="271"/>
      <c r="AD32" s="135"/>
      <c r="AE32" s="66">
        <f t="shared" si="18"/>
        <v>21</v>
      </c>
      <c r="AF32" s="136" t="s">
        <v>252</v>
      </c>
      <c r="AH32" s="326"/>
      <c r="AI32" s="137">
        <v>-85025495.650000006</v>
      </c>
      <c r="AN32" s="66"/>
      <c r="BV32" s="101"/>
      <c r="BW32" s="101"/>
      <c r="BX32" s="101"/>
      <c r="CW32" s="3"/>
      <c r="CX32" s="66">
        <f>CX31+1</f>
        <v>19</v>
      </c>
      <c r="CY32" s="68" t="s">
        <v>253</v>
      </c>
      <c r="CZ32" s="80">
        <v>74862781.4799999</v>
      </c>
      <c r="DA32" s="80"/>
      <c r="DB32" s="80"/>
      <c r="DC32" s="80"/>
      <c r="DD32" s="80"/>
      <c r="DE32" s="80"/>
      <c r="DF32" s="80"/>
      <c r="DG32" s="80" t="s">
        <v>0</v>
      </c>
      <c r="DH32" s="80"/>
      <c r="DI32" s="80">
        <v>0</v>
      </c>
      <c r="DJ32" s="66">
        <f>DJ31+1</f>
        <v>19</v>
      </c>
      <c r="DK32" s="68" t="s">
        <v>253</v>
      </c>
      <c r="DL32" s="80"/>
      <c r="DM32" s="80"/>
      <c r="DN32" s="80"/>
      <c r="DO32" s="80"/>
      <c r="DP32" s="80"/>
      <c r="DQ32" s="80"/>
      <c r="DR32" s="80"/>
      <c r="DS32" s="80"/>
      <c r="DT32" s="80"/>
      <c r="DU32" s="80"/>
      <c r="DV32" s="80">
        <f t="shared" si="33"/>
        <v>0</v>
      </c>
      <c r="DW32" s="66">
        <f>+DW31+1</f>
        <v>19</v>
      </c>
      <c r="DX32" s="68" t="s">
        <v>253</v>
      </c>
      <c r="DY32" s="101">
        <f t="shared" si="39"/>
        <v>74862781.4799999</v>
      </c>
      <c r="DZ32" s="101">
        <f t="shared" si="34"/>
        <v>0</v>
      </c>
      <c r="EA32" s="80">
        <f t="shared" si="35"/>
        <v>74862781.4799999</v>
      </c>
    </row>
    <row r="33" spans="1:131" ht="15" customHeight="1">
      <c r="A33" s="87">
        <f t="shared" si="14"/>
        <v>23</v>
      </c>
      <c r="C33" s="68" t="s">
        <v>254</v>
      </c>
      <c r="E33" s="308">
        <v>402053.7358247104</v>
      </c>
      <c r="F33" s="308">
        <v>27105</v>
      </c>
      <c r="H33" s="87">
        <f t="shared" si="3"/>
        <v>23</v>
      </c>
      <c r="I33" s="68"/>
      <c r="K33" s="211"/>
      <c r="L33" s="324"/>
      <c r="M33" s="66"/>
      <c r="O33" s="101"/>
      <c r="R33" s="66"/>
      <c r="S33" s="389"/>
      <c r="AA33" s="66"/>
      <c r="AC33" s="271"/>
      <c r="AD33" s="135"/>
      <c r="AE33" s="66">
        <f>+AE32+1</f>
        <v>22</v>
      </c>
      <c r="AF33" s="136" t="s">
        <v>140</v>
      </c>
      <c r="AH33" s="326"/>
      <c r="AI33" s="164">
        <v>-75228732.549999997</v>
      </c>
      <c r="BN33" s="316"/>
      <c r="BV33" s="101"/>
      <c r="BW33" s="101"/>
      <c r="BX33" s="101"/>
      <c r="CW33" s="3"/>
      <c r="CX33" s="66">
        <f t="shared" si="36"/>
        <v>20</v>
      </c>
      <c r="CY33" s="68" t="s">
        <v>255</v>
      </c>
      <c r="CZ33" s="80">
        <v>52429419.543150999</v>
      </c>
      <c r="DA33" s="80">
        <f>F39</f>
        <v>15048</v>
      </c>
      <c r="DB33" s="80">
        <f>+K19</f>
        <v>70248.609147659998</v>
      </c>
      <c r="DC33" s="80"/>
      <c r="DD33" s="80"/>
      <c r="DE33" s="80"/>
      <c r="DF33" s="80"/>
      <c r="DG33" s="80">
        <f>AI26</f>
        <v>-547465.0071505846</v>
      </c>
      <c r="DH33" s="80"/>
      <c r="DI33" s="80">
        <f>AV24</f>
        <v>-2774725</v>
      </c>
      <c r="DJ33" s="66">
        <f t="shared" si="37"/>
        <v>20</v>
      </c>
      <c r="DK33" s="68" t="s">
        <v>255</v>
      </c>
      <c r="DL33" s="80"/>
      <c r="DM33" s="80"/>
      <c r="DN33" s="80"/>
      <c r="DO33" s="80"/>
      <c r="DP33" s="80">
        <f>BS12</f>
        <v>28318.399999999998</v>
      </c>
      <c r="DQ33" s="80"/>
      <c r="DR33" s="80"/>
      <c r="DS33" s="80"/>
      <c r="DT33" s="80"/>
      <c r="DU33" s="80"/>
      <c r="DV33" s="80">
        <f t="shared" si="33"/>
        <v>-3208574.9980029245</v>
      </c>
      <c r="DW33" s="66">
        <f t="shared" si="38"/>
        <v>20</v>
      </c>
      <c r="DX33" s="68" t="s">
        <v>256</v>
      </c>
      <c r="DY33" s="101">
        <f t="shared" si="39"/>
        <v>52429419.543150999</v>
      </c>
      <c r="DZ33" s="101">
        <f t="shared" si="34"/>
        <v>-3208574.9980029245</v>
      </c>
      <c r="EA33" s="80">
        <f t="shared" si="35"/>
        <v>49220844.545148075</v>
      </c>
    </row>
    <row r="34" spans="1:131" ht="15" customHeight="1">
      <c r="A34" s="87">
        <f t="shared" si="14"/>
        <v>24</v>
      </c>
      <c r="C34" s="68" t="s">
        <v>257</v>
      </c>
      <c r="E34" s="308">
        <v>352806.22213827155</v>
      </c>
      <c r="F34" s="308">
        <v>22749</v>
      </c>
      <c r="H34" s="87">
        <f t="shared" si="3"/>
        <v>24</v>
      </c>
      <c r="I34" s="68" t="s">
        <v>258</v>
      </c>
      <c r="K34" s="211"/>
      <c r="L34" s="211">
        <f>L17-L21-L24-L32</f>
        <v>41360603.04354623</v>
      </c>
      <c r="M34" s="66"/>
      <c r="O34" s="101"/>
      <c r="R34" s="66"/>
      <c r="S34" s="389"/>
      <c r="AA34" s="66"/>
      <c r="AC34" s="271"/>
      <c r="AD34" s="135"/>
      <c r="AE34" s="66">
        <f t="shared" si="18"/>
        <v>23</v>
      </c>
      <c r="AF34" s="136" t="s">
        <v>259</v>
      </c>
      <c r="AH34" s="326"/>
      <c r="AI34" s="261">
        <v>-11758872.529999999</v>
      </c>
      <c r="AW34" s="381"/>
      <c r="AX34" s="381"/>
      <c r="AY34" s="381"/>
      <c r="AZ34" s="381"/>
      <c r="BA34" s="381"/>
      <c r="BL34" s="325"/>
      <c r="BN34" s="326"/>
      <c r="BV34" s="101"/>
      <c r="BW34" s="101"/>
      <c r="BX34" s="101"/>
      <c r="CW34" s="3"/>
      <c r="CX34" s="66">
        <f t="shared" si="36"/>
        <v>21</v>
      </c>
      <c r="CY34" s="68" t="s">
        <v>260</v>
      </c>
      <c r="CZ34" s="80">
        <v>15066696.944444001</v>
      </c>
      <c r="DA34" s="80"/>
      <c r="DB34" s="80"/>
      <c r="DC34" s="80"/>
      <c r="DD34" s="80"/>
      <c r="DE34" s="80"/>
      <c r="DF34" s="80"/>
      <c r="DG34" s="80">
        <f>AI34+AI37</f>
        <v>-13034564.76</v>
      </c>
      <c r="DH34" s="80"/>
      <c r="DI34" s="80"/>
      <c r="DJ34" s="66">
        <f t="shared" si="37"/>
        <v>21</v>
      </c>
      <c r="DK34" s="68" t="s">
        <v>260</v>
      </c>
      <c r="DL34" s="80"/>
      <c r="DM34" s="80"/>
      <c r="DN34" s="80"/>
      <c r="DO34" s="80"/>
      <c r="DP34" s="80"/>
      <c r="DQ34" s="80"/>
      <c r="DR34" s="80"/>
      <c r="DS34" s="80"/>
      <c r="DT34" s="80"/>
      <c r="DU34" s="80"/>
      <c r="DV34" s="80">
        <f t="shared" si="33"/>
        <v>-13034564.76</v>
      </c>
      <c r="DW34" s="66">
        <f t="shared" si="38"/>
        <v>21</v>
      </c>
      <c r="DX34" s="68" t="s">
        <v>260</v>
      </c>
      <c r="DY34" s="101">
        <f t="shared" si="39"/>
        <v>15066696.944444001</v>
      </c>
      <c r="DZ34" s="101">
        <f t="shared" si="34"/>
        <v>-13034564.76</v>
      </c>
      <c r="EA34" s="80">
        <f t="shared" si="35"/>
        <v>2032132.1844440009</v>
      </c>
    </row>
    <row r="35" spans="1:131" ht="15" customHeight="1">
      <c r="A35" s="87">
        <f t="shared" si="14"/>
        <v>25</v>
      </c>
      <c r="C35" s="68" t="s">
        <v>325</v>
      </c>
      <c r="D35" s="327"/>
      <c r="E35" s="308">
        <v>145874.1077103095</v>
      </c>
      <c r="F35" s="308">
        <v>9400</v>
      </c>
      <c r="H35" s="87">
        <f t="shared" si="3"/>
        <v>25</v>
      </c>
      <c r="I35" s="68"/>
      <c r="K35" s="211"/>
      <c r="L35" s="211"/>
      <c r="O35" s="101"/>
      <c r="R35" s="66"/>
      <c r="S35" s="389"/>
      <c r="AA35" s="66"/>
      <c r="AC35" s="271"/>
      <c r="AD35" s="135"/>
      <c r="AE35" s="66">
        <f t="shared" si="18"/>
        <v>24</v>
      </c>
      <c r="AF35" s="201" t="s">
        <v>162</v>
      </c>
      <c r="AG35" s="78"/>
      <c r="AH35" s="326"/>
      <c r="AI35" s="261">
        <v>73554902.599999994</v>
      </c>
      <c r="AW35" s="381"/>
      <c r="AX35" s="381"/>
      <c r="AY35" s="381"/>
      <c r="AZ35" s="381"/>
      <c r="BA35" s="381"/>
      <c r="BB35" s="4"/>
      <c r="BC35" s="4"/>
      <c r="BD35" s="4"/>
      <c r="BE35" s="4"/>
      <c r="BF35" s="4"/>
      <c r="BG35" s="4"/>
      <c r="BH35" s="4"/>
      <c r="BI35" s="4"/>
      <c r="BJ35" s="4"/>
      <c r="BN35" s="316"/>
      <c r="BV35" s="101"/>
      <c r="BW35" s="101"/>
      <c r="BX35" s="101"/>
      <c r="CW35" s="3"/>
      <c r="CX35" s="66">
        <f t="shared" si="36"/>
        <v>22</v>
      </c>
      <c r="CY35" s="68" t="s">
        <v>262</v>
      </c>
      <c r="CZ35" s="80">
        <v>85025495.650000006</v>
      </c>
      <c r="DA35" s="80"/>
      <c r="DB35" s="80"/>
      <c r="DC35" s="80"/>
      <c r="DD35" s="80"/>
      <c r="DE35" s="80"/>
      <c r="DF35" s="80"/>
      <c r="DG35" s="80">
        <f>AI32</f>
        <v>-85025495.650000006</v>
      </c>
      <c r="DH35" s="80"/>
      <c r="DI35" s="80"/>
      <c r="DJ35" s="66">
        <f t="shared" si="37"/>
        <v>22</v>
      </c>
      <c r="DK35" s="68" t="s">
        <v>262</v>
      </c>
      <c r="DL35" s="80"/>
      <c r="DM35" s="80"/>
      <c r="DN35" s="80"/>
      <c r="DO35" s="80"/>
      <c r="DP35" s="80"/>
      <c r="DQ35" s="80"/>
      <c r="DR35" s="80"/>
      <c r="DS35" s="80"/>
      <c r="DT35" s="80"/>
      <c r="DU35" s="80"/>
      <c r="DV35" s="80">
        <f t="shared" si="33"/>
        <v>-85025495.650000006</v>
      </c>
      <c r="DW35" s="66">
        <f t="shared" si="38"/>
        <v>22</v>
      </c>
      <c r="DX35" s="68" t="s">
        <v>262</v>
      </c>
      <c r="DY35" s="101">
        <f t="shared" si="39"/>
        <v>85025495.650000006</v>
      </c>
      <c r="DZ35" s="101">
        <f t="shared" si="34"/>
        <v>-85025495.650000006</v>
      </c>
      <c r="EA35" s="80">
        <f t="shared" si="35"/>
        <v>0</v>
      </c>
    </row>
    <row r="36" spans="1:131" ht="15" customHeight="1">
      <c r="A36" s="87">
        <f t="shared" si="14"/>
        <v>26</v>
      </c>
      <c r="C36" s="4" t="s">
        <v>268</v>
      </c>
      <c r="E36" s="331">
        <v>11757.984647375852</v>
      </c>
      <c r="F36" s="331">
        <v>413</v>
      </c>
      <c r="H36" s="87">
        <f t="shared" si="3"/>
        <v>26</v>
      </c>
      <c r="I36" s="68" t="s">
        <v>178</v>
      </c>
      <c r="J36" s="221">
        <f>FIT</f>
        <v>0.35</v>
      </c>
      <c r="K36" s="211"/>
      <c r="L36" s="165">
        <f>ROUND(L34*J36,0)</f>
        <v>14476211</v>
      </c>
      <c r="O36" s="101"/>
      <c r="R36" s="66"/>
      <c r="S36" s="389"/>
      <c r="AA36" s="66"/>
      <c r="AC36" s="271"/>
      <c r="AD36" s="135"/>
      <c r="AE36" s="66">
        <f t="shared" si="18"/>
        <v>25</v>
      </c>
      <c r="AF36" s="328" t="s">
        <v>266</v>
      </c>
      <c r="AG36" s="78"/>
      <c r="AH36" s="326"/>
      <c r="AI36" s="261">
        <v>-2590701.2599999998</v>
      </c>
      <c r="AW36" s="381"/>
      <c r="AX36" s="381"/>
      <c r="AY36" s="381"/>
      <c r="AZ36" s="381"/>
      <c r="BA36" s="381"/>
      <c r="BB36" s="279"/>
      <c r="BC36" s="279"/>
      <c r="BD36" s="279"/>
      <c r="BE36" s="279"/>
      <c r="BF36" s="279"/>
      <c r="BG36" s="279"/>
      <c r="BH36" s="279"/>
      <c r="BI36" s="279"/>
      <c r="BJ36" s="279"/>
      <c r="BV36" s="101"/>
      <c r="BW36" s="101"/>
      <c r="BX36" s="101"/>
      <c r="CW36" s="3"/>
      <c r="CX36" s="66">
        <f t="shared" si="36"/>
        <v>23</v>
      </c>
      <c r="CY36" s="68" t="s">
        <v>264</v>
      </c>
      <c r="CZ36" s="80">
        <v>101340442.61870199</v>
      </c>
      <c r="DA36" s="80">
        <f>F40</f>
        <v>5535</v>
      </c>
      <c r="DB36" s="80">
        <f>+K20</f>
        <v>25836.193139999999</v>
      </c>
      <c r="DC36" s="80"/>
      <c r="DD36" s="80"/>
      <c r="DE36" s="80"/>
      <c r="DF36" s="80"/>
      <c r="DG36" s="80">
        <f>AI27+AI38</f>
        <v>-256659.11466001641</v>
      </c>
      <c r="DH36" s="80">
        <f>AM28</f>
        <v>96721.708999999973</v>
      </c>
      <c r="DI36" s="80"/>
      <c r="DJ36" s="66">
        <f t="shared" si="37"/>
        <v>23</v>
      </c>
      <c r="DK36" s="68" t="s">
        <v>264</v>
      </c>
      <c r="DL36" s="80">
        <f>BA12</f>
        <v>-1928365.0826533483</v>
      </c>
      <c r="DM36" s="80">
        <f>+BE18</f>
        <v>-4.7892599999904633</v>
      </c>
      <c r="DN36" s="80">
        <f>BJ14</f>
        <v>-8632.6022592814697</v>
      </c>
      <c r="DO36" s="80"/>
      <c r="DP36" s="80"/>
      <c r="DQ36" s="80"/>
      <c r="DR36" s="80">
        <f>+CC15</f>
        <v>-102626.44997569826</v>
      </c>
      <c r="DS36" s="80">
        <f>CH16</f>
        <v>92618.068292666721</v>
      </c>
      <c r="DT36" s="80"/>
      <c r="DU36" s="80"/>
      <c r="DV36" s="80">
        <f t="shared" si="33"/>
        <v>-2075577.0683756778</v>
      </c>
      <c r="DW36" s="66">
        <f t="shared" si="38"/>
        <v>23</v>
      </c>
      <c r="DX36" s="68" t="s">
        <v>264</v>
      </c>
      <c r="DY36" s="101">
        <f t="shared" si="39"/>
        <v>101340442.61870199</v>
      </c>
      <c r="DZ36" s="101">
        <f t="shared" si="34"/>
        <v>-2075577.0683756778</v>
      </c>
      <c r="EA36" s="80">
        <f t="shared" si="35"/>
        <v>99264865.550326318</v>
      </c>
    </row>
    <row r="37" spans="1:131" ht="15" customHeight="1">
      <c r="A37" s="87">
        <f t="shared" si="14"/>
        <v>27</v>
      </c>
      <c r="B37" s="4" t="s">
        <v>149</v>
      </c>
      <c r="E37" s="153">
        <f>ROUND(SUM(E28:E36),0)</f>
        <v>24830037</v>
      </c>
      <c r="F37" s="104">
        <f>SUM(F28:F36)</f>
        <v>2767258</v>
      </c>
      <c r="G37" s="104">
        <f>SUM(F28:F36)</f>
        <v>2767258</v>
      </c>
      <c r="H37" s="87">
        <f t="shared" si="3"/>
        <v>27</v>
      </c>
      <c r="I37" s="68"/>
      <c r="J37" s="221"/>
      <c r="K37" s="211"/>
      <c r="L37" s="230"/>
      <c r="O37" s="104"/>
      <c r="R37" s="66"/>
      <c r="S37" s="389"/>
      <c r="AA37" s="66"/>
      <c r="AC37" s="271"/>
      <c r="AD37" s="135"/>
      <c r="AE37" s="66">
        <f t="shared" si="18"/>
        <v>26</v>
      </c>
      <c r="AF37" s="328" t="s">
        <v>269</v>
      </c>
      <c r="AG37" s="78"/>
      <c r="AH37" s="326"/>
      <c r="AI37" s="261">
        <v>-1275692.23</v>
      </c>
      <c r="AW37" s="381"/>
      <c r="AX37" s="381"/>
      <c r="AY37" s="381"/>
      <c r="AZ37" s="381"/>
      <c r="BA37" s="381"/>
      <c r="BB37" s="412"/>
      <c r="BC37" s="412"/>
      <c r="BD37" s="412"/>
      <c r="BE37" s="412"/>
      <c r="BF37" s="412"/>
      <c r="BG37" s="412"/>
      <c r="BH37" s="412"/>
      <c r="BI37" s="412"/>
      <c r="BJ37" s="412"/>
      <c r="BT37" s="413"/>
      <c r="BU37" s="413"/>
      <c r="BV37" s="413"/>
      <c r="BW37" s="101"/>
      <c r="BX37" s="101"/>
      <c r="CW37" s="3"/>
      <c r="CX37" s="66">
        <f t="shared" si="36"/>
        <v>24</v>
      </c>
      <c r="CY37" s="68" t="s">
        <v>267</v>
      </c>
      <c r="CZ37" s="80">
        <v>231840647.03502601</v>
      </c>
      <c r="DA37" s="80"/>
      <c r="DB37" s="80"/>
      <c r="DC37" s="80"/>
      <c r="DD37" s="80"/>
      <c r="DE37" s="80"/>
      <c r="DF37" s="80"/>
      <c r="DI37" s="80"/>
      <c r="DJ37" s="66">
        <f t="shared" si="37"/>
        <v>24</v>
      </c>
      <c r="DK37" s="68" t="s">
        <v>267</v>
      </c>
      <c r="DL37" s="80"/>
      <c r="DM37" s="80"/>
      <c r="DN37" s="80"/>
      <c r="DO37" s="80"/>
      <c r="DP37" s="80"/>
      <c r="DQ37" s="80"/>
      <c r="DR37" s="80"/>
      <c r="DS37" s="80"/>
      <c r="DT37" s="80"/>
      <c r="DU37" s="80">
        <f>CR20</f>
        <v>-187935.36000000007</v>
      </c>
      <c r="DV37" s="80">
        <f t="shared" si="33"/>
        <v>-187935.36000000007</v>
      </c>
      <c r="DW37" s="66">
        <f t="shared" si="38"/>
        <v>24</v>
      </c>
      <c r="DX37" s="68" t="s">
        <v>267</v>
      </c>
      <c r="DY37" s="101">
        <f t="shared" si="39"/>
        <v>231840647.03502601</v>
      </c>
      <c r="DZ37" s="101">
        <f t="shared" si="34"/>
        <v>-187935.36000000007</v>
      </c>
      <c r="EA37" s="80">
        <f t="shared" si="35"/>
        <v>231652711.675026</v>
      </c>
    </row>
    <row r="38" spans="1:131" ht="15" customHeight="1" thickBot="1">
      <c r="A38" s="87">
        <f t="shared" si="14"/>
        <v>28</v>
      </c>
      <c r="B38" s="411"/>
      <c r="C38" s="411"/>
      <c r="D38" s="4" t="s">
        <v>6</v>
      </c>
      <c r="E38" s="2">
        <f>IF(ROUND(E37=F26,0),"",E37-F26)+1</f>
        <v>0</v>
      </c>
      <c r="F38" s="288"/>
      <c r="H38" s="87">
        <f t="shared" si="3"/>
        <v>28</v>
      </c>
      <c r="I38" s="68" t="s">
        <v>156</v>
      </c>
      <c r="K38" s="211"/>
      <c r="L38" s="332">
        <f>L34-L36</f>
        <v>26884392.04354623</v>
      </c>
      <c r="M38" s="333"/>
      <c r="O38" s="101"/>
      <c r="S38" s="389"/>
      <c r="AA38" s="66"/>
      <c r="AC38" s="271"/>
      <c r="AD38" s="135"/>
      <c r="AE38" s="66">
        <f t="shared" si="18"/>
        <v>27</v>
      </c>
      <c r="AF38" s="328" t="s">
        <v>271</v>
      </c>
      <c r="AG38" s="230"/>
      <c r="AH38" s="326"/>
      <c r="AI38" s="261">
        <v>-55311.19</v>
      </c>
      <c r="AV38" s="334"/>
      <c r="AW38" s="381"/>
      <c r="AX38" s="381"/>
      <c r="AY38" s="381"/>
      <c r="AZ38" s="381"/>
      <c r="BA38" s="381"/>
      <c r="BB38" s="381"/>
      <c r="BC38" s="381"/>
      <c r="BD38" s="381"/>
      <c r="BE38" s="381"/>
      <c r="BF38" s="381"/>
      <c r="BG38" s="381"/>
      <c r="BH38" s="381"/>
      <c r="BI38" s="381"/>
      <c r="BJ38" s="381"/>
      <c r="BT38" s="414"/>
      <c r="BU38" s="414"/>
      <c r="BV38" s="414"/>
      <c r="BW38" s="415" t="s">
        <v>6</v>
      </c>
      <c r="BX38" s="101"/>
      <c r="CW38" s="3"/>
      <c r="CX38" s="66">
        <f t="shared" si="36"/>
        <v>25</v>
      </c>
      <c r="CY38" s="68" t="s">
        <v>270</v>
      </c>
      <c r="CZ38" s="80">
        <v>38032760.074054003</v>
      </c>
      <c r="DA38" s="80"/>
      <c r="DB38" s="80"/>
      <c r="DC38" s="80"/>
      <c r="DE38" s="80"/>
      <c r="DF38" s="80"/>
      <c r="DG38" s="80"/>
      <c r="DH38" s="80"/>
      <c r="DI38" s="80"/>
      <c r="DJ38" s="66">
        <f t="shared" si="37"/>
        <v>25</v>
      </c>
      <c r="DK38" s="68" t="s">
        <v>270</v>
      </c>
      <c r="DL38" s="80"/>
      <c r="DM38" s="80"/>
      <c r="DN38" s="80"/>
      <c r="DO38" s="80"/>
      <c r="DP38" s="80"/>
      <c r="DQ38" s="80"/>
      <c r="DR38" s="80"/>
      <c r="DS38" s="80"/>
      <c r="DT38" s="80"/>
      <c r="DU38" s="80"/>
      <c r="DV38" s="80">
        <f t="shared" si="33"/>
        <v>0</v>
      </c>
      <c r="DW38" s="66">
        <f t="shared" si="38"/>
        <v>25</v>
      </c>
      <c r="DX38" s="68" t="s">
        <v>270</v>
      </c>
      <c r="DY38" s="101">
        <f t="shared" si="39"/>
        <v>38032760.074054003</v>
      </c>
      <c r="DZ38" s="101">
        <f t="shared" si="34"/>
        <v>0</v>
      </c>
      <c r="EA38" s="80">
        <f t="shared" si="35"/>
        <v>38032760.074054003</v>
      </c>
    </row>
    <row r="39" spans="1:131" ht="15" customHeight="1" thickTop="1">
      <c r="A39" s="87">
        <f t="shared" si="14"/>
        <v>29</v>
      </c>
      <c r="B39" s="68" t="s">
        <v>188</v>
      </c>
      <c r="C39" s="68"/>
      <c r="D39" s="68"/>
      <c r="E39" s="239">
        <f>+BD</f>
        <v>5.4380000000000001E-3</v>
      </c>
      <c r="F39" s="240">
        <f>ROUND(G37*E39,0)</f>
        <v>15048</v>
      </c>
      <c r="G39" s="101"/>
      <c r="H39" s="87"/>
      <c r="L39" s="1"/>
      <c r="M39" s="333"/>
      <c r="AA39" s="66"/>
      <c r="AC39" s="271"/>
      <c r="AD39" s="135"/>
      <c r="AE39" s="66">
        <f t="shared" si="18"/>
        <v>28</v>
      </c>
      <c r="AF39" s="328" t="s">
        <v>273</v>
      </c>
      <c r="AH39" s="326"/>
      <c r="AI39" s="261">
        <v>-16175.29</v>
      </c>
      <c r="AW39" s="381"/>
      <c r="AX39" s="381"/>
      <c r="AY39" s="381"/>
      <c r="AZ39" s="381"/>
      <c r="BA39" s="1"/>
      <c r="BB39" s="381"/>
      <c r="BC39" s="381"/>
      <c r="BD39" s="381"/>
      <c r="BE39" s="381"/>
      <c r="BF39" s="381"/>
      <c r="BG39" s="381"/>
      <c r="BH39" s="381"/>
      <c r="BI39" s="381"/>
      <c r="BJ39" s="381"/>
      <c r="BT39" s="413"/>
      <c r="BU39" s="414"/>
      <c r="BV39" s="414"/>
      <c r="BW39" s="415"/>
      <c r="BX39" s="101"/>
      <c r="CW39" s="3"/>
      <c r="CX39" s="66">
        <f t="shared" si="36"/>
        <v>26</v>
      </c>
      <c r="CY39" s="160" t="s">
        <v>272</v>
      </c>
      <c r="CZ39" s="80">
        <v>17529939.599999901</v>
      </c>
      <c r="DA39" s="80"/>
      <c r="DB39" s="80"/>
      <c r="DC39" s="80"/>
      <c r="DD39" s="80"/>
      <c r="DE39" s="80"/>
      <c r="DF39" s="80"/>
      <c r="DG39" s="80"/>
      <c r="DH39" s="80"/>
      <c r="DI39" s="80"/>
      <c r="DJ39" s="66">
        <f t="shared" si="37"/>
        <v>26</v>
      </c>
      <c r="DK39" s="160" t="s">
        <v>272</v>
      </c>
      <c r="DL39" s="80"/>
      <c r="DM39" s="80"/>
      <c r="DN39" s="80"/>
      <c r="DO39" s="80"/>
      <c r="DP39" s="80"/>
      <c r="DQ39" s="80"/>
      <c r="DR39" s="80"/>
      <c r="DS39" s="80"/>
      <c r="DT39" s="80"/>
      <c r="DU39" s="80"/>
      <c r="DV39" s="80">
        <f t="shared" si="33"/>
        <v>0</v>
      </c>
      <c r="DW39" s="66">
        <f t="shared" si="38"/>
        <v>26</v>
      </c>
      <c r="DX39" s="160" t="s">
        <v>272</v>
      </c>
      <c r="DY39" s="101">
        <f t="shared" si="39"/>
        <v>17529939.599999901</v>
      </c>
      <c r="DZ39" s="101">
        <f t="shared" si="34"/>
        <v>0</v>
      </c>
      <c r="EA39" s="80">
        <f t="shared" si="35"/>
        <v>17529939.599999901</v>
      </c>
    </row>
    <row r="40" spans="1:131" ht="15" customHeight="1">
      <c r="A40" s="87">
        <f t="shared" si="14"/>
        <v>30</v>
      </c>
      <c r="B40" s="68" t="s">
        <v>195</v>
      </c>
      <c r="C40" s="68"/>
      <c r="D40" s="68"/>
      <c r="E40" s="239">
        <f>+FF</f>
        <v>2E-3</v>
      </c>
      <c r="F40" s="254">
        <f>ROUND(G37*E40,0)</f>
        <v>5535</v>
      </c>
      <c r="G40" s="101"/>
      <c r="H40" s="87"/>
      <c r="L40" s="323"/>
      <c r="M40" s="333"/>
      <c r="N40" s="338"/>
      <c r="AA40" s="66"/>
      <c r="AC40" s="271"/>
      <c r="AD40" s="135"/>
      <c r="AE40" s="66">
        <f>+AE39+1</f>
        <v>29</v>
      </c>
      <c r="AF40" s="201" t="s">
        <v>236</v>
      </c>
      <c r="AI40" s="342">
        <f>SUM(AI32:AI39)</f>
        <v>-102396078.10000001</v>
      </c>
      <c r="AW40" s="381"/>
      <c r="AX40" s="381"/>
      <c r="AY40" s="381"/>
      <c r="AZ40" s="381"/>
      <c r="BA40" s="381"/>
      <c r="BB40" s="416"/>
      <c r="BC40" s="416"/>
      <c r="BD40" s="416"/>
      <c r="BE40" s="416"/>
      <c r="BF40" s="416"/>
      <c r="BG40" s="416"/>
      <c r="BH40" s="416"/>
      <c r="BI40" s="416"/>
      <c r="BJ40" s="416"/>
      <c r="BT40" s="413"/>
      <c r="BU40" s="417"/>
      <c r="BV40" s="418"/>
      <c r="BW40" s="415" t="s">
        <v>6</v>
      </c>
      <c r="BX40" s="101"/>
      <c r="CW40" s="3"/>
      <c r="CX40" s="66">
        <f t="shared" si="36"/>
        <v>27</v>
      </c>
      <c r="CY40" s="68" t="s">
        <v>274</v>
      </c>
      <c r="CZ40" s="80">
        <v>23135054.1199999</v>
      </c>
      <c r="DA40" s="80"/>
      <c r="DB40" s="80">
        <f>L32</f>
        <v>-29036235.109999999</v>
      </c>
      <c r="DC40" s="80"/>
      <c r="DD40" s="80">
        <f>V20</f>
        <v>10823033.169999998</v>
      </c>
      <c r="DE40" s="80"/>
      <c r="DF40" s="80"/>
      <c r="DG40" s="80">
        <f>AI20</f>
        <v>824548.55</v>
      </c>
      <c r="DH40" s="80"/>
      <c r="DI40" s="80"/>
      <c r="DJ40" s="66">
        <f t="shared" si="37"/>
        <v>27</v>
      </c>
      <c r="DK40" s="68" t="s">
        <v>274</v>
      </c>
      <c r="DL40" s="80"/>
      <c r="DM40" s="80"/>
      <c r="DN40" s="80"/>
      <c r="DO40" s="80"/>
      <c r="DP40" s="80"/>
      <c r="DR40" s="80"/>
      <c r="DS40" s="80"/>
      <c r="DT40" s="80">
        <f>CM16</f>
        <v>510465.45999999996</v>
      </c>
      <c r="DU40" s="80"/>
      <c r="DV40" s="80">
        <f t="shared" si="33"/>
        <v>-16878187.93</v>
      </c>
      <c r="DW40" s="66">
        <f t="shared" si="38"/>
        <v>27</v>
      </c>
      <c r="DX40" s="68" t="s">
        <v>274</v>
      </c>
      <c r="DY40" s="101">
        <f t="shared" si="39"/>
        <v>23135054.1199999</v>
      </c>
      <c r="DZ40" s="101">
        <f t="shared" si="34"/>
        <v>-16878187.93</v>
      </c>
      <c r="EA40" s="80">
        <f t="shared" si="35"/>
        <v>6256866.1899999008</v>
      </c>
    </row>
    <row r="41" spans="1:131" ht="15" customHeight="1">
      <c r="A41" s="87">
        <f t="shared" si="14"/>
        <v>31</v>
      </c>
      <c r="B41" s="160" t="s">
        <v>193</v>
      </c>
      <c r="C41" s="68"/>
      <c r="D41" s="68"/>
      <c r="E41" s="239"/>
      <c r="F41" s="211"/>
      <c r="G41" s="269">
        <f>SUM(F39:F40)</f>
        <v>20583</v>
      </c>
      <c r="H41" s="87"/>
      <c r="M41" s="333"/>
      <c r="AA41" s="66"/>
      <c r="AC41" s="271"/>
      <c r="AD41" s="135"/>
      <c r="AE41" s="66">
        <f t="shared" si="18"/>
        <v>30</v>
      </c>
      <c r="AF41" s="139"/>
      <c r="AW41" s="381"/>
      <c r="AX41" s="381"/>
      <c r="AY41" s="381"/>
      <c r="AZ41" s="381"/>
      <c r="BA41" s="381"/>
      <c r="BB41" s="419"/>
      <c r="BC41" s="419"/>
      <c r="BD41" s="419"/>
      <c r="BE41" s="419"/>
      <c r="BF41" s="419"/>
      <c r="BG41" s="419"/>
      <c r="BH41" s="419"/>
      <c r="BI41" s="419"/>
      <c r="BJ41" s="419"/>
      <c r="BT41" s="413"/>
      <c r="BU41" s="413"/>
      <c r="BV41" s="413"/>
      <c r="BW41" s="415" t="s">
        <v>6</v>
      </c>
      <c r="BX41" s="101"/>
      <c r="CW41" s="3"/>
      <c r="CX41" s="66">
        <f t="shared" si="36"/>
        <v>28</v>
      </c>
      <c r="CY41" s="68" t="s">
        <v>275</v>
      </c>
      <c r="CZ41" s="80">
        <v>-119120361.53</v>
      </c>
      <c r="DA41" s="80"/>
      <c r="DB41" s="80"/>
      <c r="DC41" s="80"/>
      <c r="DD41" s="80"/>
      <c r="DE41" s="80"/>
      <c r="DF41" s="80"/>
      <c r="DG41" s="80"/>
      <c r="DH41" s="80"/>
      <c r="DI41" s="80"/>
      <c r="DJ41" s="66">
        <f t="shared" si="37"/>
        <v>28</v>
      </c>
      <c r="DK41" s="68" t="s">
        <v>21</v>
      </c>
      <c r="DL41" s="80"/>
      <c r="DM41" s="80"/>
      <c r="DN41" s="80"/>
      <c r="DO41" s="80"/>
      <c r="DP41" s="80"/>
      <c r="DQ41" s="80">
        <f>BX12</f>
        <v>119120361.53</v>
      </c>
      <c r="DR41" s="80"/>
      <c r="DS41" s="80"/>
      <c r="DT41" s="80"/>
      <c r="DU41" s="80"/>
      <c r="DV41" s="80">
        <f t="shared" si="33"/>
        <v>119120361.53</v>
      </c>
      <c r="DW41" s="66">
        <f t="shared" si="38"/>
        <v>28</v>
      </c>
      <c r="DX41" s="68" t="s">
        <v>275</v>
      </c>
      <c r="DY41" s="101">
        <f t="shared" si="39"/>
        <v>-119120361.53</v>
      </c>
      <c r="DZ41" s="101">
        <f t="shared" si="34"/>
        <v>119120361.53</v>
      </c>
      <c r="EA41" s="80">
        <f>SUM(DY41:DZ41)</f>
        <v>0</v>
      </c>
    </row>
    <row r="42" spans="1:131" ht="15" customHeight="1">
      <c r="A42" s="87">
        <f t="shared" si="14"/>
        <v>32</v>
      </c>
      <c r="B42" s="68"/>
      <c r="C42" s="68"/>
      <c r="D42" s="68"/>
      <c r="E42" s="239"/>
      <c r="F42" s="275"/>
      <c r="G42" s="101"/>
      <c r="H42" s="87"/>
      <c r="AA42" s="66"/>
      <c r="AC42" s="271"/>
      <c r="AD42" s="135"/>
      <c r="AE42" s="66">
        <f t="shared" si="18"/>
        <v>31</v>
      </c>
      <c r="AF42" s="201" t="s">
        <v>258</v>
      </c>
      <c r="AI42" s="344">
        <f>-AI23-AI29-AI40</f>
        <v>6214.4226413220167</v>
      </c>
      <c r="AW42" s="381"/>
      <c r="AX42" s="381"/>
      <c r="AY42" s="381"/>
      <c r="AZ42" s="381"/>
      <c r="BA42" s="381"/>
      <c r="BB42" s="419"/>
      <c r="BC42" s="419"/>
      <c r="BD42" s="419"/>
      <c r="BE42" s="419"/>
      <c r="BF42" s="419"/>
      <c r="BG42" s="419"/>
      <c r="BH42" s="419"/>
      <c r="BI42" s="419"/>
      <c r="BJ42" s="419"/>
      <c r="BT42" s="413"/>
      <c r="BU42" s="417"/>
      <c r="BV42" s="418"/>
      <c r="BW42" s="415" t="s">
        <v>6</v>
      </c>
      <c r="BX42" s="101"/>
      <c r="CW42" s="3"/>
      <c r="CX42" s="66">
        <f t="shared" si="36"/>
        <v>29</v>
      </c>
      <c r="CY42" s="68" t="s">
        <v>276</v>
      </c>
      <c r="CZ42" s="80">
        <v>208575784.304396</v>
      </c>
      <c r="DA42" s="80">
        <f>+G44</f>
        <v>106603</v>
      </c>
      <c r="DB42" s="80">
        <f>+L24</f>
        <v>497643.83416611003</v>
      </c>
      <c r="DC42" s="80"/>
      <c r="DD42" s="80"/>
      <c r="DE42" s="80"/>
      <c r="DF42" s="80"/>
      <c r="DG42" s="80">
        <f>AI28+AI33+AI39</f>
        <v>-79123170.890838906</v>
      </c>
      <c r="DH42" s="80"/>
      <c r="DI42" s="80"/>
      <c r="DJ42" s="66">
        <f t="shared" si="37"/>
        <v>29</v>
      </c>
      <c r="DK42" s="68" t="s">
        <v>276</v>
      </c>
      <c r="DL42" s="80">
        <f>BA14</f>
        <v>-158817.43543734099</v>
      </c>
      <c r="DM42" s="80">
        <f>BE14</f>
        <v>17913.852068990469</v>
      </c>
      <c r="DN42" s="80"/>
      <c r="DO42" s="80">
        <f>-BO17</f>
        <v>507661.93420000002</v>
      </c>
      <c r="DP42" s="80"/>
      <c r="DQ42" s="80"/>
      <c r="DR42" s="80"/>
      <c r="DS42" s="80"/>
      <c r="DT42" s="80"/>
      <c r="DU42" s="80"/>
      <c r="DV42" s="80">
        <f t="shared" si="33"/>
        <v>-78152165.705841139</v>
      </c>
      <c r="DW42" s="66">
        <f t="shared" si="38"/>
        <v>29</v>
      </c>
      <c r="DX42" s="68" t="s">
        <v>276</v>
      </c>
      <c r="DY42" s="101">
        <f t="shared" si="39"/>
        <v>208575784.304396</v>
      </c>
      <c r="DZ42" s="101">
        <f t="shared" si="34"/>
        <v>-78152165.705841139</v>
      </c>
      <c r="EA42" s="80">
        <f t="shared" si="35"/>
        <v>130423618.59855486</v>
      </c>
    </row>
    <row r="43" spans="1:131" ht="15" customHeight="1">
      <c r="A43" s="87">
        <f t="shared" si="14"/>
        <v>33</v>
      </c>
      <c r="B43" s="68" t="s">
        <v>211</v>
      </c>
      <c r="C43" s="68"/>
      <c r="D43" s="68"/>
      <c r="E43" s="239">
        <f>+UTN</f>
        <v>3.8523000000000002E-2</v>
      </c>
      <c r="F43" s="281">
        <f>ROUND(G37*E43,0)</f>
        <v>106603</v>
      </c>
      <c r="G43" s="101"/>
      <c r="H43" s="87"/>
      <c r="AA43" s="66"/>
      <c r="AC43" s="271"/>
      <c r="AD43" s="135"/>
      <c r="AE43" s="66">
        <f t="shared" si="18"/>
        <v>32</v>
      </c>
      <c r="AF43" s="201" t="s">
        <v>228</v>
      </c>
      <c r="AI43" s="261">
        <f>AI42*0.35</f>
        <v>2175.0479244627059</v>
      </c>
      <c r="AW43" s="381"/>
      <c r="AX43" s="381"/>
      <c r="AY43" s="381"/>
      <c r="AZ43" s="381"/>
      <c r="BA43" s="381"/>
      <c r="BB43" s="419"/>
      <c r="BC43" s="419"/>
      <c r="BD43" s="419"/>
      <c r="BE43" s="419"/>
      <c r="BF43" s="419"/>
      <c r="BG43" s="419"/>
      <c r="BH43" s="419"/>
      <c r="BI43" s="419"/>
      <c r="BJ43" s="419"/>
      <c r="BT43" s="413"/>
      <c r="BU43" s="417"/>
      <c r="BV43" s="418"/>
      <c r="BW43" s="415"/>
      <c r="BX43" s="101"/>
      <c r="CW43" s="3"/>
      <c r="CX43" s="66">
        <f t="shared" si="36"/>
        <v>30</v>
      </c>
      <c r="CY43" s="68" t="s">
        <v>277</v>
      </c>
      <c r="CZ43" s="80">
        <v>4271534.9000000004</v>
      </c>
      <c r="DA43" s="80">
        <f>G48</f>
        <v>924025</v>
      </c>
      <c r="DB43" s="80">
        <f>L36</f>
        <v>14476211</v>
      </c>
      <c r="DC43" s="80">
        <f>Q29</f>
        <v>-537120.55884613993</v>
      </c>
      <c r="DD43" s="80">
        <f>V23</f>
        <v>-3788061.6094999989</v>
      </c>
      <c r="DE43" s="80">
        <f>Z27</f>
        <v>11085943.722844984</v>
      </c>
      <c r="DF43" s="80">
        <f>AD22</f>
        <v>-55040062.684786357</v>
      </c>
      <c r="DG43" s="80">
        <f>AI43</f>
        <v>2175.0479244627059</v>
      </c>
      <c r="DH43" s="80">
        <f>AM30</f>
        <v>-33852.598149999991</v>
      </c>
      <c r="DI43" s="80">
        <f>AV27</f>
        <v>971154</v>
      </c>
      <c r="DJ43" s="66">
        <f t="shared" si="37"/>
        <v>30</v>
      </c>
      <c r="DK43" s="68" t="s">
        <v>277</v>
      </c>
      <c r="DL43" s="80">
        <f>BA18</f>
        <v>730513.88133174123</v>
      </c>
      <c r="DM43" s="80">
        <f>BE24</f>
        <v>-6268.1719831466671</v>
      </c>
      <c r="DN43" s="80">
        <f>BJ18</f>
        <v>3021.410790748514</v>
      </c>
      <c r="DO43" s="80">
        <f>BO19</f>
        <v>-177681.67697</v>
      </c>
      <c r="DP43" s="80"/>
      <c r="DQ43" s="80"/>
      <c r="DR43" s="80">
        <f>+CC18</f>
        <v>35919.257491494383</v>
      </c>
      <c r="DS43" s="80">
        <f>CH17</f>
        <v>-32416</v>
      </c>
      <c r="DT43" s="80">
        <f>CM18</f>
        <v>-178662.91099999996</v>
      </c>
      <c r="DU43" s="80">
        <f>CR24</f>
        <v>65777.376000000018</v>
      </c>
      <c r="DV43" s="80">
        <f t="shared" si="33"/>
        <v>-31499385.514852211</v>
      </c>
      <c r="DW43" s="66">
        <f t="shared" si="38"/>
        <v>30</v>
      </c>
      <c r="DX43" s="68" t="s">
        <v>277</v>
      </c>
      <c r="DY43" s="101">
        <f t="shared" si="39"/>
        <v>4271534.9000000004</v>
      </c>
      <c r="DZ43" s="101">
        <f t="shared" si="34"/>
        <v>-31499385.514852211</v>
      </c>
      <c r="EA43" s="80">
        <f t="shared" si="35"/>
        <v>-27227850.614852212</v>
      </c>
    </row>
    <row r="44" spans="1:131" ht="15" customHeight="1" thickBot="1">
      <c r="A44" s="87">
        <f t="shared" si="14"/>
        <v>34</v>
      </c>
      <c r="B44" s="160" t="s">
        <v>217</v>
      </c>
      <c r="C44" s="68"/>
      <c r="D44" s="68"/>
      <c r="F44" s="275"/>
      <c r="G44" s="322">
        <f>SUM(F43:F43)</f>
        <v>106603</v>
      </c>
      <c r="H44" s="87"/>
      <c r="AC44" s="271"/>
      <c r="AD44" s="1">
        <f>AD24-DF47</f>
        <v>0</v>
      </c>
      <c r="AE44" s="66">
        <f t="shared" si="18"/>
        <v>33</v>
      </c>
      <c r="AF44" s="201" t="s">
        <v>156</v>
      </c>
      <c r="AI44" s="347">
        <f>AI42-AI43</f>
        <v>4039.3747168593109</v>
      </c>
      <c r="AW44" s="381"/>
      <c r="AX44" s="381"/>
      <c r="AY44" s="381"/>
      <c r="AZ44" s="381"/>
      <c r="BA44" s="381"/>
      <c r="BB44" s="419"/>
      <c r="BC44" s="419"/>
      <c r="BD44" s="419"/>
      <c r="BE44" s="419"/>
      <c r="BF44" s="419"/>
      <c r="BG44" s="419"/>
      <c r="BH44" s="419"/>
      <c r="BI44" s="419"/>
      <c r="BJ44" s="419"/>
      <c r="BT44" s="413"/>
      <c r="BU44" s="413"/>
      <c r="BV44" s="413"/>
      <c r="BW44" s="415" t="s">
        <v>6</v>
      </c>
      <c r="BX44" s="101"/>
      <c r="CS44" s="78"/>
      <c r="CT44" s="78"/>
      <c r="CU44" s="78"/>
      <c r="CV44" s="78"/>
      <c r="CW44" s="9"/>
      <c r="CX44" s="66">
        <f t="shared" si="36"/>
        <v>31</v>
      </c>
      <c r="CY44" s="4" t="s">
        <v>278</v>
      </c>
      <c r="CZ44" s="142">
        <v>156258259.906775</v>
      </c>
      <c r="DA44" s="142"/>
      <c r="DB44" s="142"/>
      <c r="DC44" s="142"/>
      <c r="DD44" s="142"/>
      <c r="DE44" s="142">
        <f>Z28</f>
        <v>27889289.276379943</v>
      </c>
      <c r="DF44" s="142"/>
      <c r="DG44" s="142"/>
      <c r="DH44" s="142"/>
      <c r="DI44" s="142"/>
      <c r="DJ44" s="66">
        <f t="shared" si="37"/>
        <v>31</v>
      </c>
      <c r="DK44" s="4" t="s">
        <v>278</v>
      </c>
      <c r="DL44" s="80"/>
      <c r="DM44" s="142"/>
      <c r="DN44" s="142"/>
      <c r="DO44" s="142"/>
      <c r="DP44" s="142"/>
      <c r="DQ44" s="80">
        <f>BX18</f>
        <v>-41692126.535499997</v>
      </c>
      <c r="DR44" s="80"/>
      <c r="DS44" s="80"/>
      <c r="DT44" s="80"/>
      <c r="DU44" s="80"/>
      <c r="DV44" s="142">
        <f t="shared" si="33"/>
        <v>-13802837.259120055</v>
      </c>
      <c r="DW44" s="66">
        <f>+DW43+1</f>
        <v>31</v>
      </c>
      <c r="DX44" s="4" t="s">
        <v>278</v>
      </c>
      <c r="DY44" s="101">
        <f t="shared" si="39"/>
        <v>156258259.906775</v>
      </c>
      <c r="DZ44" s="101">
        <f t="shared" si="34"/>
        <v>-13802837.259120055</v>
      </c>
      <c r="EA44" s="80">
        <f t="shared" si="35"/>
        <v>142455422.64765495</v>
      </c>
    </row>
    <row r="45" spans="1:131" ht="15" customHeight="1" thickTop="1">
      <c r="A45" s="87">
        <f t="shared" si="14"/>
        <v>35</v>
      </c>
      <c r="B45" s="68"/>
      <c r="C45" s="68"/>
      <c r="D45" s="68"/>
      <c r="G45" s="101"/>
      <c r="H45" s="87"/>
      <c r="I45" s="213"/>
      <c r="J45" s="211"/>
      <c r="K45" s="211"/>
      <c r="L45" s="211"/>
      <c r="M45" s="79" t="s">
        <v>0</v>
      </c>
      <c r="Q45" s="1">
        <f>Q30-DC47</f>
        <v>0</v>
      </c>
      <c r="AC45" s="271"/>
      <c r="AD45" s="135"/>
      <c r="AE45" s="66"/>
      <c r="AW45" s="381"/>
      <c r="AX45" s="381"/>
      <c r="AY45" s="381"/>
      <c r="AZ45" s="381"/>
      <c r="BA45" s="381"/>
      <c r="BB45" s="419"/>
      <c r="BC45" s="419"/>
      <c r="BD45" s="419"/>
      <c r="BE45" s="419"/>
      <c r="BF45" s="419"/>
      <c r="BG45" s="419"/>
      <c r="BH45" s="419"/>
      <c r="BI45" s="419"/>
      <c r="BJ45" s="419"/>
      <c r="BT45" s="413"/>
      <c r="BU45" s="413"/>
      <c r="BV45" s="413"/>
      <c r="BW45" s="415"/>
      <c r="BX45" s="101"/>
      <c r="CS45" s="348"/>
      <c r="CT45" s="349"/>
      <c r="CU45" s="27"/>
      <c r="CV45" s="349"/>
      <c r="CW45" s="9"/>
      <c r="CX45" s="66">
        <f t="shared" si="36"/>
        <v>32</v>
      </c>
      <c r="CY45" s="68" t="s">
        <v>279</v>
      </c>
      <c r="CZ45" s="350">
        <f t="shared" ref="CZ45:DI45" si="40">SUM(CZ28:CZ44)</f>
        <v>1835347774.6465478</v>
      </c>
      <c r="DA45" s="350">
        <f t="shared" si="40"/>
        <v>1051211</v>
      </c>
      <c r="DB45" s="350">
        <f t="shared" si="40"/>
        <v>-13966295.473546229</v>
      </c>
      <c r="DC45" s="350">
        <f t="shared" si="40"/>
        <v>997509.60928568838</v>
      </c>
      <c r="DD45" s="350">
        <f>SUM(DD28:DD44)</f>
        <v>7034971.5604999997</v>
      </c>
      <c r="DE45" s="350">
        <f t="shared" si="40"/>
        <v>38975232.999224931</v>
      </c>
      <c r="DF45" s="350">
        <f t="shared" si="40"/>
        <v>-55040062.684786357</v>
      </c>
      <c r="DG45" s="350">
        <f t="shared" si="40"/>
        <v>-106196430.48472507</v>
      </c>
      <c r="DH45" s="350">
        <f>SUM(DH28:DH44)</f>
        <v>62869.110849999983</v>
      </c>
      <c r="DI45" s="350">
        <f t="shared" si="40"/>
        <v>-1803571</v>
      </c>
      <c r="DJ45" s="66">
        <f t="shared" si="37"/>
        <v>32</v>
      </c>
      <c r="DK45" s="68" t="s">
        <v>279</v>
      </c>
      <c r="DL45" s="350">
        <f>SUM(DL28:DL44)</f>
        <v>-1356668.6367589482</v>
      </c>
      <c r="DM45" s="350">
        <f t="shared" ref="DM45:DV45" si="41">SUM(DM28:DM44)</f>
        <v>11640.890825843811</v>
      </c>
      <c r="DN45" s="350">
        <f t="shared" si="41"/>
        <v>-5611.1914685329557</v>
      </c>
      <c r="DO45" s="350">
        <f t="shared" si="41"/>
        <v>329980.25722999999</v>
      </c>
      <c r="DP45" s="350">
        <f t="shared" si="41"/>
        <v>28318.399999999998</v>
      </c>
      <c r="DQ45" s="350">
        <f t="shared" si="41"/>
        <v>77428234.994500011</v>
      </c>
      <c r="DR45" s="350">
        <f t="shared" si="41"/>
        <v>-66707.192484203872</v>
      </c>
      <c r="DS45" s="350">
        <f>SUM(DS28:DS44)</f>
        <v>60202.068292666721</v>
      </c>
      <c r="DT45" s="350">
        <f>SUM(DT28:DT44)</f>
        <v>331802.549</v>
      </c>
      <c r="DU45" s="350">
        <f>SUM(DU28:DU44)</f>
        <v>-122157.98400000005</v>
      </c>
      <c r="DV45" s="350">
        <f t="shared" si="41"/>
        <v>-52245531.208060198</v>
      </c>
      <c r="DW45" s="66">
        <f t="shared" si="38"/>
        <v>32</v>
      </c>
      <c r="DX45" s="68" t="s">
        <v>279</v>
      </c>
      <c r="DY45" s="350">
        <f>SUM(DY28:DY44)</f>
        <v>1835347774.6465478</v>
      </c>
      <c r="DZ45" s="350">
        <f>SUM(DZ28:DZ44)</f>
        <v>-52245531.208060198</v>
      </c>
      <c r="EA45" s="350">
        <f>SUM(EA28:EA44)</f>
        <v>1783102243.4384873</v>
      </c>
    </row>
    <row r="46" spans="1:131" ht="15" customHeight="1">
      <c r="A46" s="87">
        <f t="shared" si="14"/>
        <v>36</v>
      </c>
      <c r="B46" s="68" t="s">
        <v>165</v>
      </c>
      <c r="C46" s="68"/>
      <c r="D46" s="68"/>
      <c r="F46" s="211"/>
      <c r="G46" s="285">
        <f>G37-G41-G44</f>
        <v>2640072</v>
      </c>
      <c r="H46" s="87"/>
      <c r="J46" s="230"/>
      <c r="K46" s="230"/>
      <c r="L46" s="230"/>
      <c r="M46" s="79" t="s">
        <v>0</v>
      </c>
      <c r="AW46" s="381"/>
      <c r="AX46" s="381"/>
      <c r="AY46" s="381"/>
      <c r="AZ46" s="381"/>
      <c r="BA46" s="381"/>
      <c r="BB46" s="419"/>
      <c r="BC46" s="419"/>
      <c r="BD46" s="419"/>
      <c r="BE46" s="419"/>
      <c r="BF46" s="419"/>
      <c r="BG46" s="419"/>
      <c r="BH46" s="419"/>
      <c r="BI46" s="419"/>
      <c r="BJ46" s="419"/>
      <c r="BT46" s="415"/>
      <c r="BU46" s="415" t="s">
        <v>6</v>
      </c>
      <c r="BV46" s="415"/>
      <c r="BW46" s="415"/>
      <c r="BX46" s="101"/>
      <c r="BY46" s="381"/>
      <c r="BZ46" s="381"/>
      <c r="CA46" s="381"/>
      <c r="CB46" s="381"/>
      <c r="CC46" s="381"/>
      <c r="CD46" s="381"/>
      <c r="CE46" s="381"/>
      <c r="CF46" s="381"/>
      <c r="CG46" s="381"/>
      <c r="CH46" s="381"/>
      <c r="CI46" s="381"/>
      <c r="CJ46" s="381"/>
      <c r="CK46" s="381"/>
      <c r="CL46" s="381"/>
      <c r="CM46" s="381"/>
      <c r="CN46" s="381"/>
      <c r="CO46" s="381"/>
      <c r="CP46" s="381"/>
      <c r="CQ46" s="381"/>
      <c r="CR46" s="381"/>
      <c r="CS46" s="351"/>
      <c r="CT46" s="349"/>
      <c r="CU46" s="27"/>
      <c r="CV46" s="349"/>
      <c r="CW46" s="352"/>
      <c r="CX46" s="66">
        <f t="shared" si="36"/>
        <v>33</v>
      </c>
      <c r="CZ46" s="104"/>
      <c r="DA46" s="104" t="s">
        <v>0</v>
      </c>
      <c r="DB46" s="104" t="s">
        <v>0</v>
      </c>
      <c r="DC46" s="104" t="s">
        <v>0</v>
      </c>
      <c r="DD46" s="104" t="s">
        <v>0</v>
      </c>
      <c r="DE46" s="104" t="s">
        <v>0</v>
      </c>
      <c r="DF46" s="104" t="s">
        <v>0</v>
      </c>
      <c r="DG46" s="104" t="s">
        <v>0</v>
      </c>
      <c r="DH46" s="104" t="s">
        <v>0</v>
      </c>
      <c r="DI46" s="104" t="s">
        <v>0</v>
      </c>
      <c r="DJ46" s="66">
        <f t="shared" si="37"/>
        <v>33</v>
      </c>
      <c r="DL46" s="104"/>
      <c r="DM46" s="104" t="s">
        <v>0</v>
      </c>
      <c r="DN46" s="104"/>
      <c r="DO46" s="104" t="s">
        <v>0</v>
      </c>
      <c r="DP46" s="104" t="s">
        <v>0</v>
      </c>
      <c r="DQ46" s="104"/>
      <c r="DR46" s="104"/>
      <c r="DS46" s="104"/>
      <c r="DT46" s="104"/>
      <c r="DU46" s="104"/>
      <c r="DV46" s="104"/>
      <c r="DW46" s="66">
        <f t="shared" si="38"/>
        <v>33</v>
      </c>
      <c r="DY46" s="104"/>
      <c r="DZ46" s="104"/>
      <c r="EA46" s="104"/>
    </row>
    <row r="47" spans="1:131" ht="15" customHeight="1">
      <c r="A47" s="87">
        <f t="shared" si="14"/>
        <v>37</v>
      </c>
      <c r="B47" s="68"/>
      <c r="C47" s="68"/>
      <c r="D47" s="68"/>
      <c r="F47" s="211"/>
      <c r="G47" s="211"/>
      <c r="H47" s="87"/>
      <c r="J47" s="288"/>
      <c r="K47" s="288"/>
      <c r="L47" s="288"/>
      <c r="M47" s="79" t="s">
        <v>0</v>
      </c>
      <c r="AW47" s="381"/>
      <c r="AX47" s="381"/>
      <c r="AY47" s="381"/>
      <c r="AZ47" s="381"/>
      <c r="BA47" s="381"/>
      <c r="BT47" s="415"/>
      <c r="BU47" s="415" t="s">
        <v>6</v>
      </c>
      <c r="BV47" s="415"/>
      <c r="BW47" s="415"/>
      <c r="BX47" s="101"/>
      <c r="BY47" s="381"/>
      <c r="BZ47" s="381"/>
      <c r="CA47" s="381"/>
      <c r="CB47" s="381"/>
      <c r="CC47" s="381"/>
      <c r="CD47" s="381"/>
      <c r="CE47" s="381"/>
      <c r="CF47" s="381"/>
      <c r="CG47" s="381"/>
      <c r="CH47" s="381"/>
      <c r="CI47" s="381"/>
      <c r="CJ47" s="381"/>
      <c r="CK47" s="381"/>
      <c r="CL47" s="381"/>
      <c r="CM47" s="381"/>
      <c r="CN47" s="381"/>
      <c r="CO47" s="381"/>
      <c r="CP47" s="381"/>
      <c r="CQ47" s="381"/>
      <c r="CR47" s="381"/>
      <c r="CS47" s="351"/>
      <c r="CT47" s="349"/>
      <c r="CU47" s="27"/>
      <c r="CV47" s="349"/>
      <c r="CW47" s="349"/>
      <c r="CX47" s="66">
        <f t="shared" si="36"/>
        <v>34</v>
      </c>
      <c r="CY47" s="68" t="s">
        <v>280</v>
      </c>
      <c r="CZ47" s="98">
        <f>CZ19-CZ45</f>
        <v>386872664.39345169</v>
      </c>
      <c r="DA47" s="98">
        <f>DA19-DA45</f>
        <v>1716047</v>
      </c>
      <c r="DB47" s="98">
        <f>DB19-DB45</f>
        <v>26884392.04354623</v>
      </c>
      <c r="DC47" s="98">
        <f>DC19-DC45</f>
        <v>-997509.60928568838</v>
      </c>
      <c r="DD47" s="98">
        <f>DD19-DD45+DD28</f>
        <v>-7034971.5604999997</v>
      </c>
      <c r="DE47" s="98">
        <f>DE19-DE45</f>
        <v>-38975232.999224931</v>
      </c>
      <c r="DF47" s="98">
        <f>DF19-DF45</f>
        <v>55040062.684786357</v>
      </c>
      <c r="DG47" s="98">
        <f>ROUND(DG19-DG45,0)</f>
        <v>4039</v>
      </c>
      <c r="DH47" s="98">
        <f>ROUND(DH19-DH45,0)</f>
        <v>-62869</v>
      </c>
      <c r="DI47" s="98">
        <f>DI19-DI45</f>
        <v>1803571</v>
      </c>
      <c r="DJ47" s="66">
        <f t="shared" si="37"/>
        <v>34</v>
      </c>
      <c r="DK47" s="68" t="s">
        <v>280</v>
      </c>
      <c r="DL47" s="98">
        <f t="shared" ref="DL47:DV47" si="42">DL19-DL45</f>
        <v>1356668.6367589482</v>
      </c>
      <c r="DM47" s="98">
        <f t="shared" si="42"/>
        <v>-11640.890825843811</v>
      </c>
      <c r="DN47" s="98">
        <f t="shared" si="42"/>
        <v>5611.1914685329557</v>
      </c>
      <c r="DO47" s="98">
        <f t="shared" si="42"/>
        <v>-329980.25722999999</v>
      </c>
      <c r="DP47" s="98">
        <f t="shared" si="42"/>
        <v>-28318.399999999998</v>
      </c>
      <c r="DQ47" s="98">
        <f t="shared" si="42"/>
        <v>-77428234.994500011</v>
      </c>
      <c r="DR47" s="98">
        <f t="shared" si="42"/>
        <v>66707.192484203872</v>
      </c>
      <c r="DS47" s="98">
        <f t="shared" si="42"/>
        <v>-60202.068292666721</v>
      </c>
      <c r="DT47" s="98">
        <f t="shared" si="42"/>
        <v>-331802.549</v>
      </c>
      <c r="DU47" s="98">
        <f t="shared" si="42"/>
        <v>122157.98400000005</v>
      </c>
      <c r="DV47" s="98">
        <f t="shared" si="42"/>
        <v>-38261505.33194799</v>
      </c>
      <c r="DW47" s="66">
        <f t="shared" si="38"/>
        <v>34</v>
      </c>
      <c r="DX47" s="4" t="str">
        <f>CY47</f>
        <v>NET OPERATING INCOME</v>
      </c>
      <c r="DY47" s="98">
        <f>DY19-DY45</f>
        <v>386872664.39345169</v>
      </c>
      <c r="DZ47" s="98">
        <f>DZ19-DZ45</f>
        <v>-38261505.33194799</v>
      </c>
      <c r="EA47" s="98">
        <f>EA19-EA45</f>
        <v>348611159.0615046</v>
      </c>
    </row>
    <row r="48" spans="1:131" ht="15" customHeight="1">
      <c r="A48" s="87">
        <f t="shared" si="14"/>
        <v>38</v>
      </c>
      <c r="B48" s="68" t="s">
        <v>178</v>
      </c>
      <c r="C48" s="68"/>
      <c r="D48" s="68"/>
      <c r="E48" s="221">
        <f>FIT</f>
        <v>0.35</v>
      </c>
      <c r="F48" s="211"/>
      <c r="G48" s="165">
        <f>ROUND(G46*E48,0)</f>
        <v>924025</v>
      </c>
      <c r="H48" s="87"/>
      <c r="AF48" s="381"/>
      <c r="AG48" s="381"/>
      <c r="AH48" s="381"/>
      <c r="AI48" s="381"/>
      <c r="AW48" s="381"/>
      <c r="AX48" s="381"/>
      <c r="AY48" s="381"/>
      <c r="AZ48" s="381"/>
      <c r="BA48" s="381"/>
      <c r="BT48" s="415" t="s">
        <v>6</v>
      </c>
      <c r="BU48" s="415" t="s">
        <v>6</v>
      </c>
      <c r="BV48" s="415" t="s">
        <v>6</v>
      </c>
      <c r="BW48" s="415" t="s">
        <v>6</v>
      </c>
      <c r="BX48" s="101"/>
      <c r="BY48" s="381"/>
      <c r="BZ48" s="381"/>
      <c r="CA48" s="381"/>
      <c r="CB48" s="381"/>
      <c r="CC48" s="381"/>
      <c r="CD48" s="381"/>
      <c r="CE48" s="381"/>
      <c r="CF48" s="381"/>
      <c r="CG48" s="381"/>
      <c r="CH48" s="381"/>
      <c r="CI48" s="381"/>
      <c r="CJ48" s="381"/>
      <c r="CK48" s="381"/>
      <c r="CL48" s="381"/>
      <c r="CM48" s="381"/>
      <c r="CN48" s="381"/>
      <c r="CO48" s="381"/>
      <c r="CP48" s="381"/>
      <c r="CQ48" s="381"/>
      <c r="CR48" s="381"/>
      <c r="CS48" s="27"/>
      <c r="CT48" s="349"/>
      <c r="CU48" s="27"/>
      <c r="CV48" s="349"/>
      <c r="CW48" s="349"/>
      <c r="CX48" s="66">
        <f t="shared" si="36"/>
        <v>35</v>
      </c>
      <c r="CZ48" s="353"/>
      <c r="DA48" s="353"/>
      <c r="DB48" s="353"/>
      <c r="DC48" s="353"/>
      <c r="DD48" s="353"/>
      <c r="DE48" s="353"/>
      <c r="DF48" s="353"/>
      <c r="DG48" s="353"/>
      <c r="DH48" s="353"/>
      <c r="DI48" s="353"/>
      <c r="DJ48" s="66">
        <f t="shared" si="37"/>
        <v>35</v>
      </c>
      <c r="DL48" s="353"/>
      <c r="DM48" s="353"/>
      <c r="DN48" s="353"/>
      <c r="DO48" s="353"/>
      <c r="DP48" s="353"/>
      <c r="DQ48" s="353"/>
      <c r="DR48" s="353"/>
      <c r="DS48" s="353"/>
      <c r="DT48" s="353"/>
      <c r="DU48" s="353"/>
      <c r="DV48" s="353"/>
      <c r="DW48" s="66">
        <f t="shared" si="38"/>
        <v>35</v>
      </c>
      <c r="DX48" s="68"/>
      <c r="DY48" s="353"/>
      <c r="DZ48" s="353"/>
      <c r="EA48" s="353"/>
    </row>
    <row r="49" spans="1:141" ht="15" customHeight="1" thickBot="1">
      <c r="A49" s="87">
        <f t="shared" si="14"/>
        <v>39</v>
      </c>
      <c r="B49" s="68" t="s">
        <v>156</v>
      </c>
      <c r="C49" s="68"/>
      <c r="D49" s="68"/>
      <c r="F49" s="211"/>
      <c r="G49" s="332">
        <f>G46-G48</f>
        <v>1716047</v>
      </c>
      <c r="H49" s="101"/>
      <c r="AE49" s="381"/>
      <c r="AF49" s="381"/>
      <c r="AG49" s="381"/>
      <c r="AH49" s="381"/>
      <c r="AI49" s="381"/>
      <c r="AW49" s="381"/>
      <c r="AX49" s="381"/>
      <c r="AY49" s="381"/>
      <c r="AZ49" s="381"/>
      <c r="BA49" s="381"/>
      <c r="BT49" s="415" t="s">
        <v>6</v>
      </c>
      <c r="BU49" s="415" t="s">
        <v>6</v>
      </c>
      <c r="BV49" s="415" t="s">
        <v>6</v>
      </c>
      <c r="BW49" s="415" t="s">
        <v>6</v>
      </c>
      <c r="BX49" s="101"/>
      <c r="BY49" s="381"/>
      <c r="BZ49" s="381"/>
      <c r="CA49" s="381"/>
      <c r="CB49" s="381"/>
      <c r="CC49" s="381"/>
      <c r="CD49" s="381"/>
      <c r="CE49" s="381"/>
      <c r="CF49" s="381"/>
      <c r="CG49" s="381"/>
      <c r="CH49" s="381"/>
      <c r="CI49" s="381"/>
      <c r="CJ49" s="381"/>
      <c r="CK49" s="381"/>
      <c r="CL49" s="381"/>
      <c r="CM49" s="381"/>
      <c r="CN49" s="381"/>
      <c r="CO49" s="381"/>
      <c r="CP49" s="381"/>
      <c r="CQ49" s="381"/>
      <c r="CR49" s="381"/>
      <c r="CS49" s="351"/>
      <c r="CT49" s="354"/>
      <c r="CU49" s="349"/>
      <c r="CV49" s="349"/>
      <c r="CW49" s="349"/>
      <c r="CX49" s="66">
        <f t="shared" si="36"/>
        <v>36</v>
      </c>
      <c r="CY49" s="68" t="s">
        <v>281</v>
      </c>
      <c r="CZ49" s="104">
        <f>CZ59</f>
        <v>4886496591.5452318</v>
      </c>
      <c r="DA49" s="104">
        <v>0</v>
      </c>
      <c r="DB49" s="104">
        <v>0</v>
      </c>
      <c r="DC49" s="104">
        <v>0</v>
      </c>
      <c r="DD49" s="104">
        <v>0</v>
      </c>
      <c r="DE49" s="104">
        <v>0</v>
      </c>
      <c r="DF49" s="104">
        <v>0</v>
      </c>
      <c r="DG49" s="104"/>
      <c r="DH49" s="104"/>
      <c r="DI49" s="104">
        <v>0</v>
      </c>
      <c r="DJ49" s="66">
        <f t="shared" si="37"/>
        <v>36</v>
      </c>
      <c r="DK49" s="68" t="s">
        <v>281</v>
      </c>
      <c r="DL49" s="104">
        <v>0</v>
      </c>
      <c r="DM49" s="104">
        <v>0</v>
      </c>
      <c r="DN49" s="104">
        <v>0</v>
      </c>
      <c r="DO49" s="104">
        <v>0</v>
      </c>
      <c r="DP49" s="104">
        <v>0</v>
      </c>
      <c r="DQ49" s="104">
        <v>0</v>
      </c>
      <c r="DR49" s="104">
        <v>0</v>
      </c>
      <c r="DS49" s="104">
        <v>0</v>
      </c>
      <c r="DT49" s="104">
        <v>0</v>
      </c>
      <c r="DU49" s="104">
        <f>CR17</f>
        <v>-2728828.92</v>
      </c>
      <c r="DV49" s="104">
        <f>SUM(DA49:DU49)-DJ49</f>
        <v>-2728828.92</v>
      </c>
      <c r="DW49" s="66">
        <f t="shared" si="38"/>
        <v>36</v>
      </c>
      <c r="DX49" s="4" t="str">
        <f>CY49</f>
        <v xml:space="preserve">RATE BASE </v>
      </c>
      <c r="DY49" s="104">
        <f>DY59</f>
        <v>4886496591.5452318</v>
      </c>
      <c r="DZ49" s="104">
        <f>+DV49</f>
        <v>-2728828.92</v>
      </c>
      <c r="EA49" s="104">
        <f>SUM(DY49:DZ49)</f>
        <v>4883767762.6252317</v>
      </c>
    </row>
    <row r="50" spans="1:141" ht="15" customHeight="1" thickTop="1">
      <c r="A50" s="87"/>
      <c r="G50" s="104"/>
      <c r="H50" s="285"/>
      <c r="AE50" s="381"/>
      <c r="AF50" s="381"/>
      <c r="AG50" s="381"/>
      <c r="AH50" s="381"/>
      <c r="AI50" s="381"/>
      <c r="AW50" s="381"/>
      <c r="AX50" s="381"/>
      <c r="AY50" s="381"/>
      <c r="AZ50" s="381"/>
      <c r="BA50" s="381"/>
      <c r="BT50" s="415" t="s">
        <v>6</v>
      </c>
      <c r="BU50" s="415" t="s">
        <v>6</v>
      </c>
      <c r="BV50" s="415" t="s">
        <v>6</v>
      </c>
      <c r="BW50" s="415" t="s">
        <v>6</v>
      </c>
      <c r="BX50" s="101"/>
      <c r="BY50" s="381"/>
      <c r="BZ50" s="381"/>
      <c r="CA50" s="381"/>
      <c r="CB50" s="381"/>
      <c r="CC50" s="381"/>
      <c r="CD50" s="381"/>
      <c r="CE50" s="381"/>
      <c r="CF50" s="381"/>
      <c r="CG50" s="381"/>
      <c r="CH50" s="381"/>
      <c r="CI50" s="381"/>
      <c r="CJ50" s="381"/>
      <c r="CK50" s="381"/>
      <c r="CL50" s="381"/>
      <c r="CM50" s="381"/>
      <c r="CN50" s="381"/>
      <c r="CO50" s="381"/>
      <c r="CP50" s="381"/>
      <c r="CQ50" s="381"/>
      <c r="CR50" s="381"/>
      <c r="CS50" s="78"/>
      <c r="CT50" s="78"/>
      <c r="CU50" s="78"/>
      <c r="CV50" s="78"/>
      <c r="CW50" s="78"/>
      <c r="CX50" s="66">
        <f t="shared" si="36"/>
        <v>37</v>
      </c>
      <c r="CZ50" s="141"/>
      <c r="DC50" s="141"/>
      <c r="DJ50" s="66">
        <f t="shared" si="37"/>
        <v>37</v>
      </c>
      <c r="DL50" s="68"/>
      <c r="DQ50" s="68"/>
      <c r="DR50" s="68"/>
      <c r="DS50" s="68"/>
      <c r="DT50" s="68"/>
      <c r="DU50" s="68"/>
      <c r="DW50" s="66">
        <f t="shared" si="38"/>
        <v>37</v>
      </c>
      <c r="DY50" s="104"/>
      <c r="DZ50" s="104"/>
    </row>
    <row r="51" spans="1:141" ht="15" customHeight="1">
      <c r="A51" s="87"/>
      <c r="G51" s="1">
        <f>ROUND(G49-DA47,0)</f>
        <v>0</v>
      </c>
      <c r="H51" s="101"/>
      <c r="Z51" s="1">
        <f>Z29-DE47</f>
        <v>0</v>
      </c>
      <c r="AE51" s="381"/>
      <c r="AF51" s="381"/>
      <c r="AG51" s="381"/>
      <c r="AH51" s="381"/>
      <c r="AI51" s="381"/>
      <c r="AV51" s="1">
        <f>ROUND(AV28-DI47,0)</f>
        <v>0</v>
      </c>
      <c r="AW51" s="381"/>
      <c r="AX51" s="381"/>
      <c r="AY51" s="381"/>
      <c r="AZ51" s="381"/>
      <c r="BA51" s="381"/>
      <c r="BE51" s="1">
        <f>ROUND(BE26-DM47,0)</f>
        <v>0</v>
      </c>
      <c r="BJ51" s="1">
        <f>ROUND(BJ20-DN47,0)</f>
        <v>0</v>
      </c>
      <c r="BO51" s="1">
        <f>ROUND(BO20-DO47,0)</f>
        <v>0</v>
      </c>
      <c r="BS51" s="1">
        <f>ROUND(BS15-DP47,0)</f>
        <v>0</v>
      </c>
      <c r="BT51" s="415" t="s">
        <v>6</v>
      </c>
      <c r="BU51" s="420"/>
      <c r="BV51" s="415"/>
      <c r="BW51" s="415" t="s">
        <v>6</v>
      </c>
      <c r="BX51" s="1">
        <f>ROUND(BX20-DQ47,0)</f>
        <v>0</v>
      </c>
      <c r="BY51" s="381"/>
      <c r="BZ51" s="381"/>
      <c r="CA51" s="381"/>
      <c r="CB51" s="381"/>
      <c r="CC51" s="1">
        <f>ROUND(CC20-DR47,0)</f>
        <v>0</v>
      </c>
      <c r="CD51" s="1"/>
      <c r="CE51" s="1"/>
      <c r="CF51" s="1"/>
      <c r="CG51" s="1"/>
      <c r="CH51" s="1"/>
      <c r="CI51" s="381"/>
      <c r="CJ51" s="381"/>
      <c r="CK51" s="381"/>
      <c r="CL51" s="381"/>
      <c r="CM51" s="1"/>
      <c r="CN51" s="1"/>
      <c r="CO51" s="1"/>
      <c r="CP51" s="1"/>
      <c r="CQ51" s="1"/>
      <c r="CR51" s="1"/>
      <c r="CS51" s="35"/>
      <c r="CT51" s="78"/>
      <c r="CU51" s="78"/>
      <c r="CV51" s="78"/>
      <c r="CW51" s="75"/>
      <c r="CX51" s="66">
        <f t="shared" si="36"/>
        <v>38</v>
      </c>
      <c r="CY51" s="68" t="s">
        <v>282</v>
      </c>
      <c r="CZ51" s="356">
        <f>CZ47/CZ49</f>
        <v>7.9171786400676264E-2</v>
      </c>
      <c r="DC51" s="141"/>
      <c r="DJ51" s="66">
        <f t="shared" si="37"/>
        <v>38</v>
      </c>
      <c r="DK51" s="68" t="s">
        <v>282</v>
      </c>
      <c r="DL51" s="68"/>
      <c r="DQ51" s="68"/>
      <c r="DR51" s="68"/>
      <c r="DS51" s="68"/>
      <c r="DT51" s="68"/>
      <c r="DU51" s="68"/>
      <c r="DW51" s="66">
        <f t="shared" si="38"/>
        <v>38</v>
      </c>
      <c r="DX51" s="4" t="str">
        <f>CY51</f>
        <v>RATE OF RETURN</v>
      </c>
      <c r="DY51" s="316">
        <f>DY47/DY49</f>
        <v>7.9171786400676264E-2</v>
      </c>
      <c r="DZ51" s="316"/>
      <c r="EA51" s="316">
        <f>EA47/EA49</f>
        <v>7.1381600437550569E-2</v>
      </c>
    </row>
    <row r="52" spans="1:141" ht="15" customHeight="1">
      <c r="A52" s="87"/>
      <c r="H52" s="285"/>
      <c r="AE52" s="381"/>
      <c r="AF52" s="381"/>
      <c r="AG52" s="381"/>
      <c r="AH52" s="381"/>
      <c r="AI52" s="381"/>
      <c r="AK52" s="1"/>
      <c r="AL52" s="1"/>
      <c r="AM52" s="1"/>
      <c r="AW52" s="381"/>
      <c r="AX52" s="381"/>
      <c r="AY52" s="381"/>
      <c r="AZ52" s="381"/>
      <c r="BA52" s="381"/>
      <c r="BT52" s="415" t="s">
        <v>6</v>
      </c>
      <c r="BU52" s="420"/>
      <c r="BV52" s="415"/>
      <c r="BW52" s="415" t="s">
        <v>6</v>
      </c>
      <c r="BX52" s="101"/>
      <c r="BY52" s="381"/>
      <c r="BZ52" s="381"/>
      <c r="CA52" s="381"/>
      <c r="CB52" s="381"/>
      <c r="CC52" s="381"/>
      <c r="CD52" s="381"/>
      <c r="CE52" s="381"/>
      <c r="CF52" s="381"/>
      <c r="CG52" s="381"/>
      <c r="CH52" s="381"/>
      <c r="CI52" s="381"/>
      <c r="CJ52" s="381"/>
      <c r="CK52" s="381"/>
      <c r="CL52" s="381"/>
      <c r="CM52" s="381"/>
      <c r="CN52" s="381"/>
      <c r="CO52" s="381"/>
      <c r="CP52" s="381"/>
      <c r="CQ52" s="381"/>
      <c r="CR52" s="381"/>
      <c r="CS52" s="35"/>
      <c r="CT52" s="357"/>
      <c r="CU52" s="78"/>
      <c r="CV52" s="78"/>
      <c r="CW52" s="75"/>
      <c r="CX52" s="66">
        <f t="shared" si="36"/>
        <v>39</v>
      </c>
      <c r="DJ52" s="66">
        <f t="shared" si="37"/>
        <v>39</v>
      </c>
      <c r="DW52" s="66">
        <f t="shared" si="38"/>
        <v>39</v>
      </c>
    </row>
    <row r="53" spans="1:141" ht="15" customHeight="1">
      <c r="A53" s="87"/>
      <c r="B53" s="213"/>
      <c r="H53" s="211"/>
      <c r="AE53" s="381"/>
      <c r="AF53" s="381"/>
      <c r="AG53" s="381"/>
      <c r="AH53" s="381"/>
      <c r="AI53" s="381"/>
      <c r="AJ53" s="1"/>
      <c r="AW53" s="381"/>
      <c r="AX53" s="381"/>
      <c r="AY53" s="381"/>
      <c r="AZ53" s="381"/>
      <c r="BA53" s="381"/>
      <c r="BV53" s="101"/>
      <c r="BW53" s="101"/>
      <c r="BX53" s="101"/>
      <c r="BY53" s="381"/>
      <c r="BZ53" s="381"/>
      <c r="CA53" s="381"/>
      <c r="CB53" s="381"/>
      <c r="CC53" s="381"/>
      <c r="CD53" s="381"/>
      <c r="CE53" s="381"/>
      <c r="CF53" s="381"/>
      <c r="CG53" s="381"/>
      <c r="CH53" s="381"/>
      <c r="CI53" s="381"/>
      <c r="CJ53" s="381"/>
      <c r="CK53" s="381"/>
      <c r="CL53" s="381"/>
      <c r="CM53" s="381"/>
      <c r="CN53" s="381"/>
      <c r="CO53" s="381"/>
      <c r="CP53" s="381"/>
      <c r="CQ53" s="381"/>
      <c r="CR53" s="381"/>
      <c r="CS53" s="78"/>
      <c r="CT53" s="78"/>
      <c r="CU53" s="78"/>
      <c r="CV53" s="78"/>
      <c r="CW53" s="78"/>
      <c r="CX53" s="66">
        <f t="shared" si="36"/>
        <v>40</v>
      </c>
      <c r="CY53" s="4" t="s">
        <v>283</v>
      </c>
      <c r="DJ53" s="66">
        <f t="shared" si="37"/>
        <v>40</v>
      </c>
      <c r="DK53" s="4" t="s">
        <v>283</v>
      </c>
      <c r="DW53" s="66">
        <f t="shared" si="38"/>
        <v>40</v>
      </c>
      <c r="DX53" s="4" t="s">
        <v>283</v>
      </c>
    </row>
    <row r="54" spans="1:141" ht="15" customHeight="1">
      <c r="A54" s="87"/>
      <c r="H54" s="230"/>
      <c r="AA54" s="78"/>
      <c r="AE54" s="381"/>
      <c r="AF54" s="381"/>
      <c r="AG54" s="381"/>
      <c r="AH54" s="381"/>
      <c r="AI54" s="381"/>
      <c r="AW54" s="381"/>
      <c r="AX54" s="381"/>
      <c r="AY54" s="381"/>
      <c r="AZ54" s="381"/>
      <c r="BA54" s="381"/>
      <c r="BV54" s="101"/>
      <c r="BW54" s="101"/>
      <c r="BX54" s="101"/>
      <c r="BY54" s="381"/>
      <c r="BZ54" s="381"/>
      <c r="CA54" s="381"/>
      <c r="CB54" s="381"/>
      <c r="CC54" s="381"/>
      <c r="CD54" s="381"/>
      <c r="CE54" s="381"/>
      <c r="CF54" s="381"/>
      <c r="CG54" s="381"/>
      <c r="CH54" s="381"/>
      <c r="CI54" s="381"/>
      <c r="CJ54" s="381"/>
      <c r="CK54" s="381"/>
      <c r="CL54" s="381"/>
      <c r="CM54" s="381"/>
      <c r="CN54" s="381"/>
      <c r="CO54" s="381"/>
      <c r="CP54" s="381"/>
      <c r="CQ54" s="381"/>
      <c r="CR54" s="381"/>
      <c r="CS54" s="75"/>
      <c r="CT54" s="78"/>
      <c r="CU54" s="78"/>
      <c r="CV54" s="78"/>
      <c r="CW54" s="358"/>
      <c r="CX54" s="66">
        <f t="shared" si="36"/>
        <v>41</v>
      </c>
      <c r="CY54" s="421" t="s">
        <v>284</v>
      </c>
      <c r="CZ54" s="104">
        <v>5266504827.465292</v>
      </c>
      <c r="DA54" s="104">
        <v>0</v>
      </c>
      <c r="DB54" s="104">
        <v>0</v>
      </c>
      <c r="DC54" s="104">
        <v>0</v>
      </c>
      <c r="DD54" s="104">
        <v>0</v>
      </c>
      <c r="DE54" s="104">
        <v>0</v>
      </c>
      <c r="DF54" s="104">
        <v>0</v>
      </c>
      <c r="DG54" s="104">
        <v>0</v>
      </c>
      <c r="DH54" s="104">
        <v>0</v>
      </c>
      <c r="DI54" s="104">
        <v>0</v>
      </c>
      <c r="DJ54" s="66">
        <f t="shared" si="37"/>
        <v>41</v>
      </c>
      <c r="DK54" s="421" t="s">
        <v>284</v>
      </c>
      <c r="DL54" s="104">
        <v>0</v>
      </c>
      <c r="DM54" s="104">
        <v>0</v>
      </c>
      <c r="DN54" s="104">
        <v>0</v>
      </c>
      <c r="DO54" s="104">
        <v>0</v>
      </c>
      <c r="DP54" s="104">
        <v>0</v>
      </c>
      <c r="DQ54" s="104">
        <v>0</v>
      </c>
      <c r="DR54" s="104">
        <v>0</v>
      </c>
      <c r="DS54" s="104">
        <v>0</v>
      </c>
      <c r="DT54" s="104">
        <v>0</v>
      </c>
      <c r="DU54" s="104">
        <f>CR14+CR15</f>
        <v>-3657771.92</v>
      </c>
      <c r="DV54" s="104">
        <f>SUM(DA54:DU54)-DJ54</f>
        <v>-3657771.92</v>
      </c>
      <c r="DW54" s="66">
        <f t="shared" si="38"/>
        <v>41</v>
      </c>
      <c r="DX54" s="421" t="s">
        <v>285</v>
      </c>
      <c r="DY54" s="104">
        <f>CZ54</f>
        <v>5266504827.465292</v>
      </c>
      <c r="DZ54" s="104">
        <f>+DV54</f>
        <v>-3657771.92</v>
      </c>
      <c r="EA54" s="104">
        <f>+DZ54+DY54</f>
        <v>5262847055.5452919</v>
      </c>
    </row>
    <row r="55" spans="1:141" ht="15" customHeight="1">
      <c r="A55" s="87"/>
      <c r="H55" s="288"/>
      <c r="AA55" s="78"/>
      <c r="AI55" s="1"/>
      <c r="AW55" s="381"/>
      <c r="AX55" s="381"/>
      <c r="AY55" s="381"/>
      <c r="AZ55" s="381"/>
      <c r="BA55" s="381"/>
      <c r="BV55" s="101"/>
      <c r="BW55" s="101"/>
      <c r="BX55" s="101"/>
      <c r="BY55" s="381"/>
      <c r="BZ55" s="381"/>
      <c r="CA55" s="381"/>
      <c r="CB55" s="381"/>
      <c r="CC55" s="381"/>
      <c r="CD55" s="381"/>
      <c r="CE55" s="381"/>
      <c r="CF55" s="381"/>
      <c r="CG55" s="381"/>
      <c r="CH55" s="381"/>
      <c r="CI55" s="381"/>
      <c r="CJ55" s="381"/>
      <c r="CK55" s="381"/>
      <c r="CL55" s="381"/>
      <c r="CM55" s="381"/>
      <c r="CN55" s="381"/>
      <c r="CO55" s="381"/>
      <c r="CP55" s="381"/>
      <c r="CQ55" s="381"/>
      <c r="CR55" s="381"/>
      <c r="CS55" s="75"/>
      <c r="CT55" s="114"/>
      <c r="CU55" s="78"/>
      <c r="CV55" s="78"/>
      <c r="CW55" s="360"/>
      <c r="CX55" s="66">
        <f t="shared" si="36"/>
        <v>42</v>
      </c>
      <c r="CY55" s="4" t="s">
        <v>286</v>
      </c>
      <c r="CZ55" s="101">
        <v>431702107.15208334</v>
      </c>
      <c r="DA55" s="101"/>
      <c r="DB55" s="101"/>
      <c r="DC55" s="101"/>
      <c r="DD55" s="101"/>
      <c r="DE55" s="101"/>
      <c r="DF55" s="101"/>
      <c r="DG55" s="101"/>
      <c r="DH55" s="101"/>
      <c r="DI55" s="101"/>
      <c r="DJ55" s="66">
        <f t="shared" si="37"/>
        <v>42</v>
      </c>
      <c r="DK55" s="4" t="s">
        <v>286</v>
      </c>
      <c r="DL55" s="101"/>
      <c r="DM55" s="101"/>
      <c r="DN55" s="101"/>
      <c r="DO55" s="101"/>
      <c r="DP55" s="101"/>
      <c r="DQ55" s="101"/>
      <c r="DR55" s="101"/>
      <c r="DS55" s="101"/>
      <c r="DT55" s="101"/>
      <c r="DU55" s="101"/>
      <c r="DV55" s="101">
        <f t="shared" ref="DV55:DV58" si="43">SUM(DA55:DU55)-DJ55</f>
        <v>0</v>
      </c>
      <c r="DW55" s="66">
        <f t="shared" si="38"/>
        <v>42</v>
      </c>
      <c r="DX55" s="4" t="s">
        <v>286</v>
      </c>
      <c r="DY55" s="80">
        <f>CZ55</f>
        <v>431702107.15208334</v>
      </c>
      <c r="DZ55" s="80">
        <f>+DV55</f>
        <v>0</v>
      </c>
      <c r="EA55" s="80">
        <f>+DZ55+DY55</f>
        <v>431702107.15208334</v>
      </c>
    </row>
    <row r="56" spans="1:141" ht="15" customHeight="1">
      <c r="A56" s="87"/>
      <c r="AA56" s="78"/>
      <c r="AB56" s="78"/>
      <c r="AC56" s="78"/>
      <c r="AD56" s="78"/>
      <c r="AW56" s="381"/>
      <c r="AX56" s="381"/>
      <c r="AY56" s="381"/>
      <c r="AZ56" s="381"/>
      <c r="BA56" s="381"/>
      <c r="BV56" s="101"/>
      <c r="BW56" s="101"/>
      <c r="BX56" s="101"/>
      <c r="BY56" s="381"/>
      <c r="BZ56" s="381"/>
      <c r="CA56" s="381"/>
      <c r="CB56" s="381"/>
      <c r="CC56" s="381"/>
      <c r="CD56" s="381"/>
      <c r="CE56" s="381"/>
      <c r="CF56" s="381"/>
      <c r="CG56" s="381"/>
      <c r="CH56" s="381"/>
      <c r="CI56" s="381"/>
      <c r="CJ56" s="381"/>
      <c r="CK56" s="381"/>
      <c r="CL56" s="381"/>
      <c r="CM56" s="381"/>
      <c r="CN56" s="381"/>
      <c r="CO56" s="381"/>
      <c r="CP56" s="381"/>
      <c r="CQ56" s="381"/>
      <c r="CR56" s="381"/>
      <c r="CS56" s="75"/>
      <c r="CT56" s="114"/>
      <c r="CU56" s="280"/>
      <c r="CV56" s="78"/>
      <c r="CW56" s="78"/>
      <c r="CX56" s="66">
        <f t="shared" si="36"/>
        <v>43</v>
      </c>
      <c r="CY56" s="4" t="s">
        <v>287</v>
      </c>
      <c r="CZ56" s="101">
        <v>-922981767.96589363</v>
      </c>
      <c r="DA56" s="101"/>
      <c r="DB56" s="101"/>
      <c r="DC56" s="101"/>
      <c r="DD56" s="101">
        <f>+V16</f>
        <v>0</v>
      </c>
      <c r="DE56" s="101"/>
      <c r="DF56" s="101"/>
      <c r="DG56" s="101"/>
      <c r="DH56" s="101"/>
      <c r="DI56" s="101"/>
      <c r="DJ56" s="66">
        <f t="shared" si="37"/>
        <v>43</v>
      </c>
      <c r="DK56" s="4" t="s">
        <v>287</v>
      </c>
      <c r="DL56" s="101"/>
      <c r="DM56" s="101"/>
      <c r="DN56" s="101"/>
      <c r="DO56" s="101"/>
      <c r="DP56" s="101"/>
      <c r="DQ56" s="101"/>
      <c r="DR56" s="101"/>
      <c r="DS56" s="101"/>
      <c r="DT56" s="101"/>
      <c r="DU56" s="101">
        <f>CR16</f>
        <v>928943.00000000012</v>
      </c>
      <c r="DV56" s="101">
        <f t="shared" si="43"/>
        <v>928943.00000000012</v>
      </c>
      <c r="DW56" s="66">
        <f t="shared" si="38"/>
        <v>43</v>
      </c>
      <c r="DX56" s="4" t="s">
        <v>287</v>
      </c>
      <c r="DY56" s="80">
        <f>CZ56</f>
        <v>-922981767.96589363</v>
      </c>
      <c r="DZ56" s="80">
        <f>+DV56</f>
        <v>928943.00000000012</v>
      </c>
      <c r="EA56" s="80">
        <f>+DZ56+DY56</f>
        <v>-922052824.96589363</v>
      </c>
    </row>
    <row r="57" spans="1:141" ht="15" customHeight="1">
      <c r="A57" s="87"/>
      <c r="V57" s="1"/>
      <c r="AA57" s="78"/>
      <c r="AB57" s="78"/>
      <c r="AC57" s="78"/>
      <c r="AD57" s="78"/>
      <c r="AW57" s="381"/>
      <c r="AX57" s="381"/>
      <c r="AY57" s="381"/>
      <c r="AZ57" s="381"/>
      <c r="BA57" s="381"/>
      <c r="BV57" s="101"/>
      <c r="BW57" s="101"/>
      <c r="BX57" s="101"/>
      <c r="BY57" s="381"/>
      <c r="BZ57" s="381"/>
      <c r="CA57" s="381"/>
      <c r="CB57" s="381"/>
      <c r="CC57" s="381"/>
      <c r="CD57" s="381"/>
      <c r="CE57" s="381"/>
      <c r="CF57" s="381"/>
      <c r="CG57" s="381"/>
      <c r="CH57" s="381"/>
      <c r="CI57" s="381"/>
      <c r="CJ57" s="381"/>
      <c r="CK57" s="381"/>
      <c r="CL57" s="381"/>
      <c r="CM57" s="381"/>
      <c r="CN57" s="381"/>
      <c r="CO57" s="381"/>
      <c r="CP57" s="381"/>
      <c r="CQ57" s="381"/>
      <c r="CR57" s="381"/>
      <c r="CS57" s="75"/>
      <c r="CT57" s="78"/>
      <c r="CU57" s="78"/>
      <c r="CV57" s="78"/>
      <c r="CW57" s="280"/>
      <c r="CX57" s="66">
        <f t="shared" si="36"/>
        <v>44</v>
      </c>
      <c r="CY57" s="4" t="s">
        <v>288</v>
      </c>
      <c r="CZ57" s="101">
        <v>190928010.58458358</v>
      </c>
      <c r="DA57" s="101"/>
      <c r="DB57" s="101"/>
      <c r="DC57" s="101"/>
      <c r="DD57" s="101"/>
      <c r="DE57" s="101"/>
      <c r="DF57" s="101"/>
      <c r="DG57" s="101"/>
      <c r="DH57" s="101"/>
      <c r="DI57" s="101"/>
      <c r="DJ57" s="66">
        <f t="shared" si="37"/>
        <v>44</v>
      </c>
      <c r="DK57" s="4" t="s">
        <v>288</v>
      </c>
      <c r="DL57" s="101"/>
      <c r="DM57" s="101"/>
      <c r="DN57" s="101"/>
      <c r="DO57" s="101"/>
      <c r="DP57" s="101"/>
      <c r="DQ57" s="101"/>
      <c r="DR57" s="101"/>
      <c r="DS57" s="101"/>
      <c r="DT57" s="101"/>
      <c r="DU57" s="101"/>
      <c r="DV57" s="101">
        <f t="shared" si="43"/>
        <v>0</v>
      </c>
      <c r="DW57" s="66">
        <f t="shared" si="38"/>
        <v>44</v>
      </c>
      <c r="DX57" s="4" t="s">
        <v>288</v>
      </c>
      <c r="DY57" s="80">
        <f>CZ57</f>
        <v>190928010.58458358</v>
      </c>
      <c r="DZ57" s="80">
        <f>+DV57</f>
        <v>0</v>
      </c>
      <c r="EA57" s="80">
        <f>+DZ57+DY57</f>
        <v>190928010.58458358</v>
      </c>
    </row>
    <row r="58" spans="1:141" s="361" customFormat="1" ht="15" customHeight="1">
      <c r="A58" s="87"/>
      <c r="B58" s="4"/>
      <c r="C58" s="4"/>
      <c r="D58" s="4"/>
      <c r="E58" s="4"/>
      <c r="F58" s="4"/>
      <c r="G58" s="4"/>
      <c r="H58" s="4"/>
      <c r="I58" s="4"/>
      <c r="J58" s="4"/>
      <c r="K58" s="4"/>
      <c r="L58" s="1">
        <f>L38-DB47</f>
        <v>0</v>
      </c>
      <c r="M58" s="4"/>
      <c r="N58" s="4"/>
      <c r="O58" s="4"/>
      <c r="P58" s="4"/>
      <c r="Q58" s="4"/>
      <c r="R58" s="4"/>
      <c r="S58" s="4"/>
      <c r="T58" s="4"/>
      <c r="U58" s="4"/>
      <c r="V58" s="1">
        <f>V25-DD47</f>
        <v>7034971.5604999997</v>
      </c>
      <c r="W58" s="4"/>
      <c r="X58" s="4"/>
      <c r="Y58" s="4"/>
      <c r="Z58" s="4"/>
      <c r="AA58" s="78"/>
      <c r="AB58" s="78"/>
      <c r="AC58" s="78"/>
      <c r="AD58" s="78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381"/>
      <c r="AX58" s="381"/>
      <c r="AY58" s="381"/>
      <c r="AZ58" s="381"/>
      <c r="BA58" s="381"/>
      <c r="BB58" s="5"/>
      <c r="BC58" s="5"/>
      <c r="BD58" s="5"/>
      <c r="BE58" s="5"/>
      <c r="BF58" s="5"/>
      <c r="BG58" s="5"/>
      <c r="BH58" s="5"/>
      <c r="BI58" s="5"/>
      <c r="BJ58" s="5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101"/>
      <c r="BW58" s="101"/>
      <c r="BX58" s="101"/>
      <c r="BY58" s="381"/>
      <c r="BZ58" s="381"/>
      <c r="CA58" s="381"/>
      <c r="CB58" s="381"/>
      <c r="CC58" s="381"/>
      <c r="CD58" s="381"/>
      <c r="CE58" s="381"/>
      <c r="CF58" s="381"/>
      <c r="CG58" s="381"/>
      <c r="CH58" s="381"/>
      <c r="CI58" s="381"/>
      <c r="CJ58" s="381"/>
      <c r="CK58" s="381"/>
      <c r="CL58" s="381"/>
      <c r="CM58" s="381"/>
      <c r="CN58" s="381"/>
      <c r="CO58" s="381"/>
      <c r="CP58" s="381"/>
      <c r="CQ58" s="381"/>
      <c r="CR58" s="381"/>
      <c r="CS58" s="75"/>
      <c r="CT58" s="114"/>
      <c r="CU58" s="78"/>
      <c r="CV58" s="78"/>
      <c r="CW58" s="280"/>
      <c r="CX58" s="66">
        <f t="shared" si="36"/>
        <v>45</v>
      </c>
      <c r="CY58" s="4" t="s">
        <v>289</v>
      </c>
      <c r="CZ58" s="165">
        <v>-79656585.690833345</v>
      </c>
      <c r="DA58" s="165"/>
      <c r="DB58" s="165"/>
      <c r="DC58" s="165"/>
      <c r="DD58" s="165"/>
      <c r="DE58" s="165"/>
      <c r="DF58" s="165"/>
      <c r="DG58" s="165"/>
      <c r="DH58" s="165"/>
      <c r="DI58" s="165"/>
      <c r="DJ58" s="66">
        <f t="shared" si="37"/>
        <v>45</v>
      </c>
      <c r="DK58" s="4" t="s">
        <v>289</v>
      </c>
      <c r="DL58" s="165"/>
      <c r="DM58" s="165"/>
      <c r="DN58" s="165"/>
      <c r="DO58" s="165"/>
      <c r="DP58" s="165"/>
      <c r="DQ58" s="165"/>
      <c r="DR58" s="165"/>
      <c r="DS58" s="165"/>
      <c r="DT58" s="165"/>
      <c r="DU58" s="165"/>
      <c r="DV58" s="165">
        <f t="shared" si="43"/>
        <v>0</v>
      </c>
      <c r="DW58" s="66">
        <f t="shared" si="38"/>
        <v>45</v>
      </c>
      <c r="DX58" s="4" t="s">
        <v>289</v>
      </c>
      <c r="DY58" s="80">
        <f>CZ58</f>
        <v>-79656585.690833345</v>
      </c>
      <c r="DZ58" s="80">
        <f>+DV58</f>
        <v>0</v>
      </c>
      <c r="EA58" s="80">
        <f>+DZ58+DY58</f>
        <v>-79656585.690833345</v>
      </c>
      <c r="EB58" s="4"/>
      <c r="EC58" s="4"/>
      <c r="ED58" s="4"/>
      <c r="EE58" s="4"/>
      <c r="EF58" s="4"/>
      <c r="EG58" s="4"/>
      <c r="EH58" s="4"/>
      <c r="EI58" s="4"/>
      <c r="EJ58" s="4"/>
      <c r="EK58" s="4"/>
    </row>
    <row r="59" spans="1:141" s="361" customFormat="1" ht="15" customHeight="1" thickBot="1">
      <c r="A59" s="87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78"/>
      <c r="AB59" s="78"/>
      <c r="AC59" s="78"/>
      <c r="AD59" s="78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381"/>
      <c r="AX59" s="381"/>
      <c r="AY59" s="381"/>
      <c r="AZ59" s="381"/>
      <c r="BA59" s="381"/>
      <c r="BB59" s="362"/>
      <c r="BC59" s="5"/>
      <c r="BD59" s="5"/>
      <c r="BE59" s="5"/>
      <c r="BF59" s="5"/>
      <c r="BG59" s="362"/>
      <c r="BH59" s="5"/>
      <c r="BI59" s="5"/>
      <c r="BJ59" s="5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101"/>
      <c r="BW59" s="101"/>
      <c r="BX59" s="101"/>
      <c r="BY59" s="381"/>
      <c r="BZ59" s="381"/>
      <c r="CA59" s="381"/>
      <c r="CB59" s="381"/>
      <c r="CC59" s="381"/>
      <c r="CD59" s="381"/>
      <c r="CE59" s="381"/>
      <c r="CF59" s="381"/>
      <c r="CG59" s="381"/>
      <c r="CH59" s="381"/>
      <c r="CI59" s="381"/>
      <c r="CJ59" s="381"/>
      <c r="CK59" s="381"/>
      <c r="CL59" s="381"/>
      <c r="CM59" s="381"/>
      <c r="CN59" s="381"/>
      <c r="CO59" s="381"/>
      <c r="CP59" s="381"/>
      <c r="CQ59" s="381"/>
      <c r="CR59" s="381"/>
      <c r="CS59" s="75"/>
      <c r="CT59" s="114"/>
      <c r="CU59" s="78"/>
      <c r="CV59" s="78"/>
      <c r="CW59" s="280"/>
      <c r="CX59" s="66">
        <f t="shared" si="36"/>
        <v>46</v>
      </c>
      <c r="CY59" s="4" t="s">
        <v>290</v>
      </c>
      <c r="CZ59" s="422">
        <f t="shared" ref="CZ59:DF59" si="44">SUM(CZ54:CZ58)</f>
        <v>4886496591.5452318</v>
      </c>
      <c r="DA59" s="422">
        <f t="shared" si="44"/>
        <v>0</v>
      </c>
      <c r="DB59" s="422">
        <f t="shared" si="44"/>
        <v>0</v>
      </c>
      <c r="DC59" s="422">
        <f t="shared" si="44"/>
        <v>0</v>
      </c>
      <c r="DD59" s="422">
        <f t="shared" si="44"/>
        <v>0</v>
      </c>
      <c r="DE59" s="422">
        <f t="shared" si="44"/>
        <v>0</v>
      </c>
      <c r="DF59" s="422">
        <f t="shared" si="44"/>
        <v>0</v>
      </c>
      <c r="DG59" s="422">
        <f>SUM(DG54:DG58)</f>
        <v>0</v>
      </c>
      <c r="DH59" s="422">
        <f>SUM(DH54:DH58)</f>
        <v>0</v>
      </c>
      <c r="DI59" s="422">
        <f>SUM(DI54:DI58)</f>
        <v>0</v>
      </c>
      <c r="DJ59" s="66">
        <f t="shared" si="37"/>
        <v>46</v>
      </c>
      <c r="DK59" s="4" t="s">
        <v>290</v>
      </c>
      <c r="DL59" s="422">
        <f t="shared" ref="DL59:DV59" si="45">SUM(DL54:DL58)</f>
        <v>0</v>
      </c>
      <c r="DM59" s="422">
        <f t="shared" si="45"/>
        <v>0</v>
      </c>
      <c r="DN59" s="422">
        <f t="shared" si="45"/>
        <v>0</v>
      </c>
      <c r="DO59" s="422">
        <f t="shared" si="45"/>
        <v>0</v>
      </c>
      <c r="DP59" s="422">
        <f t="shared" si="45"/>
        <v>0</v>
      </c>
      <c r="DQ59" s="422">
        <f t="shared" si="45"/>
        <v>0</v>
      </c>
      <c r="DR59" s="422">
        <f t="shared" si="45"/>
        <v>0</v>
      </c>
      <c r="DS59" s="422">
        <f>SUM(DS54:DS58)</f>
        <v>0</v>
      </c>
      <c r="DT59" s="422">
        <f>SUM(DT54:DT58)</f>
        <v>0</v>
      </c>
      <c r="DU59" s="422">
        <f>SUM(DU54:DU58)</f>
        <v>-2728828.92</v>
      </c>
      <c r="DV59" s="422">
        <f t="shared" si="45"/>
        <v>-2728828.92</v>
      </c>
      <c r="DW59" s="66">
        <f t="shared" si="38"/>
        <v>46</v>
      </c>
      <c r="DX59" s="4" t="s">
        <v>290</v>
      </c>
      <c r="DY59" s="423">
        <f>SUM(DY54:DY58)</f>
        <v>4886496591.5452318</v>
      </c>
      <c r="DZ59" s="423">
        <f>SUM(DZ54:DZ58)</f>
        <v>-2728828.92</v>
      </c>
      <c r="EA59" s="423">
        <f>SUM(EA54:EA58)</f>
        <v>4883767762.6252317</v>
      </c>
    </row>
    <row r="60" spans="1:141" s="361" customFormat="1" ht="15" customHeight="1" thickTop="1">
      <c r="A60" s="87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78"/>
      <c r="AB60" s="78"/>
      <c r="AC60" s="78"/>
      <c r="AD60" s="78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381"/>
      <c r="AX60" s="381"/>
      <c r="AY60" s="381"/>
      <c r="AZ60" s="381"/>
      <c r="BA60" s="381"/>
      <c r="BB60" s="5"/>
      <c r="BC60" s="5"/>
      <c r="BD60" s="5"/>
      <c r="BE60" s="5"/>
      <c r="BF60" s="5"/>
      <c r="BG60" s="5"/>
      <c r="BH60" s="5"/>
      <c r="BI60" s="5"/>
      <c r="BJ60" s="5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101"/>
      <c r="BW60" s="101"/>
      <c r="BX60" s="101"/>
      <c r="BY60" s="381"/>
      <c r="BZ60" s="381"/>
      <c r="CA60" s="381"/>
      <c r="CB60" s="381"/>
      <c r="CC60" s="381"/>
      <c r="CD60" s="381"/>
      <c r="CE60" s="381"/>
      <c r="CF60" s="381"/>
      <c r="CG60" s="381"/>
      <c r="CH60" s="381"/>
      <c r="CI60" s="381"/>
      <c r="CJ60" s="381"/>
      <c r="CK60" s="381"/>
      <c r="CL60" s="381"/>
      <c r="CM60" s="381"/>
      <c r="CN60" s="381"/>
      <c r="CO60" s="381"/>
      <c r="CP60" s="381"/>
      <c r="CQ60" s="381"/>
      <c r="CR60" s="381"/>
      <c r="CS60" s="75"/>
      <c r="CT60" s="78"/>
      <c r="CU60" s="78"/>
      <c r="CV60" s="78"/>
      <c r="CW60" s="280"/>
      <c r="CX60" s="365"/>
      <c r="CZ60" s="366">
        <f>CZ59-CZ49</f>
        <v>0</v>
      </c>
      <c r="DA60" s="366">
        <f t="shared" ref="DA60:DI60" si="46">DA59-DA49</f>
        <v>0</v>
      </c>
      <c r="DB60" s="366">
        <f t="shared" si="46"/>
        <v>0</v>
      </c>
      <c r="DC60" s="366">
        <f t="shared" si="46"/>
        <v>0</v>
      </c>
      <c r="DD60" s="366">
        <f t="shared" si="46"/>
        <v>0</v>
      </c>
      <c r="DE60" s="366">
        <f t="shared" si="46"/>
        <v>0</v>
      </c>
      <c r="DF60" s="366">
        <f t="shared" si="46"/>
        <v>0</v>
      </c>
      <c r="DG60" s="366">
        <f t="shared" si="46"/>
        <v>0</v>
      </c>
      <c r="DH60" s="366">
        <f t="shared" si="46"/>
        <v>0</v>
      </c>
      <c r="DI60" s="366">
        <f t="shared" si="46"/>
        <v>0</v>
      </c>
      <c r="DL60" s="366">
        <f t="shared" ref="DL60:DV60" si="47">DL59-DL49</f>
        <v>0</v>
      </c>
      <c r="DM60" s="366">
        <f t="shared" si="47"/>
        <v>0</v>
      </c>
      <c r="DN60" s="366">
        <f t="shared" si="47"/>
        <v>0</v>
      </c>
      <c r="DO60" s="366">
        <f t="shared" si="47"/>
        <v>0</v>
      </c>
      <c r="DP60" s="366">
        <f t="shared" si="47"/>
        <v>0</v>
      </c>
      <c r="DQ60" s="366">
        <f t="shared" si="47"/>
        <v>0</v>
      </c>
      <c r="DR60" s="366">
        <f t="shared" si="47"/>
        <v>0</v>
      </c>
      <c r="DS60" s="366">
        <f>DS59-DS49</f>
        <v>0</v>
      </c>
      <c r="DT60" s="366">
        <f>DT59-DT49</f>
        <v>0</v>
      </c>
      <c r="DU60" s="366"/>
      <c r="DV60" s="366">
        <f t="shared" si="47"/>
        <v>0</v>
      </c>
    </row>
    <row r="61" spans="1:141" ht="15" customHeight="1">
      <c r="A61" s="87"/>
      <c r="AA61" s="78"/>
      <c r="AB61" s="78"/>
      <c r="AC61" s="78"/>
      <c r="AD61" s="78"/>
      <c r="AW61" s="381"/>
      <c r="AX61" s="381"/>
      <c r="AY61" s="381"/>
      <c r="AZ61" s="381"/>
      <c r="BA61" s="381"/>
      <c r="BV61" s="101"/>
      <c r="BW61" s="101"/>
      <c r="BX61" s="101"/>
      <c r="BY61" s="381"/>
      <c r="BZ61" s="381"/>
      <c r="CA61" s="381"/>
      <c r="CB61" s="381"/>
      <c r="CC61" s="381"/>
      <c r="CD61" s="381"/>
      <c r="CE61" s="381"/>
      <c r="CF61" s="381"/>
      <c r="CG61" s="381"/>
      <c r="CH61" s="381"/>
      <c r="CI61" s="381"/>
      <c r="CJ61" s="381"/>
      <c r="CK61" s="381"/>
      <c r="CL61" s="381"/>
      <c r="CM61" s="381"/>
      <c r="CN61" s="381"/>
      <c r="CO61" s="381"/>
      <c r="CP61" s="381"/>
      <c r="CQ61" s="381"/>
      <c r="CR61" s="381"/>
      <c r="CS61" s="75"/>
      <c r="CT61" s="78"/>
      <c r="CU61" s="78"/>
      <c r="CV61" s="78"/>
      <c r="CW61" s="367"/>
      <c r="CX61" s="365"/>
      <c r="CY61" s="361"/>
      <c r="CZ61" s="361"/>
      <c r="DA61" s="366">
        <f>DA47-G49</f>
        <v>0</v>
      </c>
      <c r="DB61" s="366">
        <f>DB47-L38</f>
        <v>0</v>
      </c>
      <c r="DC61" s="366">
        <f>DC47-Q30</f>
        <v>0</v>
      </c>
      <c r="DD61" s="366">
        <f>DD47-V24</f>
        <v>0</v>
      </c>
      <c r="DE61" s="366">
        <f>DE47-Z29</f>
        <v>0</v>
      </c>
      <c r="DF61" s="366">
        <f>DF47-AD24</f>
        <v>0</v>
      </c>
      <c r="DG61" s="366">
        <f>DG47-AI44</f>
        <v>-0.3747168593108654</v>
      </c>
      <c r="DH61" s="366">
        <f>DH47-AM31</f>
        <v>0.11084999998274725</v>
      </c>
      <c r="DI61" s="366">
        <f>DI47-AV28</f>
        <v>0</v>
      </c>
      <c r="DJ61" s="366"/>
      <c r="DK61" s="366"/>
      <c r="DL61" s="366">
        <f>DL47-BA20</f>
        <v>0</v>
      </c>
      <c r="DM61" s="366">
        <f>DM47-BE26</f>
        <v>0</v>
      </c>
      <c r="DN61" s="366">
        <f>DN47-BJ20</f>
        <v>0</v>
      </c>
      <c r="DO61" s="366">
        <f>DO47-BO20</f>
        <v>0</v>
      </c>
      <c r="DP61" s="366">
        <f>DP47-BS15</f>
        <v>0</v>
      </c>
      <c r="DQ61" s="366">
        <f>DQ47-BX20</f>
        <v>0</v>
      </c>
      <c r="DR61" s="366">
        <f>DR47-CC20</f>
        <v>0</v>
      </c>
      <c r="DS61" s="366"/>
      <c r="DT61" s="366">
        <f>DT47-CM20</f>
        <v>0</v>
      </c>
      <c r="DU61" s="366"/>
      <c r="DV61" s="366"/>
      <c r="DW61" s="361"/>
      <c r="DY61" s="368"/>
      <c r="DZ61" s="368"/>
      <c r="EA61" s="368"/>
      <c r="EB61" s="361"/>
      <c r="EC61" s="361"/>
      <c r="ED61" s="361"/>
      <c r="EE61" s="361"/>
      <c r="EF61" s="361"/>
      <c r="EG61" s="361"/>
      <c r="EH61" s="361"/>
      <c r="EI61" s="361"/>
      <c r="EJ61" s="361"/>
      <c r="EK61" s="361"/>
    </row>
    <row r="62" spans="1:141" ht="15" customHeight="1">
      <c r="AA62" s="78"/>
      <c r="AB62" s="78"/>
      <c r="AC62" s="78"/>
      <c r="AD62" s="78"/>
      <c r="AW62" s="381"/>
      <c r="AX62" s="381"/>
      <c r="AY62" s="381"/>
      <c r="AZ62" s="381"/>
      <c r="BA62" s="381"/>
      <c r="BV62" s="101"/>
      <c r="BW62" s="101"/>
      <c r="BX62" s="101"/>
      <c r="BY62" s="381"/>
      <c r="BZ62" s="381"/>
      <c r="CA62" s="381"/>
      <c r="CB62" s="381"/>
      <c r="CC62" s="381"/>
      <c r="CD62" s="381"/>
      <c r="CE62" s="381"/>
      <c r="CF62" s="381"/>
      <c r="CG62" s="381"/>
      <c r="CH62" s="381"/>
      <c r="CI62" s="381"/>
      <c r="CJ62" s="381"/>
      <c r="CK62" s="381"/>
      <c r="CL62" s="381"/>
      <c r="CM62" s="381"/>
      <c r="CN62" s="381"/>
      <c r="CO62" s="381"/>
      <c r="CP62" s="381"/>
      <c r="CQ62" s="381"/>
      <c r="CR62" s="381"/>
      <c r="CS62" s="75"/>
      <c r="CT62" s="78"/>
      <c r="CU62" s="78"/>
      <c r="CV62" s="79"/>
      <c r="CW62" s="280"/>
      <c r="DX62" s="361"/>
    </row>
    <row r="63" spans="1:141" ht="15" customHeight="1">
      <c r="AA63" s="78"/>
      <c r="AB63" s="78"/>
      <c r="AC63" s="78"/>
      <c r="AD63" s="78"/>
      <c r="AW63" s="381"/>
      <c r="AX63" s="381"/>
      <c r="AY63" s="381"/>
      <c r="AZ63" s="381"/>
      <c r="BA63" s="381"/>
      <c r="BV63" s="101"/>
      <c r="BW63" s="101"/>
      <c r="BX63" s="101"/>
      <c r="BY63" s="381"/>
      <c r="BZ63" s="381"/>
      <c r="CA63" s="381"/>
      <c r="CB63" s="381"/>
      <c r="CC63" s="381"/>
      <c r="CD63" s="381"/>
      <c r="CE63" s="381"/>
      <c r="CF63" s="381"/>
      <c r="CG63" s="381"/>
      <c r="CH63" s="381"/>
      <c r="CI63" s="381"/>
      <c r="CJ63" s="381"/>
      <c r="CK63" s="381"/>
      <c r="CL63" s="381"/>
      <c r="CM63" s="381"/>
      <c r="CN63" s="381"/>
      <c r="CO63" s="381"/>
      <c r="CP63" s="381"/>
      <c r="CQ63" s="381"/>
      <c r="CR63" s="381"/>
      <c r="CS63" s="75"/>
      <c r="CT63" s="78"/>
      <c r="CU63" s="78"/>
      <c r="CV63" s="78"/>
      <c r="CW63" s="369"/>
      <c r="DX63" s="361"/>
    </row>
    <row r="64" spans="1:141" ht="15" customHeight="1">
      <c r="X64" s="78"/>
      <c r="Y64" s="78"/>
      <c r="Z64" s="78"/>
      <c r="AA64" s="78"/>
      <c r="AB64" s="78"/>
      <c r="AC64" s="78"/>
      <c r="AD64" s="78"/>
      <c r="AW64" s="381"/>
      <c r="AX64" s="381"/>
      <c r="AY64" s="381"/>
      <c r="AZ64" s="381"/>
      <c r="BA64" s="381"/>
      <c r="BV64" s="101"/>
      <c r="BW64" s="101"/>
      <c r="BX64" s="101"/>
      <c r="BY64" s="381"/>
      <c r="BZ64" s="381"/>
      <c r="CA64" s="381"/>
      <c r="CB64" s="381"/>
      <c r="CC64" s="381"/>
      <c r="CD64" s="381"/>
      <c r="CE64" s="381"/>
      <c r="CF64" s="381"/>
      <c r="CG64" s="381"/>
      <c r="CH64" s="381"/>
      <c r="CI64" s="381"/>
      <c r="CJ64" s="381"/>
      <c r="CK64" s="381"/>
      <c r="CL64" s="381"/>
      <c r="CM64" s="381"/>
      <c r="CN64" s="381"/>
      <c r="CO64" s="381"/>
      <c r="CP64" s="381"/>
      <c r="CQ64" s="381"/>
      <c r="CR64" s="381"/>
      <c r="CS64" s="75"/>
      <c r="CT64" s="78"/>
      <c r="CU64" s="78"/>
      <c r="CV64" s="78"/>
      <c r="CW64" s="369"/>
      <c r="DX64" s="361"/>
      <c r="EA64" s="104"/>
    </row>
    <row r="65" spans="24:131" ht="15" customHeight="1">
      <c r="X65" s="78"/>
      <c r="Y65" s="78"/>
      <c r="Z65" s="78"/>
      <c r="AA65" s="78"/>
      <c r="AB65" s="78"/>
      <c r="AC65" s="78"/>
      <c r="AD65" s="78"/>
      <c r="AW65" s="381"/>
      <c r="AX65" s="381"/>
      <c r="AY65" s="381"/>
      <c r="AZ65" s="381"/>
      <c r="BA65" s="381"/>
      <c r="BV65" s="101"/>
      <c r="BW65" s="101"/>
      <c r="BX65" s="101"/>
      <c r="BY65" s="381"/>
      <c r="BZ65" s="381"/>
      <c r="CA65" s="381"/>
      <c r="CB65" s="381"/>
      <c r="CC65" s="381"/>
      <c r="CD65" s="381"/>
      <c r="CE65" s="381"/>
      <c r="CF65" s="381"/>
      <c r="CG65" s="381"/>
      <c r="CH65" s="381"/>
      <c r="CI65" s="381"/>
      <c r="CJ65" s="381"/>
      <c r="CK65" s="381"/>
      <c r="CL65" s="381"/>
      <c r="CM65" s="381"/>
      <c r="CN65" s="381"/>
      <c r="CO65" s="381"/>
      <c r="CP65" s="381"/>
      <c r="CQ65" s="381"/>
      <c r="CR65" s="381"/>
      <c r="CS65" s="75"/>
      <c r="CT65" s="78"/>
      <c r="CU65" s="78"/>
      <c r="CV65" s="78"/>
      <c r="CW65" s="280"/>
      <c r="DX65" s="361"/>
    </row>
    <row r="66" spans="24:131" ht="15" customHeight="1">
      <c r="X66" s="78"/>
      <c r="Y66" s="78"/>
      <c r="Z66" s="78"/>
      <c r="AA66" s="78"/>
      <c r="AB66" s="78"/>
      <c r="AC66" s="78"/>
      <c r="AD66" s="78"/>
      <c r="AW66" s="424"/>
      <c r="AX66" s="371"/>
      <c r="AY66" s="372"/>
      <c r="BA66" s="372"/>
      <c r="BY66" s="381"/>
      <c r="BZ66" s="381"/>
      <c r="CA66" s="381"/>
      <c r="CB66" s="381"/>
      <c r="CC66" s="381"/>
      <c r="CD66" s="381"/>
      <c r="CE66" s="381"/>
      <c r="CF66" s="381"/>
      <c r="CG66" s="381"/>
      <c r="CH66" s="381"/>
      <c r="CI66" s="381"/>
      <c r="CJ66" s="381"/>
      <c r="CK66" s="381"/>
      <c r="CL66" s="381"/>
      <c r="CM66" s="381"/>
      <c r="CN66" s="381"/>
      <c r="CO66" s="381"/>
      <c r="CP66" s="381"/>
      <c r="CQ66" s="381"/>
      <c r="CR66" s="381"/>
      <c r="DX66" s="361"/>
      <c r="EA66" s="104"/>
    </row>
    <row r="67" spans="24:131" ht="15" customHeight="1">
      <c r="X67" s="78"/>
      <c r="Y67" s="78"/>
      <c r="Z67" s="78"/>
      <c r="AA67" s="78"/>
      <c r="AB67" s="78"/>
      <c r="AC67" s="78"/>
      <c r="AD67" s="78"/>
      <c r="BY67" s="381"/>
      <c r="BZ67" s="381"/>
      <c r="CA67" s="381"/>
      <c r="CB67" s="381"/>
      <c r="CC67" s="381"/>
      <c r="CD67" s="381"/>
      <c r="CE67" s="381"/>
      <c r="CF67" s="381"/>
      <c r="CG67" s="381"/>
      <c r="CH67" s="381"/>
      <c r="CI67" s="381"/>
      <c r="CJ67" s="381"/>
      <c r="CK67" s="381"/>
      <c r="CL67" s="381"/>
      <c r="CM67" s="381"/>
      <c r="CN67" s="381"/>
      <c r="CO67" s="381"/>
      <c r="CP67" s="381"/>
      <c r="CQ67" s="381"/>
      <c r="CR67" s="381"/>
      <c r="DX67" s="361"/>
      <c r="EA67" s="101"/>
    </row>
    <row r="68" spans="24:131" ht="15" customHeight="1">
      <c r="X68" s="78"/>
      <c r="Y68" s="78"/>
      <c r="Z68" s="78"/>
      <c r="AA68" s="78"/>
      <c r="AB68" s="78"/>
      <c r="AC68" s="78"/>
      <c r="AD68" s="78"/>
      <c r="BP68" s="373"/>
      <c r="BY68" s="381"/>
      <c r="BZ68" s="381"/>
      <c r="CA68" s="381"/>
      <c r="CB68" s="381"/>
      <c r="CC68" s="381"/>
      <c r="CD68" s="381"/>
      <c r="CE68" s="381"/>
      <c r="CF68" s="381"/>
      <c r="CG68" s="381"/>
      <c r="CH68" s="381"/>
      <c r="CI68" s="381"/>
      <c r="CJ68" s="381"/>
      <c r="CK68" s="381"/>
      <c r="CL68" s="381"/>
      <c r="CM68" s="381"/>
      <c r="CN68" s="381"/>
      <c r="CO68" s="381"/>
      <c r="CP68" s="381"/>
      <c r="CQ68" s="381"/>
      <c r="CR68" s="381"/>
      <c r="EA68" s="104"/>
    </row>
    <row r="69" spans="24:131" ht="15" customHeight="1">
      <c r="X69" s="78"/>
      <c r="Y69" s="78"/>
      <c r="Z69" s="78"/>
      <c r="AA69" s="78"/>
      <c r="AB69" s="78"/>
      <c r="AC69" s="78"/>
      <c r="AD69" s="78"/>
      <c r="BY69" s="381"/>
      <c r="BZ69" s="381"/>
      <c r="CA69" s="381"/>
      <c r="CB69" s="381"/>
      <c r="CC69" s="381"/>
      <c r="CD69" s="381"/>
      <c r="CE69" s="381"/>
      <c r="CF69" s="381"/>
      <c r="CG69" s="381"/>
      <c r="CH69" s="381"/>
      <c r="CI69" s="381"/>
      <c r="CJ69" s="381"/>
      <c r="CK69" s="381"/>
      <c r="CL69" s="381"/>
      <c r="CM69" s="381"/>
      <c r="CN69" s="381"/>
      <c r="CO69" s="381"/>
      <c r="CP69" s="381"/>
      <c r="CQ69" s="381"/>
      <c r="CR69" s="381"/>
    </row>
    <row r="70" spans="24:131" ht="15" customHeight="1">
      <c r="X70" s="78"/>
      <c r="Y70" s="78"/>
      <c r="Z70" s="78"/>
      <c r="AA70" s="78"/>
      <c r="AB70" s="78"/>
      <c r="AC70" s="78"/>
      <c r="AD70" s="78"/>
      <c r="BY70" s="381"/>
      <c r="BZ70" s="381"/>
      <c r="CA70" s="381"/>
      <c r="CB70" s="381"/>
      <c r="CC70" s="381"/>
      <c r="CD70" s="381"/>
      <c r="CE70" s="381"/>
      <c r="CF70" s="381"/>
      <c r="CG70" s="381"/>
      <c r="CH70" s="381"/>
      <c r="CI70" s="381"/>
      <c r="CJ70" s="381"/>
      <c r="CK70" s="381"/>
      <c r="CL70" s="381"/>
      <c r="CM70" s="381"/>
      <c r="CN70" s="381"/>
      <c r="CO70" s="381"/>
      <c r="CP70" s="381"/>
      <c r="CQ70" s="381"/>
      <c r="CR70" s="381"/>
      <c r="DY70" s="104"/>
      <c r="EA70" s="104"/>
    </row>
    <row r="71" spans="24:131" ht="15" customHeight="1">
      <c r="X71" s="78"/>
      <c r="Y71" s="78"/>
      <c r="Z71" s="78"/>
      <c r="AA71" s="78"/>
      <c r="AB71" s="78"/>
      <c r="AC71" s="78"/>
      <c r="AD71" s="78"/>
      <c r="BY71" s="381"/>
      <c r="BZ71" s="381"/>
      <c r="CA71" s="381"/>
      <c r="CB71" s="381"/>
      <c r="CC71" s="381"/>
      <c r="CD71" s="381"/>
      <c r="CE71" s="381"/>
      <c r="CF71" s="381"/>
      <c r="CG71" s="381"/>
      <c r="CH71" s="381"/>
      <c r="CI71" s="381"/>
      <c r="CJ71" s="381"/>
      <c r="CK71" s="381"/>
      <c r="CL71" s="381"/>
      <c r="CM71" s="381"/>
      <c r="CN71" s="381"/>
      <c r="CO71" s="381"/>
      <c r="CP71" s="381"/>
      <c r="CQ71" s="381"/>
      <c r="CR71" s="381"/>
      <c r="DY71" s="101"/>
      <c r="EA71" s="101"/>
    </row>
    <row r="72" spans="24:131" ht="15" customHeight="1">
      <c r="X72" s="78"/>
      <c r="Y72" s="78"/>
      <c r="Z72" s="78"/>
      <c r="AA72" s="78"/>
      <c r="AB72" s="78"/>
      <c r="AC72" s="78"/>
      <c r="AD72" s="78"/>
      <c r="BY72" s="381"/>
      <c r="BZ72" s="381"/>
      <c r="CA72" s="381"/>
      <c r="CB72" s="381"/>
      <c r="CC72" s="381"/>
      <c r="CD72" s="381"/>
      <c r="CE72" s="381"/>
      <c r="CF72" s="381"/>
      <c r="CG72" s="381"/>
      <c r="CH72" s="381"/>
      <c r="CI72" s="381"/>
      <c r="CJ72" s="381"/>
      <c r="CK72" s="381"/>
      <c r="CL72" s="381"/>
      <c r="CM72" s="381"/>
      <c r="CN72" s="381"/>
      <c r="CO72" s="381"/>
      <c r="CP72" s="381"/>
      <c r="CQ72" s="381"/>
      <c r="CR72" s="381"/>
      <c r="DY72" s="101"/>
      <c r="EA72" s="104"/>
    </row>
    <row r="73" spans="24:131" ht="15" customHeight="1">
      <c r="X73" s="78"/>
      <c r="Y73" s="78"/>
      <c r="Z73" s="78"/>
      <c r="AA73" s="78"/>
      <c r="AB73" s="78"/>
      <c r="AC73" s="78"/>
      <c r="AD73" s="78"/>
      <c r="BY73" s="381"/>
      <c r="BZ73" s="381"/>
      <c r="CA73" s="381"/>
      <c r="CB73" s="381"/>
      <c r="CC73" s="381"/>
      <c r="CD73" s="381"/>
      <c r="CE73" s="381"/>
      <c r="CF73" s="381"/>
      <c r="CG73" s="381"/>
      <c r="CH73" s="381"/>
      <c r="CI73" s="381"/>
      <c r="CJ73" s="381"/>
      <c r="CK73" s="381"/>
      <c r="CL73" s="381"/>
      <c r="CM73" s="381"/>
      <c r="CN73" s="381"/>
      <c r="CO73" s="381"/>
      <c r="CP73" s="381"/>
      <c r="CQ73" s="381"/>
      <c r="CR73" s="381"/>
    </row>
    <row r="74" spans="24:131" ht="15" customHeight="1">
      <c r="X74" s="78"/>
      <c r="Y74" s="78"/>
      <c r="Z74" s="78"/>
      <c r="AA74" s="78"/>
      <c r="AB74" s="78"/>
      <c r="AC74" s="78"/>
      <c r="AD74" s="78"/>
      <c r="BY74" s="381"/>
      <c r="BZ74" s="381"/>
      <c r="CA74" s="381"/>
      <c r="CB74" s="381"/>
      <c r="CC74" s="381"/>
      <c r="CD74" s="381"/>
      <c r="CE74" s="381"/>
      <c r="CF74" s="381"/>
      <c r="CG74" s="381"/>
      <c r="CH74" s="381"/>
      <c r="CI74" s="381"/>
      <c r="CJ74" s="381"/>
      <c r="CK74" s="381"/>
      <c r="CL74" s="381"/>
      <c r="CM74" s="381"/>
      <c r="CN74" s="381"/>
      <c r="CO74" s="381"/>
      <c r="CP74" s="381"/>
      <c r="CQ74" s="381"/>
      <c r="CR74" s="381"/>
      <c r="DY74" s="104"/>
      <c r="EA74" s="104"/>
    </row>
    <row r="75" spans="24:131" ht="15" customHeight="1">
      <c r="X75" s="78"/>
      <c r="Y75" s="78"/>
      <c r="Z75" s="78"/>
      <c r="AA75" s="78"/>
      <c r="AB75" s="78"/>
      <c r="AC75" s="78"/>
      <c r="AD75" s="78"/>
      <c r="BY75" s="381"/>
      <c r="BZ75" s="381"/>
      <c r="CA75" s="381"/>
      <c r="CB75" s="381"/>
      <c r="CC75" s="381"/>
      <c r="CD75" s="381"/>
      <c r="CE75" s="381"/>
      <c r="CF75" s="381"/>
      <c r="CG75" s="381"/>
      <c r="CH75" s="381"/>
      <c r="CI75" s="381"/>
      <c r="CJ75" s="381"/>
      <c r="CK75" s="381"/>
      <c r="CL75" s="381"/>
      <c r="CM75" s="381"/>
      <c r="CN75" s="381"/>
      <c r="CO75" s="381"/>
      <c r="CP75" s="381"/>
      <c r="CQ75" s="381"/>
      <c r="CR75" s="381"/>
      <c r="DY75" s="101"/>
      <c r="EA75" s="101"/>
    </row>
    <row r="76" spans="24:131" ht="15" customHeight="1">
      <c r="X76" s="78"/>
      <c r="Y76" s="78"/>
      <c r="Z76" s="78"/>
      <c r="AA76" s="78"/>
      <c r="AB76" s="78"/>
      <c r="AC76" s="78"/>
      <c r="AD76" s="78"/>
      <c r="BY76" s="381"/>
      <c r="BZ76" s="381"/>
      <c r="CA76" s="381"/>
      <c r="CB76" s="381"/>
      <c r="CC76" s="381"/>
      <c r="CD76" s="381"/>
      <c r="CE76" s="381"/>
      <c r="CF76" s="381"/>
      <c r="CG76" s="381"/>
      <c r="CH76" s="381"/>
      <c r="CI76" s="381"/>
      <c r="CJ76" s="381"/>
      <c r="CK76" s="381"/>
      <c r="CL76" s="381"/>
      <c r="CM76" s="381"/>
      <c r="CN76" s="381"/>
      <c r="CO76" s="381"/>
      <c r="CP76" s="381"/>
      <c r="CQ76" s="381"/>
      <c r="CR76" s="381"/>
      <c r="DY76" s="326"/>
      <c r="DZ76" s="326"/>
      <c r="EA76" s="326"/>
    </row>
    <row r="77" spans="24:131" ht="15" customHeight="1">
      <c r="X77" s="78"/>
      <c r="Y77" s="78"/>
      <c r="Z77" s="78"/>
      <c r="AA77" s="78"/>
      <c r="AB77" s="78"/>
      <c r="AC77" s="78"/>
      <c r="AD77" s="78"/>
      <c r="BY77" s="381"/>
      <c r="BZ77" s="381"/>
      <c r="CA77" s="381"/>
      <c r="CB77" s="381"/>
      <c r="CC77" s="381"/>
      <c r="CD77" s="381"/>
      <c r="CE77" s="381"/>
      <c r="CF77" s="381"/>
      <c r="CG77" s="381"/>
      <c r="CH77" s="381"/>
      <c r="CI77" s="381"/>
      <c r="CJ77" s="381"/>
      <c r="CK77" s="381"/>
      <c r="CL77" s="381"/>
      <c r="CM77" s="381"/>
      <c r="CN77" s="381"/>
      <c r="CO77" s="381"/>
      <c r="CP77" s="381"/>
      <c r="CQ77" s="381"/>
      <c r="CR77" s="381"/>
    </row>
    <row r="78" spans="24:131" ht="15" customHeight="1">
      <c r="X78" s="78"/>
      <c r="Y78" s="78"/>
      <c r="Z78" s="78"/>
      <c r="AA78" s="78"/>
      <c r="AB78" s="78"/>
      <c r="AC78" s="78"/>
      <c r="AD78" s="78"/>
      <c r="BY78" s="424"/>
      <c r="BZ78" s="371"/>
      <c r="CA78" s="372"/>
      <c r="CC78" s="372"/>
      <c r="CD78" s="372"/>
      <c r="CE78" s="372"/>
      <c r="CF78" s="372"/>
      <c r="CG78" s="372"/>
      <c r="CH78" s="372"/>
      <c r="CI78" s="424"/>
      <c r="CJ78" s="371"/>
      <c r="CK78" s="372"/>
      <c r="CM78" s="372"/>
      <c r="CN78" s="372"/>
      <c r="CO78" s="372"/>
      <c r="CP78" s="372"/>
      <c r="CQ78" s="372"/>
      <c r="CR78" s="372"/>
    </row>
    <row r="79" spans="24:131" ht="15" customHeight="1">
      <c r="X79" s="78"/>
      <c r="Y79" s="78"/>
      <c r="Z79" s="78"/>
      <c r="AA79" s="78"/>
      <c r="AB79" s="78"/>
      <c r="AC79" s="78"/>
      <c r="AD79" s="78"/>
    </row>
    <row r="80" spans="24:131" ht="15" customHeight="1">
      <c r="X80" s="78"/>
      <c r="Y80" s="78"/>
      <c r="Z80" s="78"/>
      <c r="AA80" s="78"/>
      <c r="AB80" s="78"/>
      <c r="AC80" s="78"/>
      <c r="AD80" s="78"/>
    </row>
    <row r="81" spans="24:30" ht="15" customHeight="1">
      <c r="X81" s="78"/>
      <c r="Y81" s="78"/>
      <c r="Z81" s="78"/>
      <c r="AA81" s="78"/>
      <c r="AB81" s="78"/>
      <c r="AC81" s="78"/>
      <c r="AD81" s="78"/>
    </row>
    <row r="82" spans="24:30" ht="15" customHeight="1">
      <c r="X82" s="78"/>
      <c r="Y82" s="78"/>
      <c r="Z82" s="78"/>
      <c r="AA82" s="78"/>
      <c r="AB82" s="78"/>
      <c r="AC82" s="78"/>
      <c r="AD82" s="78"/>
    </row>
    <row r="83" spans="24:30" ht="15" customHeight="1">
      <c r="X83" s="78"/>
      <c r="Y83" s="78"/>
      <c r="Z83" s="78"/>
      <c r="AA83" s="78"/>
      <c r="AB83" s="78"/>
      <c r="AC83" s="78"/>
      <c r="AD83" s="78"/>
    </row>
    <row r="84" spans="24:30" ht="15" customHeight="1">
      <c r="X84" s="78"/>
      <c r="Y84" s="78"/>
      <c r="Z84" s="78"/>
      <c r="AA84" s="78"/>
      <c r="AB84" s="78"/>
      <c r="AC84" s="78"/>
      <c r="AD84" s="78"/>
    </row>
    <row r="85" spans="24:30" ht="15" customHeight="1">
      <c r="X85" s="78"/>
      <c r="Y85" s="78"/>
      <c r="Z85" s="78"/>
      <c r="AA85" s="78"/>
      <c r="AB85" s="78"/>
      <c r="AC85" s="78"/>
      <c r="AD85" s="78"/>
    </row>
    <row r="86" spans="24:30" ht="15" customHeight="1">
      <c r="X86" s="78"/>
      <c r="Y86" s="78"/>
      <c r="Z86" s="78"/>
      <c r="AA86" s="78"/>
      <c r="AB86" s="78"/>
      <c r="AC86" s="78"/>
      <c r="AD86" s="78"/>
    </row>
    <row r="87" spans="24:30" ht="15" customHeight="1">
      <c r="X87" s="78"/>
      <c r="Y87" s="78"/>
      <c r="Z87" s="78"/>
      <c r="AA87" s="78"/>
      <c r="AB87" s="78"/>
      <c r="AC87" s="78"/>
      <c r="AD87" s="78"/>
    </row>
    <row r="88" spans="24:30" ht="15" customHeight="1">
      <c r="X88" s="78"/>
      <c r="Y88" s="78"/>
      <c r="Z88" s="78"/>
      <c r="AA88" s="78"/>
      <c r="AB88" s="78"/>
      <c r="AC88" s="78"/>
      <c r="AD88" s="78"/>
    </row>
    <row r="89" spans="24:30" ht="15" customHeight="1">
      <c r="X89" s="78"/>
      <c r="Y89" s="78"/>
      <c r="Z89" s="78"/>
      <c r="AA89" s="78"/>
      <c r="AB89" s="78"/>
      <c r="AC89" s="78"/>
      <c r="AD89" s="78"/>
    </row>
    <row r="90" spans="24:30" ht="15" customHeight="1">
      <c r="X90" s="78"/>
      <c r="Y90" s="78"/>
      <c r="Z90" s="78"/>
      <c r="AA90" s="78"/>
      <c r="AB90" s="78"/>
      <c r="AC90" s="78"/>
      <c r="AD90" s="78"/>
    </row>
    <row r="91" spans="24:30" ht="15" customHeight="1">
      <c r="X91" s="78"/>
      <c r="Y91" s="78"/>
      <c r="Z91" s="78"/>
      <c r="AA91" s="78"/>
      <c r="AB91" s="78"/>
      <c r="AC91" s="78"/>
      <c r="AD91" s="78"/>
    </row>
    <row r="92" spans="24:30" ht="15" customHeight="1">
      <c r="X92" s="78"/>
      <c r="Y92" s="78"/>
      <c r="Z92" s="78"/>
      <c r="AA92" s="78"/>
      <c r="AB92" s="78"/>
      <c r="AC92" s="78"/>
      <c r="AD92" s="78"/>
    </row>
    <row r="93" spans="24:30" ht="15" customHeight="1">
      <c r="X93" s="78"/>
      <c r="Y93" s="78"/>
      <c r="Z93" s="78"/>
      <c r="AA93" s="78"/>
      <c r="AB93" s="78"/>
      <c r="AC93" s="78"/>
      <c r="AD93" s="78"/>
    </row>
    <row r="94" spans="24:30" ht="15" customHeight="1">
      <c r="X94" s="78"/>
      <c r="Y94" s="78"/>
      <c r="Z94" s="78"/>
      <c r="AA94" s="78"/>
      <c r="AB94" s="78"/>
      <c r="AC94" s="78"/>
      <c r="AD94" s="78"/>
    </row>
    <row r="95" spans="24:30" ht="15" customHeight="1">
      <c r="X95" s="78"/>
      <c r="Y95" s="78"/>
      <c r="Z95" s="78"/>
      <c r="AA95" s="78"/>
      <c r="AB95" s="78"/>
      <c r="AC95" s="78"/>
      <c r="AD95" s="78"/>
    </row>
    <row r="96" spans="24:30" ht="15" customHeight="1">
      <c r="X96" s="78"/>
      <c r="Y96" s="78"/>
      <c r="Z96" s="78"/>
      <c r="AA96" s="78"/>
      <c r="AB96" s="78"/>
      <c r="AC96" s="78"/>
      <c r="AD96" s="78"/>
    </row>
    <row r="97" spans="24:30" ht="15" customHeight="1">
      <c r="X97" s="78"/>
      <c r="Y97" s="78"/>
      <c r="Z97" s="78"/>
      <c r="AA97" s="78"/>
      <c r="AB97" s="78"/>
      <c r="AC97" s="78"/>
      <c r="AD97" s="78"/>
    </row>
    <row r="98" spans="24:30" ht="15" customHeight="1">
      <c r="X98" s="78"/>
      <c r="Y98" s="78"/>
      <c r="Z98" s="78"/>
      <c r="AA98" s="78"/>
      <c r="AB98" s="78"/>
      <c r="AC98" s="78"/>
      <c r="AD98" s="78"/>
    </row>
    <row r="99" spans="24:30" ht="15" customHeight="1">
      <c r="X99" s="78"/>
      <c r="Y99" s="78"/>
      <c r="Z99" s="78"/>
      <c r="AA99" s="78"/>
      <c r="AB99" s="78"/>
      <c r="AC99" s="78"/>
      <c r="AD99" s="78"/>
    </row>
    <row r="100" spans="24:30" ht="15" customHeight="1">
      <c r="X100" s="78"/>
      <c r="Y100" s="78"/>
      <c r="Z100" s="78"/>
      <c r="AA100" s="78"/>
      <c r="AB100" s="78"/>
      <c r="AC100" s="78"/>
      <c r="AD100" s="78"/>
    </row>
    <row r="101" spans="24:30" ht="15" customHeight="1">
      <c r="X101" s="78"/>
      <c r="Y101" s="78"/>
      <c r="Z101" s="78"/>
      <c r="AA101" s="78"/>
      <c r="AB101" s="78"/>
      <c r="AC101" s="78"/>
      <c r="AD101" s="78"/>
    </row>
    <row r="102" spans="24:30" ht="15" customHeight="1">
      <c r="X102" s="78"/>
      <c r="Y102" s="78"/>
      <c r="Z102" s="78"/>
      <c r="AA102" s="78"/>
      <c r="AB102" s="78"/>
      <c r="AC102" s="78"/>
      <c r="AD102" s="78"/>
    </row>
    <row r="103" spans="24:30" ht="15" customHeight="1">
      <c r="X103" s="78"/>
      <c r="Y103" s="78"/>
      <c r="Z103" s="78"/>
      <c r="AA103" s="78"/>
      <c r="AB103" s="78"/>
      <c r="AC103" s="78"/>
      <c r="AD103" s="78"/>
    </row>
    <row r="104" spans="24:30" ht="15" customHeight="1">
      <c r="X104" s="78"/>
      <c r="Y104" s="78"/>
      <c r="Z104" s="78"/>
      <c r="AA104" s="78"/>
      <c r="AB104" s="78"/>
      <c r="AC104" s="78"/>
      <c r="AD104" s="78"/>
    </row>
    <row r="105" spans="24:30" ht="15" customHeight="1">
      <c r="X105" s="78"/>
      <c r="Y105" s="78"/>
      <c r="Z105" s="78"/>
      <c r="AA105" s="78"/>
      <c r="AB105" s="78"/>
      <c r="AC105" s="78"/>
      <c r="AD105" s="78"/>
    </row>
    <row r="106" spans="24:30" ht="15" customHeight="1">
      <c r="X106" s="78"/>
      <c r="Y106" s="78"/>
      <c r="Z106" s="78"/>
      <c r="AA106" s="78"/>
      <c r="AB106" s="78"/>
      <c r="AC106" s="78"/>
      <c r="AD106" s="78"/>
    </row>
    <row r="107" spans="24:30" ht="15" customHeight="1">
      <c r="X107" s="78"/>
      <c r="Y107" s="78"/>
      <c r="Z107" s="78"/>
      <c r="AA107" s="78"/>
      <c r="AB107" s="78"/>
      <c r="AC107" s="78"/>
      <c r="AD107" s="78"/>
    </row>
    <row r="108" spans="24:30" ht="15" customHeight="1">
      <c r="X108" s="78"/>
      <c r="Y108" s="78"/>
      <c r="Z108" s="78"/>
      <c r="AA108" s="78"/>
      <c r="AB108" s="78"/>
      <c r="AC108" s="78"/>
      <c r="AD108" s="78"/>
    </row>
    <row r="109" spans="24:30" ht="15" customHeight="1">
      <c r="X109" s="78"/>
      <c r="Y109" s="78"/>
      <c r="Z109" s="78"/>
      <c r="AA109" s="78"/>
      <c r="AB109" s="78"/>
      <c r="AC109" s="78"/>
      <c r="AD109" s="78"/>
    </row>
    <row r="110" spans="24:30" ht="15" customHeight="1">
      <c r="X110" s="78"/>
      <c r="Y110" s="78"/>
      <c r="Z110" s="78"/>
      <c r="AA110" s="78"/>
      <c r="AB110" s="78"/>
      <c r="AC110" s="78"/>
      <c r="AD110" s="78"/>
    </row>
    <row r="111" spans="24:30" ht="15" customHeight="1">
      <c r="X111" s="78"/>
      <c r="Y111" s="78"/>
      <c r="Z111" s="78"/>
      <c r="AA111" s="78"/>
      <c r="AB111" s="78"/>
      <c r="AC111" s="78"/>
      <c r="AD111" s="78"/>
    </row>
    <row r="112" spans="24:30" ht="15" customHeight="1">
      <c r="X112" s="78"/>
      <c r="Y112" s="78"/>
      <c r="Z112" s="78"/>
      <c r="AA112" s="78"/>
      <c r="AB112" s="78"/>
      <c r="AC112" s="78"/>
      <c r="AD112" s="78"/>
    </row>
    <row r="113" spans="24:30" ht="15" customHeight="1">
      <c r="X113" s="78"/>
      <c r="Y113" s="78"/>
      <c r="Z113" s="78"/>
      <c r="AA113" s="78"/>
      <c r="AB113" s="78"/>
      <c r="AC113" s="78"/>
      <c r="AD113" s="78"/>
    </row>
    <row r="114" spans="24:30" ht="15" customHeight="1">
      <c r="X114" s="78"/>
      <c r="Y114" s="78"/>
      <c r="Z114" s="78"/>
      <c r="AA114" s="78"/>
      <c r="AB114" s="78"/>
      <c r="AC114" s="78"/>
      <c r="AD114" s="78"/>
    </row>
    <row r="115" spans="24:30" ht="15" customHeight="1">
      <c r="X115" s="78"/>
      <c r="Y115" s="78"/>
      <c r="Z115" s="78"/>
      <c r="AA115" s="78"/>
      <c r="AB115" s="78"/>
      <c r="AC115" s="78"/>
      <c r="AD115" s="78"/>
    </row>
    <row r="116" spans="24:30" ht="15" customHeight="1">
      <c r="X116" s="78"/>
      <c r="Y116" s="78"/>
      <c r="Z116" s="78"/>
      <c r="AA116" s="78"/>
      <c r="AB116" s="78"/>
      <c r="AC116" s="78"/>
      <c r="AD116" s="78"/>
    </row>
    <row r="117" spans="24:30" ht="15" customHeight="1">
      <c r="X117" s="78"/>
      <c r="Y117" s="78"/>
      <c r="Z117" s="78"/>
      <c r="AA117" s="78"/>
      <c r="AB117" s="78"/>
      <c r="AC117" s="78"/>
      <c r="AD117" s="78"/>
    </row>
    <row r="118" spans="24:30" ht="15" customHeight="1">
      <c r="X118" s="78"/>
      <c r="Y118" s="78"/>
      <c r="Z118" s="78"/>
      <c r="AA118" s="78"/>
      <c r="AB118" s="78"/>
      <c r="AC118" s="78"/>
      <c r="AD118" s="78"/>
    </row>
    <row r="119" spans="24:30" ht="15" customHeight="1">
      <c r="X119" s="78"/>
      <c r="Y119" s="78"/>
      <c r="Z119" s="78"/>
      <c r="AA119" s="78"/>
      <c r="AB119" s="78"/>
      <c r="AC119" s="78"/>
      <c r="AD119" s="78"/>
    </row>
    <row r="120" spans="24:30" ht="15" customHeight="1">
      <c r="X120" s="78"/>
      <c r="Y120" s="78"/>
      <c r="Z120" s="78"/>
      <c r="AA120" s="78"/>
      <c r="AB120" s="78"/>
      <c r="AC120" s="78"/>
      <c r="AD120" s="78"/>
    </row>
    <row r="121" spans="24:30" ht="15" customHeight="1">
      <c r="X121" s="78"/>
      <c r="Y121" s="78"/>
      <c r="Z121" s="78"/>
      <c r="AB121" s="78"/>
      <c r="AC121" s="78"/>
      <c r="AD121" s="78"/>
    </row>
    <row r="122" spans="24:30" ht="15" customHeight="1">
      <c r="X122" s="78"/>
      <c r="Y122" s="78"/>
      <c r="Z122" s="78"/>
      <c r="AB122" s="78"/>
      <c r="AC122" s="78"/>
      <c r="AD122" s="78"/>
    </row>
    <row r="123" spans="24:30" ht="15" customHeight="1">
      <c r="X123" s="78"/>
      <c r="Y123" s="78"/>
      <c r="Z123" s="78"/>
    </row>
    <row r="124" spans="24:30" ht="15" customHeight="1">
      <c r="X124" s="78"/>
      <c r="Y124" s="78"/>
      <c r="Z124" s="78"/>
    </row>
    <row r="125" spans="24:30" ht="15" customHeight="1">
      <c r="X125" s="78"/>
      <c r="Y125" s="78"/>
      <c r="Z125" s="78"/>
    </row>
    <row r="126" spans="24:30" ht="15" customHeight="1">
      <c r="X126" s="78"/>
      <c r="Y126" s="78"/>
      <c r="Z126" s="78"/>
    </row>
    <row r="127" spans="24:30" ht="15" customHeight="1">
      <c r="X127" s="78"/>
      <c r="Y127" s="78"/>
      <c r="Z127" s="78"/>
    </row>
    <row r="128" spans="24:30" ht="15" customHeight="1">
      <c r="X128" s="78"/>
      <c r="Y128" s="78"/>
      <c r="Z128" s="78"/>
    </row>
    <row r="129" spans="24:26" ht="15" customHeight="1">
      <c r="X129" s="78"/>
      <c r="Y129" s="78"/>
      <c r="Z129" s="78"/>
    </row>
    <row r="130" spans="24:26" ht="15" customHeight="1">
      <c r="X130" s="78"/>
      <c r="Y130" s="78"/>
      <c r="Z130" s="78"/>
    </row>
  </sheetData>
  <mergeCells count="7">
    <mergeCell ref="BT7:BX7"/>
    <mergeCell ref="M4:Q4"/>
    <mergeCell ref="M5:Q5"/>
    <mergeCell ref="AF5:AH5"/>
    <mergeCell ref="M6:Q6"/>
    <mergeCell ref="M7:Q7"/>
    <mergeCell ref="BK7:BO7"/>
  </mergeCells>
  <conditionalFormatting sqref="DY61:EA61">
    <cfRule type="cellIs" dxfId="3" priority="1" stopIfTrue="1" operator="equal">
      <formula>"OK"</formula>
    </cfRule>
    <cfRule type="cellIs" dxfId="2" priority="2" stopIfTrue="1" operator="equal">
      <formula>"ERROR"</formula>
    </cfRule>
  </conditionalFormatting>
  <printOptions horizontalCentered="1"/>
  <pageMargins left="0.45" right="0.45" top="0.25" bottom="0.5" header="0.3" footer="0.3"/>
  <pageSetup scale="86" orientation="portrait" r:id="rId1"/>
  <colBreaks count="1" manualBreakCount="1">
    <brk id="113" max="6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E130"/>
  <sheetViews>
    <sheetView tabSelected="1" topLeftCell="DQ1" zoomScale="88" zoomScaleNormal="88" workbookViewId="0">
      <pane ySplit="10" topLeftCell="A11" activePane="bottomLeft" state="frozen"/>
      <selection activeCell="C45" sqref="C45"/>
      <selection pane="bottomLeft" activeCell="C45" sqref="C45"/>
    </sheetView>
  </sheetViews>
  <sheetFormatPr defaultColWidth="21.140625" defaultRowHeight="15" customHeight="1" outlineLevelCol="2"/>
  <cols>
    <col min="1" max="1" width="6.42578125" style="4" hidden="1" customWidth="1" outlineLevel="1"/>
    <col min="2" max="2" width="20" style="4" hidden="1" customWidth="1" outlineLevel="1"/>
    <col min="3" max="3" width="18.42578125" style="4" hidden="1" customWidth="1" outlineLevel="1"/>
    <col min="4" max="4" width="19" style="4" hidden="1" customWidth="1" outlineLevel="1"/>
    <col min="5" max="5" width="17" style="4" hidden="1" customWidth="1" outlineLevel="1"/>
    <col min="6" max="6" width="19.42578125" style="4" hidden="1" customWidth="1" outlineLevel="1"/>
    <col min="7" max="7" width="15.85546875" style="4" hidden="1" customWidth="1" outlineLevel="1"/>
    <col min="8" max="8" width="6.140625" style="4" hidden="1" customWidth="1" outlineLevel="1"/>
    <col min="9" max="9" width="67.85546875" style="4" hidden="1" customWidth="1" outlineLevel="1"/>
    <col min="10" max="10" width="16.7109375" style="4" hidden="1" customWidth="1" outlineLevel="1"/>
    <col min="11" max="11" width="18" style="4" hidden="1" customWidth="1" outlineLevel="1"/>
    <col min="12" max="12" width="19" style="4" hidden="1" customWidth="1" outlineLevel="1"/>
    <col min="13" max="13" width="5.85546875" style="4" hidden="1" customWidth="1" outlineLevel="1"/>
    <col min="14" max="14" width="56.140625" style="4" hidden="1" customWidth="1" outlineLevel="1"/>
    <col min="15" max="15" width="19.85546875" style="4" hidden="1" customWidth="1" outlineLevel="1"/>
    <col min="16" max="16" width="17.28515625" style="4" hidden="1" customWidth="1" outlineLevel="1"/>
    <col min="17" max="17" width="16.28515625" style="4" hidden="1" customWidth="1" outlineLevel="1"/>
    <col min="18" max="18" width="6.85546875" style="4" hidden="1" customWidth="1" outlineLevel="1"/>
    <col min="19" max="19" width="51.7109375" style="4" hidden="1" customWidth="1" outlineLevel="1"/>
    <col min="20" max="20" width="20.85546875" style="4" hidden="1" customWidth="1" outlineLevel="1"/>
    <col min="21" max="21" width="17.7109375" style="4" hidden="1" customWidth="1" outlineLevel="1"/>
    <col min="22" max="22" width="6.85546875" style="4" hidden="1" customWidth="1" outlineLevel="1"/>
    <col min="23" max="23" width="37.140625" style="4" hidden="1" customWidth="1" outlineLevel="1"/>
    <col min="24" max="24" width="17" style="4" hidden="1" customWidth="1" outlineLevel="1"/>
    <col min="25" max="25" width="16.28515625" style="4" hidden="1" customWidth="1" outlineLevel="1"/>
    <col min="26" max="26" width="6.85546875" style="4" hidden="1" customWidth="1" outlineLevel="1"/>
    <col min="27" max="27" width="67.28515625" style="4" hidden="1" customWidth="1" outlineLevel="1"/>
    <col min="28" max="28" width="5.7109375" style="4" hidden="1" customWidth="1" outlineLevel="1"/>
    <col min="29" max="29" width="17.140625" style="4" hidden="1" customWidth="1" outlineLevel="1"/>
    <col min="30" max="30" width="17" style="4" hidden="1" customWidth="1" outlineLevel="1"/>
    <col min="31" max="31" width="6.28515625" style="4" hidden="1" customWidth="1" outlineLevel="1"/>
    <col min="32" max="32" width="57.7109375" style="4" hidden="1" customWidth="1" outlineLevel="1"/>
    <col min="33" max="34" width="15.7109375" style="4" hidden="1" customWidth="1" outlineLevel="1"/>
    <col min="35" max="35" width="6.85546875" style="4" hidden="1" customWidth="1" outlineLevel="1"/>
    <col min="36" max="36" width="35.7109375" style="4" hidden="1" customWidth="1" outlineLevel="1"/>
    <col min="37" max="37" width="16.42578125" style="4" hidden="1" customWidth="1" outlineLevel="1"/>
    <col min="38" max="38" width="19.140625" style="4" hidden="1" customWidth="1" outlineLevel="2"/>
    <col min="39" max="39" width="20.7109375" style="4" hidden="1" customWidth="1" outlineLevel="2"/>
    <col min="40" max="40" width="16" style="4" hidden="1" customWidth="1" outlineLevel="2"/>
    <col min="41" max="41" width="18.42578125" style="4" hidden="1" customWidth="1" outlineLevel="2"/>
    <col min="42" max="42" width="19.42578125" style="4" hidden="1" customWidth="1" outlineLevel="1"/>
    <col min="43" max="43" width="17.85546875" style="4" hidden="1" customWidth="1" outlineLevel="1"/>
    <col min="44" max="44" width="6.85546875" style="4" hidden="1" customWidth="1" outlineLevel="1"/>
    <col min="45" max="45" width="49.85546875" style="4" hidden="1" customWidth="1" outlineLevel="1"/>
    <col min="46" max="46" width="20.7109375" style="4" hidden="1" customWidth="1" outlineLevel="1"/>
    <col min="47" max="47" width="19.28515625" style="4" hidden="1" customWidth="1" outlineLevel="1"/>
    <col min="48" max="48" width="17.28515625" style="4" hidden="1" customWidth="1" outlineLevel="1"/>
    <col min="49" max="49" width="7.140625" style="5" hidden="1" customWidth="1" outlineLevel="1"/>
    <col min="50" max="50" width="59.85546875" style="5" hidden="1" customWidth="1" outlineLevel="1"/>
    <col min="51" max="51" width="6.42578125" style="5" hidden="1" customWidth="1" outlineLevel="1"/>
    <col min="52" max="52" width="22.7109375" style="5" hidden="1" customWidth="1" outlineLevel="1"/>
    <col min="53" max="53" width="5.85546875" style="5" hidden="1" customWidth="1" outlineLevel="1"/>
    <col min="54" max="54" width="55.140625" style="5" hidden="1" customWidth="1" outlineLevel="1"/>
    <col min="55" max="57" width="17" style="5" hidden="1" customWidth="1" outlineLevel="1"/>
    <col min="58" max="58" width="6.85546875" style="4" hidden="1" customWidth="1" outlineLevel="1"/>
    <col min="59" max="59" width="37.28515625" style="4" hidden="1" customWidth="1" outlineLevel="1"/>
    <col min="60" max="60" width="6.42578125" style="4" hidden="1" customWidth="1" outlineLevel="1"/>
    <col min="61" max="61" width="18" style="4" hidden="1" customWidth="1" outlineLevel="1"/>
    <col min="62" max="62" width="17" style="4" hidden="1" customWidth="1" outlineLevel="1"/>
    <col min="63" max="63" width="6.85546875" style="4" hidden="1" customWidth="1" outlineLevel="1"/>
    <col min="64" max="64" width="36.140625" style="4" hidden="1" customWidth="1" outlineLevel="1"/>
    <col min="65" max="65" width="16.140625" style="4" hidden="1" customWidth="1" outlineLevel="1"/>
    <col min="66" max="66" width="18.85546875" style="4" hidden="1" customWidth="1" outlineLevel="1"/>
    <col min="67" max="67" width="6.85546875" style="4" hidden="1" customWidth="1" outlineLevel="1"/>
    <col min="68" max="68" width="45.140625" style="4" hidden="1" customWidth="1" outlineLevel="1"/>
    <col min="69" max="71" width="19.85546875" style="4" hidden="1" customWidth="1" outlineLevel="1"/>
    <col min="72" max="72" width="6.85546875" style="4" hidden="1" customWidth="1" outlineLevel="1"/>
    <col min="73" max="73" width="39.42578125" style="4" hidden="1" customWidth="1" outlineLevel="1"/>
    <col min="74" max="76" width="16.42578125" style="4" hidden="1" customWidth="1" outlineLevel="1"/>
    <col min="77" max="77" width="6.42578125" style="4" hidden="1" customWidth="1" outlineLevel="1"/>
    <col min="78" max="78" width="71" style="4" hidden="1" customWidth="1" outlineLevel="1"/>
    <col min="79" max="81" width="16.42578125" style="4" hidden="1" customWidth="1" outlineLevel="1"/>
    <col min="82" max="82" width="6.85546875" style="4" hidden="1" customWidth="1" outlineLevel="1"/>
    <col min="83" max="83" width="56.85546875" style="4" hidden="1" customWidth="1" outlineLevel="1"/>
    <col min="84" max="86" width="16.42578125" style="4" hidden="1" customWidth="1" outlineLevel="1"/>
    <col min="87" max="87" width="7.85546875" style="4" hidden="1" customWidth="1" outlineLevel="1"/>
    <col min="88" max="88" width="49.140625" style="4" hidden="1" customWidth="1" outlineLevel="1"/>
    <col min="89" max="91" width="16.42578125" style="4" hidden="1" customWidth="1" outlineLevel="1"/>
    <col min="92" max="92" width="5.85546875" style="4" hidden="1" customWidth="1" outlineLevel="1"/>
    <col min="93" max="93" width="52.28515625" style="4" hidden="1" customWidth="1" outlineLevel="1"/>
    <col min="94" max="95" width="13.28515625" style="4" hidden="1" customWidth="1" outlineLevel="1"/>
    <col min="96" max="96" width="17.85546875" style="4" hidden="1" customWidth="1" outlineLevel="1"/>
    <col min="97" max="97" width="6.85546875" style="6" hidden="1" customWidth="1" outlineLevel="1"/>
    <col min="98" max="98" width="45.85546875" style="4" hidden="1" customWidth="1" outlineLevel="1"/>
    <col min="99" max="99" width="21.85546875" style="4" hidden="1" customWidth="1" outlineLevel="1"/>
    <col min="100" max="100" width="23.28515625" style="4" hidden="1" customWidth="1" outlineLevel="1"/>
    <col min="101" max="101" width="16.28515625" style="4" hidden="1" customWidth="1" outlineLevel="1"/>
    <col min="102" max="102" width="17" style="4" hidden="1" customWidth="1" outlineLevel="1"/>
    <col min="103" max="103" width="16" style="4" hidden="1" customWidth="1" outlineLevel="1"/>
    <col min="104" max="104" width="24.85546875" style="4" hidden="1" customWidth="1" outlineLevel="1"/>
    <col min="105" max="105" width="19.85546875" style="4" hidden="1" customWidth="1" outlineLevel="1"/>
    <col min="106" max="106" width="14" style="4" hidden="1" customWidth="1" outlineLevel="1"/>
    <col min="107" max="107" width="18" style="4" hidden="1" customWidth="1" outlineLevel="1"/>
    <col min="108" max="108" width="5.85546875" style="4" hidden="1" customWidth="1" outlineLevel="1"/>
    <col min="109" max="109" width="38.42578125" style="4" hidden="1" customWidth="1" outlineLevel="1"/>
    <col min="110" max="110" width="13.85546875" style="4" hidden="1" customWidth="1" outlineLevel="1"/>
    <col min="111" max="111" width="17" style="4" hidden="1" customWidth="1" outlineLevel="1"/>
    <col min="112" max="112" width="14.85546875" style="4" hidden="1" customWidth="1" outlineLevel="1"/>
    <col min="113" max="113" width="15.42578125" style="4" hidden="1" customWidth="1" outlineLevel="1"/>
    <col min="114" max="114" width="20" style="4" hidden="1" customWidth="1" outlineLevel="1"/>
    <col min="115" max="115" width="16.28515625" style="4" hidden="1" customWidth="1" outlineLevel="1"/>
    <col min="116" max="116" width="14" style="4" hidden="1" customWidth="1" outlineLevel="1"/>
    <col min="117" max="117" width="14.140625" style="4" hidden="1" customWidth="1" outlineLevel="1"/>
    <col min="118" max="118" width="17.140625" style="4" hidden="1" customWidth="1" outlineLevel="2"/>
    <col min="119" max="119" width="19.140625" style="4" hidden="1" customWidth="1" outlineLevel="1"/>
    <col min="120" max="120" width="19.7109375" style="4" hidden="1" customWidth="1" outlineLevel="1"/>
    <col min="121" max="121" width="5.85546875" style="4" customWidth="1" collapsed="1"/>
    <col min="122" max="122" width="53.7109375" style="4" customWidth="1"/>
    <col min="123" max="123" width="19" style="4" customWidth="1" outlineLevel="1"/>
    <col min="124" max="124" width="19.85546875" style="4" customWidth="1" outlineLevel="1"/>
    <col min="125" max="125" width="18.42578125" style="4" bestFit="1" customWidth="1"/>
    <col min="126" max="16384" width="21.140625" style="4"/>
  </cols>
  <sheetData>
    <row r="1" spans="1:125" s="1" customFormat="1" ht="15" customHeight="1">
      <c r="G1" s="1">
        <f>ROUND(G49-CV47,0)</f>
        <v>0</v>
      </c>
      <c r="L1" s="1">
        <f>L39-CW47</f>
        <v>0</v>
      </c>
      <c r="Q1" s="1">
        <f>Q28-CX47</f>
        <v>0</v>
      </c>
      <c r="U1" s="1">
        <f>U29-CY47</f>
        <v>0</v>
      </c>
      <c r="Y1" s="1">
        <f>Y24-CZ47</f>
        <v>0</v>
      </c>
      <c r="AD1" s="1">
        <f>ROUND(AD45-DA47,0)</f>
        <v>0</v>
      </c>
      <c r="AH1" s="1">
        <f>ROUND(AH31-DB47,0)</f>
        <v>0</v>
      </c>
      <c r="AQ1" s="1">
        <f>ROUND(AQ28-DC47,0)</f>
        <v>0</v>
      </c>
      <c r="AV1" s="1">
        <f>ROUND(AV20-DF47,0)</f>
        <v>0</v>
      </c>
      <c r="AZ1" s="1">
        <f>ROUND(AZ26-DG47,0)</f>
        <v>0</v>
      </c>
      <c r="BE1" s="1">
        <f>ROUND(BE20-DH47,0)</f>
        <v>0</v>
      </c>
      <c r="BJ1" s="1">
        <f>ROUND(BJ20-DI47,0)</f>
        <v>0</v>
      </c>
      <c r="BN1" s="1">
        <f>ROUND(BN15-DJ47,0)</f>
        <v>0</v>
      </c>
      <c r="BS1" s="1">
        <f>ROUND(BS20-DK47,0)</f>
        <v>0</v>
      </c>
      <c r="BX1" s="1">
        <f>ROUND(BX19-DL47,0)</f>
        <v>0</v>
      </c>
      <c r="CC1" s="1">
        <f>ROUND(CC19-DM47,0)</f>
        <v>0</v>
      </c>
      <c r="CH1" s="1">
        <f>ROUND(CH20-DN47,0)</f>
        <v>0</v>
      </c>
    </row>
    <row r="2" spans="1:125" ht="15" customHeight="1" thickBot="1">
      <c r="A2" s="2"/>
      <c r="B2" s="2"/>
      <c r="C2" s="2"/>
      <c r="D2" s="2"/>
      <c r="E2" s="2"/>
      <c r="F2" s="2"/>
      <c r="G2" s="3"/>
      <c r="L2" s="3"/>
      <c r="Q2" s="3"/>
      <c r="U2" s="3"/>
      <c r="Y2" s="3"/>
      <c r="AD2" s="3"/>
      <c r="AV2" s="3"/>
      <c r="AZ2" s="3"/>
      <c r="BE2" s="3"/>
      <c r="BJ2" s="3"/>
      <c r="BN2" s="3"/>
      <c r="BS2" s="3"/>
      <c r="BX2" s="3"/>
      <c r="BY2" s="3"/>
      <c r="BZ2" s="3"/>
      <c r="CA2" s="3"/>
      <c r="CB2" s="3"/>
      <c r="CC2" s="3"/>
      <c r="CH2" s="3"/>
      <c r="CI2" s="3"/>
      <c r="CJ2" s="3"/>
      <c r="CK2" s="3"/>
      <c r="CL2" s="3"/>
      <c r="CM2" s="3"/>
      <c r="CN2" s="2"/>
      <c r="CO2" s="2"/>
      <c r="CP2" s="2"/>
      <c r="CQ2" s="2"/>
      <c r="CR2" s="3"/>
      <c r="CV2" s="381"/>
      <c r="CW2" s="381"/>
      <c r="CX2" s="381"/>
      <c r="CY2" s="381"/>
      <c r="CZ2" s="381"/>
      <c r="DA2" s="381"/>
      <c r="DB2" s="381"/>
      <c r="DC2" s="381"/>
      <c r="DD2" s="381"/>
      <c r="DE2" s="381"/>
      <c r="DF2" s="381"/>
      <c r="DG2" s="381"/>
      <c r="DH2" s="381"/>
      <c r="DI2" s="3"/>
      <c r="DJ2" s="381"/>
      <c r="DK2" s="381"/>
      <c r="DL2" s="381"/>
      <c r="DM2" s="381"/>
      <c r="DN2" s="381"/>
      <c r="DO2" s="381"/>
      <c r="DP2" s="381"/>
    </row>
    <row r="3" spans="1:125" s="2" customFormat="1" ht="15" customHeight="1" thickTop="1" thickBot="1">
      <c r="G3" s="8">
        <f>CV12</f>
        <v>3.01</v>
      </c>
      <c r="H3" s="9"/>
      <c r="I3" s="9"/>
      <c r="J3" s="9"/>
      <c r="K3" s="9"/>
      <c r="L3" s="8">
        <f>CW12</f>
        <v>3.0199999999999996</v>
      </c>
      <c r="N3" s="10"/>
      <c r="P3" s="11"/>
      <c r="Q3" s="8">
        <f>CX12</f>
        <v>3.0299999999999994</v>
      </c>
      <c r="R3" s="383"/>
      <c r="S3" s="383"/>
      <c r="T3" s="383"/>
      <c r="U3" s="8">
        <f>CY12</f>
        <v>3.0399999999999991</v>
      </c>
      <c r="V3" s="383"/>
      <c r="W3" s="383"/>
      <c r="X3" s="383"/>
      <c r="Y3" s="8">
        <f>CZ12</f>
        <v>3.0499999999999989</v>
      </c>
      <c r="Z3" s="383"/>
      <c r="AA3" s="383"/>
      <c r="AB3" s="383"/>
      <c r="AD3" s="8">
        <f>DA12</f>
        <v>3.0599999999999987</v>
      </c>
      <c r="AF3" s="4"/>
      <c r="AH3" s="8">
        <f>DB12</f>
        <v>3.0699999999999985</v>
      </c>
      <c r="AQ3" s="8">
        <f>DC12</f>
        <v>3.0799999999999983</v>
      </c>
      <c r="AT3" s="13"/>
      <c r="AV3" s="8">
        <f>DF12</f>
        <v>3.0899999999999981</v>
      </c>
      <c r="AW3" s="2" t="s">
        <v>0</v>
      </c>
      <c r="AZ3" s="8">
        <f>DG12</f>
        <v>3.0999999999999979</v>
      </c>
      <c r="BA3" s="14"/>
      <c r="BB3" s="14"/>
      <c r="BC3" s="14"/>
      <c r="BD3" s="14"/>
      <c r="BE3" s="8">
        <f>DH12</f>
        <v>3.1099999999999977</v>
      </c>
      <c r="BJ3" s="8">
        <f>DI12</f>
        <v>3.1199999999999974</v>
      </c>
      <c r="BN3" s="8">
        <f>DJ12</f>
        <v>3.1299999999999972</v>
      </c>
      <c r="BO3" s="9"/>
      <c r="BP3" s="3"/>
      <c r="BQ3" s="3"/>
      <c r="BR3" s="3"/>
      <c r="BS3" s="8">
        <f>DK12</f>
        <v>3.139999999999997</v>
      </c>
      <c r="BV3" s="13"/>
      <c r="BX3" s="8">
        <f>DL12</f>
        <v>3.1499999999999968</v>
      </c>
      <c r="CA3" s="13"/>
      <c r="CC3" s="8">
        <f>DM12</f>
        <v>3.1599999999999966</v>
      </c>
      <c r="CF3" s="13"/>
      <c r="CH3" s="8">
        <f>DN12</f>
        <v>3.1699999999999964</v>
      </c>
      <c r="CJ3" s="384"/>
      <c r="CK3" s="384"/>
      <c r="CL3" s="384"/>
      <c r="CM3" s="8">
        <f>DO12</f>
        <v>3.1799999999999962</v>
      </c>
      <c r="CR3" s="15" t="s">
        <v>1</v>
      </c>
      <c r="DC3" s="16" t="s">
        <v>2</v>
      </c>
      <c r="DP3" s="16" t="s">
        <v>3</v>
      </c>
      <c r="DU3" s="16" t="s">
        <v>437</v>
      </c>
    </row>
    <row r="4" spans="1:125" s="2" customFormat="1" ht="15" customHeight="1">
      <c r="A4" s="18" t="s">
        <v>5</v>
      </c>
      <c r="B4" s="19"/>
      <c r="C4" s="19"/>
      <c r="D4" s="19"/>
      <c r="E4" s="20"/>
      <c r="F4" s="21"/>
      <c r="G4" s="22"/>
      <c r="H4" s="19" t="s">
        <v>5</v>
      </c>
      <c r="I4" s="20"/>
      <c r="J4" s="20"/>
      <c r="K4" s="20"/>
      <c r="L4" s="20"/>
      <c r="M4" s="791" t="str">
        <f>PSPL</f>
        <v>PUGET SOUND ENERGY-ELECTRIC</v>
      </c>
      <c r="N4" s="791"/>
      <c r="O4" s="791"/>
      <c r="P4" s="791"/>
      <c r="Q4" s="791"/>
      <c r="R4" s="19" t="str">
        <f>PSPL</f>
        <v>PUGET SOUND ENERGY-ELECTRIC</v>
      </c>
      <c r="S4" s="20"/>
      <c r="T4" s="20"/>
      <c r="U4" s="23"/>
      <c r="V4" s="19" t="str">
        <f>PSPL</f>
        <v>PUGET SOUND ENERGY-ELECTRIC</v>
      </c>
      <c r="W4" s="20"/>
      <c r="X4" s="20"/>
      <c r="Y4" s="20"/>
      <c r="Z4" s="19" t="str">
        <f>PSPL</f>
        <v>PUGET SOUND ENERGY-ELECTRIC</v>
      </c>
      <c r="AA4" s="20"/>
      <c r="AB4" s="20"/>
      <c r="AC4" s="20"/>
      <c r="AD4" s="20"/>
      <c r="AE4" s="19" t="str">
        <f>PSPL</f>
        <v>PUGET SOUND ENERGY-ELECTRIC</v>
      </c>
      <c r="AF4" s="20"/>
      <c r="AG4" s="20"/>
      <c r="AH4" s="20"/>
      <c r="AI4" s="19" t="str">
        <f>PSPL</f>
        <v>PUGET SOUND ENERGY-ELECTRIC</v>
      </c>
      <c r="AJ4" s="20"/>
      <c r="AK4" s="20"/>
      <c r="AL4" s="20"/>
      <c r="AM4" s="20"/>
      <c r="AN4" s="20"/>
      <c r="AO4" s="20"/>
      <c r="AP4" s="20"/>
      <c r="AQ4" s="20"/>
      <c r="AR4" s="19" t="str">
        <f>PSPL</f>
        <v>PUGET SOUND ENERGY-ELECTRIC</v>
      </c>
      <c r="AS4" s="24"/>
      <c r="AT4" s="25"/>
      <c r="AU4" s="20"/>
      <c r="AV4" s="20"/>
      <c r="AW4" s="26" t="str">
        <f>PSPL</f>
        <v>PUGET SOUND ENERGY-ELECTRIC</v>
      </c>
      <c r="AX4" s="26"/>
      <c r="AY4" s="26"/>
      <c r="AZ4" s="26"/>
      <c r="BA4" s="19" t="str">
        <f>PSPL</f>
        <v>PUGET SOUND ENERGY-ELECTRIC</v>
      </c>
      <c r="BB4" s="20"/>
      <c r="BC4" s="20"/>
      <c r="BD4" s="20"/>
      <c r="BE4" s="27"/>
      <c r="BF4" s="19" t="str">
        <f>PSPL</f>
        <v>PUGET SOUND ENERGY-ELECTRIC</v>
      </c>
      <c r="BG4" s="20"/>
      <c r="BH4" s="20"/>
      <c r="BI4" s="20"/>
      <c r="BJ4" s="20"/>
      <c r="BK4" s="20" t="str">
        <f>PSPL</f>
        <v>PUGET SOUND ENERGY-ELECTRIC</v>
      </c>
      <c r="BL4" s="20"/>
      <c r="BM4" s="20"/>
      <c r="BN4" s="20"/>
      <c r="BO4" s="19" t="str">
        <f>PSPL</f>
        <v>PUGET SOUND ENERGY-ELECTRIC</v>
      </c>
      <c r="BP4" s="20"/>
      <c r="BQ4" s="20"/>
      <c r="BR4" s="20"/>
      <c r="BS4" s="20"/>
      <c r="BT4" s="19" t="str">
        <f>PSPL</f>
        <v>PUGET SOUND ENERGY-ELECTRIC</v>
      </c>
      <c r="BU4" s="24"/>
      <c r="BV4" s="25"/>
      <c r="BW4" s="20"/>
      <c r="BX4" s="20"/>
      <c r="BY4" s="19" t="str">
        <f>PSPL</f>
        <v>PUGET SOUND ENERGY-ELECTRIC</v>
      </c>
      <c r="BZ4" s="24"/>
      <c r="CA4" s="25"/>
      <c r="CB4" s="20"/>
      <c r="CC4" s="20"/>
      <c r="CD4" s="19" t="str">
        <f>PSPL</f>
        <v>PUGET SOUND ENERGY-ELECTRIC</v>
      </c>
      <c r="CE4" s="24"/>
      <c r="CF4" s="25"/>
      <c r="CG4" s="20"/>
      <c r="CH4" s="20"/>
      <c r="CI4" s="19" t="str">
        <f>PSPL</f>
        <v>PUGET SOUND ENERGY-ELECTRIC</v>
      </c>
      <c r="CJ4" s="20"/>
      <c r="CK4" s="20"/>
      <c r="CL4" s="20"/>
      <c r="CM4" s="20"/>
      <c r="CN4" s="19" t="str">
        <f>PSPL</f>
        <v>PUGET SOUND ENERGY-ELECTRIC</v>
      </c>
      <c r="CO4" s="20"/>
      <c r="CP4" s="20"/>
      <c r="CQ4" s="20"/>
      <c r="CR4" s="27"/>
      <c r="CS4" s="19" t="str">
        <f>PSPL</f>
        <v>PUGET SOUND ENERGY-ELECTRIC</v>
      </c>
      <c r="CT4" s="24"/>
      <c r="CU4" s="24"/>
      <c r="CV4" s="20"/>
      <c r="CW4" s="20"/>
      <c r="CX4" s="24"/>
      <c r="CY4" s="24"/>
      <c r="CZ4" s="24"/>
      <c r="DA4" s="24"/>
      <c r="DB4" s="24"/>
      <c r="DC4" s="24"/>
      <c r="DD4" s="19" t="str">
        <f>PSPL</f>
        <v>PUGET SOUND ENERGY-ELECTRIC</v>
      </c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8" t="s">
        <v>6</v>
      </c>
      <c r="DR4" s="20"/>
      <c r="DS4" s="20"/>
    </row>
    <row r="5" spans="1:125" s="2" customFormat="1" ht="15" customHeight="1">
      <c r="A5" s="425" t="s">
        <v>7</v>
      </c>
      <c r="B5" s="426"/>
      <c r="C5" s="426"/>
      <c r="D5" s="426"/>
      <c r="E5" s="427"/>
      <c r="F5" s="428"/>
      <c r="G5" s="429"/>
      <c r="H5" s="426" t="s">
        <v>8</v>
      </c>
      <c r="I5" s="429"/>
      <c r="J5" s="429"/>
      <c r="K5" s="429"/>
      <c r="L5" s="429"/>
      <c r="M5" s="793" t="s">
        <v>9</v>
      </c>
      <c r="N5" s="793"/>
      <c r="O5" s="793"/>
      <c r="P5" s="793"/>
      <c r="Q5" s="793"/>
      <c r="R5" s="427" t="s">
        <v>11</v>
      </c>
      <c r="S5" s="427"/>
      <c r="T5" s="427"/>
      <c r="U5" s="430"/>
      <c r="V5" s="427" t="s">
        <v>12</v>
      </c>
      <c r="W5" s="427"/>
      <c r="X5" s="427"/>
      <c r="Y5" s="429"/>
      <c r="Z5" s="427" t="s">
        <v>13</v>
      </c>
      <c r="AA5" s="20"/>
      <c r="AB5" s="427"/>
      <c r="AC5" s="429"/>
      <c r="AD5" s="426"/>
      <c r="AE5" s="426" t="s">
        <v>14</v>
      </c>
      <c r="AF5" s="427"/>
      <c r="AG5" s="427"/>
      <c r="AH5" s="429"/>
      <c r="AI5" s="427" t="s">
        <v>15</v>
      </c>
      <c r="AJ5" s="427"/>
      <c r="AK5" s="427"/>
      <c r="AL5" s="427"/>
      <c r="AM5" s="427"/>
      <c r="AN5" s="427"/>
      <c r="AO5" s="427"/>
      <c r="AP5" s="429"/>
      <c r="AQ5" s="429"/>
      <c r="AR5" s="427" t="s">
        <v>16</v>
      </c>
      <c r="AS5" s="431"/>
      <c r="AT5" s="432"/>
      <c r="AU5" s="427"/>
      <c r="AV5" s="429"/>
      <c r="AW5" s="433" t="s">
        <v>17</v>
      </c>
      <c r="AX5" s="433"/>
      <c r="AY5" s="433"/>
      <c r="AZ5" s="433"/>
      <c r="BA5" s="427" t="s">
        <v>18</v>
      </c>
      <c r="BB5" s="427"/>
      <c r="BC5" s="427"/>
      <c r="BD5" s="427"/>
      <c r="BE5" s="429"/>
      <c r="BF5" s="427" t="s">
        <v>19</v>
      </c>
      <c r="BG5" s="427"/>
      <c r="BH5" s="427"/>
      <c r="BI5" s="427"/>
      <c r="BJ5" s="429"/>
      <c r="BK5" s="426" t="s">
        <v>20</v>
      </c>
      <c r="BL5" s="427"/>
      <c r="BM5" s="427"/>
      <c r="BN5" s="427"/>
      <c r="BO5" s="427" t="s">
        <v>21</v>
      </c>
      <c r="BP5" s="429"/>
      <c r="BQ5" s="429"/>
      <c r="BR5" s="429"/>
      <c r="BS5" s="429"/>
      <c r="BT5" s="427" t="s">
        <v>22</v>
      </c>
      <c r="BU5" s="431"/>
      <c r="BV5" s="432"/>
      <c r="BW5" s="427"/>
      <c r="BX5" s="429"/>
      <c r="BY5" s="427" t="s">
        <v>23</v>
      </c>
      <c r="BZ5" s="431"/>
      <c r="CA5" s="432"/>
      <c r="CB5" s="427"/>
      <c r="CC5" s="429"/>
      <c r="CD5" s="427" t="s">
        <v>326</v>
      </c>
      <c r="CE5" s="431"/>
      <c r="CF5" s="432"/>
      <c r="CG5" s="427"/>
      <c r="CH5" s="429"/>
      <c r="CI5" s="427" t="s">
        <v>10</v>
      </c>
      <c r="CJ5" s="429"/>
      <c r="CK5" s="429"/>
      <c r="CL5" s="429"/>
      <c r="CM5" s="429"/>
      <c r="CN5" s="427" t="s">
        <v>25</v>
      </c>
      <c r="CO5" s="427"/>
      <c r="CP5" s="427"/>
      <c r="CQ5" s="427"/>
      <c r="CR5" s="427"/>
      <c r="CS5" s="19" t="s">
        <v>26</v>
      </c>
      <c r="CT5" s="24"/>
      <c r="CU5" s="24"/>
      <c r="CV5" s="20"/>
      <c r="CW5" s="20"/>
      <c r="CX5" s="24"/>
      <c r="CY5" s="24"/>
      <c r="CZ5" s="24"/>
      <c r="DA5" s="24"/>
      <c r="DB5" s="24"/>
      <c r="DC5" s="24"/>
      <c r="DD5" s="19" t="s">
        <v>26</v>
      </c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19" t="str">
        <f>PSPL</f>
        <v>PUGET SOUND ENERGY-ELECTRIC</v>
      </c>
      <c r="DR5" s="20"/>
      <c r="DS5" s="22"/>
      <c r="DT5" s="20"/>
      <c r="DU5" s="20"/>
    </row>
    <row r="6" spans="1:125" s="2" customFormat="1" ht="15" customHeight="1">
      <c r="A6" s="20" t="s">
        <v>327</v>
      </c>
      <c r="B6" s="19"/>
      <c r="C6" s="19"/>
      <c r="D6" s="19"/>
      <c r="E6" s="20"/>
      <c r="F6" s="30"/>
      <c r="G6" s="30"/>
      <c r="H6" s="20" t="str">
        <f>TESTYEAR</f>
        <v>FOR THE TWELVE MONTHS ENDED DECEMBER 31, 2013</v>
      </c>
      <c r="I6" s="30"/>
      <c r="J6" s="30"/>
      <c r="K6" s="30"/>
      <c r="L6" s="30"/>
      <c r="M6" s="790" t="str">
        <f>TESTYEAR</f>
        <v>FOR THE TWELVE MONTHS ENDED DECEMBER 31, 2013</v>
      </c>
      <c r="N6" s="790"/>
      <c r="O6" s="790"/>
      <c r="P6" s="790"/>
      <c r="Q6" s="790"/>
      <c r="R6" s="20" t="str">
        <f>TESTYEAR</f>
        <v>FOR THE TWELVE MONTHS ENDED DECEMBER 31, 2013</v>
      </c>
      <c r="S6" s="20"/>
      <c r="T6" s="20"/>
      <c r="U6" s="23"/>
      <c r="V6" s="20" t="str">
        <f>TESTYEAR</f>
        <v>FOR THE TWELVE MONTHS ENDED DECEMBER 31, 2013</v>
      </c>
      <c r="W6" s="20"/>
      <c r="X6" s="20"/>
      <c r="Y6" s="30"/>
      <c r="Z6" s="20" t="str">
        <f>TESTYEAR</f>
        <v>FOR THE TWELVE MONTHS ENDED DECEMBER 31, 2013</v>
      </c>
      <c r="AA6" s="20"/>
      <c r="AB6" s="19"/>
      <c r="AC6" s="19"/>
      <c r="AD6" s="19"/>
      <c r="AE6" s="20" t="str">
        <f>TESTYEAR</f>
        <v>FOR THE TWELVE MONTHS ENDED DECEMBER 31, 2013</v>
      </c>
      <c r="AF6" s="19"/>
      <c r="AG6" s="20"/>
      <c r="AH6" s="30"/>
      <c r="AI6" s="20" t="str">
        <f>TESTYEAR</f>
        <v>FOR THE TWELVE MONTHS ENDED DECEMBER 31, 2013</v>
      </c>
      <c r="AJ6" s="20"/>
      <c r="AK6" s="20"/>
      <c r="AL6" s="20"/>
      <c r="AM6" s="20"/>
      <c r="AN6" s="20"/>
      <c r="AO6" s="20"/>
      <c r="AP6" s="30"/>
      <c r="AQ6" s="30"/>
      <c r="AR6" s="20" t="str">
        <f>TESTYEAR</f>
        <v>FOR THE TWELVE MONTHS ENDED DECEMBER 31, 2013</v>
      </c>
      <c r="AS6" s="24"/>
      <c r="AT6" s="25"/>
      <c r="AU6" s="20"/>
      <c r="AV6" s="30"/>
      <c r="AW6" s="29" t="str">
        <f>TESTYEAR</f>
        <v>FOR THE TWELVE MONTHS ENDED DECEMBER 31, 2013</v>
      </c>
      <c r="AX6" s="29"/>
      <c r="AY6" s="29"/>
      <c r="AZ6" s="29"/>
      <c r="BA6" s="20" t="str">
        <f>TESTYEAR</f>
        <v>FOR THE TWELVE MONTHS ENDED DECEMBER 31, 2013</v>
      </c>
      <c r="BB6" s="20"/>
      <c r="BC6" s="20"/>
      <c r="BD6" s="20"/>
      <c r="BE6" s="30"/>
      <c r="BF6" s="20" t="str">
        <f>TESTYEAR</f>
        <v>FOR THE TWELVE MONTHS ENDED DECEMBER 31, 2013</v>
      </c>
      <c r="BG6" s="20"/>
      <c r="BH6" s="20"/>
      <c r="BI6" s="20"/>
      <c r="BJ6" s="30"/>
      <c r="BK6" s="19" t="str">
        <f>TESTYEAR</f>
        <v>FOR THE TWELVE MONTHS ENDED DECEMBER 31, 2013</v>
      </c>
      <c r="BL6" s="20"/>
      <c r="BM6" s="20"/>
      <c r="BN6" s="20"/>
      <c r="BO6" s="20" t="str">
        <f>TESTYEAR</f>
        <v>FOR THE TWELVE MONTHS ENDED DECEMBER 31, 2013</v>
      </c>
      <c r="BP6" s="30"/>
      <c r="BQ6" s="30"/>
      <c r="BR6" s="30"/>
      <c r="BS6" s="30"/>
      <c r="BT6" s="20" t="str">
        <f>TESTYEAR</f>
        <v>FOR THE TWELVE MONTHS ENDED DECEMBER 31, 2013</v>
      </c>
      <c r="BU6" s="24"/>
      <c r="BV6" s="25"/>
      <c r="BW6" s="20"/>
      <c r="BX6" s="30"/>
      <c r="BY6" s="20" t="str">
        <f>TESTYEAR</f>
        <v>FOR THE TWELVE MONTHS ENDED DECEMBER 31, 2013</v>
      </c>
      <c r="BZ6" s="24"/>
      <c r="CA6" s="25"/>
      <c r="CB6" s="20"/>
      <c r="CC6" s="30"/>
      <c r="CD6" s="20" t="str">
        <f>TESTYEAR</f>
        <v>FOR THE TWELVE MONTHS ENDED DECEMBER 31, 2013</v>
      </c>
      <c r="CE6" s="24"/>
      <c r="CF6" s="25"/>
      <c r="CG6" s="20"/>
      <c r="CH6" s="30"/>
      <c r="CI6" s="20" t="str">
        <f>TESTYEAR</f>
        <v>FOR THE TWELVE MONTHS ENDED DECEMBER 31, 2013</v>
      </c>
      <c r="CJ6" s="30"/>
      <c r="CK6" s="30"/>
      <c r="CL6" s="30"/>
      <c r="CM6" s="30"/>
      <c r="CN6" s="20" t="str">
        <f>TESTYEAR</f>
        <v>FOR THE TWELVE MONTHS ENDED DECEMBER 31, 2013</v>
      </c>
      <c r="CO6" s="20"/>
      <c r="CP6" s="20"/>
      <c r="CQ6" s="20"/>
      <c r="CR6" s="20"/>
      <c r="CS6" s="20" t="str">
        <f>TESTYEAR</f>
        <v>FOR THE TWELVE MONTHS ENDED DECEMBER 31, 2013</v>
      </c>
      <c r="CT6" s="24"/>
      <c r="CU6" s="24"/>
      <c r="CV6" s="20"/>
      <c r="CW6" s="20"/>
      <c r="CX6" s="24"/>
      <c r="CY6" s="24"/>
      <c r="CZ6" s="24"/>
      <c r="DA6" s="24"/>
      <c r="DB6" s="24"/>
      <c r="DC6" s="24"/>
      <c r="DD6" s="20" t="str">
        <f>TESTYEAR</f>
        <v>FOR THE TWELVE MONTHS ENDED DECEMBER 31, 2013</v>
      </c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19" t="s">
        <v>28</v>
      </c>
      <c r="DR6" s="20"/>
      <c r="DS6" s="30"/>
      <c r="DT6" s="27"/>
      <c r="DU6" s="20"/>
    </row>
    <row r="7" spans="1:125" s="2" customFormat="1" ht="15" customHeight="1">
      <c r="A7" s="19" t="s">
        <v>29</v>
      </c>
      <c r="B7" s="19"/>
      <c r="C7" s="19"/>
      <c r="D7" s="19"/>
      <c r="E7" s="20"/>
      <c r="F7" s="20"/>
      <c r="G7" s="20"/>
      <c r="H7" s="19" t="s">
        <v>29</v>
      </c>
      <c r="I7" s="20"/>
      <c r="J7" s="20"/>
      <c r="K7" s="20"/>
      <c r="L7" s="20"/>
      <c r="M7" s="791" t="str">
        <f>DOCKET</f>
        <v>COMMISSION BASIS REPORT</v>
      </c>
      <c r="N7" s="791"/>
      <c r="O7" s="791"/>
      <c r="P7" s="791"/>
      <c r="Q7" s="791"/>
      <c r="R7" s="20" t="str">
        <f>DOCKET</f>
        <v>COMMISSION BASIS REPORT</v>
      </c>
      <c r="S7" s="19"/>
      <c r="T7" s="19"/>
      <c r="U7" s="23"/>
      <c r="V7" s="19" t="str">
        <f>DOCKET</f>
        <v>COMMISSION BASIS REPORT</v>
      </c>
      <c r="W7" s="20"/>
      <c r="X7" s="20"/>
      <c r="Y7" s="30"/>
      <c r="Z7" s="19" t="str">
        <f>DOCKET</f>
        <v>COMMISSION BASIS REPORT</v>
      </c>
      <c r="AA7" s="20"/>
      <c r="AB7" s="19"/>
      <c r="AC7" s="19"/>
      <c r="AD7" s="19"/>
      <c r="AE7" s="20" t="str">
        <f>DOCKET</f>
        <v>COMMISSION BASIS REPORT</v>
      </c>
      <c r="AF7" s="19"/>
      <c r="AG7" s="20"/>
      <c r="AH7" s="20"/>
      <c r="AI7" s="20" t="str">
        <f>DOCKET</f>
        <v>COMMISSION BASIS REPORT</v>
      </c>
      <c r="AJ7" s="20"/>
      <c r="AK7" s="20"/>
      <c r="AL7" s="20"/>
      <c r="AM7" s="20"/>
      <c r="AN7" s="20"/>
      <c r="AO7" s="20"/>
      <c r="AP7" s="30"/>
      <c r="AQ7" s="30"/>
      <c r="AR7" s="20" t="str">
        <f>DOCKET</f>
        <v>COMMISSION BASIS REPORT</v>
      </c>
      <c r="AS7" s="24"/>
      <c r="AT7" s="25"/>
      <c r="AU7" s="20"/>
      <c r="AV7" s="20"/>
      <c r="AW7" s="29" t="str">
        <f>DOCKET</f>
        <v>COMMISSION BASIS REPORT</v>
      </c>
      <c r="AX7" s="29"/>
      <c r="AY7" s="29"/>
      <c r="AZ7" s="29"/>
      <c r="BA7" s="19" t="str">
        <f>DOCKET</f>
        <v>COMMISSION BASIS REPORT</v>
      </c>
      <c r="BB7" s="20"/>
      <c r="BC7" s="20"/>
      <c r="BD7" s="19"/>
      <c r="BE7" s="30"/>
      <c r="BF7" s="790" t="str">
        <f>DOCKET</f>
        <v>COMMISSION BASIS REPORT</v>
      </c>
      <c r="BG7" s="790"/>
      <c r="BH7" s="790"/>
      <c r="BI7" s="790"/>
      <c r="BJ7" s="790"/>
      <c r="BK7" s="19" t="str">
        <f>DOCKET</f>
        <v>COMMISSION BASIS REPORT</v>
      </c>
      <c r="BL7" s="20"/>
      <c r="BM7" s="20"/>
      <c r="BN7" s="20"/>
      <c r="BO7" s="790" t="str">
        <f>DOCKET</f>
        <v>COMMISSION BASIS REPORT</v>
      </c>
      <c r="BP7" s="790"/>
      <c r="BQ7" s="790"/>
      <c r="BR7" s="790"/>
      <c r="BS7" s="790"/>
      <c r="BT7" s="20" t="str">
        <f>DOCKET</f>
        <v>COMMISSION BASIS REPORT</v>
      </c>
      <c r="BU7" s="24"/>
      <c r="BV7" s="25"/>
      <c r="BW7" s="20"/>
      <c r="BX7" s="20"/>
      <c r="BY7" s="20" t="str">
        <f>DOCKET</f>
        <v>COMMISSION BASIS REPORT</v>
      </c>
      <c r="BZ7" s="24"/>
      <c r="CA7" s="25"/>
      <c r="CB7" s="20"/>
      <c r="CC7" s="20"/>
      <c r="CD7" s="20" t="str">
        <f>DOCKET</f>
        <v>COMMISSION BASIS REPORT</v>
      </c>
      <c r="CE7" s="24"/>
      <c r="CF7" s="25"/>
      <c r="CG7" s="20"/>
      <c r="CH7" s="20"/>
      <c r="CI7" s="20" t="str">
        <f>DOCKET</f>
        <v>COMMISSION BASIS REPORT</v>
      </c>
      <c r="CJ7" s="20"/>
      <c r="CK7" s="20"/>
      <c r="CL7" s="20"/>
      <c r="CM7" s="20"/>
      <c r="CN7" s="19" t="str">
        <f>DOCKET</f>
        <v>COMMISSION BASIS REPORT</v>
      </c>
      <c r="CO7" s="20"/>
      <c r="CP7" s="20"/>
      <c r="CQ7" s="20"/>
      <c r="CR7" s="20"/>
      <c r="CS7" s="20" t="str">
        <f>DOCKET</f>
        <v>COMMISSION BASIS REPORT</v>
      </c>
      <c r="CT7" s="24"/>
      <c r="CU7" s="24"/>
      <c r="CV7" s="20"/>
      <c r="CW7" s="20"/>
      <c r="CX7" s="24"/>
      <c r="CY7" s="24"/>
      <c r="CZ7" s="24"/>
      <c r="DA7" s="24"/>
      <c r="DB7" s="24"/>
      <c r="DC7" s="24"/>
      <c r="DD7" s="20" t="str">
        <f>DOCKET</f>
        <v>COMMISSION BASIS REPORT</v>
      </c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427" t="str">
        <f>TESTYEAR</f>
        <v>FOR THE TWELVE MONTHS ENDED DECEMBER 31, 2013</v>
      </c>
      <c r="DR7" s="20"/>
      <c r="DS7" s="20"/>
      <c r="DT7" s="27"/>
      <c r="DU7" s="20"/>
    </row>
    <row r="8" spans="1:125" s="2" customFormat="1" ht="15" customHeight="1">
      <c r="F8" s="31"/>
      <c r="P8" s="32"/>
      <c r="S8" s="33"/>
      <c r="T8" s="33"/>
      <c r="U8" s="34"/>
      <c r="W8" s="33"/>
      <c r="X8" s="35"/>
      <c r="Y8" s="35"/>
      <c r="AB8" s="33"/>
      <c r="AC8" s="33"/>
      <c r="AD8" s="33"/>
      <c r="AK8" s="379"/>
      <c r="AL8" s="379"/>
      <c r="AM8" s="379"/>
      <c r="AN8" s="379" t="s">
        <v>30</v>
      </c>
      <c r="AO8" s="379"/>
      <c r="AP8" s="379"/>
      <c r="AQ8" s="379" t="s">
        <v>31</v>
      </c>
      <c r="AR8" s="37"/>
      <c r="AT8" s="13"/>
      <c r="AV8" s="38"/>
      <c r="AX8" s="33"/>
      <c r="BA8" s="14"/>
      <c r="BB8" s="11"/>
      <c r="BC8" s="11"/>
      <c r="BD8" s="14"/>
      <c r="BE8" s="14"/>
      <c r="BG8" s="33"/>
      <c r="BH8" s="33"/>
      <c r="BO8" s="35"/>
      <c r="BP8" s="35"/>
      <c r="BQ8" s="35"/>
      <c r="BR8" s="35"/>
      <c r="BS8" s="35"/>
      <c r="BT8" s="37"/>
      <c r="BV8" s="13" t="s">
        <v>0</v>
      </c>
      <c r="BX8" s="38"/>
      <c r="BY8" s="37"/>
      <c r="CA8" s="13"/>
      <c r="CC8" s="38"/>
      <c r="CD8" s="37"/>
      <c r="CF8" s="13"/>
      <c r="CH8" s="38"/>
      <c r="CI8" s="37"/>
      <c r="CJ8" s="38"/>
      <c r="CK8" s="38"/>
      <c r="CL8" s="38"/>
      <c r="CM8" s="38"/>
      <c r="CS8" s="39"/>
      <c r="CV8" s="40"/>
      <c r="CW8" s="40"/>
      <c r="CX8" s="20"/>
      <c r="CY8" s="20"/>
      <c r="CZ8" s="19"/>
      <c r="DA8" s="19"/>
      <c r="DB8" s="19"/>
      <c r="DC8" s="19"/>
      <c r="DD8" s="19"/>
      <c r="DE8" s="19"/>
      <c r="DF8" s="20"/>
      <c r="DG8" s="40"/>
      <c r="DH8" s="40"/>
      <c r="DI8" s="20"/>
      <c r="DJ8" s="20"/>
      <c r="DK8" s="20"/>
      <c r="DL8" s="20"/>
      <c r="DM8" s="20"/>
      <c r="DN8" s="20"/>
      <c r="DO8" s="20"/>
      <c r="DP8" s="19"/>
      <c r="DQ8" s="20" t="str">
        <f>DOCKET</f>
        <v>COMMISSION BASIS REPORT</v>
      </c>
      <c r="DR8" s="20"/>
      <c r="DS8" s="20"/>
      <c r="DT8" s="27"/>
      <c r="DU8" s="20"/>
    </row>
    <row r="9" spans="1:125" s="2" customFormat="1" ht="15" customHeight="1">
      <c r="A9" s="380" t="s">
        <v>32</v>
      </c>
      <c r="B9" s="33"/>
      <c r="C9" s="33"/>
      <c r="D9" s="42"/>
      <c r="G9" s="379"/>
      <c r="H9" s="380" t="s">
        <v>32</v>
      </c>
      <c r="I9" s="379"/>
      <c r="M9" s="379" t="s">
        <v>32</v>
      </c>
      <c r="N9" s="33"/>
      <c r="O9" s="380"/>
      <c r="P9" s="380"/>
      <c r="Q9" s="380" t="s">
        <v>33</v>
      </c>
      <c r="R9" s="380" t="s">
        <v>32</v>
      </c>
      <c r="U9" s="43"/>
      <c r="V9" s="380" t="s">
        <v>32</v>
      </c>
      <c r="Y9" s="379" t="s">
        <v>0</v>
      </c>
      <c r="Z9" s="379" t="s">
        <v>32</v>
      </c>
      <c r="AB9" s="33"/>
      <c r="AC9" s="33"/>
      <c r="AD9" s="33"/>
      <c r="AE9" s="380" t="s">
        <v>32</v>
      </c>
      <c r="AI9" s="379" t="s">
        <v>32</v>
      </c>
      <c r="AK9" s="379" t="s">
        <v>34</v>
      </c>
      <c r="AL9" s="379" t="s">
        <v>35</v>
      </c>
      <c r="AM9" s="379" t="s">
        <v>36</v>
      </c>
      <c r="AN9" s="379" t="s">
        <v>37</v>
      </c>
      <c r="AO9" s="379" t="s">
        <v>36</v>
      </c>
      <c r="AP9" s="379" t="s">
        <v>34</v>
      </c>
      <c r="AQ9" s="379" t="s">
        <v>38</v>
      </c>
      <c r="AR9" s="37" t="s">
        <v>39</v>
      </c>
      <c r="AT9" s="13"/>
      <c r="AU9" s="380"/>
      <c r="AV9" s="380"/>
      <c r="AW9" s="379" t="s">
        <v>32</v>
      </c>
      <c r="BA9" s="379" t="s">
        <v>32</v>
      </c>
      <c r="BB9" s="14"/>
      <c r="BC9" s="14"/>
      <c r="BD9" s="14"/>
      <c r="BE9" s="14"/>
      <c r="BF9" s="380" t="s">
        <v>32</v>
      </c>
      <c r="BJ9" s="379" t="s">
        <v>0</v>
      </c>
      <c r="BK9" s="380" t="s">
        <v>32</v>
      </c>
      <c r="BL9" s="33"/>
      <c r="BM9" s="33"/>
      <c r="BO9" s="380" t="s">
        <v>32</v>
      </c>
      <c r="BP9" s="44"/>
      <c r="BQ9" s="44"/>
      <c r="BR9" s="44"/>
      <c r="BS9" s="44"/>
      <c r="BT9" s="37" t="s">
        <v>39</v>
      </c>
      <c r="BV9" s="13"/>
      <c r="BW9" s="380"/>
      <c r="BX9" s="380"/>
      <c r="BY9" s="380" t="s">
        <v>32</v>
      </c>
      <c r="CA9" s="380"/>
      <c r="CB9" s="380"/>
      <c r="CC9" s="380"/>
      <c r="CD9" s="45" t="s">
        <v>32</v>
      </c>
      <c r="CE9" s="46"/>
      <c r="CF9" s="46"/>
      <c r="CG9" s="46"/>
      <c r="CH9" s="47"/>
      <c r="CI9" s="379" t="s">
        <v>32</v>
      </c>
      <c r="CJ9" s="33"/>
      <c r="CK9" s="47"/>
      <c r="CL9" s="47"/>
      <c r="CM9" s="47"/>
      <c r="CN9" s="379" t="s">
        <v>32</v>
      </c>
      <c r="CS9" s="48"/>
      <c r="CU9" s="49" t="s">
        <v>40</v>
      </c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50"/>
      <c r="DG9" s="49"/>
      <c r="DH9" s="49"/>
      <c r="DI9" s="49"/>
      <c r="DJ9" s="49"/>
      <c r="DK9" s="50"/>
      <c r="DL9" s="50"/>
      <c r="DM9" s="50"/>
      <c r="DN9" s="50"/>
      <c r="DO9" s="50"/>
      <c r="DP9" s="49"/>
      <c r="DU9" s="379"/>
    </row>
    <row r="10" spans="1:125" s="2" customFormat="1" ht="15" customHeight="1">
      <c r="A10" s="51" t="s">
        <v>41</v>
      </c>
      <c r="B10" s="52" t="s">
        <v>42</v>
      </c>
      <c r="C10" s="52"/>
      <c r="D10" s="52"/>
      <c r="E10" s="52"/>
      <c r="F10" s="52"/>
      <c r="G10" s="53"/>
      <c r="H10" s="51" t="s">
        <v>41</v>
      </c>
      <c r="I10" s="52" t="s">
        <v>42</v>
      </c>
      <c r="J10" s="52"/>
      <c r="K10" s="53" t="s">
        <v>43</v>
      </c>
      <c r="L10" s="53" t="s">
        <v>44</v>
      </c>
      <c r="M10" s="53" t="s">
        <v>41</v>
      </c>
      <c r="N10" s="52" t="s">
        <v>42</v>
      </c>
      <c r="O10" s="51" t="s">
        <v>45</v>
      </c>
      <c r="P10" s="51" t="s">
        <v>46</v>
      </c>
      <c r="Q10" s="51" t="s">
        <v>47</v>
      </c>
      <c r="R10" s="51" t="s">
        <v>41</v>
      </c>
      <c r="S10" s="54" t="s">
        <v>42</v>
      </c>
      <c r="T10" s="52"/>
      <c r="U10" s="55" t="s">
        <v>43</v>
      </c>
      <c r="V10" s="51" t="s">
        <v>41</v>
      </c>
      <c r="W10" s="54" t="s">
        <v>42</v>
      </c>
      <c r="X10" s="53"/>
      <c r="Y10" s="53" t="s">
        <v>43</v>
      </c>
      <c r="Z10" s="53" t="s">
        <v>41</v>
      </c>
      <c r="AA10" s="54" t="s">
        <v>42</v>
      </c>
      <c r="AB10" s="53"/>
      <c r="AC10" s="53" t="s">
        <v>43</v>
      </c>
      <c r="AD10" s="53" t="s">
        <v>44</v>
      </c>
      <c r="AE10" s="53" t="s">
        <v>41</v>
      </c>
      <c r="AF10" s="56" t="s">
        <v>42</v>
      </c>
      <c r="AG10" s="54"/>
      <c r="AH10" s="57" t="s">
        <v>43</v>
      </c>
      <c r="AI10" s="53" t="s">
        <v>41</v>
      </c>
      <c r="AJ10" s="53" t="s">
        <v>48</v>
      </c>
      <c r="AK10" s="53" t="s">
        <v>49</v>
      </c>
      <c r="AL10" s="53" t="s">
        <v>50</v>
      </c>
      <c r="AM10" s="53" t="s">
        <v>51</v>
      </c>
      <c r="AN10" s="53" t="s">
        <v>52</v>
      </c>
      <c r="AO10" s="53" t="s">
        <v>53</v>
      </c>
      <c r="AP10" s="53" t="s">
        <v>50</v>
      </c>
      <c r="AQ10" s="53" t="s">
        <v>54</v>
      </c>
      <c r="AR10" s="58" t="s">
        <v>41</v>
      </c>
      <c r="AS10" s="54" t="s">
        <v>42</v>
      </c>
      <c r="AT10" s="59" t="s">
        <v>45</v>
      </c>
      <c r="AU10" s="60" t="s">
        <v>46</v>
      </c>
      <c r="AV10" s="51" t="s">
        <v>44</v>
      </c>
      <c r="AW10" s="53" t="s">
        <v>41</v>
      </c>
      <c r="AX10" s="54" t="s">
        <v>42</v>
      </c>
      <c r="AY10" s="52"/>
      <c r="AZ10" s="53" t="s">
        <v>43</v>
      </c>
      <c r="BA10" s="53" t="s">
        <v>41</v>
      </c>
      <c r="BB10" s="56" t="s">
        <v>42</v>
      </c>
      <c r="BC10" s="53" t="s">
        <v>55</v>
      </c>
      <c r="BD10" s="53" t="s">
        <v>46</v>
      </c>
      <c r="BE10" s="61" t="s">
        <v>44</v>
      </c>
      <c r="BF10" s="51" t="s">
        <v>41</v>
      </c>
      <c r="BG10" s="54" t="s">
        <v>42</v>
      </c>
      <c r="BH10" s="53"/>
      <c r="BI10" s="53"/>
      <c r="BJ10" s="53" t="s">
        <v>43</v>
      </c>
      <c r="BK10" s="51" t="s">
        <v>41</v>
      </c>
      <c r="BL10" s="56" t="s">
        <v>42</v>
      </c>
      <c r="BM10" s="53"/>
      <c r="BN10" s="57" t="s">
        <v>43</v>
      </c>
      <c r="BO10" s="51" t="s">
        <v>41</v>
      </c>
      <c r="BP10" s="62"/>
      <c r="BQ10" s="53" t="s">
        <v>45</v>
      </c>
      <c r="BR10" s="53" t="s">
        <v>46</v>
      </c>
      <c r="BS10" s="51" t="s">
        <v>44</v>
      </c>
      <c r="BT10" s="58" t="s">
        <v>41</v>
      </c>
      <c r="BU10" s="54" t="s">
        <v>42</v>
      </c>
      <c r="BV10" s="59" t="s">
        <v>45</v>
      </c>
      <c r="BW10" s="60" t="s">
        <v>46</v>
      </c>
      <c r="BX10" s="51" t="s">
        <v>44</v>
      </c>
      <c r="BY10" s="53" t="s">
        <v>41</v>
      </c>
      <c r="BZ10" s="52" t="s">
        <v>42</v>
      </c>
      <c r="CA10" s="51" t="s">
        <v>45</v>
      </c>
      <c r="CB10" s="51" t="s">
        <v>46</v>
      </c>
      <c r="CC10" s="51" t="s">
        <v>44</v>
      </c>
      <c r="CD10" s="63" t="s">
        <v>41</v>
      </c>
      <c r="CE10" s="64" t="s">
        <v>42</v>
      </c>
      <c r="CF10" s="59" t="s">
        <v>45</v>
      </c>
      <c r="CG10" s="60" t="s">
        <v>46</v>
      </c>
      <c r="CH10" s="51" t="s">
        <v>44</v>
      </c>
      <c r="CI10" s="53" t="s">
        <v>41</v>
      </c>
      <c r="CJ10" s="52" t="s">
        <v>42</v>
      </c>
      <c r="CK10" s="59" t="s">
        <v>45</v>
      </c>
      <c r="CL10" s="60" t="s">
        <v>46</v>
      </c>
      <c r="CM10" s="51" t="s">
        <v>44</v>
      </c>
      <c r="CN10" s="53" t="s">
        <v>41</v>
      </c>
      <c r="CO10" s="54" t="s">
        <v>42</v>
      </c>
      <c r="CP10" s="52"/>
      <c r="CQ10" s="52"/>
      <c r="CR10" s="57" t="s">
        <v>56</v>
      </c>
      <c r="CS10" s="48"/>
      <c r="CU10" s="65" t="s">
        <v>328</v>
      </c>
      <c r="CV10" s="379" t="s">
        <v>58</v>
      </c>
      <c r="CW10" s="379" t="s">
        <v>52</v>
      </c>
      <c r="CX10" s="379" t="s">
        <v>59</v>
      </c>
      <c r="CY10" s="379" t="s">
        <v>61</v>
      </c>
      <c r="CZ10" s="379" t="s">
        <v>62</v>
      </c>
      <c r="DA10" s="379" t="s">
        <v>63</v>
      </c>
      <c r="DB10" s="379" t="s">
        <v>64</v>
      </c>
      <c r="DC10" s="380" t="s">
        <v>65</v>
      </c>
      <c r="DD10" s="379"/>
      <c r="DE10" s="379"/>
      <c r="DF10" s="379" t="s">
        <v>66</v>
      </c>
      <c r="DG10" s="379" t="s">
        <v>67</v>
      </c>
      <c r="DH10" s="379" t="s">
        <v>68</v>
      </c>
      <c r="DI10" s="379" t="s">
        <v>69</v>
      </c>
      <c r="DJ10" s="379" t="s">
        <v>70</v>
      </c>
      <c r="DK10" s="379" t="s">
        <v>21</v>
      </c>
      <c r="DL10" s="379" t="s">
        <v>72</v>
      </c>
      <c r="DM10" s="379" t="s">
        <v>73</v>
      </c>
      <c r="DN10" s="379" t="s">
        <v>329</v>
      </c>
      <c r="DO10" s="379" t="s">
        <v>60</v>
      </c>
      <c r="DP10" s="379" t="s">
        <v>75</v>
      </c>
      <c r="DS10" s="379" t="s">
        <v>45</v>
      </c>
      <c r="DT10" s="379"/>
      <c r="DU10" s="379" t="s">
        <v>46</v>
      </c>
    </row>
    <row r="11" spans="1:125" ht="15" customHeight="1">
      <c r="A11" s="66">
        <v>1</v>
      </c>
      <c r="B11" s="67" t="s">
        <v>76</v>
      </c>
      <c r="C11" s="68"/>
      <c r="D11" s="68"/>
      <c r="F11" s="69"/>
      <c r="H11" s="66">
        <v>1</v>
      </c>
      <c r="I11" s="2" t="s">
        <v>77</v>
      </c>
      <c r="M11" s="70"/>
      <c r="N11" s="71"/>
      <c r="O11" s="71"/>
      <c r="P11" s="71"/>
      <c r="Q11" s="71"/>
      <c r="U11" s="5"/>
      <c r="V11" s="66"/>
      <c r="W11" s="72"/>
      <c r="X11" s="73"/>
      <c r="Y11" s="74"/>
      <c r="Z11" s="75"/>
      <c r="AA11" s="75"/>
      <c r="AB11" s="75"/>
      <c r="AC11" s="75"/>
      <c r="AD11" s="75"/>
      <c r="AK11" s="434" t="s">
        <v>78</v>
      </c>
      <c r="AL11" s="434" t="s">
        <v>79</v>
      </c>
      <c r="AM11" s="434" t="str">
        <f>AL11</f>
        <v>August</v>
      </c>
      <c r="AN11" s="434" t="str">
        <f>AM11</f>
        <v>August</v>
      </c>
      <c r="AO11" s="434" t="str">
        <f>AN11</f>
        <v>August</v>
      </c>
      <c r="AP11" s="434" t="str">
        <f>AO11</f>
        <v>August</v>
      </c>
      <c r="AS11" s="76"/>
      <c r="AT11" s="77"/>
      <c r="AW11" s="4"/>
      <c r="AX11" s="4"/>
      <c r="AY11" s="4"/>
      <c r="AZ11" s="4"/>
      <c r="BA11" s="68"/>
      <c r="BB11" s="68"/>
      <c r="BC11" s="68"/>
      <c r="BD11" s="68"/>
      <c r="BE11" s="68"/>
      <c r="BF11" s="66"/>
      <c r="BG11" s="78"/>
      <c r="BH11" s="79"/>
      <c r="BI11" s="75"/>
      <c r="BJ11" s="75"/>
      <c r="BO11" s="66"/>
      <c r="BP11" s="74"/>
      <c r="BQ11" s="74"/>
      <c r="BR11" s="80"/>
      <c r="BS11" s="80"/>
      <c r="BU11" s="76"/>
      <c r="BV11" s="77"/>
      <c r="BY11" s="35"/>
      <c r="BZ11" s="81"/>
      <c r="CA11" s="82"/>
      <c r="CB11" s="82"/>
      <c r="CC11" s="83"/>
      <c r="CD11" s="84"/>
      <c r="CE11" s="84"/>
      <c r="CF11" s="84"/>
      <c r="CG11" s="84"/>
      <c r="CH11" s="84"/>
      <c r="CK11" s="84"/>
      <c r="CL11" s="84"/>
      <c r="CM11" s="84"/>
      <c r="CR11" s="66"/>
      <c r="CS11" s="85" t="s">
        <v>32</v>
      </c>
      <c r="CT11" s="2"/>
      <c r="CU11" s="65" t="s">
        <v>330</v>
      </c>
      <c r="CV11" s="379" t="s">
        <v>81</v>
      </c>
      <c r="CW11" s="379" t="s">
        <v>82</v>
      </c>
      <c r="CX11" s="379" t="s">
        <v>83</v>
      </c>
      <c r="CY11" s="86" t="s">
        <v>85</v>
      </c>
      <c r="CZ11" s="86" t="s">
        <v>86</v>
      </c>
      <c r="DA11" s="379" t="s">
        <v>304</v>
      </c>
      <c r="DB11" s="379" t="s">
        <v>88</v>
      </c>
      <c r="DC11" s="380" t="s">
        <v>89</v>
      </c>
      <c r="DD11" s="85" t="s">
        <v>32</v>
      </c>
      <c r="DE11" s="2"/>
      <c r="DF11" s="379" t="s">
        <v>90</v>
      </c>
      <c r="DG11" s="86" t="s">
        <v>91</v>
      </c>
      <c r="DH11" s="379" t="s">
        <v>92</v>
      </c>
      <c r="DI11" s="86" t="s">
        <v>93</v>
      </c>
      <c r="DJ11" s="86" t="s">
        <v>94</v>
      </c>
      <c r="DK11" s="2"/>
      <c r="DL11" s="379" t="s">
        <v>95</v>
      </c>
      <c r="DM11" s="379" t="s">
        <v>96</v>
      </c>
      <c r="DN11" s="379" t="s">
        <v>331</v>
      </c>
      <c r="DO11" s="379" t="s">
        <v>84</v>
      </c>
      <c r="DP11" s="35" t="s">
        <v>98</v>
      </c>
      <c r="DQ11" s="379" t="s">
        <v>32</v>
      </c>
      <c r="DR11" s="2"/>
      <c r="DS11" s="379" t="s">
        <v>99</v>
      </c>
      <c r="DT11" s="379" t="s">
        <v>75</v>
      </c>
      <c r="DU11" s="379" t="s">
        <v>99</v>
      </c>
    </row>
    <row r="12" spans="1:125" ht="15" customHeight="1">
      <c r="A12" s="87">
        <f>+A11+1</f>
        <v>2</v>
      </c>
      <c r="C12" s="88" t="s">
        <v>45</v>
      </c>
      <c r="D12" s="75" t="s">
        <v>100</v>
      </c>
      <c r="E12" s="89" t="s">
        <v>305</v>
      </c>
      <c r="F12" s="66" t="s">
        <v>102</v>
      </c>
      <c r="H12" s="87">
        <f>H11+1</f>
        <v>2</v>
      </c>
      <c r="I12" s="90" t="s">
        <v>103</v>
      </c>
      <c r="K12" s="91">
        <v>6091473.1799999997</v>
      </c>
      <c r="M12" s="66">
        <v>1</v>
      </c>
      <c r="N12" s="92" t="s">
        <v>104</v>
      </c>
      <c r="O12" s="93"/>
      <c r="P12" s="94"/>
      <c r="Q12" s="93"/>
      <c r="R12" s="66">
        <v>1</v>
      </c>
      <c r="S12" s="97" t="s">
        <v>106</v>
      </c>
      <c r="T12" s="97"/>
      <c r="U12" s="98">
        <v>182062019.83999997</v>
      </c>
      <c r="V12" s="66">
        <v>1</v>
      </c>
      <c r="W12" s="72" t="s">
        <v>107</v>
      </c>
      <c r="X12" s="98">
        <f>DU49</f>
        <v>5295557479.2484007</v>
      </c>
      <c r="Y12" s="74" t="s">
        <v>0</v>
      </c>
      <c r="Z12" s="66">
        <v>1</v>
      </c>
      <c r="AA12" s="100" t="s">
        <v>108</v>
      </c>
      <c r="AB12" s="101"/>
      <c r="AC12" s="101"/>
      <c r="AD12" s="101"/>
      <c r="AE12" s="66">
        <v>1</v>
      </c>
      <c r="AF12" s="68" t="s">
        <v>332</v>
      </c>
      <c r="AG12" s="102"/>
      <c r="AH12" s="103"/>
      <c r="AI12" s="66">
        <v>1</v>
      </c>
      <c r="AJ12" s="435" t="s">
        <v>431</v>
      </c>
      <c r="AK12" s="104">
        <v>11257841.459999999</v>
      </c>
      <c r="AL12" s="104">
        <v>2082944015.48</v>
      </c>
      <c r="AM12" s="104">
        <v>70601891.769999996</v>
      </c>
      <c r="AN12" s="104">
        <v>-7026521.5500000101</v>
      </c>
      <c r="AO12" s="104">
        <v>349692.78</v>
      </c>
      <c r="AP12" s="436">
        <f>AL12-AM12-AN12-AO12</f>
        <v>2019018952.48</v>
      </c>
      <c r="AQ12" s="437">
        <f>ROUND(AK12/AP12,6)</f>
        <v>5.5760000000000002E-3</v>
      </c>
      <c r="AR12" s="66">
        <v>1</v>
      </c>
      <c r="AS12" s="107" t="s">
        <v>111</v>
      </c>
      <c r="AT12" s="108">
        <v>7100121.0826484933</v>
      </c>
      <c r="AU12" s="108">
        <v>6436435.7488754522</v>
      </c>
      <c r="AV12" s="108">
        <f>AU12-AT12</f>
        <v>-663685.33377304114</v>
      </c>
      <c r="AW12" s="66">
        <v>1</v>
      </c>
      <c r="AX12" s="110" t="s">
        <v>112</v>
      </c>
      <c r="AY12" s="111"/>
      <c r="AZ12" s="112">
        <v>82630759.728384003</v>
      </c>
      <c r="BA12" s="66">
        <v>1</v>
      </c>
      <c r="BB12" s="68" t="s">
        <v>113</v>
      </c>
      <c r="BC12" s="113">
        <v>106424.05644968063</v>
      </c>
      <c r="BD12" s="113">
        <v>107947.75000694861</v>
      </c>
      <c r="BE12" s="113">
        <f>+BD12-BC12</f>
        <v>1523.6935572679795</v>
      </c>
      <c r="BF12" s="66">
        <f t="shared" ref="BF12:BF20" si="0">BF11+1</f>
        <v>1</v>
      </c>
      <c r="BG12" s="114" t="s">
        <v>114</v>
      </c>
      <c r="BH12" s="74"/>
      <c r="BI12" s="74">
        <v>4346208000</v>
      </c>
      <c r="BJ12" s="74"/>
      <c r="BK12" s="87" t="s">
        <v>115</v>
      </c>
      <c r="BL12" s="78" t="s">
        <v>116</v>
      </c>
      <c r="BM12" s="78"/>
      <c r="BN12" s="116">
        <v>29242.484668141653</v>
      </c>
      <c r="BO12" s="66">
        <v>1</v>
      </c>
      <c r="BP12" s="117" t="s">
        <v>308</v>
      </c>
      <c r="BQ12" s="98">
        <v>-98879651.789999992</v>
      </c>
      <c r="BR12" s="98">
        <v>0</v>
      </c>
      <c r="BS12" s="98">
        <f>BR12-BQ12</f>
        <v>98879651.789999992</v>
      </c>
      <c r="BT12" s="118">
        <v>1</v>
      </c>
      <c r="BU12" s="68" t="s">
        <v>118</v>
      </c>
      <c r="BV12" s="119">
        <v>9203927.9426160213</v>
      </c>
      <c r="BW12" s="119">
        <v>6181037.9033517446</v>
      </c>
      <c r="BX12" s="108">
        <f>BW12-BV12</f>
        <v>-3022890.0392642766</v>
      </c>
      <c r="BY12" s="66">
        <v>1</v>
      </c>
      <c r="BZ12" s="108" t="s">
        <v>119</v>
      </c>
      <c r="CA12" s="234">
        <v>90000</v>
      </c>
      <c r="CB12" s="234">
        <v>98333.333333333328</v>
      </c>
      <c r="CC12" s="234">
        <f>CB12-CA12</f>
        <v>8333.3333333333285</v>
      </c>
      <c r="CD12" s="121" t="s">
        <v>115</v>
      </c>
      <c r="CE12" s="84" t="s">
        <v>333</v>
      </c>
      <c r="CF12" s="122">
        <v>-4805336</v>
      </c>
      <c r="CG12" s="122">
        <v>0</v>
      </c>
      <c r="CH12" s="122">
        <f>CG12-CF12</f>
        <v>4805336</v>
      </c>
      <c r="CI12" s="66">
        <v>1</v>
      </c>
      <c r="CJ12" s="95" t="s">
        <v>105</v>
      </c>
      <c r="CK12" s="387"/>
      <c r="CL12" s="387"/>
      <c r="CM12" s="387"/>
      <c r="CN12" s="66">
        <v>1</v>
      </c>
      <c r="CO12" s="68" t="s">
        <v>15</v>
      </c>
      <c r="CR12" s="123">
        <v>5.705E-3</v>
      </c>
      <c r="CS12" s="85" t="s">
        <v>41</v>
      </c>
      <c r="CT12" s="2"/>
      <c r="CU12" s="65" t="s">
        <v>334</v>
      </c>
      <c r="CV12" s="124">
        <v>3.01</v>
      </c>
      <c r="CW12" s="124">
        <f t="shared" ref="CW12:DC12" si="1">CV12+0.01</f>
        <v>3.0199999999999996</v>
      </c>
      <c r="CX12" s="124">
        <f t="shared" si="1"/>
        <v>3.0299999999999994</v>
      </c>
      <c r="CY12" s="124">
        <f>CX12+0.01</f>
        <v>3.0399999999999991</v>
      </c>
      <c r="CZ12" s="124">
        <f t="shared" si="1"/>
        <v>3.0499999999999989</v>
      </c>
      <c r="DA12" s="124">
        <f t="shared" si="1"/>
        <v>3.0599999999999987</v>
      </c>
      <c r="DB12" s="124">
        <f t="shared" si="1"/>
        <v>3.0699999999999985</v>
      </c>
      <c r="DC12" s="124">
        <f t="shared" si="1"/>
        <v>3.0799999999999983</v>
      </c>
      <c r="DD12" s="85" t="s">
        <v>41</v>
      </c>
      <c r="DE12" s="2"/>
      <c r="DF12" s="124">
        <f>DC12+0.01</f>
        <v>3.0899999999999981</v>
      </c>
      <c r="DG12" s="124">
        <f>DF12+0.01</f>
        <v>3.0999999999999979</v>
      </c>
      <c r="DH12" s="124">
        <f t="shared" ref="DH12:DN12" si="2">DG12+0.01</f>
        <v>3.1099999999999977</v>
      </c>
      <c r="DI12" s="124">
        <f t="shared" si="2"/>
        <v>3.1199999999999974</v>
      </c>
      <c r="DJ12" s="124">
        <f t="shared" si="2"/>
        <v>3.1299999999999972</v>
      </c>
      <c r="DK12" s="124">
        <f t="shared" si="2"/>
        <v>3.139999999999997</v>
      </c>
      <c r="DL12" s="124">
        <f t="shared" si="2"/>
        <v>3.1499999999999968</v>
      </c>
      <c r="DM12" s="124">
        <f t="shared" si="2"/>
        <v>3.1599999999999966</v>
      </c>
      <c r="DN12" s="124">
        <f t="shared" si="2"/>
        <v>3.1699999999999964</v>
      </c>
      <c r="DO12" s="124">
        <f>DN12+0.01</f>
        <v>3.1799999999999962</v>
      </c>
      <c r="DP12" s="35"/>
      <c r="DQ12" s="53" t="s">
        <v>41</v>
      </c>
      <c r="DR12" s="125"/>
      <c r="DS12" s="53" t="s">
        <v>80</v>
      </c>
      <c r="DT12" s="53" t="s">
        <v>98</v>
      </c>
      <c r="DU12" s="53" t="s">
        <v>80</v>
      </c>
    </row>
    <row r="13" spans="1:125" ht="15" customHeight="1">
      <c r="A13" s="87">
        <f>+A12+1</f>
        <v>3</v>
      </c>
      <c r="C13" s="126" t="s">
        <v>310</v>
      </c>
      <c r="D13" s="127" t="s">
        <v>310</v>
      </c>
      <c r="E13" s="128" t="s">
        <v>123</v>
      </c>
      <c r="F13" s="388">
        <v>7.0000000000000007E-2</v>
      </c>
      <c r="H13" s="87">
        <f t="shared" ref="H13:H39" si="3">+H12+1</f>
        <v>3</v>
      </c>
      <c r="I13" s="90" t="s">
        <v>124</v>
      </c>
      <c r="K13" s="130">
        <v>59210964.700000003</v>
      </c>
      <c r="M13" s="66">
        <f t="shared" ref="M13:M28" si="4">M12+1</f>
        <v>2</v>
      </c>
      <c r="N13" s="131" t="s">
        <v>125</v>
      </c>
      <c r="O13" s="132">
        <v>261332287.72</v>
      </c>
      <c r="P13" s="132">
        <v>255923872.5969103</v>
      </c>
      <c r="Q13" s="132">
        <f t="shared" ref="Q13:Q14" si="5">P13-O13</f>
        <v>-5408415.1230897009</v>
      </c>
      <c r="R13" s="66">
        <f>R12+1</f>
        <v>2</v>
      </c>
      <c r="S13" s="68"/>
      <c r="T13" s="68"/>
      <c r="U13" s="134"/>
      <c r="V13" s="66">
        <f>V12+1</f>
        <v>2</v>
      </c>
      <c r="W13" s="72"/>
      <c r="X13" s="133" t="s">
        <v>0</v>
      </c>
      <c r="Y13" s="135" t="s">
        <v>0</v>
      </c>
      <c r="Z13" s="66">
        <f>+Z12+1</f>
        <v>2</v>
      </c>
      <c r="AA13" s="136" t="s">
        <v>127</v>
      </c>
      <c r="AB13" s="101"/>
      <c r="AC13" s="104"/>
      <c r="AD13" s="137">
        <v>92074320.810000002</v>
      </c>
      <c r="AE13" s="66">
        <v>2</v>
      </c>
      <c r="AF13" s="68"/>
      <c r="AG13" s="102"/>
      <c r="AH13" s="103"/>
      <c r="AI13" s="66">
        <f>AI12+1</f>
        <v>2</v>
      </c>
      <c r="AJ13" s="435" t="s">
        <v>432</v>
      </c>
      <c r="AK13" s="104">
        <v>11518088.470000001</v>
      </c>
      <c r="AL13" s="104">
        <v>2253068954.98</v>
      </c>
      <c r="AM13" s="104">
        <v>51655892.100000001</v>
      </c>
      <c r="AN13" s="104">
        <v>80708028.959999993</v>
      </c>
      <c r="AO13" s="104">
        <v>372828</v>
      </c>
      <c r="AP13" s="436">
        <f>AL13-AM13-AN13-AO13</f>
        <v>2120332205.9200001</v>
      </c>
      <c r="AQ13" s="437">
        <f t="shared" ref="AQ13:AQ14" si="6">ROUND(AK13/AP13,6)</f>
        <v>5.4320000000000002E-3</v>
      </c>
      <c r="AR13" s="66">
        <f t="shared" ref="AR13:AR20" si="7">AR12+1</f>
        <v>2</v>
      </c>
      <c r="AS13" s="139"/>
      <c r="AT13" s="140"/>
      <c r="AU13" s="140"/>
      <c r="AV13" s="140"/>
      <c r="AW13" s="66">
        <v>2</v>
      </c>
      <c r="AX13" s="141" t="s">
        <v>130</v>
      </c>
      <c r="AY13" s="141"/>
      <c r="AZ13" s="438">
        <v>82630759.728384003</v>
      </c>
      <c r="BA13" s="66">
        <f t="shared" ref="BA13:BA20" si="8">BA12+1</f>
        <v>2</v>
      </c>
      <c r="BB13" s="68"/>
      <c r="BC13" s="143"/>
      <c r="BD13" s="143"/>
      <c r="BE13" s="73"/>
      <c r="BF13" s="66">
        <f>BF12+1</f>
        <v>2</v>
      </c>
      <c r="BG13" s="68" t="s">
        <v>131</v>
      </c>
      <c r="BH13" s="135"/>
      <c r="BI13" s="144">
        <v>3.5E-4</v>
      </c>
      <c r="BJ13" s="74"/>
      <c r="BK13" s="87">
        <f>1+BK12</f>
        <v>2</v>
      </c>
      <c r="BL13" s="145"/>
      <c r="BM13" s="145"/>
      <c r="BN13" s="104"/>
      <c r="BO13" s="66">
        <f>BO12+1</f>
        <v>2</v>
      </c>
      <c r="BP13" s="68"/>
      <c r="BQ13" s="146"/>
      <c r="BR13" s="80"/>
      <c r="BS13" s="80"/>
      <c r="BT13" s="118">
        <f>BT12+1</f>
        <v>2</v>
      </c>
      <c r="BU13" s="68"/>
      <c r="BV13" s="176"/>
      <c r="BW13" s="176"/>
      <c r="BX13" s="176"/>
      <c r="BY13" s="66">
        <f t="shared" ref="BY13:BY19" si="9">BY12+1</f>
        <v>2</v>
      </c>
      <c r="BZ13" s="108" t="s">
        <v>132</v>
      </c>
      <c r="CA13" s="234">
        <v>152768.8579</v>
      </c>
      <c r="CB13" s="234">
        <v>232590.66164166667</v>
      </c>
      <c r="CC13" s="168">
        <f>CB13-CA13</f>
        <v>79821.803741666663</v>
      </c>
      <c r="CD13" s="121">
        <f t="shared" ref="CD13:CD20" si="10">1+CD12</f>
        <v>2</v>
      </c>
      <c r="CE13" s="84" t="s">
        <v>335</v>
      </c>
      <c r="CF13" s="122">
        <v>-4711686</v>
      </c>
      <c r="CG13" s="122">
        <v>0</v>
      </c>
      <c r="CH13" s="150">
        <f>CG13-CF13</f>
        <v>4711686</v>
      </c>
      <c r="CI13" s="66">
        <f t="shared" ref="CI13:CI25" si="11">CI12+1</f>
        <v>2</v>
      </c>
      <c r="CJ13" s="95" t="s">
        <v>126</v>
      </c>
      <c r="CK13" s="238"/>
      <c r="CL13" s="238"/>
      <c r="CM13" s="238"/>
      <c r="CN13" s="66">
        <v>2</v>
      </c>
      <c r="CO13" s="68" t="s">
        <v>134</v>
      </c>
      <c r="CR13" s="123">
        <v>2E-3</v>
      </c>
      <c r="CS13" s="151" t="s">
        <v>135</v>
      </c>
      <c r="CT13" s="70"/>
      <c r="CU13" s="71"/>
      <c r="CV13" s="70"/>
      <c r="CW13" s="70"/>
      <c r="CX13" s="70"/>
      <c r="CY13" s="70"/>
      <c r="CZ13" s="70"/>
      <c r="DA13" s="70"/>
      <c r="DB13" s="70"/>
      <c r="DC13" s="70"/>
      <c r="DD13" s="151" t="s">
        <v>135</v>
      </c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</row>
    <row r="14" spans="1:125" ht="15" customHeight="1">
      <c r="A14" s="87">
        <f t="shared" ref="A14:A55" si="12">+A13+1</f>
        <v>4</v>
      </c>
      <c r="B14" s="152">
        <v>41275</v>
      </c>
      <c r="C14" s="153">
        <v>2451374843</v>
      </c>
      <c r="D14" s="154">
        <v>2367777705.9803829</v>
      </c>
      <c r="E14" s="155">
        <f>D14-C14</f>
        <v>-83597137.019617081</v>
      </c>
      <c r="F14" s="155">
        <f>ROUND(+E14*(1-$F$13),0)</f>
        <v>-77745337</v>
      </c>
      <c r="H14" s="87">
        <f t="shared" si="3"/>
        <v>4</v>
      </c>
      <c r="I14" s="90" t="s">
        <v>0</v>
      </c>
      <c r="K14" s="156"/>
      <c r="M14" s="66">
        <f t="shared" si="4"/>
        <v>3</v>
      </c>
      <c r="N14" s="131" t="s">
        <v>136</v>
      </c>
      <c r="O14" s="157">
        <v>553004053.23000002</v>
      </c>
      <c r="P14" s="157">
        <v>555901239.29804039</v>
      </c>
      <c r="Q14" s="157">
        <f t="shared" si="5"/>
        <v>2897186.0680403709</v>
      </c>
      <c r="R14" s="66">
        <f t="shared" ref="R14:R29" si="13">R13+1</f>
        <v>3</v>
      </c>
      <c r="S14" s="160" t="s">
        <v>138</v>
      </c>
      <c r="T14" s="161">
        <f>FIT</f>
        <v>0.35</v>
      </c>
      <c r="U14" s="162">
        <f>U12*T14</f>
        <v>63721706.943999983</v>
      </c>
      <c r="V14" s="66">
        <f t="shared" ref="V14:V24" si="14">V13+1</f>
        <v>3</v>
      </c>
      <c r="W14" s="72" t="s">
        <v>139</v>
      </c>
      <c r="X14" s="163">
        <v>3.1599999999999996E-2</v>
      </c>
      <c r="Y14" s="135" t="s">
        <v>0</v>
      </c>
      <c r="Z14" s="66">
        <f>+Z13+1</f>
        <v>3</v>
      </c>
      <c r="AA14" s="439" t="s">
        <v>336</v>
      </c>
      <c r="AB14" s="101"/>
      <c r="AC14" s="104"/>
      <c r="AD14" s="164">
        <v>20643619.469999999</v>
      </c>
      <c r="AE14" s="66">
        <v>3</v>
      </c>
      <c r="AF14" s="68"/>
      <c r="AG14" s="102"/>
      <c r="AH14" s="103"/>
      <c r="AI14" s="66">
        <f t="shared" ref="AI14:AI28" si="15">AI13+1</f>
        <v>3</v>
      </c>
      <c r="AJ14" s="435" t="s">
        <v>433</v>
      </c>
      <c r="AK14" s="104">
        <v>13005727.77</v>
      </c>
      <c r="AL14" s="104">
        <v>2211512334.4000001</v>
      </c>
      <c r="AM14" s="104">
        <v>34744211.68</v>
      </c>
      <c r="AN14" s="104">
        <v>46531009.390000001</v>
      </c>
      <c r="AO14" s="104">
        <v>360578.96</v>
      </c>
      <c r="AP14" s="436">
        <f>AL14-AM14-AN14-AO14</f>
        <v>2129876534.3700001</v>
      </c>
      <c r="AQ14" s="437">
        <f t="shared" si="6"/>
        <v>6.1060000000000003E-3</v>
      </c>
      <c r="AR14" s="66">
        <f t="shared" si="7"/>
        <v>3</v>
      </c>
      <c r="AS14" s="4" t="s">
        <v>142</v>
      </c>
      <c r="AT14" s="168">
        <v>588237.46796781884</v>
      </c>
      <c r="AU14" s="391">
        <f>(AU12/(AT12/AT14))</f>
        <v>533251.84508596209</v>
      </c>
      <c r="AV14" s="108">
        <f>AU14-AT14</f>
        <v>-54985.622881856747</v>
      </c>
      <c r="AW14" s="66">
        <v>3</v>
      </c>
      <c r="AX14" s="170" t="s">
        <v>143</v>
      </c>
      <c r="AY14" s="170"/>
      <c r="AZ14" s="171">
        <f>AZ12-AZ13</f>
        <v>0</v>
      </c>
      <c r="BA14" s="66">
        <f t="shared" si="8"/>
        <v>3</v>
      </c>
      <c r="BB14" s="68" t="s">
        <v>144</v>
      </c>
      <c r="BC14" s="105">
        <f>SUM(BC12:BC13)</f>
        <v>106424.05644968063</v>
      </c>
      <c r="BD14" s="105">
        <f>SUM(BD12:BD13)</f>
        <v>107947.75000694861</v>
      </c>
      <c r="BE14" s="172">
        <f>SUM(BE12:BE13)</f>
        <v>1523.6935572679795</v>
      </c>
      <c r="BF14" s="66">
        <f t="shared" si="0"/>
        <v>3</v>
      </c>
      <c r="BG14" s="68"/>
      <c r="BH14" s="135"/>
      <c r="BI14" s="375"/>
      <c r="BJ14" s="74"/>
      <c r="BK14" s="87">
        <f>1+BK13</f>
        <v>3</v>
      </c>
      <c r="BN14" s="174"/>
      <c r="BO14" s="66">
        <f t="shared" ref="BO14:BO20" si="16">BO13+1</f>
        <v>3</v>
      </c>
      <c r="BP14" s="160" t="s">
        <v>144</v>
      </c>
      <c r="BQ14" s="175">
        <f>SUM(BQ12:BQ13)</f>
        <v>-98879651.789999992</v>
      </c>
      <c r="BR14" s="175">
        <f>SUM(BR12:BR13)</f>
        <v>0</v>
      </c>
      <c r="BS14" s="175">
        <f>SUM(BS12:BS13)</f>
        <v>98879651.789999992</v>
      </c>
      <c r="BT14" s="118">
        <f t="shared" ref="BT14:BT19" si="17">BT13+1</f>
        <v>3</v>
      </c>
      <c r="BU14" s="68" t="s">
        <v>157</v>
      </c>
      <c r="BV14" s="104">
        <f>SUM(BV12:BV12)</f>
        <v>9203927.9426160213</v>
      </c>
      <c r="BW14" s="104">
        <f>SUM(BW12:BW12)</f>
        <v>6181037.9033517446</v>
      </c>
      <c r="BX14" s="104">
        <f>SUM(BX12:BX12)</f>
        <v>-3022890.0392642766</v>
      </c>
      <c r="BY14" s="66">
        <f t="shared" si="9"/>
        <v>3</v>
      </c>
      <c r="BZ14" s="108" t="s">
        <v>145</v>
      </c>
      <c r="CA14" s="177">
        <f>SUM(CA12:CA13)</f>
        <v>242768.8579</v>
      </c>
      <c r="CB14" s="177">
        <f>SUM(CB12:CB13)</f>
        <v>330923.99497499998</v>
      </c>
      <c r="CC14" s="177">
        <f>SUM(CC12:CC13)</f>
        <v>88155.137074999991</v>
      </c>
      <c r="CD14" s="121">
        <f t="shared" si="10"/>
        <v>3</v>
      </c>
      <c r="CE14" s="84" t="s">
        <v>337</v>
      </c>
      <c r="CF14" s="178">
        <f>SUM(CF12:CF13)</f>
        <v>-9517022</v>
      </c>
      <c r="CG14" s="178">
        <f>SUM(CG12:CG13)</f>
        <v>0</v>
      </c>
      <c r="CH14" s="178">
        <f>SUM(CH12:CH13)</f>
        <v>9517022</v>
      </c>
      <c r="CI14" s="66">
        <f t="shared" si="11"/>
        <v>3</v>
      </c>
      <c r="CJ14" s="158" t="s">
        <v>137</v>
      </c>
      <c r="CK14" s="234">
        <v>4530703</v>
      </c>
      <c r="CL14" s="234">
        <v>0</v>
      </c>
      <c r="CM14" s="234">
        <f>CL14-CK14</f>
        <v>-4530703</v>
      </c>
      <c r="CN14" s="66">
        <v>3</v>
      </c>
      <c r="CO14" s="68" t="str">
        <f>"STATE UTILITY TAX ( ( 1 - LINE 1 ) * "&amp;UTG*100&amp;"% )"</f>
        <v>STATE UTILITY TAX ( ( 1 - LINE 1 ) * 3.8734% )</v>
      </c>
      <c r="CQ14" s="392">
        <v>3.8733999999999998E-2</v>
      </c>
      <c r="CR14" s="180">
        <f>ROUND(CQ14-(CQ14*CR12),6)</f>
        <v>3.8512999999999999E-2</v>
      </c>
      <c r="CS14" s="66">
        <v>1</v>
      </c>
      <c r="CT14" s="68" t="s">
        <v>147</v>
      </c>
      <c r="CU14" s="74"/>
      <c r="CV14" s="77"/>
      <c r="CW14" s="77"/>
      <c r="CX14" s="77"/>
      <c r="CY14" s="77"/>
      <c r="CZ14" s="77"/>
      <c r="DA14" s="77"/>
      <c r="DB14" s="77"/>
      <c r="DC14" s="141"/>
      <c r="DD14" s="181">
        <v>1</v>
      </c>
      <c r="DE14" s="68" t="s">
        <v>147</v>
      </c>
      <c r="DF14" s="66"/>
      <c r="DG14" s="77"/>
      <c r="DH14" s="77"/>
      <c r="DJ14" s="77"/>
      <c r="DK14" s="68"/>
      <c r="DL14" s="66"/>
      <c r="DM14" s="66"/>
      <c r="DN14" s="66"/>
      <c r="DO14" s="66"/>
      <c r="DQ14" s="66">
        <v>1</v>
      </c>
      <c r="DR14" s="76" t="s">
        <v>148</v>
      </c>
    </row>
    <row r="15" spans="1:125" ht="15" customHeight="1" thickBot="1">
      <c r="A15" s="87">
        <f t="shared" si="12"/>
        <v>5</v>
      </c>
      <c r="B15" s="152">
        <v>41306</v>
      </c>
      <c r="C15" s="153">
        <v>1984558554</v>
      </c>
      <c r="D15" s="154">
        <v>2023987819.8101773</v>
      </c>
      <c r="E15" s="155">
        <f t="shared" ref="E15:E25" si="18">D15-C15</f>
        <v>39429265.810177326</v>
      </c>
      <c r="F15" s="155">
        <f t="shared" ref="F15:F25" si="19">ROUND(+E15*(1-$F$13),0)</f>
        <v>36669217</v>
      </c>
      <c r="H15" s="87">
        <f t="shared" si="3"/>
        <v>5</v>
      </c>
      <c r="I15" s="4" t="s">
        <v>149</v>
      </c>
      <c r="K15" s="165">
        <f>SUM(K12:K14)</f>
        <v>65302437.880000003</v>
      </c>
      <c r="M15" s="66">
        <f t="shared" si="4"/>
        <v>4</v>
      </c>
      <c r="N15" s="131" t="s">
        <v>172</v>
      </c>
      <c r="O15" s="157">
        <v>94741838.969999999</v>
      </c>
      <c r="P15" s="157">
        <v>94741838.969999999</v>
      </c>
      <c r="Q15" s="157">
        <f>P15-O15</f>
        <v>0</v>
      </c>
      <c r="R15" s="66">
        <f t="shared" si="13"/>
        <v>4</v>
      </c>
      <c r="S15" s="4" t="s">
        <v>152</v>
      </c>
      <c r="T15" s="316" t="s">
        <v>0</v>
      </c>
      <c r="U15" s="183">
        <v>150278680.89999998</v>
      </c>
      <c r="V15" s="66">
        <f t="shared" si="14"/>
        <v>4</v>
      </c>
      <c r="W15" s="72" t="s">
        <v>86</v>
      </c>
      <c r="X15" s="381"/>
      <c r="Y15" s="184">
        <f>+X12*X14</f>
        <v>167339616.34424943</v>
      </c>
      <c r="Z15" s="66">
        <f t="shared" ref="Z15:Z45" si="20">+Z14+1</f>
        <v>4</v>
      </c>
      <c r="AA15" s="136" t="s">
        <v>140</v>
      </c>
      <c r="AB15" s="101"/>
      <c r="AD15" s="164">
        <v>81302823.739999995</v>
      </c>
      <c r="AE15" s="66">
        <v>4</v>
      </c>
      <c r="AF15" s="68" t="s">
        <v>338</v>
      </c>
      <c r="AG15" s="185">
        <v>1040000</v>
      </c>
      <c r="AH15" s="186"/>
      <c r="AI15" s="66">
        <f t="shared" si="15"/>
        <v>4</v>
      </c>
      <c r="AK15" s="101"/>
      <c r="AL15" s="101"/>
      <c r="AM15" s="101"/>
      <c r="AN15" s="101"/>
      <c r="AO15" s="101"/>
      <c r="AP15" s="104"/>
      <c r="AQ15" s="104"/>
      <c r="AR15" s="66">
        <f t="shared" si="7"/>
        <v>4</v>
      </c>
      <c r="AS15" s="4" t="s">
        <v>111</v>
      </c>
      <c r="AT15" s="187">
        <f>SUM(AT12:AT14)</f>
        <v>7688358.5506163118</v>
      </c>
      <c r="AU15" s="187">
        <f>SUM(AU12:AU14)</f>
        <v>6969687.5939614139</v>
      </c>
      <c r="AV15" s="188">
        <f>SUM(AV12:AV14)</f>
        <v>-718670.95665489789</v>
      </c>
      <c r="AW15" s="66">
        <v>4</v>
      </c>
      <c r="AX15" s="4"/>
      <c r="AY15" s="4"/>
      <c r="AZ15" s="101"/>
      <c r="BA15" s="66">
        <f t="shared" si="8"/>
        <v>4</v>
      </c>
      <c r="BB15" s="68"/>
      <c r="BC15" s="189"/>
      <c r="BD15" s="189"/>
      <c r="BE15" s="189"/>
      <c r="BF15" s="66">
        <f t="shared" si="0"/>
        <v>4</v>
      </c>
      <c r="BG15" s="68" t="s">
        <v>155</v>
      </c>
      <c r="BH15" s="135"/>
      <c r="BI15" s="375"/>
      <c r="BJ15" s="80">
        <v>1521172.8</v>
      </c>
      <c r="BK15" s="87">
        <f>1+BK14</f>
        <v>4</v>
      </c>
      <c r="BL15" s="4" t="s">
        <v>156</v>
      </c>
      <c r="BN15" s="191">
        <f>-BN12</f>
        <v>-29242.484668141653</v>
      </c>
      <c r="BO15" s="66">
        <f t="shared" si="16"/>
        <v>4</v>
      </c>
      <c r="BP15" s="68"/>
      <c r="BQ15" s="189"/>
      <c r="BR15" s="189"/>
      <c r="BS15" s="189"/>
      <c r="BT15" s="118">
        <f>BT14+1</f>
        <v>4</v>
      </c>
      <c r="BV15" s="140"/>
      <c r="BW15" s="140"/>
      <c r="BX15" s="140"/>
      <c r="BY15" s="66">
        <f t="shared" si="9"/>
        <v>4</v>
      </c>
      <c r="BZ15" s="395"/>
      <c r="CA15" s="207"/>
      <c r="CB15" s="207"/>
      <c r="CC15" s="101"/>
      <c r="CD15" s="121">
        <f t="shared" si="10"/>
        <v>4</v>
      </c>
      <c r="CE15" s="396"/>
      <c r="CF15" s="84"/>
      <c r="CG15" s="84"/>
      <c r="CH15" s="396"/>
      <c r="CI15" s="66">
        <f t="shared" si="11"/>
        <v>4</v>
      </c>
      <c r="CJ15" s="158" t="s">
        <v>151</v>
      </c>
      <c r="CK15" s="238">
        <v>-1060866.4400000002</v>
      </c>
      <c r="CL15" s="238">
        <v>0</v>
      </c>
      <c r="CM15" s="238">
        <f t="shared" ref="CM15:CM16" si="21">CL15-CK15</f>
        <v>1060866.4400000002</v>
      </c>
      <c r="CN15" s="66">
        <v>4</v>
      </c>
      <c r="CO15" s="68"/>
      <c r="CR15" s="196"/>
      <c r="CS15" s="66">
        <f t="shared" ref="CS15:CS29" si="22">CS14+1</f>
        <v>2</v>
      </c>
      <c r="CT15" s="68" t="s">
        <v>158</v>
      </c>
      <c r="CU15" s="98">
        <v>2099413903.97999</v>
      </c>
      <c r="CV15" s="98">
        <f>+G37-CV16</f>
        <v>-598639</v>
      </c>
      <c r="CW15" s="98">
        <f>L17-CW16</f>
        <v>65302437.880000003</v>
      </c>
      <c r="CX15" s="98">
        <v>0</v>
      </c>
      <c r="CY15" s="98">
        <v>0</v>
      </c>
      <c r="CZ15" s="98">
        <v>0</v>
      </c>
      <c r="DA15" s="98">
        <f>-(AD23+DA18)</f>
        <v>-121935457.95999998</v>
      </c>
      <c r="DB15" s="98"/>
      <c r="DC15" s="98">
        <v>0</v>
      </c>
      <c r="DD15" s="66">
        <f t="shared" ref="DD15:DD29" si="23">DD14+1</f>
        <v>2</v>
      </c>
      <c r="DE15" s="68" t="s">
        <v>158</v>
      </c>
      <c r="DF15" s="98"/>
      <c r="DG15" s="98">
        <v>0</v>
      </c>
      <c r="DH15" s="98">
        <v>0</v>
      </c>
      <c r="DI15" s="98">
        <v>0</v>
      </c>
      <c r="DJ15" s="98">
        <v>0</v>
      </c>
      <c r="DK15" s="98">
        <v>0</v>
      </c>
      <c r="DL15" s="98">
        <v>0</v>
      </c>
      <c r="DM15" s="98"/>
      <c r="DN15" s="98"/>
      <c r="DO15" s="98"/>
      <c r="DP15" s="98">
        <f>SUM(CV15:DO15)-DD15</f>
        <v>-57231659.079999976</v>
      </c>
      <c r="DQ15" s="66">
        <f t="shared" ref="DQ15:DQ29" si="24">+DQ14+1</f>
        <v>2</v>
      </c>
      <c r="DR15" s="68" t="s">
        <v>158</v>
      </c>
      <c r="DS15" s="104">
        <f>+CU15</f>
        <v>2099413903.97999</v>
      </c>
      <c r="DT15" s="104">
        <f>+DP15</f>
        <v>-57231659.079999976</v>
      </c>
      <c r="DU15" s="98">
        <f>SUM(DS15:DT15)</f>
        <v>2042182244.8999901</v>
      </c>
    </row>
    <row r="16" spans="1:125" ht="15" customHeight="1" thickTop="1">
      <c r="A16" s="87">
        <f>+A15+1</f>
        <v>6</v>
      </c>
      <c r="B16" s="152">
        <v>41334</v>
      </c>
      <c r="C16" s="153">
        <v>2028116018</v>
      </c>
      <c r="D16" s="154">
        <v>2057224844.2326682</v>
      </c>
      <c r="E16" s="155">
        <f t="shared" si="18"/>
        <v>29108826.232668161</v>
      </c>
      <c r="F16" s="155">
        <f t="shared" si="19"/>
        <v>27071208</v>
      </c>
      <c r="H16" s="87">
        <f t="shared" si="3"/>
        <v>6</v>
      </c>
      <c r="K16" s="197"/>
      <c r="M16" s="66">
        <f t="shared" si="4"/>
        <v>5</v>
      </c>
      <c r="N16" s="131" t="s">
        <v>179</v>
      </c>
      <c r="O16" s="157">
        <v>-161624732.97</v>
      </c>
      <c r="P16" s="157">
        <v>-161624732.97</v>
      </c>
      <c r="Q16" s="157">
        <f>P16-O16</f>
        <v>0</v>
      </c>
      <c r="R16" s="66">
        <f>R15+1</f>
        <v>5</v>
      </c>
      <c r="S16" s="4" t="s">
        <v>161</v>
      </c>
      <c r="U16" s="183">
        <v>0</v>
      </c>
      <c r="V16" s="66">
        <f t="shared" si="14"/>
        <v>5</v>
      </c>
      <c r="Y16" s="197"/>
      <c r="Z16" s="66">
        <f t="shared" si="20"/>
        <v>5</v>
      </c>
      <c r="AA16" s="136" t="s">
        <v>153</v>
      </c>
      <c r="AB16" s="101"/>
      <c r="AD16" s="164">
        <v>15561351.6</v>
      </c>
      <c r="AE16" s="66">
        <v>5</v>
      </c>
      <c r="AF16" s="68"/>
      <c r="AG16" s="102"/>
      <c r="AH16" s="103"/>
      <c r="AI16" s="66">
        <f>AI15+1</f>
        <v>5</v>
      </c>
      <c r="AJ16" s="4" t="s">
        <v>163</v>
      </c>
      <c r="AK16" s="101"/>
      <c r="AL16" s="101"/>
      <c r="AM16" s="101"/>
      <c r="AN16" s="101"/>
      <c r="AO16" s="101"/>
      <c r="AP16" s="101"/>
      <c r="AQ16" s="437">
        <f>ROUND(SUM(AQ12:AQ14)/3,6)</f>
        <v>5.705E-3</v>
      </c>
      <c r="AR16" s="66">
        <f t="shared" si="7"/>
        <v>5</v>
      </c>
      <c r="AW16" s="66">
        <v>5</v>
      </c>
      <c r="AX16" s="202" t="s">
        <v>164</v>
      </c>
      <c r="AY16" s="203"/>
      <c r="AZ16" s="112">
        <v>4250880.5574199799</v>
      </c>
      <c r="BA16" s="66">
        <f t="shared" si="8"/>
        <v>5</v>
      </c>
      <c r="BB16" s="68" t="s">
        <v>165</v>
      </c>
      <c r="BC16" s="189"/>
      <c r="BD16" s="189"/>
      <c r="BE16" s="204">
        <f>-BE14</f>
        <v>-1523.6935572679795</v>
      </c>
      <c r="BF16" s="66">
        <f>BF15+1</f>
        <v>5</v>
      </c>
      <c r="BG16" s="68" t="s">
        <v>166</v>
      </c>
      <c r="BH16" s="135"/>
      <c r="BI16" s="375"/>
      <c r="BJ16" s="206">
        <v>1692687.74</v>
      </c>
      <c r="BK16" s="87"/>
      <c r="BO16" s="66">
        <f>BO15+1</f>
        <v>5</v>
      </c>
      <c r="BP16" s="68" t="s">
        <v>165</v>
      </c>
      <c r="BQ16" s="189"/>
      <c r="BR16" s="189"/>
      <c r="BS16" s="69">
        <f>-BS14</f>
        <v>-98879651.789999992</v>
      </c>
      <c r="BT16" s="118">
        <f>BT15+1</f>
        <v>5</v>
      </c>
      <c r="BU16" s="160" t="s">
        <v>175</v>
      </c>
      <c r="BV16" s="219"/>
      <c r="BW16" s="147"/>
      <c r="BX16" s="220">
        <f>-BX14</f>
        <v>3022890.0392642766</v>
      </c>
      <c r="BY16" s="66">
        <f t="shared" si="9"/>
        <v>5</v>
      </c>
      <c r="BZ16" s="108" t="s">
        <v>167</v>
      </c>
      <c r="CA16" s="207"/>
      <c r="CB16" s="207"/>
      <c r="CC16" s="234">
        <f>CC14</f>
        <v>88155.137074999991</v>
      </c>
      <c r="CD16" s="121">
        <f t="shared" si="10"/>
        <v>5</v>
      </c>
      <c r="CE16" s="208" t="s">
        <v>168</v>
      </c>
      <c r="CF16" s="208"/>
      <c r="CG16" s="208"/>
      <c r="CH16" s="209">
        <f>CH14</f>
        <v>9517022</v>
      </c>
      <c r="CI16" s="66">
        <f t="shared" si="11"/>
        <v>5</v>
      </c>
      <c r="CJ16" s="398" t="s">
        <v>160</v>
      </c>
      <c r="CK16" s="399">
        <v>-1030412.5</v>
      </c>
      <c r="CL16" s="399">
        <v>0</v>
      </c>
      <c r="CM16" s="399">
        <f t="shared" si="21"/>
        <v>1030412.5</v>
      </c>
      <c r="CN16" s="66">
        <v>5</v>
      </c>
      <c r="CO16" s="68" t="s">
        <v>169</v>
      </c>
      <c r="CR16" s="123">
        <f>ROUND(SUM(CR12:CR14),6)</f>
        <v>4.6218000000000002E-2</v>
      </c>
      <c r="CS16" s="66">
        <f>CS15+1</f>
        <v>3</v>
      </c>
      <c r="CT16" s="68" t="s">
        <v>170</v>
      </c>
      <c r="CU16" s="80">
        <v>346760.49</v>
      </c>
      <c r="CV16" s="80">
        <f>F36</f>
        <v>316</v>
      </c>
      <c r="CW16" s="80"/>
      <c r="CX16" s="80"/>
      <c r="CY16" s="80"/>
      <c r="CZ16" s="80"/>
      <c r="DA16" s="80"/>
      <c r="DB16" s="80"/>
      <c r="DC16" s="80"/>
      <c r="DD16" s="66">
        <f>DD15+1</f>
        <v>3</v>
      </c>
      <c r="DE16" s="68" t="s">
        <v>170</v>
      </c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>
        <f>SUM(CV16:DO16)-DD16</f>
        <v>316</v>
      </c>
      <c r="DQ16" s="66">
        <f>+DQ15+1</f>
        <v>3</v>
      </c>
      <c r="DR16" s="68" t="s">
        <v>170</v>
      </c>
      <c r="DS16" s="101">
        <f>+CU16</f>
        <v>346760.49</v>
      </c>
      <c r="DT16" s="101">
        <f>+DP16</f>
        <v>316</v>
      </c>
      <c r="DU16" s="80">
        <f>SUM(DS16:DT16)</f>
        <v>347076.49</v>
      </c>
    </row>
    <row r="17" spans="1:125" ht="15" customHeight="1">
      <c r="A17" s="87">
        <f t="shared" si="12"/>
        <v>7</v>
      </c>
      <c r="B17" s="152">
        <v>41365</v>
      </c>
      <c r="C17" s="153">
        <v>1797179708</v>
      </c>
      <c r="D17" s="154">
        <v>1808360812.4718177</v>
      </c>
      <c r="E17" s="155">
        <f t="shared" si="18"/>
        <v>11181104.471817732</v>
      </c>
      <c r="F17" s="155">
        <f t="shared" si="19"/>
        <v>10398427</v>
      </c>
      <c r="H17" s="87">
        <f t="shared" si="3"/>
        <v>7</v>
      </c>
      <c r="I17" s="4" t="s">
        <v>171</v>
      </c>
      <c r="L17" s="91">
        <f>K15</f>
        <v>65302437.880000003</v>
      </c>
      <c r="M17" s="66">
        <f t="shared" si="4"/>
        <v>6</v>
      </c>
      <c r="N17" s="131" t="s">
        <v>189</v>
      </c>
      <c r="O17" s="157">
        <v>5275299.0400000047</v>
      </c>
      <c r="P17" s="157">
        <v>5275299.0400000047</v>
      </c>
      <c r="Q17" s="157">
        <f>P17-O17</f>
        <v>0</v>
      </c>
      <c r="R17" s="66">
        <f t="shared" si="13"/>
        <v>6</v>
      </c>
      <c r="S17" s="4" t="s">
        <v>174</v>
      </c>
      <c r="U17" s="206">
        <v>0</v>
      </c>
      <c r="V17" s="66">
        <f t="shared" si="14"/>
        <v>6</v>
      </c>
      <c r="Z17" s="66">
        <f t="shared" si="20"/>
        <v>6</v>
      </c>
      <c r="AA17" s="201" t="s">
        <v>162</v>
      </c>
      <c r="AD17" s="164">
        <v>-84875033.670000002</v>
      </c>
      <c r="AE17" s="66">
        <v>6</v>
      </c>
      <c r="AF17" s="214" t="s">
        <v>318</v>
      </c>
      <c r="AG17" s="215">
        <f>+AG15/2</f>
        <v>520000</v>
      </c>
      <c r="AH17" s="216"/>
      <c r="AI17" s="66">
        <f>AI16+1</f>
        <v>6</v>
      </c>
      <c r="AJ17" s="68"/>
      <c r="AK17" s="101"/>
      <c r="AL17" s="101"/>
      <c r="AM17" s="217"/>
      <c r="AN17" s="217"/>
      <c r="AO17" s="101"/>
      <c r="AP17" s="101"/>
      <c r="AQ17" s="101"/>
      <c r="AR17" s="66">
        <f>AR16+1</f>
        <v>6</v>
      </c>
      <c r="AS17" s="218" t="s">
        <v>175</v>
      </c>
      <c r="AT17" s="219"/>
      <c r="AU17" s="147"/>
      <c r="AV17" s="220">
        <f>-AV15</f>
        <v>718670.95665489789</v>
      </c>
      <c r="AW17" s="66">
        <v>6</v>
      </c>
      <c r="AX17" s="141" t="s">
        <v>130</v>
      </c>
      <c r="AY17" s="141"/>
      <c r="AZ17" s="142">
        <v>4250236.67</v>
      </c>
      <c r="BA17" s="66">
        <f>BA16+1</f>
        <v>6</v>
      </c>
      <c r="BB17" s="68"/>
      <c r="BC17" s="189"/>
      <c r="BD17" s="189"/>
      <c r="BE17" s="204"/>
      <c r="BF17" s="66">
        <f>BF16+1</f>
        <v>6</v>
      </c>
      <c r="BG17" s="68" t="s">
        <v>175</v>
      </c>
      <c r="BH17" s="73"/>
      <c r="BI17" s="375"/>
      <c r="BJ17" s="98">
        <f>BJ16-BJ15</f>
        <v>171514.93999999994</v>
      </c>
      <c r="BK17" s="78"/>
      <c r="BL17" s="78"/>
      <c r="BM17" s="78"/>
      <c r="BN17" s="78"/>
      <c r="BO17" s="66">
        <f>BO16+1</f>
        <v>6</v>
      </c>
      <c r="BP17" s="68"/>
      <c r="BQ17" s="189"/>
      <c r="BR17" s="221"/>
      <c r="BT17" s="118">
        <f t="shared" si="17"/>
        <v>6</v>
      </c>
      <c r="BU17" s="211" t="s">
        <v>178</v>
      </c>
      <c r="BV17" s="211"/>
      <c r="BW17" s="232">
        <v>0.35</v>
      </c>
      <c r="BX17" s="211">
        <f>BX16*BW17</f>
        <v>1058011.5137424967</v>
      </c>
      <c r="BY17" s="66">
        <f>BY16+1</f>
        <v>6</v>
      </c>
      <c r="BZ17" s="4" t="s">
        <v>178</v>
      </c>
      <c r="CA17" s="207"/>
      <c r="CB17" s="223">
        <v>0.35</v>
      </c>
      <c r="CC17" s="168">
        <f>ROUND(-CC16*CB17,0)</f>
        <v>-30854</v>
      </c>
      <c r="CD17" s="121">
        <f>1+CD16</f>
        <v>6</v>
      </c>
      <c r="CE17" s="84"/>
      <c r="CF17" s="84"/>
      <c r="CG17" s="84"/>
      <c r="CH17" s="224"/>
      <c r="CI17" s="66">
        <f t="shared" si="11"/>
        <v>6</v>
      </c>
      <c r="CJ17" s="210" t="s">
        <v>173</v>
      </c>
      <c r="CK17" s="238">
        <f>SUM(CK14:CK16)</f>
        <v>2439424.0599999996</v>
      </c>
      <c r="CL17" s="238">
        <f>SUM(CL14:CL16)</f>
        <v>0</v>
      </c>
      <c r="CM17" s="238">
        <f>SUM(CM14:CM16)</f>
        <v>-2439424.0599999996</v>
      </c>
      <c r="CN17" s="66">
        <v>6</v>
      </c>
      <c r="CR17" s="123"/>
      <c r="CS17" s="66">
        <f>CS16+1</f>
        <v>4</v>
      </c>
      <c r="CT17" s="68" t="s">
        <v>179</v>
      </c>
      <c r="CU17" s="80">
        <v>161624732.97</v>
      </c>
      <c r="CV17" s="80"/>
      <c r="CW17" s="80"/>
      <c r="CX17" s="80">
        <f>-Q16</f>
        <v>0</v>
      </c>
      <c r="CY17" s="80"/>
      <c r="CZ17" s="80"/>
      <c r="DA17" s="80"/>
      <c r="DB17" s="80"/>
      <c r="DC17" s="80"/>
      <c r="DD17" s="66">
        <f>DD16+1</f>
        <v>4</v>
      </c>
      <c r="DE17" s="68" t="s">
        <v>179</v>
      </c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>
        <f>SUM(CV17:DO17)-DD17</f>
        <v>0</v>
      </c>
      <c r="DQ17" s="66">
        <f>+DQ16+1</f>
        <v>4</v>
      </c>
      <c r="DR17" s="68" t="s">
        <v>179</v>
      </c>
      <c r="DS17" s="101">
        <f>+CU17</f>
        <v>161624732.97</v>
      </c>
      <c r="DT17" s="101">
        <f>+DP17</f>
        <v>0</v>
      </c>
      <c r="DU17" s="80">
        <f>SUM(DS17:DT17)</f>
        <v>161624732.97</v>
      </c>
    </row>
    <row r="18" spans="1:125" ht="15" customHeight="1">
      <c r="A18" s="87">
        <f t="shared" si="12"/>
        <v>8</v>
      </c>
      <c r="B18" s="152">
        <v>41395</v>
      </c>
      <c r="C18" s="153">
        <v>1660975951</v>
      </c>
      <c r="D18" s="154">
        <v>1687078304.8564808</v>
      </c>
      <c r="E18" s="155">
        <f t="shared" si="18"/>
        <v>26102353.856480837</v>
      </c>
      <c r="F18" s="155">
        <f t="shared" si="19"/>
        <v>24275189</v>
      </c>
      <c r="H18" s="87">
        <f t="shared" si="3"/>
        <v>8</v>
      </c>
      <c r="M18" s="66">
        <f t="shared" si="4"/>
        <v>7</v>
      </c>
      <c r="N18" s="255" t="s">
        <v>196</v>
      </c>
      <c r="O18" s="256">
        <f>SUM(O13:O17)</f>
        <v>752728745.99000001</v>
      </c>
      <c r="P18" s="256">
        <f>SUM(P13:P17)</f>
        <v>750217516.93495059</v>
      </c>
      <c r="Q18" s="256">
        <f>SUM(Q13:Q17)</f>
        <v>-2511229.05504933</v>
      </c>
      <c r="R18" s="66">
        <f t="shared" si="13"/>
        <v>7</v>
      </c>
      <c r="S18" s="4" t="s">
        <v>180</v>
      </c>
      <c r="U18" s="227">
        <f>SUM(U14:U17)</f>
        <v>214000387.84399995</v>
      </c>
      <c r="V18" s="66">
        <f t="shared" si="14"/>
        <v>7</v>
      </c>
      <c r="Y18" s="230"/>
      <c r="Z18" s="66">
        <f t="shared" si="20"/>
        <v>7</v>
      </c>
      <c r="AA18" s="213" t="s">
        <v>176</v>
      </c>
      <c r="AB18" s="101"/>
      <c r="AC18" s="101"/>
      <c r="AD18" s="164">
        <v>4159146.92</v>
      </c>
      <c r="AE18" s="66">
        <v>7</v>
      </c>
      <c r="AF18" s="90" t="s">
        <v>182</v>
      </c>
      <c r="AG18" s="228">
        <v>0</v>
      </c>
      <c r="AH18" s="216"/>
      <c r="AI18" s="66">
        <f t="shared" si="15"/>
        <v>7</v>
      </c>
      <c r="AJ18" s="229" t="s">
        <v>183</v>
      </c>
      <c r="AK18" s="101"/>
      <c r="AL18" s="101">
        <v>2298584625.1299901</v>
      </c>
      <c r="AM18" s="101">
        <v>161624732.97</v>
      </c>
      <c r="AN18" s="101">
        <v>37199227.689999998</v>
      </c>
      <c r="AO18" s="101">
        <v>346760.49</v>
      </c>
      <c r="AP18" s="91">
        <f>AL18-AM18-AN18-AO18</f>
        <v>2099413903.97999</v>
      </c>
      <c r="AQ18" s="91"/>
      <c r="AR18" s="66">
        <f t="shared" si="7"/>
        <v>7</v>
      </c>
      <c r="AS18" s="231" t="s">
        <v>178</v>
      </c>
      <c r="AT18" s="231"/>
      <c r="AU18" s="232">
        <v>0.35</v>
      </c>
      <c r="AV18" s="220">
        <f>AV17*AU18</f>
        <v>251534.83482921423</v>
      </c>
      <c r="AW18" s="66">
        <v>7</v>
      </c>
      <c r="AX18" s="233" t="s">
        <v>184</v>
      </c>
      <c r="AY18" s="233"/>
      <c r="AZ18" s="234">
        <f>AZ16-AZ17</f>
        <v>643.88741998001933</v>
      </c>
      <c r="BA18" s="66">
        <f t="shared" si="8"/>
        <v>7</v>
      </c>
      <c r="BB18" s="68" t="s">
        <v>178</v>
      </c>
      <c r="BC18" s="189"/>
      <c r="BD18" s="221">
        <v>0.35</v>
      </c>
      <c r="BE18" s="235">
        <f>BE16*BD18</f>
        <v>-533.29274504379282</v>
      </c>
      <c r="BF18" s="66">
        <f t="shared" si="0"/>
        <v>7</v>
      </c>
      <c r="BH18" s="74"/>
      <c r="BI18" s="375"/>
      <c r="BJ18" s="74" t="s">
        <v>0</v>
      </c>
      <c r="BO18" s="66">
        <f t="shared" si="16"/>
        <v>7</v>
      </c>
      <c r="BP18" s="68" t="s">
        <v>185</v>
      </c>
      <c r="BQ18" s="236">
        <v>0.35</v>
      </c>
      <c r="BR18" s="381"/>
      <c r="BS18" s="101">
        <f>BS16*BQ18</f>
        <v>-34607878.126499996</v>
      </c>
      <c r="BT18" s="118">
        <f t="shared" si="17"/>
        <v>7</v>
      </c>
      <c r="BU18" s="381"/>
      <c r="BV18" s="381"/>
      <c r="BW18" s="381"/>
      <c r="BX18" s="403"/>
      <c r="BY18" s="66">
        <f t="shared" si="9"/>
        <v>7</v>
      </c>
      <c r="CA18" s="207"/>
      <c r="CB18" s="207"/>
      <c r="CC18" s="400"/>
      <c r="CD18" s="121">
        <f t="shared" si="10"/>
        <v>7</v>
      </c>
      <c r="CE18" s="84" t="s">
        <v>186</v>
      </c>
      <c r="CF18" s="84"/>
      <c r="CG18" s="84"/>
      <c r="CH18" s="238">
        <f>-CH16*35%</f>
        <v>-3330957.6999999997</v>
      </c>
      <c r="CI18" s="66">
        <f t="shared" si="11"/>
        <v>7</v>
      </c>
      <c r="CJ18" s="210"/>
      <c r="CK18" s="401"/>
      <c r="CL18" s="401"/>
      <c r="CM18" s="238"/>
      <c r="CN18" s="66">
        <v>7</v>
      </c>
      <c r="CO18" s="4" t="str">
        <f>"CONVERSION FACTOR EXCLUDING FEDERAL INCOME TAX ( 1 - LINE "&amp;CN16&amp;" )"</f>
        <v>CONVERSION FACTOR EXCLUDING FEDERAL INCOME TAX ( 1 - LINE 5 )</v>
      </c>
      <c r="CR18" s="123">
        <f>1-CR16</f>
        <v>0.95378200000000002</v>
      </c>
      <c r="CS18" s="66">
        <f t="shared" si="22"/>
        <v>5</v>
      </c>
      <c r="CT18" s="68" t="s">
        <v>187</v>
      </c>
      <c r="CU18" s="142">
        <v>37199227.689999998</v>
      </c>
      <c r="CV18" s="142"/>
      <c r="CW18" s="142"/>
      <c r="CX18" s="142"/>
      <c r="CY18" s="142"/>
      <c r="CZ18" s="142" t="s">
        <v>0</v>
      </c>
      <c r="DA18" s="142">
        <f>-AD19-AD21</f>
        <v>-5075707.46</v>
      </c>
      <c r="DB18" s="142"/>
      <c r="DC18" s="142"/>
      <c r="DD18" s="66">
        <f t="shared" si="23"/>
        <v>5</v>
      </c>
      <c r="DE18" s="68" t="s">
        <v>187</v>
      </c>
      <c r="DF18" s="142"/>
      <c r="DG18" s="142"/>
      <c r="DH18" s="142"/>
      <c r="DI18" s="142"/>
      <c r="DJ18" s="142"/>
      <c r="DK18" s="142"/>
      <c r="DL18" s="142"/>
      <c r="DM18" s="142"/>
      <c r="DN18" s="142"/>
      <c r="DO18" s="142"/>
      <c r="DP18" s="142">
        <f>SUM(CV18:DO18)-DD18</f>
        <v>-5075707.46</v>
      </c>
      <c r="DQ18" s="66">
        <f t="shared" si="24"/>
        <v>5</v>
      </c>
      <c r="DR18" s="68" t="s">
        <v>187</v>
      </c>
      <c r="DS18" s="165">
        <f>+CU18</f>
        <v>37199227.689999998</v>
      </c>
      <c r="DT18" s="165">
        <f>+DP18</f>
        <v>-5075707.46</v>
      </c>
      <c r="DU18" s="142">
        <f>SUM(DS18:DT18)</f>
        <v>32123520.229999997</v>
      </c>
    </row>
    <row r="19" spans="1:125" ht="15" customHeight="1" thickBot="1">
      <c r="A19" s="87">
        <f>+A18+1</f>
        <v>9</v>
      </c>
      <c r="B19" s="152">
        <v>41426</v>
      </c>
      <c r="C19" s="153">
        <v>1575973400</v>
      </c>
      <c r="D19" s="154">
        <v>1560536816.4763107</v>
      </c>
      <c r="E19" s="155">
        <f t="shared" si="18"/>
        <v>-15436583.52368927</v>
      </c>
      <c r="F19" s="155">
        <f>ROUND(+E19*(1-$F$13),0)</f>
        <v>-14356023</v>
      </c>
      <c r="H19" s="87">
        <f t="shared" si="3"/>
        <v>9</v>
      </c>
      <c r="I19" s="68" t="s">
        <v>188</v>
      </c>
      <c r="J19" s="239">
        <f>+BD</f>
        <v>5.705E-3</v>
      </c>
      <c r="K19" s="240">
        <f>L17*J19</f>
        <v>372550.40810540004</v>
      </c>
      <c r="L19" s="101"/>
      <c r="M19" s="66">
        <f t="shared" si="4"/>
        <v>8</v>
      </c>
      <c r="N19" s="255"/>
      <c r="O19" s="255"/>
      <c r="P19" s="255"/>
      <c r="Q19" s="255"/>
      <c r="R19" s="66">
        <f t="shared" si="13"/>
        <v>8</v>
      </c>
      <c r="U19" s="134"/>
      <c r="V19" s="66">
        <f t="shared" si="14"/>
        <v>8</v>
      </c>
      <c r="Y19" s="78"/>
      <c r="Z19" s="66">
        <f t="shared" si="20"/>
        <v>8</v>
      </c>
      <c r="AA19" s="213" t="s">
        <v>339</v>
      </c>
      <c r="AD19" s="164">
        <v>-1038542.67</v>
      </c>
      <c r="AE19" s="66">
        <v>8</v>
      </c>
      <c r="AF19" s="68" t="s">
        <v>193</v>
      </c>
      <c r="AG19" s="244">
        <f>+AG17-AG18</f>
        <v>520000</v>
      </c>
      <c r="AH19" s="244">
        <f>+AG19</f>
        <v>520000</v>
      </c>
      <c r="AI19" s="66">
        <f>AI18+1</f>
        <v>8</v>
      </c>
      <c r="AJ19" s="245"/>
      <c r="AK19" s="101"/>
      <c r="AL19" s="101"/>
      <c r="AM19" s="101"/>
      <c r="AN19" s="101"/>
      <c r="AO19" s="101"/>
      <c r="AP19" s="101"/>
      <c r="AQ19" s="101"/>
      <c r="AR19" s="66">
        <f t="shared" si="7"/>
        <v>8</v>
      </c>
      <c r="AS19" s="402"/>
      <c r="AT19" s="402"/>
      <c r="AU19" s="402"/>
      <c r="AV19" s="403"/>
      <c r="AW19" s="66">
        <v>8</v>
      </c>
      <c r="AX19" s="4"/>
      <c r="AY19" s="4"/>
      <c r="AZ19" s="4"/>
      <c r="BA19" s="66">
        <f t="shared" si="8"/>
        <v>8</v>
      </c>
      <c r="BB19" s="68"/>
      <c r="BC19" s="189"/>
      <c r="BD19" s="221"/>
      <c r="BE19" s="235"/>
      <c r="BF19" s="66">
        <f>BF18+1</f>
        <v>8</v>
      </c>
      <c r="BG19" s="68" t="s">
        <v>191</v>
      </c>
      <c r="BH19" s="236">
        <v>0.35</v>
      </c>
      <c r="BI19" s="381"/>
      <c r="BJ19" s="165">
        <f>BJ17*BH19</f>
        <v>60030.228999999978</v>
      </c>
      <c r="BO19" s="66">
        <f>BO18+1</f>
        <v>8</v>
      </c>
      <c r="BS19" s="125"/>
      <c r="BT19" s="118">
        <f t="shared" si="17"/>
        <v>8</v>
      </c>
      <c r="BU19" s="68" t="s">
        <v>156</v>
      </c>
      <c r="BX19" s="265">
        <f>BX16-BX17</f>
        <v>1964878.5255217799</v>
      </c>
      <c r="BY19" s="66">
        <f t="shared" si="9"/>
        <v>8</v>
      </c>
      <c r="BZ19" s="248" t="s">
        <v>156</v>
      </c>
      <c r="CA19" s="404"/>
      <c r="CB19" s="405"/>
      <c r="CC19" s="406">
        <f>-CC16-CC17</f>
        <v>-57301.137074999991</v>
      </c>
      <c r="CD19" s="121">
        <f t="shared" si="10"/>
        <v>8</v>
      </c>
      <c r="CE19" s="84"/>
      <c r="CF19" s="84"/>
      <c r="CG19" s="84"/>
      <c r="CH19" s="252"/>
      <c r="CI19" s="66">
        <f t="shared" si="11"/>
        <v>8</v>
      </c>
      <c r="CJ19" s="95" t="s">
        <v>190</v>
      </c>
      <c r="CN19" s="66">
        <v>8</v>
      </c>
      <c r="CO19" s="68" t="str">
        <f>"FEDERAL INCOME TAX ( ( 1 - LINE "&amp;CN16&amp;" ) * "&amp;FIT*100&amp;"% )"</f>
        <v>FEDERAL INCOME TAX ( ( 1 - LINE 5 ) * 35% )</v>
      </c>
      <c r="CQ19" s="242">
        <v>0.35</v>
      </c>
      <c r="CR19" s="180">
        <f>ROUND((1-CR16)*FIT,6)</f>
        <v>0.33382400000000001</v>
      </c>
      <c r="CS19" s="66">
        <f t="shared" si="22"/>
        <v>6</v>
      </c>
      <c r="CT19" s="68" t="s">
        <v>194</v>
      </c>
      <c r="CU19" s="104">
        <f t="shared" ref="CU19:CZ19" si="25">SUM(CU15:CU18)</f>
        <v>2298584625.1299901</v>
      </c>
      <c r="CV19" s="104">
        <f t="shared" si="25"/>
        <v>-598323</v>
      </c>
      <c r="CW19" s="104">
        <f t="shared" si="25"/>
        <v>65302437.880000003</v>
      </c>
      <c r="CX19" s="104">
        <f t="shared" si="25"/>
        <v>0</v>
      </c>
      <c r="CY19" s="104">
        <f t="shared" si="25"/>
        <v>0</v>
      </c>
      <c r="CZ19" s="104">
        <f t="shared" si="25"/>
        <v>0</v>
      </c>
      <c r="DA19" s="104">
        <f>ROUND(SUM(DA15:DA18),0)</f>
        <v>-127011165</v>
      </c>
      <c r="DB19" s="104"/>
      <c r="DC19" s="104">
        <f>SUM(DC15:DC18)</f>
        <v>0</v>
      </c>
      <c r="DD19" s="66">
        <f t="shared" si="23"/>
        <v>6</v>
      </c>
      <c r="DE19" s="68" t="s">
        <v>194</v>
      </c>
      <c r="DF19" s="104"/>
      <c r="DG19" s="104">
        <f t="shared" ref="DG19:DO19" si="26">SUM(DG15:DG18)</f>
        <v>0</v>
      </c>
      <c r="DH19" s="104">
        <f t="shared" si="26"/>
        <v>0</v>
      </c>
      <c r="DI19" s="104">
        <f t="shared" si="26"/>
        <v>0</v>
      </c>
      <c r="DJ19" s="104">
        <f t="shared" si="26"/>
        <v>0</v>
      </c>
      <c r="DK19" s="104">
        <f t="shared" si="26"/>
        <v>0</v>
      </c>
      <c r="DL19" s="104">
        <f t="shared" si="26"/>
        <v>0</v>
      </c>
      <c r="DM19" s="104">
        <f t="shared" si="26"/>
        <v>0</v>
      </c>
      <c r="DN19" s="104">
        <f t="shared" si="26"/>
        <v>0</v>
      </c>
      <c r="DO19" s="104">
        <f t="shared" si="26"/>
        <v>0</v>
      </c>
      <c r="DP19" s="104">
        <f>SUM(DP15:DP18)</f>
        <v>-62307050.539999977</v>
      </c>
      <c r="DQ19" s="66">
        <f t="shared" si="24"/>
        <v>6</v>
      </c>
      <c r="DR19" s="68" t="s">
        <v>194</v>
      </c>
      <c r="DS19" s="253">
        <f>SUM(DS15:DS18)</f>
        <v>2298584625.1299901</v>
      </c>
      <c r="DT19" s="253">
        <f>SUM(DT15:DT18)</f>
        <v>-62307050.539999977</v>
      </c>
      <c r="DU19" s="253">
        <f>SUM(DU15:DU18)</f>
        <v>2236277574.5899901</v>
      </c>
    </row>
    <row r="20" spans="1:125" ht="15" customHeight="1" thickTop="1" thickBot="1">
      <c r="A20" s="87">
        <f t="shared" si="12"/>
        <v>10</v>
      </c>
      <c r="B20" s="152">
        <v>41456</v>
      </c>
      <c r="C20" s="153">
        <v>1679288569</v>
      </c>
      <c r="D20" s="154">
        <v>1659086454.0352237</v>
      </c>
      <c r="E20" s="155">
        <f t="shared" si="18"/>
        <v>-20202114.964776278</v>
      </c>
      <c r="F20" s="155">
        <f t="shared" si="19"/>
        <v>-18787967</v>
      </c>
      <c r="H20" s="87">
        <f t="shared" si="3"/>
        <v>10</v>
      </c>
      <c r="I20" s="68" t="s">
        <v>195</v>
      </c>
      <c r="J20" s="239">
        <f>+FF</f>
        <v>2E-3</v>
      </c>
      <c r="K20" s="254">
        <f>L17*J20</f>
        <v>130604.87576000001</v>
      </c>
      <c r="L20" s="101"/>
      <c r="M20" s="66">
        <f t="shared" si="4"/>
        <v>9</v>
      </c>
      <c r="N20" s="255" t="s">
        <v>208</v>
      </c>
      <c r="O20" s="157">
        <f>-O16</f>
        <v>161624732.97</v>
      </c>
      <c r="P20" s="255"/>
      <c r="Q20" s="255"/>
      <c r="R20" s="66">
        <f t="shared" si="13"/>
        <v>9</v>
      </c>
      <c r="S20" s="4" t="s">
        <v>198</v>
      </c>
      <c r="U20" s="98"/>
      <c r="V20" s="66">
        <f t="shared" si="14"/>
        <v>9</v>
      </c>
      <c r="W20" s="4" t="s">
        <v>175</v>
      </c>
      <c r="X20" s="381"/>
      <c r="Y20" s="212">
        <f>-Y15+Y18</f>
        <v>-167339616.34424943</v>
      </c>
      <c r="Z20" s="66">
        <f t="shared" si="20"/>
        <v>9</v>
      </c>
      <c r="AA20" s="243" t="s">
        <v>192</v>
      </c>
      <c r="AD20" s="164">
        <v>-6930770.9100000001</v>
      </c>
      <c r="AE20" s="66">
        <v>9</v>
      </c>
      <c r="AF20" s="68"/>
      <c r="AG20" s="78"/>
      <c r="AH20" s="262"/>
      <c r="AI20" s="66">
        <f t="shared" si="15"/>
        <v>9</v>
      </c>
      <c r="AJ20" s="263" t="s">
        <v>200</v>
      </c>
      <c r="AK20" s="101"/>
      <c r="AL20" s="101"/>
      <c r="AM20" s="101"/>
      <c r="AN20" s="101"/>
      <c r="AO20" s="242"/>
      <c r="AP20" s="440">
        <f>AQ16</f>
        <v>5.705E-3</v>
      </c>
      <c r="AQ20" s="101"/>
      <c r="AR20" s="66">
        <f t="shared" si="7"/>
        <v>9</v>
      </c>
      <c r="AS20" s="107" t="s">
        <v>156</v>
      </c>
      <c r="AT20" s="139"/>
      <c r="AU20" s="139"/>
      <c r="AV20" s="265">
        <f>AV17-AV18</f>
        <v>467136.12182568363</v>
      </c>
      <c r="AW20" s="66">
        <v>9</v>
      </c>
      <c r="AX20" s="213" t="s">
        <v>201</v>
      </c>
      <c r="AY20" s="4"/>
      <c r="AZ20" s="104">
        <f>AZ14+AZ18</f>
        <v>643.88741998001933</v>
      </c>
      <c r="BA20" s="66">
        <f t="shared" si="8"/>
        <v>9</v>
      </c>
      <c r="BB20" s="68" t="s">
        <v>156</v>
      </c>
      <c r="BC20" s="189"/>
      <c r="BD20" s="189"/>
      <c r="BE20" s="266">
        <f>BE16-BE18</f>
        <v>-990.40081222418667</v>
      </c>
      <c r="BF20" s="66">
        <f t="shared" si="0"/>
        <v>9</v>
      </c>
      <c r="BG20" s="68" t="s">
        <v>156</v>
      </c>
      <c r="BH20" s="242"/>
      <c r="BI20" s="211"/>
      <c r="BJ20" s="191">
        <f>BJ17-BJ19</f>
        <v>111484.71099999997</v>
      </c>
      <c r="BO20" s="66">
        <f t="shared" si="16"/>
        <v>9</v>
      </c>
      <c r="BP20" s="68" t="s">
        <v>156</v>
      </c>
      <c r="BQ20" s="242"/>
      <c r="BR20" s="211"/>
      <c r="BS20" s="191">
        <f>+BS16-BS18</f>
        <v>-64271773.663499996</v>
      </c>
      <c r="BT20" s="118"/>
      <c r="BY20" s="118"/>
      <c r="BZ20" s="68"/>
      <c r="CD20" s="121">
        <f t="shared" si="10"/>
        <v>9</v>
      </c>
      <c r="CE20" s="84" t="s">
        <v>156</v>
      </c>
      <c r="CF20" s="84"/>
      <c r="CG20" s="84"/>
      <c r="CH20" s="267">
        <f>-CH16-CH18</f>
        <v>-6186064.3000000007</v>
      </c>
      <c r="CI20" s="66">
        <f t="shared" si="11"/>
        <v>9</v>
      </c>
      <c r="CJ20" s="257" t="s">
        <v>197</v>
      </c>
      <c r="CK20" s="238">
        <v>187935.36000000007</v>
      </c>
      <c r="CL20" s="238"/>
      <c r="CM20" s="238">
        <f>CL20-CK20</f>
        <v>-187935.36000000007</v>
      </c>
      <c r="CN20" s="66">
        <v>9</v>
      </c>
      <c r="CO20" s="68" t="str">
        <f>"CONVERSION FACTOR ( 1 - LINE "&amp;CN19&amp;" )"</f>
        <v>CONVERSION FACTOR ( 1 - LINE 8 )</v>
      </c>
      <c r="CR20" s="268">
        <f>ROUND(1-CR19-CR16,6)</f>
        <v>0.61995800000000001</v>
      </c>
      <c r="CS20" s="66">
        <f>CS19+1</f>
        <v>7</v>
      </c>
      <c r="CU20" s="74"/>
      <c r="CV20" s="74" t="s">
        <v>0</v>
      </c>
      <c r="CW20" s="74" t="s">
        <v>0</v>
      </c>
      <c r="CX20" s="74" t="s">
        <v>0</v>
      </c>
      <c r="CY20" s="74" t="s">
        <v>0</v>
      </c>
      <c r="CZ20" s="74" t="s">
        <v>0</v>
      </c>
      <c r="DA20" s="74"/>
      <c r="DB20" s="74"/>
      <c r="DC20" s="74" t="s">
        <v>0</v>
      </c>
      <c r="DD20" s="66">
        <f>DD19+1</f>
        <v>7</v>
      </c>
      <c r="DF20" s="74"/>
      <c r="DG20" s="74"/>
      <c r="DH20" s="74"/>
      <c r="DI20" s="74" t="s">
        <v>0</v>
      </c>
      <c r="DJ20" s="74" t="s">
        <v>0</v>
      </c>
      <c r="DK20" s="74"/>
      <c r="DL20" s="74"/>
      <c r="DM20" s="74"/>
      <c r="DN20" s="74"/>
      <c r="DO20" s="74"/>
      <c r="DP20" s="74"/>
      <c r="DQ20" s="66">
        <f>+DQ19+1</f>
        <v>7</v>
      </c>
      <c r="DS20" s="77"/>
      <c r="DT20" s="77"/>
    </row>
    <row r="21" spans="1:125" ht="15" customHeight="1" thickTop="1" thickBot="1">
      <c r="A21" s="87">
        <f t="shared" si="12"/>
        <v>11</v>
      </c>
      <c r="B21" s="152">
        <v>41487</v>
      </c>
      <c r="C21" s="153">
        <v>1682030165</v>
      </c>
      <c r="D21" s="154">
        <v>1659817145.2830303</v>
      </c>
      <c r="E21" s="155">
        <f t="shared" si="18"/>
        <v>-22213019.716969728</v>
      </c>
      <c r="F21" s="155">
        <f t="shared" si="19"/>
        <v>-20658108</v>
      </c>
      <c r="H21" s="87">
        <f t="shared" si="3"/>
        <v>11</v>
      </c>
      <c r="I21" s="160" t="s">
        <v>193</v>
      </c>
      <c r="J21" s="239"/>
      <c r="K21" s="211"/>
      <c r="L21" s="269">
        <f>SUM(K19:K20)</f>
        <v>503155.28386540007</v>
      </c>
      <c r="M21" s="66">
        <f t="shared" si="4"/>
        <v>10</v>
      </c>
      <c r="N21" s="255" t="s">
        <v>212</v>
      </c>
      <c r="O21" s="157">
        <v>-81053137.700000003</v>
      </c>
      <c r="P21" s="255"/>
      <c r="Q21" s="255"/>
      <c r="R21" s="66">
        <f t="shared" si="13"/>
        <v>10</v>
      </c>
      <c r="S21" s="68" t="s">
        <v>202</v>
      </c>
      <c r="T21" s="183">
        <v>0</v>
      </c>
      <c r="U21" s="183"/>
      <c r="V21" s="66">
        <f t="shared" si="14"/>
        <v>10</v>
      </c>
      <c r="W21" s="4" t="s">
        <v>0</v>
      </c>
      <c r="Y21" s="74" t="s">
        <v>0</v>
      </c>
      <c r="Z21" s="66">
        <f t="shared" si="20"/>
        <v>10</v>
      </c>
      <c r="AA21" s="243" t="s">
        <v>199</v>
      </c>
      <c r="AC21" s="326"/>
      <c r="AD21" s="261">
        <v>6114250.1299999999</v>
      </c>
      <c r="AE21" s="66">
        <v>10</v>
      </c>
      <c r="AF21" s="68" t="s">
        <v>340</v>
      </c>
      <c r="AG21" s="273">
        <v>377000</v>
      </c>
      <c r="AI21" s="66">
        <f t="shared" si="15"/>
        <v>10</v>
      </c>
      <c r="AJ21" s="263" t="s">
        <v>206</v>
      </c>
      <c r="AK21" s="101"/>
      <c r="AL21" s="101"/>
      <c r="AM21" s="101"/>
      <c r="AN21" s="101"/>
      <c r="AO21" s="101"/>
      <c r="AP21" s="91">
        <f>ROUND(AP18*AP20,0)</f>
        <v>11977156</v>
      </c>
      <c r="AQ21" s="91"/>
      <c r="AW21" s="66">
        <v>10</v>
      </c>
      <c r="AX21" s="4"/>
      <c r="AY21" s="4"/>
      <c r="AZ21" s="4"/>
      <c r="BA21" s="66"/>
      <c r="BB21" s="68"/>
      <c r="BC21" s="189"/>
      <c r="BD21" s="189"/>
      <c r="BE21" s="274"/>
      <c r="BF21" s="66"/>
      <c r="BG21" s="381"/>
      <c r="BH21" s="211"/>
      <c r="BI21" s="211"/>
      <c r="BJ21" s="275"/>
      <c r="BO21" s="66"/>
      <c r="BP21" s="135"/>
      <c r="BQ21" s="133"/>
      <c r="BR21" s="133"/>
      <c r="BS21" s="133"/>
      <c r="BT21" s="118"/>
      <c r="BV21" s="135"/>
      <c r="BW21" s="280"/>
      <c r="BX21" s="280"/>
      <c r="CD21" s="118"/>
      <c r="CI21" s="66">
        <f t="shared" si="11"/>
        <v>10</v>
      </c>
      <c r="CK21" s="135"/>
      <c r="CL21" s="280"/>
      <c r="CM21" s="280"/>
      <c r="CR21" s="66"/>
      <c r="CS21" s="66">
        <f>CS20+1</f>
        <v>8</v>
      </c>
      <c r="CT21" s="68" t="s">
        <v>207</v>
      </c>
      <c r="CU21" s="74"/>
      <c r="CV21" s="74"/>
      <c r="CW21" s="74"/>
      <c r="CX21" s="74"/>
      <c r="CY21" s="74"/>
      <c r="CZ21" s="74"/>
      <c r="DA21" s="74"/>
      <c r="DB21" s="74"/>
      <c r="DC21" s="74"/>
      <c r="DD21" s="66">
        <f>DD20+1</f>
        <v>8</v>
      </c>
      <c r="DE21" s="68" t="s">
        <v>207</v>
      </c>
      <c r="DF21" s="74"/>
      <c r="DG21" s="74"/>
      <c r="DH21" s="74"/>
      <c r="DI21" s="74"/>
      <c r="DJ21" s="74"/>
      <c r="DK21" s="74"/>
      <c r="DL21" s="74"/>
      <c r="DM21" s="74"/>
      <c r="DN21" s="74"/>
      <c r="DO21" s="74"/>
      <c r="DP21" s="74"/>
      <c r="DQ21" s="66">
        <f>+DQ20+1</f>
        <v>8</v>
      </c>
      <c r="DR21" s="114" t="s">
        <v>207</v>
      </c>
      <c r="DS21" s="77"/>
      <c r="DT21" s="77"/>
      <c r="DU21" s="74"/>
    </row>
    <row r="22" spans="1:125" ht="15" customHeight="1" thickTop="1" thickBot="1">
      <c r="A22" s="87">
        <f t="shared" si="12"/>
        <v>12</v>
      </c>
      <c r="B22" s="152">
        <v>41518</v>
      </c>
      <c r="C22" s="153">
        <v>1636730321</v>
      </c>
      <c r="D22" s="154">
        <v>1631902617.0065885</v>
      </c>
      <c r="E22" s="155">
        <f t="shared" si="18"/>
        <v>-4827703.993411541</v>
      </c>
      <c r="F22" s="155">
        <f t="shared" si="19"/>
        <v>-4489765</v>
      </c>
      <c r="H22" s="87">
        <f t="shared" si="3"/>
        <v>12</v>
      </c>
      <c r="I22" s="68"/>
      <c r="J22" s="239"/>
      <c r="K22" s="275"/>
      <c r="L22" s="101"/>
      <c r="M22" s="66">
        <f t="shared" si="4"/>
        <v>11</v>
      </c>
      <c r="N22" s="92" t="s">
        <v>75</v>
      </c>
      <c r="O22" s="256">
        <f>SUM(O18:O21)</f>
        <v>833300341.25999999</v>
      </c>
      <c r="P22" s="255"/>
      <c r="Q22" s="255"/>
      <c r="R22" s="66">
        <f t="shared" si="13"/>
        <v>11</v>
      </c>
      <c r="S22" s="4" t="s">
        <v>152</v>
      </c>
      <c r="T22" s="183">
        <v>338945371.75999999</v>
      </c>
      <c r="U22" s="408"/>
      <c r="V22" s="66">
        <f t="shared" si="14"/>
        <v>11</v>
      </c>
      <c r="W22" s="4" t="s">
        <v>191</v>
      </c>
      <c r="X22" s="242">
        <v>0.35</v>
      </c>
      <c r="Y22" s="116">
        <f>+Y20*X22</f>
        <v>-58568865.720487297</v>
      </c>
      <c r="Z22" s="66">
        <f t="shared" si="20"/>
        <v>11</v>
      </c>
      <c r="AA22" s="243"/>
      <c r="AD22" s="278"/>
      <c r="AE22" s="66">
        <v>11</v>
      </c>
      <c r="AF22" s="68"/>
      <c r="AG22" s="279"/>
      <c r="AI22" s="66">
        <f t="shared" si="15"/>
        <v>11</v>
      </c>
      <c r="AW22" s="66">
        <v>11</v>
      </c>
      <c r="AX22" s="4" t="s">
        <v>210</v>
      </c>
      <c r="AY22" s="4"/>
      <c r="AZ22" s="104">
        <f>-(AZ14+AZ18)</f>
        <v>-643.88741998001933</v>
      </c>
      <c r="BA22" s="68" t="s">
        <v>0</v>
      </c>
      <c r="BB22" s="68"/>
      <c r="BC22" s="189"/>
      <c r="BD22" s="189"/>
      <c r="BE22" s="189"/>
      <c r="BO22" s="66"/>
      <c r="BP22" s="135"/>
      <c r="BQ22" s="133"/>
      <c r="BR22" s="133"/>
      <c r="BS22" s="133"/>
      <c r="BT22" s="118"/>
      <c r="BU22" s="68"/>
      <c r="BV22" s="135"/>
      <c r="BW22" s="280"/>
      <c r="BX22" s="280"/>
      <c r="BY22" s="280"/>
      <c r="BZ22" s="280"/>
      <c r="CA22" s="280"/>
      <c r="CB22" s="280"/>
      <c r="CC22" s="280"/>
      <c r="CD22" s="118"/>
      <c r="CF22" s="135"/>
      <c r="CG22" s="280"/>
      <c r="CH22" s="280"/>
      <c r="CI22" s="66">
        <f t="shared" si="11"/>
        <v>11</v>
      </c>
      <c r="CJ22" s="276" t="s">
        <v>209</v>
      </c>
      <c r="CK22" s="409">
        <f>+CK20</f>
        <v>187935.36000000007</v>
      </c>
      <c r="CL22" s="409">
        <f t="shared" ref="CL22:CM22" si="27">+CL20</f>
        <v>0</v>
      </c>
      <c r="CM22" s="409">
        <f t="shared" si="27"/>
        <v>-187935.36000000007</v>
      </c>
      <c r="CR22" s="3"/>
      <c r="CS22" s="66">
        <f t="shared" si="22"/>
        <v>9</v>
      </c>
      <c r="DD22" s="66">
        <f t="shared" si="23"/>
        <v>9</v>
      </c>
      <c r="DQ22" s="66">
        <f t="shared" si="24"/>
        <v>9</v>
      </c>
      <c r="DS22" s="77"/>
      <c r="DT22" s="77"/>
    </row>
    <row r="23" spans="1:125" ht="15" customHeight="1" thickTop="1">
      <c r="A23" s="87">
        <f t="shared" si="12"/>
        <v>13</v>
      </c>
      <c r="B23" s="152">
        <v>41548</v>
      </c>
      <c r="C23" s="153">
        <v>1860322773</v>
      </c>
      <c r="D23" s="154">
        <v>1839376550.1152768</v>
      </c>
      <c r="E23" s="155">
        <f t="shared" si="18"/>
        <v>-20946222.884723186</v>
      </c>
      <c r="F23" s="155">
        <f t="shared" si="19"/>
        <v>-19479987</v>
      </c>
      <c r="H23" s="87">
        <f t="shared" si="3"/>
        <v>13</v>
      </c>
      <c r="I23" s="68" t="s">
        <v>211</v>
      </c>
      <c r="J23" s="239">
        <f>+UTN</f>
        <v>3.8512999999999999E-2</v>
      </c>
      <c r="K23" s="281">
        <f>L17*J23</f>
        <v>2514992.7900724402</v>
      </c>
      <c r="L23" s="101"/>
      <c r="M23" s="66">
        <f t="shared" si="4"/>
        <v>12</v>
      </c>
      <c r="N23" s="255" t="s">
        <v>189</v>
      </c>
      <c r="O23" s="293">
        <f>-O17</f>
        <v>-5275299.0400000047</v>
      </c>
      <c r="P23" s="255"/>
      <c r="Q23" s="255"/>
      <c r="R23" s="66">
        <f t="shared" si="13"/>
        <v>12</v>
      </c>
      <c r="S23" s="4" t="s">
        <v>161</v>
      </c>
      <c r="T23" s="183">
        <v>-154102814.61000001</v>
      </c>
      <c r="U23" s="408"/>
      <c r="V23" s="66">
        <f t="shared" si="14"/>
        <v>12</v>
      </c>
      <c r="W23" s="78"/>
      <c r="X23" s="411"/>
      <c r="Y23" s="260"/>
      <c r="Z23" s="66">
        <f t="shared" si="20"/>
        <v>12</v>
      </c>
      <c r="AA23" s="135" t="s">
        <v>213</v>
      </c>
      <c r="AB23" s="236"/>
      <c r="AD23" s="282">
        <f>SUM(AD13:AD22)</f>
        <v>127011165.41999997</v>
      </c>
      <c r="AE23" s="66">
        <v>12</v>
      </c>
      <c r="AF23" s="214" t="s">
        <v>323</v>
      </c>
      <c r="AG23" s="215">
        <f>AG21/4</f>
        <v>94250</v>
      </c>
      <c r="AI23" s="66">
        <f t="shared" si="15"/>
        <v>12</v>
      </c>
      <c r="AJ23" s="4" t="s">
        <v>215</v>
      </c>
      <c r="AP23" s="283">
        <v>12283932.560000001</v>
      </c>
      <c r="AW23" s="66">
        <v>12</v>
      </c>
      <c r="AX23" s="4"/>
      <c r="AY23" s="4"/>
      <c r="AZ23" s="4"/>
      <c r="BA23" s="68"/>
      <c r="BB23" s="68"/>
      <c r="BC23" s="189"/>
      <c r="BD23" s="189"/>
      <c r="BE23" s="189"/>
      <c r="BO23" s="66"/>
      <c r="BP23" s="135"/>
      <c r="BQ23" s="133"/>
      <c r="BR23" s="133"/>
      <c r="BS23" s="133"/>
      <c r="BT23" s="292"/>
      <c r="BU23" s="67"/>
      <c r="BV23" s="411"/>
      <c r="BW23" s="411"/>
      <c r="BX23" s="411"/>
      <c r="BY23" s="280"/>
      <c r="BZ23" s="280"/>
      <c r="CA23" s="280"/>
      <c r="CB23" s="280"/>
      <c r="CC23" s="280"/>
      <c r="CD23" s="118"/>
      <c r="CE23" s="68"/>
      <c r="CF23" s="135"/>
      <c r="CG23" s="280"/>
      <c r="CH23" s="280"/>
      <c r="CI23" s="66">
        <f t="shared" si="11"/>
        <v>12</v>
      </c>
      <c r="CJ23" s="276"/>
      <c r="CK23" s="108"/>
      <c r="CL23" s="108"/>
      <c r="CM23" s="108"/>
      <c r="CR23" s="375"/>
      <c r="CS23" s="66">
        <f t="shared" si="22"/>
        <v>10</v>
      </c>
      <c r="CT23" s="68" t="s">
        <v>216</v>
      </c>
      <c r="CU23" s="74"/>
      <c r="CV23" s="74"/>
      <c r="CW23" s="74"/>
      <c r="CX23" s="74"/>
      <c r="CY23" s="74"/>
      <c r="CZ23" s="74"/>
      <c r="DA23" s="74"/>
      <c r="DB23" s="74"/>
      <c r="DC23" s="74"/>
      <c r="DD23" s="66">
        <f t="shared" si="23"/>
        <v>10</v>
      </c>
      <c r="DE23" s="68" t="s">
        <v>216</v>
      </c>
      <c r="DF23" s="74"/>
      <c r="DG23" s="74"/>
      <c r="DH23" s="74"/>
      <c r="DI23" s="74"/>
      <c r="DJ23" s="74"/>
      <c r="DK23" s="74"/>
      <c r="DL23" s="74"/>
      <c r="DM23" s="74"/>
      <c r="DN23" s="74"/>
      <c r="DO23" s="74"/>
      <c r="DP23" s="74"/>
      <c r="DQ23" s="66">
        <f t="shared" si="24"/>
        <v>10</v>
      </c>
      <c r="DR23" s="76" t="s">
        <v>216</v>
      </c>
      <c r="DS23" s="77"/>
      <c r="DT23" s="77"/>
      <c r="DU23" s="74"/>
    </row>
    <row r="24" spans="1:125" ht="15" customHeight="1" thickBot="1">
      <c r="A24" s="87">
        <f t="shared" si="12"/>
        <v>14</v>
      </c>
      <c r="B24" s="152">
        <v>41579</v>
      </c>
      <c r="C24" s="153">
        <v>2004525320</v>
      </c>
      <c r="D24" s="154">
        <v>2055895696.7382631</v>
      </c>
      <c r="E24" s="155">
        <f t="shared" si="18"/>
        <v>51370376.73826313</v>
      </c>
      <c r="F24" s="155">
        <f t="shared" si="19"/>
        <v>47774450</v>
      </c>
      <c r="H24" s="87">
        <f t="shared" si="3"/>
        <v>14</v>
      </c>
      <c r="I24" s="160" t="s">
        <v>217</v>
      </c>
      <c r="K24" s="275"/>
      <c r="L24" s="285">
        <f>SUM(K23:K23)</f>
        <v>2514992.7900724402</v>
      </c>
      <c r="M24" s="66">
        <f t="shared" si="4"/>
        <v>13</v>
      </c>
      <c r="N24" s="255" t="s">
        <v>223</v>
      </c>
      <c r="O24" s="302">
        <f>SUM(O22:O23)</f>
        <v>828025042.22000003</v>
      </c>
      <c r="P24" s="255"/>
      <c r="Q24" s="255"/>
      <c r="R24" s="66">
        <f t="shared" si="13"/>
        <v>13</v>
      </c>
      <c r="S24" s="4" t="s">
        <v>174</v>
      </c>
      <c r="U24" s="165">
        <v>0</v>
      </c>
      <c r="V24" s="66">
        <f t="shared" si="14"/>
        <v>13</v>
      </c>
      <c r="W24" s="68" t="s">
        <v>203</v>
      </c>
      <c r="X24" s="271"/>
      <c r="Y24" s="272">
        <f>-Y22</f>
        <v>58568865.720487297</v>
      </c>
      <c r="Z24" s="66">
        <f t="shared" si="20"/>
        <v>13</v>
      </c>
      <c r="AA24" s="286"/>
      <c r="AC24" s="104"/>
      <c r="AD24" s="78"/>
      <c r="AE24" s="66">
        <v>13</v>
      </c>
      <c r="AF24" s="90" t="s">
        <v>182</v>
      </c>
      <c r="AG24" s="287">
        <v>391443.15</v>
      </c>
      <c r="AI24" s="66">
        <f t="shared" si="15"/>
        <v>13</v>
      </c>
      <c r="AJ24" s="4" t="s">
        <v>193</v>
      </c>
      <c r="AQ24" s="288">
        <f>ROUND(AP21-AP23,0)</f>
        <v>-306777</v>
      </c>
      <c r="AW24" s="66">
        <v>13</v>
      </c>
      <c r="AX24" s="4" t="s">
        <v>218</v>
      </c>
      <c r="AY24" s="289">
        <v>0.35</v>
      </c>
      <c r="AZ24" s="290">
        <f>AZ22*AY24</f>
        <v>-225.36059699300674</v>
      </c>
      <c r="BA24" s="68"/>
      <c r="BB24" s="68"/>
      <c r="BC24" s="189"/>
      <c r="BD24" s="189"/>
      <c r="BE24" s="189"/>
      <c r="BO24" s="66"/>
      <c r="BP24" s="135"/>
      <c r="BQ24" s="133"/>
      <c r="BR24" s="291"/>
      <c r="BS24" s="133"/>
      <c r="BT24" s="292"/>
      <c r="BU24" s="78"/>
      <c r="BV24" s="108"/>
      <c r="BW24" s="108"/>
      <c r="BX24" s="108"/>
      <c r="BY24" s="411"/>
      <c r="BZ24" s="411"/>
      <c r="CA24" s="411"/>
      <c r="CB24" s="411"/>
      <c r="CC24" s="411"/>
      <c r="CD24" s="292"/>
      <c r="CE24" s="67"/>
      <c r="CF24" s="411"/>
      <c r="CG24" s="411"/>
      <c r="CH24" s="411"/>
      <c r="CI24" s="66">
        <f t="shared" si="11"/>
        <v>13</v>
      </c>
      <c r="CJ24" s="4" t="s">
        <v>178</v>
      </c>
      <c r="CK24" s="147"/>
      <c r="CL24" s="242">
        <f>FIT</f>
        <v>0.35</v>
      </c>
      <c r="CM24" s="399">
        <f>-CM22*CL24</f>
        <v>65777.376000000018</v>
      </c>
      <c r="CR24" s="375"/>
      <c r="CS24" s="66">
        <f t="shared" si="22"/>
        <v>11</v>
      </c>
      <c r="CT24" s="68" t="s">
        <v>219</v>
      </c>
      <c r="CU24" s="98">
        <v>261332287.72</v>
      </c>
      <c r="CV24" s="98">
        <v>0</v>
      </c>
      <c r="CW24" s="98">
        <v>0</v>
      </c>
      <c r="CX24" s="98">
        <f>Q13</f>
        <v>-5408415.1230897009</v>
      </c>
      <c r="CY24" s="98">
        <v>0</v>
      </c>
      <c r="CZ24" s="98">
        <v>0</v>
      </c>
      <c r="DA24" s="98">
        <v>0</v>
      </c>
      <c r="DB24" s="98"/>
      <c r="DC24" s="98">
        <v>0</v>
      </c>
      <c r="DD24" s="66">
        <f t="shared" si="23"/>
        <v>11</v>
      </c>
      <c r="DE24" s="68" t="s">
        <v>219</v>
      </c>
      <c r="DF24" s="98"/>
      <c r="DG24" s="98">
        <v>0</v>
      </c>
      <c r="DH24" s="98">
        <v>0</v>
      </c>
      <c r="DI24" s="98">
        <v>0</v>
      </c>
      <c r="DJ24" s="98">
        <v>0</v>
      </c>
      <c r="DK24" s="98">
        <v>0</v>
      </c>
      <c r="DL24" s="98">
        <v>0</v>
      </c>
      <c r="DM24" s="98"/>
      <c r="DN24" s="98"/>
      <c r="DO24" s="98"/>
      <c r="DP24" s="98">
        <f>SUM(CV24:DO24)-DD24</f>
        <v>-5408415.1230897009</v>
      </c>
      <c r="DQ24" s="66">
        <f t="shared" si="24"/>
        <v>11</v>
      </c>
      <c r="DR24" s="68" t="s">
        <v>125</v>
      </c>
      <c r="DS24" s="104">
        <f>+CU24</f>
        <v>261332287.72</v>
      </c>
      <c r="DT24" s="104">
        <f>+DP24</f>
        <v>-5408415.1230897009</v>
      </c>
      <c r="DU24" s="98">
        <f>SUM(DS24:DT24)</f>
        <v>255923872.5969103</v>
      </c>
    </row>
    <row r="25" spans="1:125" ht="15" customHeight="1" thickTop="1" thickBot="1">
      <c r="A25" s="87">
        <f t="shared" si="12"/>
        <v>15</v>
      </c>
      <c r="B25" s="152">
        <v>41609</v>
      </c>
      <c r="C25" s="153">
        <v>2435996873</v>
      </c>
      <c r="D25" s="154">
        <v>2424640511.5410929</v>
      </c>
      <c r="E25" s="155">
        <f t="shared" si="18"/>
        <v>-11356361.458907127</v>
      </c>
      <c r="F25" s="155">
        <f t="shared" si="19"/>
        <v>-10561416</v>
      </c>
      <c r="H25" s="87">
        <f t="shared" si="3"/>
        <v>15</v>
      </c>
      <c r="I25" s="68"/>
      <c r="L25" s="230"/>
      <c r="M25" s="66">
        <f t="shared" si="4"/>
        <v>14</v>
      </c>
      <c r="N25" s="303" t="s">
        <v>226</v>
      </c>
      <c r="O25" s="157">
        <f>O24-'2013 Elec CBR'!CU28-O38</f>
        <v>0</v>
      </c>
      <c r="P25" s="304"/>
      <c r="Q25" s="305">
        <f>-Q18</f>
        <v>2511229.05504933</v>
      </c>
      <c r="R25" s="66">
        <f>R24+1</f>
        <v>14</v>
      </c>
      <c r="S25" s="68" t="s">
        <v>220</v>
      </c>
      <c r="T25" s="114"/>
      <c r="U25" s="162">
        <f>SUM(T20:T24)</f>
        <v>184842557.14999998</v>
      </c>
      <c r="V25" s="66"/>
      <c r="Z25" s="66">
        <f t="shared" si="20"/>
        <v>14</v>
      </c>
      <c r="AA25" s="294" t="s">
        <v>221</v>
      </c>
      <c r="AB25" s="295"/>
      <c r="AC25" s="230"/>
      <c r="AD25" s="296"/>
      <c r="AE25" s="66">
        <v>14</v>
      </c>
      <c r="AF25" s="68" t="s">
        <v>193</v>
      </c>
      <c r="AG25" s="297">
        <f>+AG23-AG24</f>
        <v>-297193.15000000002</v>
      </c>
      <c r="AH25" s="298">
        <f>+AG25</f>
        <v>-297193.15000000002</v>
      </c>
      <c r="AI25" s="66">
        <f>AI24+1</f>
        <v>14</v>
      </c>
      <c r="AW25" s="66">
        <v>14</v>
      </c>
      <c r="AX25" s="4"/>
      <c r="AY25" s="289"/>
      <c r="AZ25" s="290"/>
      <c r="BA25" s="68"/>
      <c r="BB25" s="68"/>
      <c r="BC25" s="68"/>
      <c r="BD25" s="299"/>
      <c r="BE25" s="189"/>
      <c r="BI25" s="104"/>
      <c r="BO25" s="66"/>
      <c r="BP25" s="135"/>
      <c r="BQ25" s="133"/>
      <c r="BR25" s="133"/>
      <c r="BS25" s="133"/>
      <c r="BT25" s="292"/>
      <c r="BU25" s="78"/>
      <c r="BV25" s="230"/>
      <c r="BW25" s="230"/>
      <c r="BX25" s="147"/>
      <c r="BY25" s="108"/>
      <c r="BZ25" s="108"/>
      <c r="CA25" s="108"/>
      <c r="CB25" s="108"/>
      <c r="CC25" s="108"/>
      <c r="CD25" s="292"/>
      <c r="CE25" s="78"/>
      <c r="CF25" s="108"/>
      <c r="CG25" s="108"/>
      <c r="CH25" s="108"/>
      <c r="CI25" s="66">
        <f t="shared" si="11"/>
        <v>14</v>
      </c>
      <c r="CJ25" s="68" t="s">
        <v>156</v>
      </c>
      <c r="CK25" s="147"/>
      <c r="CL25" s="147"/>
      <c r="CM25" s="409">
        <f>-CM22-CM24</f>
        <v>122157.98400000005</v>
      </c>
      <c r="CR25" s="3"/>
      <c r="CS25" s="66">
        <f>CS24+1</f>
        <v>12</v>
      </c>
      <c r="CT25" s="68" t="s">
        <v>222</v>
      </c>
      <c r="CU25" s="80">
        <v>553004053.23000002</v>
      </c>
      <c r="CV25" s="80"/>
      <c r="CW25" s="80"/>
      <c r="CX25" s="80">
        <f>SUM(Q14:Q14)</f>
        <v>2897186.0680403709</v>
      </c>
      <c r="CY25" s="80"/>
      <c r="CZ25" s="80"/>
      <c r="DA25" s="80">
        <f>AD38</f>
        <v>-1599772.1</v>
      </c>
      <c r="DB25" s="80"/>
      <c r="DC25" s="80"/>
      <c r="DD25" s="66">
        <f>DD24+1</f>
        <v>12</v>
      </c>
      <c r="DE25" s="68" t="s">
        <v>222</v>
      </c>
      <c r="DF25" s="80"/>
      <c r="DG25" s="80"/>
      <c r="DH25" s="80"/>
      <c r="DI25" s="80"/>
      <c r="DJ25" s="80"/>
      <c r="DK25" s="80"/>
      <c r="DL25" s="80"/>
      <c r="DM25" s="80"/>
      <c r="DN25" s="80"/>
      <c r="DO25" s="80"/>
      <c r="DP25" s="80">
        <f>SUM(CV25:DO25)-DD25</f>
        <v>1297413.9680403708</v>
      </c>
      <c r="DQ25" s="66">
        <f>+DQ24+1</f>
        <v>12</v>
      </c>
      <c r="DR25" s="68" t="s">
        <v>136</v>
      </c>
      <c r="DS25" s="101">
        <f>+CU25</f>
        <v>553004053.23000002</v>
      </c>
      <c r="DT25" s="101">
        <f>+DP25</f>
        <v>1297413.9680403708</v>
      </c>
      <c r="DU25" s="80">
        <f>SUM(DS25:DT25)</f>
        <v>554301467.19804037</v>
      </c>
    </row>
    <row r="26" spans="1:125" ht="15" customHeight="1" thickTop="1" thickBot="1">
      <c r="A26" s="87">
        <f t="shared" si="12"/>
        <v>16</v>
      </c>
      <c r="C26" s="300">
        <f>SUM(C14:C25)</f>
        <v>22797072495</v>
      </c>
      <c r="D26" s="300">
        <f>SUM(D14:D25)</f>
        <v>22775685278.54731</v>
      </c>
      <c r="E26" s="300">
        <f>SUM(E14:E25)</f>
        <v>-21387216.452687025</v>
      </c>
      <c r="F26" s="301">
        <f>SUM(F14:F25)</f>
        <v>-19890112</v>
      </c>
      <c r="H26" s="87">
        <f t="shared" si="3"/>
        <v>16</v>
      </c>
      <c r="I26" s="68"/>
      <c r="K26" s="211"/>
      <c r="L26" s="285"/>
      <c r="M26" s="66">
        <f t="shared" si="4"/>
        <v>15</v>
      </c>
      <c r="N26" s="255"/>
      <c r="O26" s="304"/>
      <c r="P26" s="304" t="s">
        <v>0</v>
      </c>
      <c r="Q26" s="304"/>
      <c r="R26" s="66">
        <f t="shared" si="13"/>
        <v>15</v>
      </c>
      <c r="U26" s="134"/>
      <c r="V26" s="66"/>
      <c r="X26" s="271"/>
      <c r="Y26" s="135"/>
      <c r="Z26" s="66">
        <f t="shared" si="20"/>
        <v>15</v>
      </c>
      <c r="AA26" s="213" t="s">
        <v>15</v>
      </c>
      <c r="AB26" s="78"/>
      <c r="AC26" s="441">
        <f>BD</f>
        <v>5.705E-3</v>
      </c>
      <c r="AD26" s="261">
        <f>($AD$23-$AD$21)*-AC26</f>
        <v>-689716.90172944986</v>
      </c>
      <c r="AE26" s="66">
        <v>15</v>
      </c>
      <c r="AH26" s="197"/>
      <c r="AI26" s="66">
        <f t="shared" si="15"/>
        <v>15</v>
      </c>
      <c r="AJ26" s="4" t="s">
        <v>156</v>
      </c>
      <c r="AQ26" s="104">
        <f>-AQ24</f>
        <v>306777</v>
      </c>
      <c r="AW26" s="66">
        <v>15</v>
      </c>
      <c r="AX26" s="4" t="s">
        <v>224</v>
      </c>
      <c r="AY26" s="4"/>
      <c r="AZ26" s="266">
        <f>AZ22-AZ24</f>
        <v>-418.52682298701257</v>
      </c>
      <c r="BA26" s="68"/>
      <c r="BB26" s="68"/>
      <c r="BC26" s="68"/>
      <c r="BD26" s="68"/>
      <c r="BE26" s="189"/>
      <c r="BF26" s="77"/>
      <c r="BI26" s="5"/>
      <c r="BO26" s="66"/>
      <c r="BQ26" s="230"/>
      <c r="BR26" s="230"/>
      <c r="BS26" s="230"/>
      <c r="BT26" s="292"/>
      <c r="BU26" s="307"/>
      <c r="BV26" s="230"/>
      <c r="BW26" s="230"/>
      <c r="BX26" s="147"/>
      <c r="BY26" s="147"/>
      <c r="BZ26" s="147"/>
      <c r="CA26" s="147"/>
      <c r="CB26" s="147"/>
      <c r="CC26" s="147"/>
      <c r="CD26" s="292"/>
      <c r="CE26" s="78"/>
      <c r="CF26" s="230"/>
      <c r="CG26" s="230"/>
      <c r="CH26" s="147"/>
      <c r="CI26" s="147"/>
      <c r="CR26" s="3"/>
      <c r="CS26" s="66">
        <f t="shared" si="22"/>
        <v>13</v>
      </c>
      <c r="CT26" s="68" t="s">
        <v>225</v>
      </c>
      <c r="CU26" s="80">
        <v>94741838.969999999</v>
      </c>
      <c r="CV26" s="80"/>
      <c r="CW26" s="80"/>
      <c r="CX26" s="80">
        <f>Q15</f>
        <v>0</v>
      </c>
      <c r="CY26" s="80"/>
      <c r="CZ26" s="80"/>
      <c r="DA26" s="80"/>
      <c r="DB26" s="80"/>
      <c r="DC26" s="80"/>
      <c r="DD26" s="66">
        <f t="shared" si="23"/>
        <v>13</v>
      </c>
      <c r="DE26" s="68" t="s">
        <v>225</v>
      </c>
      <c r="DF26" s="80"/>
      <c r="DG26" s="80"/>
      <c r="DH26" s="80"/>
      <c r="DI26" s="80"/>
      <c r="DJ26" s="80"/>
      <c r="DK26" s="80"/>
      <c r="DL26" s="80"/>
      <c r="DM26" s="80"/>
      <c r="DN26" s="80"/>
      <c r="DO26" s="80"/>
      <c r="DP26" s="80">
        <f>SUM(CV26:DO26)-DD26</f>
        <v>0</v>
      </c>
      <c r="DQ26" s="66">
        <f t="shared" si="24"/>
        <v>13</v>
      </c>
      <c r="DR26" s="68" t="s">
        <v>172</v>
      </c>
      <c r="DS26" s="101">
        <f>+CU26</f>
        <v>94741838.969999999</v>
      </c>
      <c r="DT26" s="101">
        <f>+DP26</f>
        <v>0</v>
      </c>
      <c r="DU26" s="80">
        <f>SUM(DS26:DT26)</f>
        <v>94741838.969999999</v>
      </c>
    </row>
    <row r="27" spans="1:125" ht="15" customHeight="1" thickTop="1">
      <c r="A27" s="87">
        <f t="shared" si="12"/>
        <v>17</v>
      </c>
      <c r="C27" s="5"/>
      <c r="D27" s="5"/>
      <c r="H27" s="87">
        <f t="shared" si="3"/>
        <v>17</v>
      </c>
      <c r="I27" s="68"/>
      <c r="K27" s="211"/>
      <c r="L27" s="285"/>
      <c r="M27" s="66">
        <f t="shared" si="4"/>
        <v>16</v>
      </c>
      <c r="N27" s="303" t="s">
        <v>240</v>
      </c>
      <c r="O27" s="309">
        <v>0.35</v>
      </c>
      <c r="P27" s="310"/>
      <c r="Q27" s="311">
        <f>Q25*O27</f>
        <v>878930.16926726548</v>
      </c>
      <c r="R27" s="66">
        <f t="shared" si="13"/>
        <v>16</v>
      </c>
      <c r="S27" s="107" t="s">
        <v>227</v>
      </c>
      <c r="T27" s="68"/>
      <c r="U27" s="1">
        <f>U14-U21</f>
        <v>63721706.943999983</v>
      </c>
      <c r="V27" s="66"/>
      <c r="X27" s="271"/>
      <c r="Y27" s="135"/>
      <c r="Z27" s="66">
        <f t="shared" si="20"/>
        <v>16</v>
      </c>
      <c r="AA27" s="213" t="s">
        <v>134</v>
      </c>
      <c r="AB27" s="78"/>
      <c r="AC27" s="441">
        <f>FF</f>
        <v>2E-3</v>
      </c>
      <c r="AD27" s="261">
        <f>($AD$23-$AD$21)*-AC27</f>
        <v>-241793.83057999995</v>
      </c>
      <c r="AE27" s="66">
        <v>16</v>
      </c>
      <c r="AF27" s="68"/>
      <c r="AG27" s="101"/>
      <c r="AH27" s="306"/>
      <c r="AI27" s="66">
        <f t="shared" si="15"/>
        <v>16</v>
      </c>
      <c r="AJ27" s="4" t="s">
        <v>228</v>
      </c>
      <c r="AP27" s="236">
        <v>0.35</v>
      </c>
      <c r="AQ27" s="198">
        <f>ROUND(-AQ24*AP27,0)</f>
        <v>107372</v>
      </c>
      <c r="AW27" s="66"/>
      <c r="AX27" s="4"/>
      <c r="AY27" s="4"/>
      <c r="AZ27" s="153"/>
      <c r="BA27" s="68"/>
      <c r="BB27" s="68"/>
      <c r="BC27" s="68"/>
      <c r="BD27" s="68"/>
      <c r="BE27" s="189"/>
      <c r="BF27" s="77"/>
      <c r="BG27" s="66"/>
      <c r="BH27" s="66"/>
      <c r="BI27" s="104"/>
      <c r="BJ27" s="104"/>
      <c r="BO27" s="66"/>
      <c r="BP27" s="135"/>
      <c r="BQ27" s="133"/>
      <c r="BR27" s="133"/>
      <c r="BS27" s="133"/>
      <c r="BT27" s="292"/>
      <c r="BU27" s="307"/>
      <c r="BV27" s="230"/>
      <c r="BW27" s="230"/>
      <c r="BX27" s="230"/>
      <c r="BY27" s="147"/>
      <c r="BZ27" s="147"/>
      <c r="CA27" s="147"/>
      <c r="CB27" s="147"/>
      <c r="CC27" s="147"/>
      <c r="CD27" s="292"/>
      <c r="CE27" s="307"/>
      <c r="CF27" s="230"/>
      <c r="CG27" s="230"/>
      <c r="CH27" s="147"/>
      <c r="CI27" s="147"/>
      <c r="CR27" s="3"/>
      <c r="CS27" s="66">
        <f t="shared" si="22"/>
        <v>14</v>
      </c>
      <c r="CT27" s="4" t="s">
        <v>229</v>
      </c>
      <c r="CU27" s="142">
        <v>-81053137.700000003</v>
      </c>
      <c r="CV27" s="142"/>
      <c r="CW27" s="142"/>
      <c r="CX27" s="142">
        <f>Q21</f>
        <v>0</v>
      </c>
      <c r="CY27" s="142"/>
      <c r="CZ27" s="142"/>
      <c r="DA27" s="142">
        <f>AD36</f>
        <v>81053137.700000003</v>
      </c>
      <c r="DB27" s="142"/>
      <c r="DC27" s="142"/>
      <c r="DD27" s="66">
        <f t="shared" si="23"/>
        <v>14</v>
      </c>
      <c r="DE27" s="4" t="s">
        <v>229</v>
      </c>
      <c r="DF27" s="142"/>
      <c r="DG27" s="142"/>
      <c r="DH27" s="142"/>
      <c r="DI27" s="142"/>
      <c r="DJ27" s="142"/>
      <c r="DK27" s="142"/>
      <c r="DL27" s="142"/>
      <c r="DM27" s="142"/>
      <c r="DN27" s="142"/>
      <c r="DO27" s="142"/>
      <c r="DP27" s="142">
        <f>SUM(CV27:DO27)-DD27</f>
        <v>81053137.700000003</v>
      </c>
      <c r="DQ27" s="66">
        <f t="shared" si="24"/>
        <v>14</v>
      </c>
      <c r="DR27" s="4" t="s">
        <v>230</v>
      </c>
      <c r="DS27" s="165">
        <f>+CU27</f>
        <v>-81053137.700000003</v>
      </c>
      <c r="DT27" s="165">
        <f>+DP27</f>
        <v>81053137.700000003</v>
      </c>
      <c r="DU27" s="142">
        <f>SUM(DS27:DT27)</f>
        <v>0</v>
      </c>
    </row>
    <row r="28" spans="1:125" ht="15" customHeight="1" thickBot="1">
      <c r="A28" s="87">
        <f t="shared" si="12"/>
        <v>18</v>
      </c>
      <c r="B28" s="4" t="s">
        <v>231</v>
      </c>
      <c r="C28" s="4" t="s">
        <v>232</v>
      </c>
      <c r="D28" s="134"/>
      <c r="E28" s="308">
        <v>12368981.163581898</v>
      </c>
      <c r="F28" s="104">
        <v>1528062</v>
      </c>
      <c r="H28" s="87">
        <f t="shared" si="3"/>
        <v>18</v>
      </c>
      <c r="I28" s="14" t="s">
        <v>233</v>
      </c>
      <c r="K28" s="211"/>
      <c r="L28" s="285"/>
      <c r="M28" s="66">
        <f t="shared" si="4"/>
        <v>17</v>
      </c>
      <c r="N28" s="303" t="s">
        <v>224</v>
      </c>
      <c r="O28" s="304" t="s">
        <v>0</v>
      </c>
      <c r="P28" s="304"/>
      <c r="Q28" s="191">
        <f>Q25-Q27</f>
        <v>1632298.8857820644</v>
      </c>
      <c r="R28" s="66">
        <f t="shared" si="13"/>
        <v>17</v>
      </c>
      <c r="S28" s="107" t="s">
        <v>234</v>
      </c>
      <c r="U28" s="206">
        <f>U15+U16+U17-T22-T23-T24</f>
        <v>-34563876.25</v>
      </c>
      <c r="V28" s="66"/>
      <c r="X28" s="271"/>
      <c r="Y28" s="135"/>
      <c r="Z28" s="66">
        <f t="shared" si="20"/>
        <v>17</v>
      </c>
      <c r="AA28" s="213" t="s">
        <v>235</v>
      </c>
      <c r="AC28" s="441">
        <f>UTN</f>
        <v>3.8512999999999999E-2</v>
      </c>
      <c r="AD28" s="261">
        <f>($AD$23-$AD$21)*-AC28</f>
        <v>-4656102.8985637687</v>
      </c>
      <c r="AE28" s="66">
        <v>17</v>
      </c>
      <c r="AF28" s="68" t="s">
        <v>236</v>
      </c>
      <c r="AG28" s="101"/>
      <c r="AH28" s="116">
        <f>+AH19+AH25</f>
        <v>222806.84999999998</v>
      </c>
      <c r="AI28" s="66">
        <f t="shared" si="15"/>
        <v>17</v>
      </c>
      <c r="AJ28" s="213" t="s">
        <v>156</v>
      </c>
      <c r="AQ28" s="191">
        <f>AQ26-AQ27</f>
        <v>199405</v>
      </c>
      <c r="AW28" s="66"/>
      <c r="AX28" s="4"/>
      <c r="AY28" s="4"/>
      <c r="AZ28" s="153"/>
      <c r="BA28" s="91"/>
      <c r="BB28" s="91"/>
      <c r="BC28" s="91"/>
      <c r="BD28" s="91"/>
      <c r="BE28" s="91"/>
      <c r="BF28" s="77"/>
      <c r="BG28" s="66"/>
      <c r="BH28" s="66"/>
      <c r="BO28" s="66"/>
      <c r="BP28" s="135"/>
      <c r="BQ28" s="133"/>
      <c r="BR28" s="133"/>
      <c r="BS28" s="133"/>
      <c r="BT28" s="292"/>
      <c r="BU28" s="78"/>
      <c r="BV28" s="91"/>
      <c r="BW28" s="91"/>
      <c r="BX28" s="91"/>
      <c r="BY28" s="230"/>
      <c r="BZ28" s="230"/>
      <c r="CA28" s="230"/>
      <c r="CB28" s="230"/>
      <c r="CC28" s="230"/>
      <c r="CD28" s="292"/>
      <c r="CE28" s="307"/>
      <c r="CF28" s="230"/>
      <c r="CG28" s="230"/>
      <c r="CH28" s="230"/>
      <c r="CI28" s="230"/>
      <c r="CJ28" s="230"/>
      <c r="CK28" s="230"/>
      <c r="CL28" s="230"/>
      <c r="CM28" s="230"/>
      <c r="CR28" s="3"/>
      <c r="CS28" s="66">
        <f t="shared" si="22"/>
        <v>15</v>
      </c>
      <c r="CT28" s="68" t="s">
        <v>237</v>
      </c>
      <c r="CU28" s="104">
        <f>SUM(CU24:CU27)</f>
        <v>828025042.22000003</v>
      </c>
      <c r="CV28" s="104">
        <f t="shared" ref="CV28:CZ28" si="28">SUM(CV24:CV27)</f>
        <v>0</v>
      </c>
      <c r="CW28" s="104">
        <f>SUM(CW24:CW27)</f>
        <v>0</v>
      </c>
      <c r="CX28" s="104">
        <f>SUM(CX24:CX27)</f>
        <v>-2511229.05504933</v>
      </c>
      <c r="CY28" s="104">
        <f t="shared" si="28"/>
        <v>0</v>
      </c>
      <c r="CZ28" s="104">
        <f t="shared" si="28"/>
        <v>0</v>
      </c>
      <c r="DA28" s="104">
        <f>SUM(DA24:DA27)</f>
        <v>79453365.600000009</v>
      </c>
      <c r="DB28" s="104"/>
      <c r="DC28" s="104">
        <f>SUM(DC24:DC27)</f>
        <v>0</v>
      </c>
      <c r="DD28" s="66">
        <f t="shared" si="23"/>
        <v>15</v>
      </c>
      <c r="DE28" s="68" t="s">
        <v>237</v>
      </c>
      <c r="DF28" s="104">
        <f>SUM(DF23:DF27)</f>
        <v>0</v>
      </c>
      <c r="DG28" s="104">
        <f>SUM(DG23:DG27)</f>
        <v>0</v>
      </c>
      <c r="DH28" s="104">
        <f>SUM(DH24:DH27)</f>
        <v>0</v>
      </c>
      <c r="DI28" s="104">
        <f>SUM(DI23:DI27)</f>
        <v>0</v>
      </c>
      <c r="DJ28" s="104">
        <f>SUM(DJ23:DJ27)</f>
        <v>0</v>
      </c>
      <c r="DK28" s="104">
        <f>SUM(DK23:DK27)</f>
        <v>0</v>
      </c>
      <c r="DL28" s="104">
        <f>SUM(DL23:DL27)</f>
        <v>0</v>
      </c>
      <c r="DM28" s="104">
        <f t="shared" ref="DM28:DO28" si="29">SUM(DM23:DM27)</f>
        <v>0</v>
      </c>
      <c r="DN28" s="104">
        <f t="shared" si="29"/>
        <v>0</v>
      </c>
      <c r="DO28" s="104">
        <f t="shared" si="29"/>
        <v>0</v>
      </c>
      <c r="DP28" s="104">
        <f>SUM(DP24:DP27)</f>
        <v>76942136.544950679</v>
      </c>
      <c r="DQ28" s="66">
        <f t="shared" si="24"/>
        <v>15</v>
      </c>
      <c r="DR28" s="68" t="s">
        <v>237</v>
      </c>
      <c r="DS28" s="253">
        <f>SUM(DS24:DS27)</f>
        <v>828025042.22000003</v>
      </c>
      <c r="DT28" s="253">
        <f>SUM(DT24:DT27)</f>
        <v>76942136.544950679</v>
      </c>
      <c r="DU28" s="253">
        <f>SUM(DU24:DU27)</f>
        <v>904967178.76495075</v>
      </c>
    </row>
    <row r="29" spans="1:125" ht="15" customHeight="1" thickTop="1" thickBot="1">
      <c r="A29" s="87">
        <f t="shared" si="12"/>
        <v>19</v>
      </c>
      <c r="C29" s="4" t="s">
        <v>238</v>
      </c>
      <c r="E29" s="308">
        <v>-8613041.747628618</v>
      </c>
      <c r="F29" s="104">
        <v>-628737</v>
      </c>
      <c r="H29" s="87">
        <f t="shared" si="3"/>
        <v>19</v>
      </c>
      <c r="I29" s="90" t="s">
        <v>124</v>
      </c>
      <c r="M29" s="66"/>
      <c r="R29" s="66">
        <f t="shared" si="13"/>
        <v>18</v>
      </c>
      <c r="S29" s="68" t="s">
        <v>241</v>
      </c>
      <c r="T29" s="68"/>
      <c r="U29" s="191">
        <f>-SUM(U27:U28)</f>
        <v>-29157830.693999983</v>
      </c>
      <c r="V29" s="66"/>
      <c r="X29" s="271"/>
      <c r="Y29" s="135"/>
      <c r="Z29" s="66">
        <f t="shared" si="20"/>
        <v>18</v>
      </c>
      <c r="AA29" s="312" t="s">
        <v>242</v>
      </c>
      <c r="AC29" s="239"/>
      <c r="AD29" s="313">
        <f>SUM(AD26:AD28)</f>
        <v>-5587613.6308732182</v>
      </c>
      <c r="AE29" s="66">
        <v>18</v>
      </c>
      <c r="AF29" s="314"/>
      <c r="AG29" s="101"/>
      <c r="AH29" s="315"/>
      <c r="AI29" s="66"/>
      <c r="AJ29" s="381"/>
      <c r="AK29" s="381"/>
      <c r="AL29" s="381"/>
      <c r="AM29" s="381"/>
      <c r="AN29" s="381"/>
      <c r="AO29" s="381"/>
      <c r="AP29" s="381"/>
      <c r="AQ29" s="381"/>
      <c r="AW29" s="4"/>
      <c r="AX29" s="4"/>
      <c r="AY29" s="4"/>
      <c r="AZ29" s="4"/>
      <c r="BA29" s="4"/>
      <c r="BB29" s="4"/>
      <c r="BC29" s="4"/>
      <c r="BD29" s="4"/>
      <c r="BE29" s="4"/>
      <c r="BI29" s="316"/>
      <c r="BK29" s="66"/>
      <c r="BQ29" s="101"/>
      <c r="BR29" s="101"/>
      <c r="BS29" s="101"/>
      <c r="BT29" s="78"/>
      <c r="BU29" s="78"/>
      <c r="BV29" s="78"/>
      <c r="BW29" s="78"/>
      <c r="BX29" s="78"/>
      <c r="BY29" s="91"/>
      <c r="BZ29" s="91"/>
      <c r="CA29" s="91"/>
      <c r="CB29" s="91"/>
      <c r="CC29" s="91"/>
      <c r="CD29" s="292"/>
      <c r="CE29" s="78"/>
      <c r="CF29" s="91"/>
      <c r="CG29" s="91"/>
      <c r="CH29" s="91"/>
      <c r="CI29" s="91"/>
      <c r="CJ29" s="91"/>
      <c r="CK29" s="91"/>
      <c r="CL29" s="91"/>
      <c r="CM29" s="91"/>
      <c r="CR29" s="3"/>
      <c r="CS29" s="66">
        <f t="shared" si="22"/>
        <v>16</v>
      </c>
      <c r="CT29" s="68"/>
      <c r="CU29" s="77"/>
      <c r="CV29" s="77"/>
      <c r="CW29" s="77"/>
      <c r="CX29" s="77"/>
      <c r="CY29" s="77"/>
      <c r="CZ29" s="77"/>
      <c r="DA29" s="77"/>
      <c r="DB29" s="77"/>
      <c r="DC29" s="77"/>
      <c r="DD29" s="66">
        <f t="shared" si="23"/>
        <v>16</v>
      </c>
      <c r="DE29" s="68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7"/>
      <c r="DQ29" s="66">
        <f t="shared" si="24"/>
        <v>16</v>
      </c>
      <c r="DR29" s="68"/>
      <c r="DS29" s="104"/>
      <c r="DT29" s="104"/>
      <c r="DU29" s="77"/>
    </row>
    <row r="30" spans="1:125" ht="15" customHeight="1" thickTop="1">
      <c r="A30" s="87">
        <f t="shared" si="12"/>
        <v>20</v>
      </c>
      <c r="B30" s="66"/>
      <c r="C30" s="4" t="s">
        <v>243</v>
      </c>
      <c r="E30" s="308">
        <v>-11633250.025525149</v>
      </c>
      <c r="F30" s="104">
        <v>-755284</v>
      </c>
      <c r="H30" s="87">
        <f t="shared" si="3"/>
        <v>20</v>
      </c>
      <c r="I30" s="442" t="s">
        <v>341</v>
      </c>
      <c r="K30" s="211">
        <v>44850667.82</v>
      </c>
      <c r="M30" s="66"/>
      <c r="R30" s="66"/>
      <c r="S30" s="68"/>
      <c r="T30" s="161"/>
      <c r="U30" s="279"/>
      <c r="V30" s="66"/>
      <c r="X30" s="271"/>
      <c r="Y30" s="135"/>
      <c r="Z30" s="66">
        <f t="shared" si="20"/>
        <v>19</v>
      </c>
      <c r="AA30" s="312"/>
      <c r="AC30" s="239"/>
      <c r="AE30" s="66">
        <v>19</v>
      </c>
      <c r="AF30" s="314" t="s">
        <v>240</v>
      </c>
      <c r="AG30" s="317">
        <f>FIT</f>
        <v>0.35</v>
      </c>
      <c r="AH30" s="318">
        <f>-AH28*AG30</f>
        <v>-77982.397499999992</v>
      </c>
      <c r="AI30" s="66"/>
      <c r="AJ30" s="381"/>
      <c r="AK30" s="381"/>
      <c r="AL30" s="381"/>
      <c r="AM30" s="381"/>
      <c r="AN30" s="381"/>
      <c r="AO30" s="381"/>
      <c r="AP30" s="381"/>
      <c r="AQ30" s="381"/>
      <c r="AW30" s="4"/>
      <c r="AX30" s="4"/>
      <c r="AY30" s="4"/>
      <c r="AZ30" s="4"/>
      <c r="BA30" s="4"/>
      <c r="BB30" s="4"/>
      <c r="BC30" s="4"/>
      <c r="BD30" s="4"/>
      <c r="BE30" s="4"/>
      <c r="BI30" s="316"/>
      <c r="BK30" s="66"/>
      <c r="BQ30" s="101"/>
      <c r="BR30" s="101"/>
      <c r="BS30" s="101"/>
      <c r="BT30" s="118"/>
      <c r="BX30" s="101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R30" s="3"/>
      <c r="CS30" s="66">
        <f>CS29+1</f>
        <v>17</v>
      </c>
      <c r="CT30" s="160" t="s">
        <v>245</v>
      </c>
      <c r="CU30" s="98">
        <v>116266189.11</v>
      </c>
      <c r="CV30" s="98">
        <v>0</v>
      </c>
      <c r="CW30" s="98">
        <v>0</v>
      </c>
      <c r="CX30" s="98"/>
      <c r="CY30" s="98">
        <v>0</v>
      </c>
      <c r="CZ30" s="98">
        <v>0</v>
      </c>
      <c r="DA30" s="98"/>
      <c r="DB30" s="98"/>
      <c r="DC30" s="98">
        <v>0</v>
      </c>
      <c r="DD30" s="66">
        <f>DD29+1</f>
        <v>17</v>
      </c>
      <c r="DE30" s="160" t="s">
        <v>245</v>
      </c>
      <c r="DF30" s="98"/>
      <c r="DG30" s="98">
        <v>0</v>
      </c>
      <c r="DH30" s="98">
        <v>0</v>
      </c>
      <c r="DI30" s="98">
        <v>0</v>
      </c>
      <c r="DJ30" s="98">
        <v>0</v>
      </c>
      <c r="DK30" s="98">
        <v>0</v>
      </c>
      <c r="DL30" s="98">
        <v>0</v>
      </c>
      <c r="DM30" s="98"/>
      <c r="DN30" s="98"/>
      <c r="DO30" s="98"/>
      <c r="DP30" s="98">
        <f t="shared" ref="DP30:DP44" si="30">SUM(CV30:DO30)-DD30</f>
        <v>0</v>
      </c>
      <c r="DQ30" s="66">
        <f>+DQ29+1</f>
        <v>17</v>
      </c>
      <c r="DR30" s="114" t="s">
        <v>245</v>
      </c>
      <c r="DS30" s="104">
        <f t="shared" ref="DS30:DS44" si="31">+CU30</f>
        <v>116266189.11</v>
      </c>
      <c r="DT30" s="104">
        <f t="shared" ref="DT30:DT44" si="32">+DP30</f>
        <v>0</v>
      </c>
      <c r="DU30" s="98">
        <f t="shared" ref="DU30:DU44" si="33">SUM(DS30:DT30)</f>
        <v>116266189.11</v>
      </c>
    </row>
    <row r="31" spans="1:125" ht="15" customHeight="1" thickBot="1">
      <c r="A31" s="87">
        <f t="shared" si="12"/>
        <v>21</v>
      </c>
      <c r="C31" s="68" t="s">
        <v>246</v>
      </c>
      <c r="D31" s="319"/>
      <c r="E31" s="308">
        <v>-6900078.8137797443</v>
      </c>
      <c r="F31" s="104">
        <v>-437195</v>
      </c>
      <c r="H31" s="87">
        <f t="shared" si="3"/>
        <v>21</v>
      </c>
      <c r="I31" s="90" t="s">
        <v>244</v>
      </c>
      <c r="K31" s="269"/>
      <c r="M31" s="66"/>
      <c r="O31" s="104"/>
      <c r="R31" s="66"/>
      <c r="V31" s="66"/>
      <c r="X31" s="271"/>
      <c r="Y31" s="135"/>
      <c r="Z31" s="66">
        <f t="shared" si="20"/>
        <v>20</v>
      </c>
      <c r="AA31" s="320" t="s">
        <v>248</v>
      </c>
      <c r="AE31" s="66">
        <v>20</v>
      </c>
      <c r="AF31" s="314" t="s">
        <v>224</v>
      </c>
      <c r="AG31" s="101"/>
      <c r="AH31" s="244">
        <f>-AH28-AH30</f>
        <v>-144824.45249999998</v>
      </c>
      <c r="AI31" s="66"/>
      <c r="AJ31" s="381"/>
      <c r="AK31" s="381"/>
      <c r="AL31" s="381"/>
      <c r="AM31" s="381"/>
      <c r="AN31" s="381"/>
      <c r="AO31" s="381"/>
      <c r="AP31" s="381"/>
      <c r="AQ31" s="381"/>
      <c r="AW31" s="280"/>
      <c r="AX31" s="280"/>
      <c r="AY31" s="280"/>
      <c r="AZ31" s="280"/>
      <c r="BA31" s="280"/>
      <c r="BB31" s="280"/>
      <c r="BC31" s="280"/>
      <c r="BD31" s="280"/>
      <c r="BE31" s="280"/>
      <c r="BI31" s="316"/>
      <c r="BQ31" s="101"/>
      <c r="BR31" s="101"/>
      <c r="BS31" s="101"/>
      <c r="BY31" s="101"/>
      <c r="BZ31" s="101"/>
      <c r="CA31" s="101"/>
      <c r="CB31" s="101"/>
      <c r="CC31" s="101"/>
      <c r="CD31" s="118"/>
      <c r="CH31" s="101"/>
      <c r="CI31" s="101"/>
      <c r="CJ31" s="101"/>
      <c r="CK31" s="101"/>
      <c r="CL31" s="101"/>
      <c r="CM31" s="101"/>
      <c r="CR31" s="3"/>
      <c r="CS31" s="66">
        <f t="shared" ref="CS31:CS60" si="34">CS30+1</f>
        <v>18</v>
      </c>
      <c r="CT31" s="68" t="s">
        <v>249</v>
      </c>
      <c r="CU31" s="80">
        <v>19355850.77</v>
      </c>
      <c r="CV31" s="80"/>
      <c r="CW31" s="80"/>
      <c r="CX31" s="80"/>
      <c r="CY31" s="80"/>
      <c r="CZ31" s="80"/>
      <c r="DA31" s="80" t="s">
        <v>0</v>
      </c>
      <c r="DB31" s="80"/>
      <c r="DC31" s="80">
        <v>0</v>
      </c>
      <c r="DD31" s="66">
        <f t="shared" ref="DD31:DD60" si="35">DD30+1</f>
        <v>18</v>
      </c>
      <c r="DE31" s="68" t="s">
        <v>249</v>
      </c>
      <c r="DF31" s="80"/>
      <c r="DG31" s="80"/>
      <c r="DH31" s="80"/>
      <c r="DI31" s="80"/>
      <c r="DJ31" s="80"/>
      <c r="DK31" s="80"/>
      <c r="DL31" s="80"/>
      <c r="DM31" s="80"/>
      <c r="DN31" s="80"/>
      <c r="DO31" s="80"/>
      <c r="DP31" s="80">
        <f t="shared" si="30"/>
        <v>0</v>
      </c>
      <c r="DQ31" s="66">
        <f t="shared" ref="DQ31:DQ53" si="36">+DQ30+1</f>
        <v>18</v>
      </c>
      <c r="DR31" s="68" t="s">
        <v>249</v>
      </c>
      <c r="DS31" s="101">
        <f t="shared" si="31"/>
        <v>19355850.77</v>
      </c>
      <c r="DT31" s="101">
        <f t="shared" si="32"/>
        <v>0</v>
      </c>
      <c r="DU31" s="80">
        <f t="shared" si="33"/>
        <v>19355850.77</v>
      </c>
    </row>
    <row r="32" spans="1:125" ht="15" customHeight="1" thickTop="1">
      <c r="A32" s="87">
        <f>+A31+1</f>
        <v>22</v>
      </c>
      <c r="C32" s="4" t="s">
        <v>250</v>
      </c>
      <c r="D32" s="68"/>
      <c r="E32" s="308">
        <v>-86404.551925780921</v>
      </c>
      <c r="F32" s="104">
        <v>-5329</v>
      </c>
      <c r="H32" s="87">
        <f t="shared" si="3"/>
        <v>22</v>
      </c>
      <c r="I32" s="90" t="s">
        <v>247</v>
      </c>
      <c r="K32" s="285">
        <v>-34483749</v>
      </c>
      <c r="L32" s="78"/>
      <c r="O32" s="104"/>
      <c r="Q32" s="323"/>
      <c r="R32" s="66"/>
      <c r="V32" s="66"/>
      <c r="X32" s="271"/>
      <c r="Y32" s="135"/>
      <c r="Z32" s="66">
        <f t="shared" si="20"/>
        <v>21</v>
      </c>
      <c r="AA32" s="136" t="s">
        <v>252</v>
      </c>
      <c r="AC32" s="326"/>
      <c r="AD32" s="137">
        <v>-87833178.579999998</v>
      </c>
      <c r="AI32" s="66"/>
      <c r="AJ32" s="381"/>
      <c r="AK32" s="381"/>
      <c r="AL32" s="381"/>
      <c r="AM32" s="381"/>
      <c r="AN32" s="381"/>
      <c r="AO32" s="381"/>
      <c r="AP32" s="381"/>
      <c r="AQ32" s="381"/>
      <c r="BQ32" s="101"/>
      <c r="BR32" s="101"/>
      <c r="BS32" s="101"/>
      <c r="CR32" s="3"/>
      <c r="CS32" s="66">
        <f>CS31+1</f>
        <v>19</v>
      </c>
      <c r="CT32" s="68" t="s">
        <v>253</v>
      </c>
      <c r="CU32" s="80">
        <v>77321920.470000103</v>
      </c>
      <c r="CV32" s="80"/>
      <c r="CW32" s="80"/>
      <c r="CX32" s="80"/>
      <c r="CY32" s="80"/>
      <c r="CZ32" s="80"/>
      <c r="DA32" s="80" t="s">
        <v>0</v>
      </c>
      <c r="DB32" s="80"/>
      <c r="DC32" s="80">
        <v>0</v>
      </c>
      <c r="DD32" s="66">
        <f>DD31+1</f>
        <v>19</v>
      </c>
      <c r="DE32" s="68" t="s">
        <v>253</v>
      </c>
      <c r="DF32" s="80"/>
      <c r="DG32" s="80"/>
      <c r="DH32" s="80"/>
      <c r="DI32" s="80"/>
      <c r="DJ32" s="80"/>
      <c r="DK32" s="80"/>
      <c r="DL32" s="80"/>
      <c r="DM32" s="80"/>
      <c r="DN32" s="80"/>
      <c r="DO32" s="80"/>
      <c r="DP32" s="80">
        <f t="shared" si="30"/>
        <v>0</v>
      </c>
      <c r="DQ32" s="66">
        <f>+DQ31+1</f>
        <v>19</v>
      </c>
      <c r="DR32" s="68" t="s">
        <v>253</v>
      </c>
      <c r="DS32" s="101">
        <f t="shared" si="31"/>
        <v>77321920.470000103</v>
      </c>
      <c r="DT32" s="101">
        <f t="shared" si="32"/>
        <v>0</v>
      </c>
      <c r="DU32" s="80">
        <f t="shared" si="33"/>
        <v>77321920.470000103</v>
      </c>
    </row>
    <row r="33" spans="1:125" ht="15" customHeight="1">
      <c r="A33" s="87">
        <f t="shared" si="12"/>
        <v>23</v>
      </c>
      <c r="C33" s="68" t="s">
        <v>254</v>
      </c>
      <c r="E33" s="308">
        <v>-3627552.9284624876</v>
      </c>
      <c r="F33" s="104">
        <v>-220152</v>
      </c>
      <c r="H33" s="87">
        <f t="shared" si="3"/>
        <v>23</v>
      </c>
      <c r="I33" s="160" t="s">
        <v>251</v>
      </c>
      <c r="K33" s="321"/>
      <c r="L33" s="322">
        <f>SUM(K30:K32)</f>
        <v>10366918.82</v>
      </c>
      <c r="M33" s="66"/>
      <c r="O33" s="101"/>
      <c r="V33" s="66"/>
      <c r="X33" s="271"/>
      <c r="Y33" s="135"/>
      <c r="Z33" s="66">
        <f t="shared" si="20"/>
        <v>22</v>
      </c>
      <c r="AA33" s="439" t="s">
        <v>342</v>
      </c>
      <c r="AC33" s="326"/>
      <c r="AD33" s="164">
        <v>-19715951</v>
      </c>
      <c r="AJ33" s="381"/>
      <c r="AK33" s="381"/>
      <c r="AL33" s="381"/>
      <c r="AM33" s="381"/>
      <c r="AN33" s="381"/>
      <c r="AO33" s="381"/>
      <c r="AP33" s="381"/>
      <c r="AQ33" s="381"/>
      <c r="BI33" s="316"/>
      <c r="BQ33" s="101"/>
      <c r="BR33" s="101"/>
      <c r="BS33" s="101"/>
      <c r="CR33" s="3"/>
      <c r="CS33" s="66">
        <f t="shared" si="34"/>
        <v>20</v>
      </c>
      <c r="CT33" s="68" t="s">
        <v>255</v>
      </c>
      <c r="CU33" s="80">
        <v>51168215.143501997</v>
      </c>
      <c r="CV33" s="80">
        <f>F39</f>
        <v>-3413</v>
      </c>
      <c r="CW33" s="80">
        <f>+K19</f>
        <v>372550.40810540004</v>
      </c>
      <c r="CX33" s="80"/>
      <c r="CY33" s="80"/>
      <c r="CZ33" s="80"/>
      <c r="DA33" s="80">
        <f>AD26</f>
        <v>-689716.90172944986</v>
      </c>
      <c r="DB33" s="80"/>
      <c r="DC33" s="80">
        <f>AQ24</f>
        <v>-306777</v>
      </c>
      <c r="DD33" s="66">
        <f t="shared" si="35"/>
        <v>20</v>
      </c>
      <c r="DE33" s="68" t="s">
        <v>255</v>
      </c>
      <c r="DF33" s="80"/>
      <c r="DG33" s="80"/>
      <c r="DH33" s="80"/>
      <c r="DI33" s="80"/>
      <c r="DJ33" s="80">
        <f>BN12</f>
        <v>29242.484668141653</v>
      </c>
      <c r="DK33" s="80"/>
      <c r="DL33" s="80"/>
      <c r="DM33" s="80"/>
      <c r="DN33" s="80"/>
      <c r="DO33" s="80"/>
      <c r="DP33" s="80">
        <f t="shared" si="30"/>
        <v>-598114.00895590812</v>
      </c>
      <c r="DQ33" s="66">
        <f t="shared" si="36"/>
        <v>20</v>
      </c>
      <c r="DR33" s="68" t="s">
        <v>256</v>
      </c>
      <c r="DS33" s="101">
        <f t="shared" si="31"/>
        <v>51168215.143501997</v>
      </c>
      <c r="DT33" s="101">
        <f t="shared" si="32"/>
        <v>-598114.00895590812</v>
      </c>
      <c r="DU33" s="80">
        <f t="shared" si="33"/>
        <v>50570101.134546086</v>
      </c>
    </row>
    <row r="34" spans="1:125" ht="15" customHeight="1">
      <c r="A34" s="87">
        <f t="shared" si="12"/>
        <v>24</v>
      </c>
      <c r="C34" s="68" t="s">
        <v>257</v>
      </c>
      <c r="E34" s="308">
        <v>348577.71281630039</v>
      </c>
      <c r="F34" s="104">
        <v>22651</v>
      </c>
      <c r="H34" s="87">
        <f t="shared" si="3"/>
        <v>24</v>
      </c>
      <c r="I34" s="68"/>
      <c r="K34" s="211"/>
      <c r="L34" s="324"/>
      <c r="M34" s="66"/>
      <c r="O34" s="101"/>
      <c r="V34" s="66"/>
      <c r="X34" s="271"/>
      <c r="Y34" s="135"/>
      <c r="Z34" s="66">
        <f t="shared" si="20"/>
        <v>23</v>
      </c>
      <c r="AA34" s="136" t="s">
        <v>140</v>
      </c>
      <c r="AC34" s="326"/>
      <c r="AD34" s="164">
        <v>-78220935.079999998</v>
      </c>
      <c r="AJ34" s="381"/>
      <c r="AK34" s="381"/>
      <c r="AL34" s="381"/>
      <c r="AM34" s="381"/>
      <c r="AN34" s="381"/>
      <c r="AO34" s="381"/>
      <c r="AP34" s="381"/>
      <c r="AQ34" s="381"/>
      <c r="AR34" s="381"/>
      <c r="AS34" s="381"/>
      <c r="AT34" s="381"/>
      <c r="AU34" s="381"/>
      <c r="AV34" s="381"/>
      <c r="BG34" s="325"/>
      <c r="BI34" s="326"/>
      <c r="BQ34" s="101"/>
      <c r="BR34" s="101"/>
      <c r="BS34" s="101"/>
      <c r="CR34" s="3"/>
      <c r="CS34" s="66">
        <f t="shared" si="34"/>
        <v>21</v>
      </c>
      <c r="CT34" s="68" t="s">
        <v>260</v>
      </c>
      <c r="CU34" s="80">
        <v>18153513.552772999</v>
      </c>
      <c r="CV34" s="80"/>
      <c r="CW34" s="80"/>
      <c r="CX34" s="80"/>
      <c r="CY34" s="80"/>
      <c r="CZ34" s="80"/>
      <c r="DA34" s="80">
        <f>AD35+AD39</f>
        <v>-16063031.120000001</v>
      </c>
      <c r="DB34" s="80"/>
      <c r="DC34" s="80"/>
      <c r="DD34" s="66">
        <f t="shared" si="35"/>
        <v>21</v>
      </c>
      <c r="DE34" s="68" t="s">
        <v>260</v>
      </c>
      <c r="DF34" s="80"/>
      <c r="DG34" s="80"/>
      <c r="DH34" s="80"/>
      <c r="DI34" s="80"/>
      <c r="DJ34" s="80"/>
      <c r="DK34" s="80"/>
      <c r="DL34" s="80"/>
      <c r="DM34" s="80"/>
      <c r="DN34" s="80"/>
      <c r="DO34" s="80"/>
      <c r="DP34" s="80">
        <f t="shared" si="30"/>
        <v>-16063031.120000001</v>
      </c>
      <c r="DQ34" s="66">
        <f t="shared" si="36"/>
        <v>21</v>
      </c>
      <c r="DR34" s="68" t="s">
        <v>260</v>
      </c>
      <c r="DS34" s="101">
        <f t="shared" si="31"/>
        <v>18153513.552772999</v>
      </c>
      <c r="DT34" s="101">
        <f t="shared" si="32"/>
        <v>-16063031.120000001</v>
      </c>
      <c r="DU34" s="80">
        <f t="shared" si="33"/>
        <v>2090482.4327729978</v>
      </c>
    </row>
    <row r="35" spans="1:125" ht="15" customHeight="1">
      <c r="A35" s="87">
        <f t="shared" si="12"/>
        <v>25</v>
      </c>
      <c r="C35" s="68" t="s">
        <v>325</v>
      </c>
      <c r="D35" s="327"/>
      <c r="E35" s="308">
        <v>-1756326.9058722467</v>
      </c>
      <c r="F35" s="104">
        <v>-102655</v>
      </c>
      <c r="H35" s="87">
        <f t="shared" si="3"/>
        <v>25</v>
      </c>
      <c r="I35" s="68" t="s">
        <v>258</v>
      </c>
      <c r="K35" s="211"/>
      <c r="L35" s="211">
        <f>L17-L21-L24-L33</f>
        <v>51917370.986062162</v>
      </c>
      <c r="O35" s="101"/>
      <c r="V35" s="66"/>
      <c r="X35" s="271"/>
      <c r="Y35" s="135"/>
      <c r="Z35" s="66">
        <f t="shared" si="20"/>
        <v>24</v>
      </c>
      <c r="AA35" s="136" t="s">
        <v>259</v>
      </c>
      <c r="AC35" s="326"/>
      <c r="AD35" s="261">
        <v>-14837050.99</v>
      </c>
      <c r="AJ35" s="381"/>
      <c r="AK35" s="381"/>
      <c r="AL35" s="381"/>
      <c r="AM35" s="381"/>
      <c r="AN35" s="381"/>
      <c r="AO35" s="381"/>
      <c r="AP35" s="381"/>
      <c r="AQ35" s="381"/>
      <c r="AR35" s="381"/>
      <c r="AS35" s="381"/>
      <c r="AT35" s="381"/>
      <c r="AU35" s="381"/>
      <c r="AV35" s="381"/>
      <c r="AW35" s="4"/>
      <c r="AX35" s="4"/>
      <c r="AY35" s="4"/>
      <c r="AZ35" s="4"/>
      <c r="BA35" s="4"/>
      <c r="BB35" s="4"/>
      <c r="BC35" s="4"/>
      <c r="BD35" s="4"/>
      <c r="BE35" s="4"/>
      <c r="BI35" s="316"/>
      <c r="BQ35" s="101"/>
      <c r="BR35" s="101"/>
      <c r="BS35" s="101"/>
      <c r="CR35" s="3"/>
      <c r="CS35" s="66">
        <f t="shared" si="34"/>
        <v>22</v>
      </c>
      <c r="CT35" s="68" t="s">
        <v>262</v>
      </c>
      <c r="CU35" s="80">
        <v>87847329.560000002</v>
      </c>
      <c r="CV35" s="80"/>
      <c r="CW35" s="80"/>
      <c r="CX35" s="80"/>
      <c r="CY35" s="80"/>
      <c r="CZ35" s="80"/>
      <c r="DA35" s="80">
        <f>AD32</f>
        <v>-87833178.579999998</v>
      </c>
      <c r="DB35" s="80"/>
      <c r="DC35" s="80"/>
      <c r="DD35" s="66">
        <f t="shared" si="35"/>
        <v>22</v>
      </c>
      <c r="DE35" s="68" t="s">
        <v>262</v>
      </c>
      <c r="DF35" s="80"/>
      <c r="DG35" s="80"/>
      <c r="DH35" s="80"/>
      <c r="DI35" s="80"/>
      <c r="DJ35" s="80"/>
      <c r="DK35" s="80"/>
      <c r="DL35" s="80"/>
      <c r="DM35" s="80"/>
      <c r="DN35" s="80"/>
      <c r="DO35" s="80"/>
      <c r="DP35" s="80">
        <f t="shared" si="30"/>
        <v>-87833178.579999998</v>
      </c>
      <c r="DQ35" s="66">
        <f t="shared" si="36"/>
        <v>22</v>
      </c>
      <c r="DR35" s="68" t="s">
        <v>262</v>
      </c>
      <c r="DS35" s="101">
        <f t="shared" si="31"/>
        <v>87847329.560000002</v>
      </c>
      <c r="DT35" s="101">
        <f t="shared" si="32"/>
        <v>-87833178.579999998</v>
      </c>
      <c r="DU35" s="80">
        <f t="shared" si="33"/>
        <v>14150.980000004172</v>
      </c>
    </row>
    <row r="36" spans="1:125" ht="15" customHeight="1">
      <c r="A36" s="87">
        <f t="shared" si="12"/>
        <v>26</v>
      </c>
      <c r="C36" s="4" t="s">
        <v>268</v>
      </c>
      <c r="E36" s="308">
        <v>8984.7957968996616</v>
      </c>
      <c r="F36" s="104">
        <v>316</v>
      </c>
      <c r="H36" s="87">
        <f t="shared" si="3"/>
        <v>26</v>
      </c>
      <c r="I36" s="68"/>
      <c r="K36" s="211"/>
      <c r="L36" s="211"/>
      <c r="O36" s="101"/>
      <c r="V36" s="66"/>
      <c r="X36" s="271"/>
      <c r="Y36" s="135"/>
      <c r="Z36" s="66">
        <f t="shared" si="20"/>
        <v>25</v>
      </c>
      <c r="AA36" s="201" t="s">
        <v>162</v>
      </c>
      <c r="AB36" s="78"/>
      <c r="AC36" s="326"/>
      <c r="AD36" s="261">
        <v>81053137.700000003</v>
      </c>
      <c r="AJ36" s="381"/>
      <c r="AK36" s="381"/>
      <c r="AL36" s="381"/>
      <c r="AM36" s="381"/>
      <c r="AN36" s="381"/>
      <c r="AO36" s="381"/>
      <c r="AP36" s="381"/>
      <c r="AQ36" s="381"/>
      <c r="AR36" s="381"/>
      <c r="AS36" s="381"/>
      <c r="AT36" s="381"/>
      <c r="AU36" s="381"/>
      <c r="AV36" s="381"/>
      <c r="AW36" s="279"/>
      <c r="AX36" s="279"/>
      <c r="AY36" s="279"/>
      <c r="AZ36" s="279"/>
      <c r="BA36" s="279"/>
      <c r="BB36" s="279"/>
      <c r="BC36" s="279"/>
      <c r="BD36" s="279"/>
      <c r="BE36" s="279"/>
      <c r="BQ36" s="101"/>
      <c r="BR36" s="101"/>
      <c r="BS36" s="101"/>
      <c r="CR36" s="3"/>
      <c r="CS36" s="66">
        <f t="shared" si="34"/>
        <v>23</v>
      </c>
      <c r="CT36" s="68" t="s">
        <v>264</v>
      </c>
      <c r="CU36" s="80">
        <v>110056277.99320599</v>
      </c>
      <c r="CV36" s="80">
        <f>F40</f>
        <v>-1197</v>
      </c>
      <c r="CW36" s="80">
        <f>+K20</f>
        <v>130604.87576000001</v>
      </c>
      <c r="CX36" s="80"/>
      <c r="CY36" s="80"/>
      <c r="CZ36" s="80"/>
      <c r="DA36" s="80">
        <f>AD27+AD40</f>
        <v>-301185.64057999995</v>
      </c>
      <c r="DB36" s="80">
        <f>AH28</f>
        <v>222806.84999999998</v>
      </c>
      <c r="DC36" s="80"/>
      <c r="DD36" s="66">
        <f t="shared" si="35"/>
        <v>23</v>
      </c>
      <c r="DE36" s="68" t="s">
        <v>264</v>
      </c>
      <c r="DF36" s="80">
        <f>AV12</f>
        <v>-663685.33377304114</v>
      </c>
      <c r="DG36" s="80">
        <f>+AZ18</f>
        <v>643.88741998001933</v>
      </c>
      <c r="DH36" s="80">
        <f>BE14</f>
        <v>1523.6935572679795</v>
      </c>
      <c r="DI36" s="80"/>
      <c r="DJ36" s="80"/>
      <c r="DK36" s="80"/>
      <c r="DL36" s="80">
        <f>+BX14</f>
        <v>-3022890.0392642766</v>
      </c>
      <c r="DM36" s="80">
        <f>CC16</f>
        <v>88155.137074999991</v>
      </c>
      <c r="DN36" s="80"/>
      <c r="DO36" s="80"/>
      <c r="DP36" s="80">
        <f t="shared" si="30"/>
        <v>-3545223.5698050698</v>
      </c>
      <c r="DQ36" s="66">
        <f t="shared" si="36"/>
        <v>23</v>
      </c>
      <c r="DR36" s="68" t="s">
        <v>264</v>
      </c>
      <c r="DS36" s="101">
        <f t="shared" si="31"/>
        <v>110056277.99320599</v>
      </c>
      <c r="DT36" s="101">
        <f t="shared" si="32"/>
        <v>-3545223.5698050698</v>
      </c>
      <c r="DU36" s="80">
        <f t="shared" si="33"/>
        <v>106511054.42340092</v>
      </c>
    </row>
    <row r="37" spans="1:125" ht="15" customHeight="1">
      <c r="A37" s="87">
        <f t="shared" si="12"/>
        <v>27</v>
      </c>
      <c r="B37" s="4" t="s">
        <v>149</v>
      </c>
      <c r="E37" s="153">
        <f>ROUND(SUM(E28:E36),0)</f>
        <v>-19890111</v>
      </c>
      <c r="F37" s="104">
        <f>SUM(F28:F36)</f>
        <v>-598323</v>
      </c>
      <c r="G37" s="104">
        <f>SUM(F28:F36)</f>
        <v>-598323</v>
      </c>
      <c r="H37" s="87">
        <f t="shared" si="3"/>
        <v>27</v>
      </c>
      <c r="I37" s="68" t="s">
        <v>178</v>
      </c>
      <c r="J37" s="221">
        <f>FIT</f>
        <v>0.35</v>
      </c>
      <c r="K37" s="211"/>
      <c r="L37" s="165">
        <f>ROUND(L35*J37,0)</f>
        <v>18171080</v>
      </c>
      <c r="O37" s="104"/>
      <c r="V37" s="66"/>
      <c r="X37" s="271"/>
      <c r="Y37" s="135"/>
      <c r="Z37" s="66">
        <f t="shared" si="20"/>
        <v>26</v>
      </c>
      <c r="AA37" s="243" t="s">
        <v>321</v>
      </c>
      <c r="AB37" s="78"/>
      <c r="AC37" s="326"/>
      <c r="AD37" s="261">
        <v>496857.9</v>
      </c>
      <c r="AJ37" s="381"/>
      <c r="AK37" s="381"/>
      <c r="AL37" s="381"/>
      <c r="AM37" s="381"/>
      <c r="AN37" s="381"/>
      <c r="AO37" s="381"/>
      <c r="AP37" s="381"/>
      <c r="AQ37" s="381"/>
      <c r="AR37" s="381"/>
      <c r="AS37" s="381"/>
      <c r="AT37" s="381"/>
      <c r="AU37" s="381"/>
      <c r="AV37" s="381"/>
      <c r="AW37" s="412"/>
      <c r="AX37" s="412"/>
      <c r="AY37" s="412"/>
      <c r="AZ37" s="412"/>
      <c r="BA37" s="412"/>
      <c r="BB37" s="412"/>
      <c r="BC37" s="412"/>
      <c r="BD37" s="412"/>
      <c r="BE37" s="412"/>
      <c r="BO37" s="413"/>
      <c r="BP37" s="413"/>
      <c r="BQ37" s="413"/>
      <c r="BR37" s="101"/>
      <c r="BS37" s="101"/>
      <c r="CR37" s="3"/>
      <c r="CS37" s="66">
        <f t="shared" si="34"/>
        <v>24</v>
      </c>
      <c r="CT37" s="68" t="s">
        <v>267</v>
      </c>
      <c r="CU37" s="80">
        <v>253254942.02591199</v>
      </c>
      <c r="CV37" s="80"/>
      <c r="CW37" s="80"/>
      <c r="CX37" s="80"/>
      <c r="CY37" s="80"/>
      <c r="CZ37" s="80"/>
      <c r="DC37" s="80"/>
      <c r="DD37" s="66">
        <f t="shared" si="35"/>
        <v>24</v>
      </c>
      <c r="DE37" s="68" t="s">
        <v>267</v>
      </c>
      <c r="DF37" s="80"/>
      <c r="DG37" s="80"/>
      <c r="DH37" s="80"/>
      <c r="DI37" s="80"/>
      <c r="DJ37" s="80"/>
      <c r="DK37" s="80"/>
      <c r="DL37" s="80"/>
      <c r="DM37" s="80"/>
      <c r="DN37" s="80"/>
      <c r="DO37" s="80">
        <f>CM20</f>
        <v>-187935.36000000007</v>
      </c>
      <c r="DP37" s="80">
        <f t="shared" si="30"/>
        <v>-187935.36000000007</v>
      </c>
      <c r="DQ37" s="66">
        <f t="shared" si="36"/>
        <v>24</v>
      </c>
      <c r="DR37" s="68" t="s">
        <v>267</v>
      </c>
      <c r="DS37" s="101">
        <f t="shared" si="31"/>
        <v>253254942.02591199</v>
      </c>
      <c r="DT37" s="101">
        <f t="shared" si="32"/>
        <v>-187935.36000000007</v>
      </c>
      <c r="DU37" s="80">
        <f t="shared" si="33"/>
        <v>253067006.66591197</v>
      </c>
    </row>
    <row r="38" spans="1:125" ht="13.5" customHeight="1">
      <c r="A38" s="87">
        <f t="shared" si="12"/>
        <v>28</v>
      </c>
      <c r="B38" s="411"/>
      <c r="C38" s="411"/>
      <c r="E38" s="38">
        <f>IF(ROUND(E37=F26,0),"",E37-F26)-1</f>
        <v>0</v>
      </c>
      <c r="F38" s="288"/>
      <c r="H38" s="87">
        <f t="shared" si="3"/>
        <v>28</v>
      </c>
      <c r="I38" s="68"/>
      <c r="J38" s="221"/>
      <c r="K38" s="211"/>
      <c r="L38" s="230"/>
      <c r="M38" s="333"/>
      <c r="O38" s="101"/>
      <c r="V38" s="66"/>
      <c r="X38" s="271"/>
      <c r="Y38" s="135"/>
      <c r="Z38" s="66">
        <f t="shared" si="20"/>
        <v>27</v>
      </c>
      <c r="AA38" s="328" t="s">
        <v>266</v>
      </c>
      <c r="AB38" s="78"/>
      <c r="AC38" s="326"/>
      <c r="AD38" s="261">
        <v>-1599772.1</v>
      </c>
      <c r="AJ38" s="381"/>
      <c r="AK38" s="381"/>
      <c r="AL38" s="381"/>
      <c r="AM38" s="381"/>
      <c r="AN38" s="381"/>
      <c r="AO38" s="381"/>
      <c r="AP38" s="381"/>
      <c r="AQ38" s="381"/>
      <c r="AR38" s="381"/>
      <c r="AS38" s="381"/>
      <c r="AT38" s="381"/>
      <c r="AU38" s="381"/>
      <c r="AV38" s="381"/>
      <c r="AW38" s="381"/>
      <c r="AX38" s="381"/>
      <c r="AY38" s="381"/>
      <c r="AZ38" s="381"/>
      <c r="BA38" s="381"/>
      <c r="BB38" s="381"/>
      <c r="BC38" s="381"/>
      <c r="BD38" s="381"/>
      <c r="BE38" s="381"/>
      <c r="BO38" s="414"/>
      <c r="BP38" s="414"/>
      <c r="BQ38" s="414"/>
      <c r="BR38" s="415" t="s">
        <v>6</v>
      </c>
      <c r="BS38" s="101"/>
      <c r="CR38" s="3"/>
      <c r="CS38" s="66">
        <f t="shared" si="34"/>
        <v>25</v>
      </c>
      <c r="CT38" s="68" t="s">
        <v>270</v>
      </c>
      <c r="CU38" s="80">
        <v>43370241.700067997</v>
      </c>
      <c r="CV38" s="80"/>
      <c r="CW38" s="80"/>
      <c r="CX38" s="80"/>
      <c r="CY38" s="80"/>
      <c r="CZ38" s="80"/>
      <c r="DA38" s="80"/>
      <c r="DB38" s="80"/>
      <c r="DC38" s="80"/>
      <c r="DD38" s="66">
        <f t="shared" si="35"/>
        <v>25</v>
      </c>
      <c r="DE38" s="68" t="s">
        <v>270</v>
      </c>
      <c r="DF38" s="80"/>
      <c r="DG38" s="80"/>
      <c r="DH38" s="80"/>
      <c r="DI38" s="80"/>
      <c r="DJ38" s="80"/>
      <c r="DK38" s="80"/>
      <c r="DL38" s="80"/>
      <c r="DM38" s="80"/>
      <c r="DN38" s="80"/>
      <c r="DO38" s="80"/>
      <c r="DP38" s="80">
        <f t="shared" si="30"/>
        <v>0</v>
      </c>
      <c r="DQ38" s="66">
        <f t="shared" si="36"/>
        <v>25</v>
      </c>
      <c r="DR38" s="68" t="s">
        <v>270</v>
      </c>
      <c r="DS38" s="101">
        <f t="shared" si="31"/>
        <v>43370241.700067997</v>
      </c>
      <c r="DT38" s="101">
        <f t="shared" si="32"/>
        <v>0</v>
      </c>
      <c r="DU38" s="80">
        <f t="shared" si="33"/>
        <v>43370241.700067997</v>
      </c>
    </row>
    <row r="39" spans="1:125" ht="15" customHeight="1" thickBot="1">
      <c r="A39" s="87">
        <f t="shared" si="12"/>
        <v>29</v>
      </c>
      <c r="B39" s="68" t="s">
        <v>188</v>
      </c>
      <c r="C39" s="68"/>
      <c r="D39" s="68"/>
      <c r="E39" s="239">
        <f>+BD</f>
        <v>5.705E-3</v>
      </c>
      <c r="F39" s="240">
        <f>ROUND(G37*E39,0)</f>
        <v>-3413</v>
      </c>
      <c r="G39" s="101"/>
      <c r="H39" s="87">
        <f t="shared" si="3"/>
        <v>29</v>
      </c>
      <c r="I39" s="68" t="s">
        <v>156</v>
      </c>
      <c r="K39" s="211"/>
      <c r="L39" s="332">
        <f>L35-L37</f>
        <v>33746290.986062162</v>
      </c>
      <c r="M39" s="333"/>
      <c r="V39" s="66"/>
      <c r="X39" s="271"/>
      <c r="Y39" s="135"/>
      <c r="Z39" s="66">
        <f t="shared" si="20"/>
        <v>28</v>
      </c>
      <c r="AA39" s="328" t="s">
        <v>269</v>
      </c>
      <c r="AB39" s="78"/>
      <c r="AC39" s="326"/>
      <c r="AD39" s="261">
        <v>-1225980.1300000001</v>
      </c>
      <c r="AJ39" s="381"/>
      <c r="AK39" s="381"/>
      <c r="AL39" s="381"/>
      <c r="AM39" s="381"/>
      <c r="AN39" s="381"/>
      <c r="AO39" s="381"/>
      <c r="AP39" s="381"/>
      <c r="AQ39" s="381"/>
      <c r="AR39" s="381"/>
      <c r="AS39" s="381"/>
      <c r="AT39" s="381"/>
      <c r="AU39" s="381"/>
      <c r="AV39" s="1"/>
      <c r="AW39" s="381"/>
      <c r="AX39" s="381"/>
      <c r="AY39" s="381"/>
      <c r="AZ39" s="381"/>
      <c r="BA39" s="381"/>
      <c r="BB39" s="381"/>
      <c r="BC39" s="381"/>
      <c r="BD39" s="381"/>
      <c r="BE39" s="381"/>
      <c r="BO39" s="413"/>
      <c r="BP39" s="414"/>
      <c r="BQ39" s="414"/>
      <c r="BR39" s="415"/>
      <c r="BS39" s="101"/>
      <c r="CR39" s="3"/>
      <c r="CS39" s="66">
        <f t="shared" si="34"/>
        <v>26</v>
      </c>
      <c r="CT39" s="160" t="s">
        <v>272</v>
      </c>
      <c r="CU39" s="80">
        <v>17213409.989999998</v>
      </c>
      <c r="CV39" s="80"/>
      <c r="CW39" s="80"/>
      <c r="CX39" s="80"/>
      <c r="CY39" s="80"/>
      <c r="CZ39" s="80"/>
      <c r="DA39" s="80"/>
      <c r="DB39" s="80"/>
      <c r="DC39" s="80"/>
      <c r="DD39" s="66">
        <f t="shared" si="35"/>
        <v>26</v>
      </c>
      <c r="DE39" s="160" t="s">
        <v>272</v>
      </c>
      <c r="DF39" s="80"/>
      <c r="DG39" s="80"/>
      <c r="DH39" s="80"/>
      <c r="DI39" s="80"/>
      <c r="DJ39" s="80"/>
      <c r="DK39" s="80"/>
      <c r="DL39" s="80"/>
      <c r="DM39" s="80"/>
      <c r="DN39" s="80"/>
      <c r="DO39" s="80"/>
      <c r="DP39" s="80">
        <f t="shared" si="30"/>
        <v>0</v>
      </c>
      <c r="DQ39" s="66">
        <f t="shared" si="36"/>
        <v>26</v>
      </c>
      <c r="DR39" s="160" t="s">
        <v>272</v>
      </c>
      <c r="DS39" s="101">
        <f t="shared" si="31"/>
        <v>17213409.989999998</v>
      </c>
      <c r="DT39" s="101">
        <f t="shared" si="32"/>
        <v>0</v>
      </c>
      <c r="DU39" s="80">
        <f t="shared" si="33"/>
        <v>17213409.989999998</v>
      </c>
    </row>
    <row r="40" spans="1:125" ht="15" customHeight="1" thickTop="1">
      <c r="A40" s="87">
        <f t="shared" si="12"/>
        <v>30</v>
      </c>
      <c r="B40" s="68" t="s">
        <v>195</v>
      </c>
      <c r="C40" s="68"/>
      <c r="D40" s="68"/>
      <c r="E40" s="239">
        <f>+FF</f>
        <v>2E-3</v>
      </c>
      <c r="F40" s="254">
        <f>ROUND(G37*E40,0)</f>
        <v>-1197</v>
      </c>
      <c r="G40" s="101"/>
      <c r="H40" s="87"/>
      <c r="L40" s="1"/>
      <c r="M40" s="333"/>
      <c r="N40" s="338"/>
      <c r="V40" s="66"/>
      <c r="X40" s="271"/>
      <c r="Y40" s="135"/>
      <c r="Z40" s="66">
        <f t="shared" si="20"/>
        <v>29</v>
      </c>
      <c r="AA40" s="328" t="s">
        <v>271</v>
      </c>
      <c r="AB40" s="230"/>
      <c r="AC40" s="326"/>
      <c r="AD40" s="261">
        <v>-59391.81</v>
      </c>
      <c r="AJ40" s="381"/>
      <c r="AK40" s="381"/>
      <c r="AL40" s="381"/>
      <c r="AM40" s="381"/>
      <c r="AN40" s="381"/>
      <c r="AO40" s="381"/>
      <c r="AP40" s="381"/>
      <c r="AQ40" s="381"/>
      <c r="AR40" s="381"/>
      <c r="AS40" s="381"/>
      <c r="AT40" s="381"/>
      <c r="AU40" s="381"/>
      <c r="AV40" s="381"/>
      <c r="AW40" s="416"/>
      <c r="AX40" s="416"/>
      <c r="AY40" s="416"/>
      <c r="AZ40" s="416"/>
      <c r="BA40" s="416"/>
      <c r="BB40" s="416"/>
      <c r="BC40" s="416"/>
      <c r="BD40" s="416"/>
      <c r="BE40" s="416"/>
      <c r="BO40" s="413"/>
      <c r="BP40" s="417"/>
      <c r="BQ40" s="418"/>
      <c r="BR40" s="415" t="s">
        <v>6</v>
      </c>
      <c r="BS40" s="101"/>
      <c r="CR40" s="3"/>
      <c r="CS40" s="66">
        <f t="shared" si="34"/>
        <v>27</v>
      </c>
      <c r="CT40" s="68" t="s">
        <v>274</v>
      </c>
      <c r="CU40" s="80">
        <v>-13481409.33</v>
      </c>
      <c r="CV40" s="80"/>
      <c r="CW40" s="80">
        <f>L33</f>
        <v>10366918.82</v>
      </c>
      <c r="CX40" s="80"/>
      <c r="CY40" s="80"/>
      <c r="CZ40" s="80"/>
      <c r="DA40" s="80">
        <f>AD37</f>
        <v>496857.9</v>
      </c>
      <c r="DB40" s="80"/>
      <c r="DC40" s="80"/>
      <c r="DD40" s="66">
        <f t="shared" si="35"/>
        <v>27</v>
      </c>
      <c r="DE40" s="68" t="s">
        <v>274</v>
      </c>
      <c r="DF40" s="80"/>
      <c r="DG40" s="80"/>
      <c r="DH40" s="80"/>
      <c r="DI40" s="80"/>
      <c r="DJ40" s="80"/>
      <c r="DL40" s="80"/>
      <c r="DM40" s="80"/>
      <c r="DN40" s="80"/>
      <c r="DO40" s="80"/>
      <c r="DP40" s="80">
        <f t="shared" si="30"/>
        <v>10863776.720000001</v>
      </c>
      <c r="DQ40" s="66">
        <f t="shared" si="36"/>
        <v>27</v>
      </c>
      <c r="DR40" s="68" t="s">
        <v>274</v>
      </c>
      <c r="DS40" s="101">
        <f t="shared" si="31"/>
        <v>-13481409.33</v>
      </c>
      <c r="DT40" s="101">
        <f t="shared" si="32"/>
        <v>10863776.720000001</v>
      </c>
      <c r="DU40" s="80">
        <f t="shared" si="33"/>
        <v>-2617632.6099999994</v>
      </c>
    </row>
    <row r="41" spans="1:125" ht="15" customHeight="1">
      <c r="A41" s="87">
        <f t="shared" si="12"/>
        <v>31</v>
      </c>
      <c r="B41" s="160" t="s">
        <v>193</v>
      </c>
      <c r="C41" s="68"/>
      <c r="D41" s="68"/>
      <c r="E41" s="239"/>
      <c r="F41" s="211"/>
      <c r="G41" s="269">
        <f>SUM(F39:F40)</f>
        <v>-4610</v>
      </c>
      <c r="H41" s="87"/>
      <c r="L41" s="323"/>
      <c r="M41" s="333"/>
      <c r="V41" s="66"/>
      <c r="X41" s="271"/>
      <c r="Y41" s="135"/>
      <c r="Z41" s="66">
        <f t="shared" si="20"/>
        <v>30</v>
      </c>
      <c r="AA41" s="328" t="s">
        <v>273</v>
      </c>
      <c r="AC41" s="326"/>
      <c r="AD41" s="261">
        <v>-15506.95</v>
      </c>
      <c r="AJ41" s="381"/>
      <c r="AK41" s="381"/>
      <c r="AL41" s="381"/>
      <c r="AM41" s="381"/>
      <c r="AN41" s="381"/>
      <c r="AO41" s="381"/>
      <c r="AP41" s="381"/>
      <c r="AQ41" s="381"/>
      <c r="AR41" s="381"/>
      <c r="AS41" s="381"/>
      <c r="AT41" s="381"/>
      <c r="AU41" s="381"/>
      <c r="AV41" s="381"/>
      <c r="AW41" s="419"/>
      <c r="AX41" s="419"/>
      <c r="AY41" s="419"/>
      <c r="AZ41" s="419"/>
      <c r="BA41" s="419"/>
      <c r="BB41" s="419"/>
      <c r="BC41" s="419"/>
      <c r="BD41" s="419"/>
      <c r="BE41" s="419"/>
      <c r="BO41" s="413"/>
      <c r="BP41" s="413"/>
      <c r="BQ41" s="413"/>
      <c r="BR41" s="415" t="s">
        <v>6</v>
      </c>
      <c r="BS41" s="101"/>
      <c r="CR41" s="3"/>
      <c r="CS41" s="66">
        <f t="shared" si="34"/>
        <v>28</v>
      </c>
      <c r="CT41" s="68" t="s">
        <v>275</v>
      </c>
      <c r="CU41" s="80">
        <v>-98879651.789999902</v>
      </c>
      <c r="CV41" s="80"/>
      <c r="CW41" s="80"/>
      <c r="CX41" s="80"/>
      <c r="CY41" s="80"/>
      <c r="CZ41" s="80"/>
      <c r="DA41" s="80"/>
      <c r="DB41" s="80"/>
      <c r="DC41" s="80"/>
      <c r="DD41" s="66">
        <f t="shared" si="35"/>
        <v>28</v>
      </c>
      <c r="DE41" s="68" t="s">
        <v>21</v>
      </c>
      <c r="DF41" s="80"/>
      <c r="DG41" s="80"/>
      <c r="DH41" s="80"/>
      <c r="DI41" s="80"/>
      <c r="DJ41" s="80"/>
      <c r="DK41" s="80">
        <f>BS12</f>
        <v>98879651.789999992</v>
      </c>
      <c r="DL41" s="80"/>
      <c r="DM41" s="80"/>
      <c r="DN41" s="80"/>
      <c r="DO41" s="80"/>
      <c r="DP41" s="80">
        <f t="shared" si="30"/>
        <v>98879651.789999992</v>
      </c>
      <c r="DQ41" s="66">
        <f t="shared" si="36"/>
        <v>28</v>
      </c>
      <c r="DR41" s="4" t="s">
        <v>21</v>
      </c>
      <c r="DS41" s="101">
        <f t="shared" si="31"/>
        <v>-98879651.789999902</v>
      </c>
      <c r="DT41" s="101">
        <f t="shared" si="32"/>
        <v>98879651.789999992</v>
      </c>
      <c r="DU41" s="80">
        <f>SUM(DS41:DT41)</f>
        <v>0</v>
      </c>
    </row>
    <row r="42" spans="1:125" ht="15" customHeight="1">
      <c r="A42" s="87">
        <f t="shared" si="12"/>
        <v>32</v>
      </c>
      <c r="B42" s="68"/>
      <c r="C42" s="68"/>
      <c r="D42" s="68"/>
      <c r="E42" s="239"/>
      <c r="F42" s="275"/>
      <c r="G42" s="101"/>
      <c r="H42" s="87"/>
      <c r="V42" s="66"/>
      <c r="X42" s="271"/>
      <c r="Y42" s="135"/>
      <c r="Z42" s="66">
        <f t="shared" si="20"/>
        <v>31</v>
      </c>
      <c r="AA42" s="201" t="s">
        <v>236</v>
      </c>
      <c r="AD42" s="342">
        <f>SUM(AD32:AD41)</f>
        <v>-121957771.03999999</v>
      </c>
      <c r="AJ42" s="381"/>
      <c r="AK42" s="381"/>
      <c r="AL42" s="381"/>
      <c r="AM42" s="381"/>
      <c r="AN42" s="381"/>
      <c r="AO42" s="381"/>
      <c r="AP42" s="381"/>
      <c r="AQ42" s="381"/>
      <c r="AR42" s="381"/>
      <c r="AS42" s="381"/>
      <c r="AT42" s="381"/>
      <c r="AU42" s="381"/>
      <c r="AV42" s="381"/>
      <c r="AW42" s="419"/>
      <c r="AX42" s="419"/>
      <c r="AY42" s="419"/>
      <c r="AZ42" s="419"/>
      <c r="BA42" s="419"/>
      <c r="BB42" s="419"/>
      <c r="BC42" s="419"/>
      <c r="BD42" s="419"/>
      <c r="BE42" s="419"/>
      <c r="BO42" s="413"/>
      <c r="BP42" s="417"/>
      <c r="BQ42" s="418"/>
      <c r="BR42" s="415" t="s">
        <v>6</v>
      </c>
      <c r="BS42" s="101"/>
      <c r="CR42" s="3"/>
      <c r="CS42" s="66">
        <f t="shared" si="34"/>
        <v>29</v>
      </c>
      <c r="CT42" s="68" t="s">
        <v>276</v>
      </c>
      <c r="CU42" s="80">
        <v>200772605.27313399</v>
      </c>
      <c r="CV42" s="80">
        <f>+G44</f>
        <v>-23043</v>
      </c>
      <c r="CW42" s="80">
        <f>+L24</f>
        <v>2514992.7900724402</v>
      </c>
      <c r="CX42" s="80"/>
      <c r="CY42" s="80"/>
      <c r="CZ42" s="80"/>
      <c r="DA42" s="80">
        <f>AD28+AD34+AD41+AD33</f>
        <v>-102608495.92856377</v>
      </c>
      <c r="DB42" s="80"/>
      <c r="DC42" s="80"/>
      <c r="DD42" s="66">
        <f t="shared" si="35"/>
        <v>29</v>
      </c>
      <c r="DE42" s="68" t="s">
        <v>276</v>
      </c>
      <c r="DF42" s="80">
        <f>AV14</f>
        <v>-54985.622881856747</v>
      </c>
      <c r="DG42" s="80">
        <f>AZ14</f>
        <v>0</v>
      </c>
      <c r="DH42" s="80"/>
      <c r="DI42" s="80">
        <f>-BJ17</f>
        <v>-171514.93999999994</v>
      </c>
      <c r="DJ42" s="80"/>
      <c r="DK42" s="80"/>
      <c r="DL42" s="80"/>
      <c r="DM42" s="80"/>
      <c r="DN42" s="80">
        <f>CH16</f>
        <v>9517022</v>
      </c>
      <c r="DO42" s="80"/>
      <c r="DP42" s="80">
        <f t="shared" si="30"/>
        <v>-90826024.70137319</v>
      </c>
      <c r="DQ42" s="66">
        <f t="shared" si="36"/>
        <v>29</v>
      </c>
      <c r="DR42" s="68" t="s">
        <v>276</v>
      </c>
      <c r="DS42" s="101">
        <f t="shared" si="31"/>
        <v>200772605.27313399</v>
      </c>
      <c r="DT42" s="101">
        <f t="shared" si="32"/>
        <v>-90826024.70137319</v>
      </c>
      <c r="DU42" s="80">
        <f t="shared" si="33"/>
        <v>109946580.5717608</v>
      </c>
    </row>
    <row r="43" spans="1:125" ht="15" customHeight="1">
      <c r="A43" s="87">
        <f t="shared" si="12"/>
        <v>33</v>
      </c>
      <c r="B43" s="68" t="s">
        <v>211</v>
      </c>
      <c r="C43" s="68"/>
      <c r="D43" s="68"/>
      <c r="E43" s="239">
        <f>+UTN</f>
        <v>3.8512999999999999E-2</v>
      </c>
      <c r="F43" s="281">
        <f>ROUND(G37*E43,0)</f>
        <v>-23043</v>
      </c>
      <c r="G43" s="101"/>
      <c r="H43" s="87"/>
      <c r="K43" s="323"/>
      <c r="V43" s="66"/>
      <c r="X43" s="271"/>
      <c r="Y43" s="135"/>
      <c r="Z43" s="66">
        <f t="shared" si="20"/>
        <v>32</v>
      </c>
      <c r="AA43" s="201" t="s">
        <v>258</v>
      </c>
      <c r="AD43" s="344">
        <f>-AD23-AD29-AD42</f>
        <v>534219.25087323785</v>
      </c>
      <c r="AJ43" s="381"/>
      <c r="AK43" s="381"/>
      <c r="AL43" s="381"/>
      <c r="AM43" s="381"/>
      <c r="AN43" s="381"/>
      <c r="AO43" s="381"/>
      <c r="AP43" s="381"/>
      <c r="AQ43" s="381"/>
      <c r="AR43" s="381"/>
      <c r="AS43" s="381"/>
      <c r="AT43" s="381"/>
      <c r="AU43" s="381"/>
      <c r="AV43" s="381"/>
      <c r="AW43" s="419"/>
      <c r="AX43" s="419"/>
      <c r="AY43" s="419"/>
      <c r="AZ43" s="419"/>
      <c r="BA43" s="419"/>
      <c r="BB43" s="419"/>
      <c r="BC43" s="419"/>
      <c r="BD43" s="419"/>
      <c r="BE43" s="419"/>
      <c r="BO43" s="413"/>
      <c r="BP43" s="417"/>
      <c r="BQ43" s="418"/>
      <c r="BR43" s="415"/>
      <c r="BS43" s="101"/>
      <c r="CR43" s="3"/>
      <c r="CS43" s="66">
        <f t="shared" si="34"/>
        <v>30</v>
      </c>
      <c r="CT43" s="68" t="s">
        <v>277</v>
      </c>
      <c r="CU43" s="80">
        <v>-8.6736173798840293E-18</v>
      </c>
      <c r="CV43" s="80">
        <f>G48</f>
        <v>-199735</v>
      </c>
      <c r="CW43" s="80">
        <f>L37</f>
        <v>18171080</v>
      </c>
      <c r="CX43" s="80">
        <f>Q27</f>
        <v>878930.16926726548</v>
      </c>
      <c r="CY43" s="80">
        <f>U27</f>
        <v>63721706.943999983</v>
      </c>
      <c r="CZ43" s="80">
        <f>Y22</f>
        <v>-58568865.720487297</v>
      </c>
      <c r="DA43" s="80">
        <f>AD44</f>
        <v>186976.73780563322</v>
      </c>
      <c r="DB43" s="80">
        <f>AH30</f>
        <v>-77982.397499999992</v>
      </c>
      <c r="DC43" s="80">
        <f>AQ27</f>
        <v>107372</v>
      </c>
      <c r="DD43" s="66">
        <f t="shared" si="35"/>
        <v>30</v>
      </c>
      <c r="DE43" s="68" t="s">
        <v>277</v>
      </c>
      <c r="DF43" s="80">
        <f>AV18</f>
        <v>251534.83482921423</v>
      </c>
      <c r="DG43" s="80">
        <f>AZ24</f>
        <v>-225.36059699300674</v>
      </c>
      <c r="DH43" s="80">
        <f>BE18</f>
        <v>-533.29274504379282</v>
      </c>
      <c r="DI43" s="80">
        <f>BJ19</f>
        <v>60030.228999999978</v>
      </c>
      <c r="DJ43" s="80"/>
      <c r="DK43" s="80"/>
      <c r="DL43" s="80">
        <f>+BX17</f>
        <v>1058011.5137424967</v>
      </c>
      <c r="DM43" s="80">
        <f>CC17</f>
        <v>-30854</v>
      </c>
      <c r="DN43" s="80">
        <f>CH18</f>
        <v>-3330957.6999999997</v>
      </c>
      <c r="DO43" s="80">
        <f>CM24</f>
        <v>65777.376000000018</v>
      </c>
      <c r="DP43" s="80">
        <f t="shared" si="30"/>
        <v>22292266.333315253</v>
      </c>
      <c r="DQ43" s="66">
        <f t="shared" si="36"/>
        <v>30</v>
      </c>
      <c r="DR43" s="68" t="s">
        <v>277</v>
      </c>
      <c r="DS43" s="101">
        <f t="shared" si="31"/>
        <v>-8.6736173798840293E-18</v>
      </c>
      <c r="DT43" s="101">
        <f t="shared" si="32"/>
        <v>22292266.333315253</v>
      </c>
      <c r="DU43" s="80">
        <f t="shared" si="33"/>
        <v>22292266.333315253</v>
      </c>
    </row>
    <row r="44" spans="1:125" ht="15" customHeight="1">
      <c r="A44" s="87">
        <f t="shared" si="12"/>
        <v>34</v>
      </c>
      <c r="B44" s="160" t="s">
        <v>217</v>
      </c>
      <c r="C44" s="68"/>
      <c r="D44" s="68"/>
      <c r="F44" s="275"/>
      <c r="G44" s="322">
        <f>SUM(F43:F43)</f>
        <v>-23043</v>
      </c>
      <c r="H44" s="87"/>
      <c r="X44" s="271"/>
      <c r="Y44" s="1">
        <f>Y24-CZ47</f>
        <v>0</v>
      </c>
      <c r="Z44" s="66">
        <f t="shared" si="20"/>
        <v>33</v>
      </c>
      <c r="AA44" s="201" t="s">
        <v>228</v>
      </c>
      <c r="AD44" s="261">
        <f>AD43*0.35</f>
        <v>186976.73780563322</v>
      </c>
      <c r="AJ44" s="381"/>
      <c r="AK44" s="381"/>
      <c r="AL44" s="381"/>
      <c r="AM44" s="381"/>
      <c r="AN44" s="381"/>
      <c r="AO44" s="381"/>
      <c r="AP44" s="381"/>
      <c r="AQ44" s="381"/>
      <c r="AR44" s="381"/>
      <c r="AS44" s="381"/>
      <c r="AT44" s="381"/>
      <c r="AU44" s="381"/>
      <c r="AV44" s="381"/>
      <c r="AW44" s="419"/>
      <c r="AX44" s="419"/>
      <c r="AY44" s="419"/>
      <c r="AZ44" s="419"/>
      <c r="BA44" s="419"/>
      <c r="BB44" s="419"/>
      <c r="BC44" s="419"/>
      <c r="BD44" s="419"/>
      <c r="BE44" s="419"/>
      <c r="BO44" s="413"/>
      <c r="BP44" s="413"/>
      <c r="BQ44" s="413"/>
      <c r="BR44" s="415" t="s">
        <v>6</v>
      </c>
      <c r="BS44" s="101"/>
      <c r="CN44" s="78"/>
      <c r="CO44" s="78"/>
      <c r="CP44" s="78"/>
      <c r="CQ44" s="78"/>
      <c r="CR44" s="9"/>
      <c r="CS44" s="66">
        <f t="shared" si="34"/>
        <v>31</v>
      </c>
      <c r="CT44" s="4" t="s">
        <v>278</v>
      </c>
      <c r="CU44" s="142">
        <v>184842557.15000001</v>
      </c>
      <c r="CV44" s="142"/>
      <c r="CW44" s="142"/>
      <c r="CX44" s="142"/>
      <c r="CY44" s="142">
        <f>U28</f>
        <v>-34563876.25</v>
      </c>
      <c r="CZ44" s="142"/>
      <c r="DA44" s="142"/>
      <c r="DB44" s="142"/>
      <c r="DC44" s="142"/>
      <c r="DD44" s="66">
        <f t="shared" si="35"/>
        <v>31</v>
      </c>
      <c r="DE44" s="4" t="s">
        <v>278</v>
      </c>
      <c r="DF44" s="80"/>
      <c r="DG44" s="142"/>
      <c r="DH44" s="142"/>
      <c r="DI44" s="142"/>
      <c r="DJ44" s="142"/>
      <c r="DK44" s="80">
        <f>BS18</f>
        <v>-34607878.126499996</v>
      </c>
      <c r="DL44" s="80"/>
      <c r="DM44" s="80"/>
      <c r="DN44" s="80"/>
      <c r="DO44" s="80"/>
      <c r="DP44" s="142">
        <f t="shared" si="30"/>
        <v>-69171754.376499996</v>
      </c>
      <c r="DQ44" s="66">
        <f>+DQ43+1</f>
        <v>31</v>
      </c>
      <c r="DR44" s="4" t="s">
        <v>278</v>
      </c>
      <c r="DS44" s="101">
        <f t="shared" si="31"/>
        <v>184842557.15000001</v>
      </c>
      <c r="DT44" s="101">
        <f t="shared" si="32"/>
        <v>-69171754.376499996</v>
      </c>
      <c r="DU44" s="80">
        <f t="shared" si="33"/>
        <v>115670802.77350001</v>
      </c>
    </row>
    <row r="45" spans="1:125" ht="15" customHeight="1" thickBot="1">
      <c r="A45" s="87">
        <f t="shared" si="12"/>
        <v>35</v>
      </c>
      <c r="B45" s="68"/>
      <c r="C45" s="68"/>
      <c r="D45" s="68"/>
      <c r="G45" s="101"/>
      <c r="H45" s="87"/>
      <c r="M45" s="79" t="s">
        <v>0</v>
      </c>
      <c r="Q45" s="1">
        <f>Q28-CX47</f>
        <v>0</v>
      </c>
      <c r="X45" s="271"/>
      <c r="Y45" s="135"/>
      <c r="Z45" s="66">
        <f t="shared" si="20"/>
        <v>34</v>
      </c>
      <c r="AA45" s="201" t="s">
        <v>156</v>
      </c>
      <c r="AD45" s="347">
        <f>AD43-AD44</f>
        <v>347242.51306760462</v>
      </c>
      <c r="AJ45" s="381"/>
      <c r="AK45" s="381"/>
      <c r="AL45" s="381"/>
      <c r="AM45" s="381"/>
      <c r="AN45" s="381"/>
      <c r="AO45" s="381"/>
      <c r="AP45" s="381"/>
      <c r="AQ45" s="381"/>
      <c r="AR45" s="381"/>
      <c r="AS45" s="381"/>
      <c r="AT45" s="381"/>
      <c r="AU45" s="381"/>
      <c r="AV45" s="381"/>
      <c r="AW45" s="419"/>
      <c r="AX45" s="419"/>
      <c r="AY45" s="419"/>
      <c r="AZ45" s="419"/>
      <c r="BA45" s="419"/>
      <c r="BB45" s="419"/>
      <c r="BC45" s="419"/>
      <c r="BD45" s="419"/>
      <c r="BE45" s="419"/>
      <c r="BO45" s="413"/>
      <c r="BP45" s="413"/>
      <c r="BQ45" s="413"/>
      <c r="BR45" s="415"/>
      <c r="BS45" s="101"/>
      <c r="BT45" s="381"/>
      <c r="BU45" s="381"/>
      <c r="BV45" s="381"/>
      <c r="BW45" s="381"/>
      <c r="BX45" s="381"/>
      <c r="CN45" s="348"/>
      <c r="CO45" s="349"/>
      <c r="CP45" s="27"/>
      <c r="CQ45" s="349"/>
      <c r="CR45" s="9"/>
      <c r="CS45" s="66">
        <f t="shared" si="34"/>
        <v>32</v>
      </c>
      <c r="CT45" s="68" t="s">
        <v>279</v>
      </c>
      <c r="CU45" s="350">
        <f t="shared" ref="CU45:DC45" si="37">SUM(CU28:CU44)</f>
        <v>1895287033.8385954</v>
      </c>
      <c r="CV45" s="350">
        <f t="shared" si="37"/>
        <v>-227388</v>
      </c>
      <c r="CW45" s="350">
        <f t="shared" si="37"/>
        <v>31556146.893937841</v>
      </c>
      <c r="CX45" s="350">
        <f t="shared" si="37"/>
        <v>-1632298.8857820644</v>
      </c>
      <c r="CY45" s="350">
        <f t="shared" si="37"/>
        <v>29157830.693999983</v>
      </c>
      <c r="CZ45" s="350">
        <f t="shared" si="37"/>
        <v>-58568865.720487297</v>
      </c>
      <c r="DA45" s="350">
        <f t="shared" si="37"/>
        <v>-127358407.93306759</v>
      </c>
      <c r="DB45" s="350">
        <f>SUM(DB28:DB44)</f>
        <v>144824.45249999998</v>
      </c>
      <c r="DC45" s="350">
        <f t="shared" si="37"/>
        <v>-199405</v>
      </c>
      <c r="DD45" s="66">
        <f t="shared" si="35"/>
        <v>32</v>
      </c>
      <c r="DE45" s="68" t="s">
        <v>279</v>
      </c>
      <c r="DF45" s="350">
        <f>SUM(DF28:DF44)</f>
        <v>-467136.12182568363</v>
      </c>
      <c r="DG45" s="350">
        <f t="shared" ref="DG45:DP45" si="38">SUM(DG28:DG44)</f>
        <v>418.52682298701257</v>
      </c>
      <c r="DH45" s="350">
        <f t="shared" si="38"/>
        <v>990.40081222418667</v>
      </c>
      <c r="DI45" s="350">
        <f t="shared" si="38"/>
        <v>-111484.71099999997</v>
      </c>
      <c r="DJ45" s="350">
        <f t="shared" si="38"/>
        <v>29242.484668141653</v>
      </c>
      <c r="DK45" s="350">
        <f t="shared" si="38"/>
        <v>64271773.663499996</v>
      </c>
      <c r="DL45" s="350">
        <f t="shared" si="38"/>
        <v>-1964878.5255217799</v>
      </c>
      <c r="DM45" s="350">
        <f>SUM(DM28:DM44)</f>
        <v>57301.137074999991</v>
      </c>
      <c r="DN45" s="350">
        <f>SUM(DN28:DN44)</f>
        <v>6186064.3000000007</v>
      </c>
      <c r="DO45" s="350">
        <f>SUM(DO28:DO44)</f>
        <v>-122157.98400000005</v>
      </c>
      <c r="DP45" s="350">
        <f t="shared" si="38"/>
        <v>-59247430.328368247</v>
      </c>
      <c r="DQ45" s="66">
        <f t="shared" si="36"/>
        <v>32</v>
      </c>
      <c r="DR45" s="68" t="s">
        <v>279</v>
      </c>
      <c r="DS45" s="350">
        <f>SUM(DS28:DS44)</f>
        <v>1895287033.8385954</v>
      </c>
      <c r="DT45" s="350">
        <f>SUM(DT28:DT44)</f>
        <v>-59247430.328368247</v>
      </c>
      <c r="DU45" s="350">
        <f>SUM(DU28:DU44)</f>
        <v>1836039603.5102272</v>
      </c>
    </row>
    <row r="46" spans="1:125" ht="15" customHeight="1" thickTop="1">
      <c r="A46" s="87">
        <f t="shared" si="12"/>
        <v>36</v>
      </c>
      <c r="B46" s="68" t="s">
        <v>165</v>
      </c>
      <c r="C46" s="68"/>
      <c r="D46" s="68"/>
      <c r="F46" s="211"/>
      <c r="G46" s="285">
        <f>G37-G41-G44</f>
        <v>-570670</v>
      </c>
      <c r="H46" s="87"/>
      <c r="I46" s="213"/>
      <c r="J46" s="211"/>
      <c r="K46" s="211"/>
      <c r="L46" s="211"/>
      <c r="M46" s="79" t="s">
        <v>0</v>
      </c>
      <c r="Z46" s="66"/>
      <c r="AJ46" s="381"/>
      <c r="AK46" s="381"/>
      <c r="AL46" s="381"/>
      <c r="AM46" s="381"/>
      <c r="AN46" s="381"/>
      <c r="AO46" s="381"/>
      <c r="AP46" s="381"/>
      <c r="AQ46" s="381"/>
      <c r="AR46" s="381"/>
      <c r="AS46" s="381"/>
      <c r="AT46" s="381"/>
      <c r="AU46" s="381"/>
      <c r="AV46" s="381"/>
      <c r="AW46" s="419"/>
      <c r="AX46" s="419"/>
      <c r="AY46" s="419"/>
      <c r="AZ46" s="419"/>
      <c r="BA46" s="419"/>
      <c r="BB46" s="419"/>
      <c r="BC46" s="419"/>
      <c r="BD46" s="419"/>
      <c r="BE46" s="419"/>
      <c r="BO46" s="415"/>
      <c r="BP46" s="415" t="s">
        <v>6</v>
      </c>
      <c r="BQ46" s="415"/>
      <c r="BR46" s="415"/>
      <c r="BS46" s="101"/>
      <c r="BT46" s="381"/>
      <c r="BU46" s="381"/>
      <c r="BV46" s="381"/>
      <c r="BW46" s="381"/>
      <c r="BX46" s="381"/>
      <c r="BY46" s="381"/>
      <c r="BZ46" s="381"/>
      <c r="CA46" s="381"/>
      <c r="CB46" s="381"/>
      <c r="CC46" s="381"/>
      <c r="CD46" s="381"/>
      <c r="CE46" s="381"/>
      <c r="CF46" s="381"/>
      <c r="CG46" s="381"/>
      <c r="CH46" s="381"/>
      <c r="CI46" s="381"/>
      <c r="CJ46" s="381"/>
      <c r="CK46" s="381"/>
      <c r="CL46" s="381"/>
      <c r="CM46" s="381"/>
      <c r="CN46" s="351"/>
      <c r="CO46" s="349"/>
      <c r="CP46" s="27"/>
      <c r="CQ46" s="349"/>
      <c r="CR46" s="352"/>
      <c r="CS46" s="66">
        <f t="shared" si="34"/>
        <v>33</v>
      </c>
      <c r="CU46" s="104"/>
      <c r="CV46" s="104" t="s">
        <v>0</v>
      </c>
      <c r="CW46" s="104" t="s">
        <v>0</v>
      </c>
      <c r="CX46" s="104" t="s">
        <v>0</v>
      </c>
      <c r="CY46" s="104" t="s">
        <v>0</v>
      </c>
      <c r="CZ46" s="104" t="s">
        <v>0</v>
      </c>
      <c r="DA46" s="104" t="s">
        <v>0</v>
      </c>
      <c r="DB46" s="104" t="s">
        <v>0</v>
      </c>
      <c r="DC46" s="104" t="s">
        <v>0</v>
      </c>
      <c r="DD46" s="66">
        <f t="shared" si="35"/>
        <v>33</v>
      </c>
      <c r="DF46" s="104"/>
      <c r="DG46" s="104" t="s">
        <v>0</v>
      </c>
      <c r="DH46" s="104"/>
      <c r="DI46" s="104" t="s">
        <v>0</v>
      </c>
      <c r="DJ46" s="104" t="s">
        <v>0</v>
      </c>
      <c r="DK46" s="104"/>
      <c r="DL46" s="104"/>
      <c r="DM46" s="104"/>
      <c r="DN46" s="104"/>
      <c r="DO46" s="104"/>
      <c r="DP46" s="104"/>
      <c r="DQ46" s="66">
        <f t="shared" si="36"/>
        <v>33</v>
      </c>
      <c r="DS46" s="104"/>
      <c r="DT46" s="104"/>
      <c r="DU46" s="104"/>
    </row>
    <row r="47" spans="1:125" ht="15" customHeight="1">
      <c r="A47" s="87">
        <f t="shared" si="12"/>
        <v>37</v>
      </c>
      <c r="B47" s="68"/>
      <c r="C47" s="68"/>
      <c r="D47" s="68"/>
      <c r="F47" s="211"/>
      <c r="G47" s="211"/>
      <c r="H47" s="87"/>
      <c r="J47" s="230"/>
      <c r="K47" s="230"/>
      <c r="L47" s="230"/>
      <c r="M47" s="79" t="s">
        <v>0</v>
      </c>
      <c r="AJ47" s="381"/>
      <c r="AK47" s="381"/>
      <c r="AL47" s="381"/>
      <c r="AM47" s="381"/>
      <c r="AN47" s="381"/>
      <c r="AO47" s="381"/>
      <c r="AP47" s="381"/>
      <c r="AQ47" s="381"/>
      <c r="AR47" s="381"/>
      <c r="AS47" s="381"/>
      <c r="AT47" s="381"/>
      <c r="AU47" s="381"/>
      <c r="AV47" s="381"/>
      <c r="BO47" s="415"/>
      <c r="BP47" s="415" t="s">
        <v>6</v>
      </c>
      <c r="BQ47" s="415"/>
      <c r="BR47" s="415"/>
      <c r="BS47" s="101"/>
      <c r="BT47" s="381"/>
      <c r="BU47" s="381"/>
      <c r="BV47" s="381"/>
      <c r="BW47" s="381"/>
      <c r="BX47" s="381"/>
      <c r="BY47" s="381"/>
      <c r="BZ47" s="381"/>
      <c r="CA47" s="381"/>
      <c r="CB47" s="381"/>
      <c r="CC47" s="381"/>
      <c r="CD47" s="381"/>
      <c r="CE47" s="381"/>
      <c r="CF47" s="381"/>
      <c r="CG47" s="381"/>
      <c r="CH47" s="381"/>
      <c r="CI47" s="381"/>
      <c r="CJ47" s="381"/>
      <c r="CK47" s="381"/>
      <c r="CL47" s="381"/>
      <c r="CM47" s="381"/>
      <c r="CN47" s="351"/>
      <c r="CO47" s="349"/>
      <c r="CP47" s="27"/>
      <c r="CQ47" s="349"/>
      <c r="CR47" s="349"/>
      <c r="CS47" s="66">
        <f t="shared" si="34"/>
        <v>34</v>
      </c>
      <c r="CT47" s="68" t="s">
        <v>280</v>
      </c>
      <c r="CU47" s="98">
        <f t="shared" ref="CU47:CZ47" si="39">CU19-CU45</f>
        <v>403297591.29139471</v>
      </c>
      <c r="CV47" s="98">
        <f t="shared" si="39"/>
        <v>-370935</v>
      </c>
      <c r="CW47" s="98">
        <f t="shared" si="39"/>
        <v>33746290.986062162</v>
      </c>
      <c r="CX47" s="98">
        <f t="shared" si="39"/>
        <v>1632298.8857820644</v>
      </c>
      <c r="CY47" s="98">
        <f t="shared" si="39"/>
        <v>-29157830.693999983</v>
      </c>
      <c r="CZ47" s="98">
        <f t="shared" si="39"/>
        <v>58568865.720487297</v>
      </c>
      <c r="DA47" s="98">
        <f>ROUND(DA19-DA45,0)</f>
        <v>347243</v>
      </c>
      <c r="DB47" s="98">
        <f>ROUND(DB19-DB45,0)</f>
        <v>-144824</v>
      </c>
      <c r="DC47" s="98">
        <f>DC19-DC45</f>
        <v>199405</v>
      </c>
      <c r="DD47" s="66">
        <f t="shared" si="35"/>
        <v>34</v>
      </c>
      <c r="DE47" s="68" t="s">
        <v>280</v>
      </c>
      <c r="DF47" s="98">
        <f t="shared" ref="DF47:DP47" si="40">DF19-DF45</f>
        <v>467136.12182568363</v>
      </c>
      <c r="DG47" s="98">
        <f t="shared" si="40"/>
        <v>-418.52682298701257</v>
      </c>
      <c r="DH47" s="98">
        <f t="shared" si="40"/>
        <v>-990.40081222418667</v>
      </c>
      <c r="DI47" s="98">
        <f t="shared" si="40"/>
        <v>111484.71099999997</v>
      </c>
      <c r="DJ47" s="98">
        <f t="shared" si="40"/>
        <v>-29242.484668141653</v>
      </c>
      <c r="DK47" s="98">
        <f t="shared" si="40"/>
        <v>-64271773.663499996</v>
      </c>
      <c r="DL47" s="98">
        <f t="shared" si="40"/>
        <v>1964878.5255217799</v>
      </c>
      <c r="DM47" s="98">
        <f t="shared" si="40"/>
        <v>-57301.137074999991</v>
      </c>
      <c r="DN47" s="98">
        <f t="shared" si="40"/>
        <v>-6186064.3000000007</v>
      </c>
      <c r="DO47" s="98">
        <f t="shared" si="40"/>
        <v>122157.98400000005</v>
      </c>
      <c r="DP47" s="98">
        <f t="shared" si="40"/>
        <v>-3059620.2116317302</v>
      </c>
      <c r="DQ47" s="66">
        <f t="shared" si="36"/>
        <v>34</v>
      </c>
      <c r="DR47" s="4" t="str">
        <f>CT47</f>
        <v>NET OPERATING INCOME</v>
      </c>
      <c r="DS47" s="98">
        <f>DS19-DS45</f>
        <v>403297591.29139471</v>
      </c>
      <c r="DT47" s="98">
        <f>DT19-DT45</f>
        <v>-3059620.2116317302</v>
      </c>
      <c r="DU47" s="98">
        <f>DU19-DU45</f>
        <v>400237971.07976294</v>
      </c>
    </row>
    <row r="48" spans="1:125" ht="15" customHeight="1">
      <c r="A48" s="87">
        <f t="shared" si="12"/>
        <v>38</v>
      </c>
      <c r="B48" s="68" t="s">
        <v>178</v>
      </c>
      <c r="C48" s="68"/>
      <c r="D48" s="68"/>
      <c r="E48" s="221">
        <f>FIT</f>
        <v>0.35</v>
      </c>
      <c r="F48" s="211"/>
      <c r="G48" s="165">
        <f>ROUND(G46*E48,0)</f>
        <v>-199735</v>
      </c>
      <c r="H48" s="87"/>
      <c r="J48" s="288"/>
      <c r="K48" s="288"/>
      <c r="L48" s="288"/>
      <c r="AJ48" s="381"/>
      <c r="AK48" s="381"/>
      <c r="AL48" s="381"/>
      <c r="AM48" s="381"/>
      <c r="AN48" s="381"/>
      <c r="AO48" s="381"/>
      <c r="AP48" s="381"/>
      <c r="AQ48" s="381"/>
      <c r="AR48" s="381"/>
      <c r="AS48" s="381"/>
      <c r="AT48" s="381"/>
      <c r="AU48" s="381"/>
      <c r="AV48" s="381"/>
      <c r="BO48" s="415" t="s">
        <v>6</v>
      </c>
      <c r="BP48" s="415" t="s">
        <v>6</v>
      </c>
      <c r="BQ48" s="415" t="s">
        <v>6</v>
      </c>
      <c r="BR48" s="415" t="s">
        <v>6</v>
      </c>
      <c r="BS48" s="101"/>
      <c r="BT48" s="381"/>
      <c r="BU48" s="381"/>
      <c r="BV48" s="381"/>
      <c r="BW48" s="381"/>
      <c r="BX48" s="381"/>
      <c r="BY48" s="381"/>
      <c r="BZ48" s="381"/>
      <c r="CA48" s="381"/>
      <c r="CB48" s="381"/>
      <c r="CC48" s="381"/>
      <c r="CD48" s="381"/>
      <c r="CE48" s="381"/>
      <c r="CF48" s="381"/>
      <c r="CG48" s="381"/>
      <c r="CH48" s="381"/>
      <c r="CI48" s="381"/>
      <c r="CJ48" s="381"/>
      <c r="CK48" s="381"/>
      <c r="CL48" s="381"/>
      <c r="CM48" s="381"/>
      <c r="CN48" s="27"/>
      <c r="CO48" s="349"/>
      <c r="CP48" s="27"/>
      <c r="CQ48" s="349"/>
      <c r="CR48" s="349"/>
      <c r="CS48" s="66">
        <f t="shared" si="34"/>
        <v>35</v>
      </c>
      <c r="CU48" s="353"/>
      <c r="CV48" s="353"/>
      <c r="CW48" s="353"/>
      <c r="CX48" s="353"/>
      <c r="CY48" s="353"/>
      <c r="CZ48" s="353"/>
      <c r="DA48" s="353"/>
      <c r="DB48" s="353"/>
      <c r="DC48" s="353"/>
      <c r="DD48" s="66">
        <f t="shared" si="35"/>
        <v>35</v>
      </c>
      <c r="DF48" s="353"/>
      <c r="DG48" s="353"/>
      <c r="DH48" s="353"/>
      <c r="DI48" s="353"/>
      <c r="DJ48" s="353"/>
      <c r="DK48" s="353"/>
      <c r="DL48" s="353"/>
      <c r="DM48" s="353"/>
      <c r="DN48" s="353"/>
      <c r="DO48" s="353"/>
      <c r="DP48" s="353"/>
      <c r="DQ48" s="66">
        <f t="shared" si="36"/>
        <v>35</v>
      </c>
      <c r="DR48" s="68"/>
      <c r="DS48" s="353"/>
      <c r="DT48" s="353"/>
      <c r="DU48" s="353"/>
    </row>
    <row r="49" spans="1:135" ht="15" customHeight="1" thickBot="1">
      <c r="A49" s="87">
        <f t="shared" si="12"/>
        <v>39</v>
      </c>
      <c r="B49" s="68" t="s">
        <v>156</v>
      </c>
      <c r="C49" s="68"/>
      <c r="D49" s="68"/>
      <c r="F49" s="211"/>
      <c r="G49" s="332">
        <f>G46-G48</f>
        <v>-370935</v>
      </c>
      <c r="H49" s="87"/>
      <c r="AA49" s="381"/>
      <c r="AB49" s="381"/>
      <c r="AC49" s="381"/>
      <c r="AD49" s="381"/>
      <c r="AJ49" s="381"/>
      <c r="AK49" s="381"/>
      <c r="AL49" s="381"/>
      <c r="AM49" s="381"/>
      <c r="AN49" s="381"/>
      <c r="AO49" s="381"/>
      <c r="AP49" s="381"/>
      <c r="AQ49" s="381"/>
      <c r="AR49" s="381"/>
      <c r="AS49" s="381"/>
      <c r="AT49" s="381"/>
      <c r="AU49" s="381"/>
      <c r="AV49" s="381"/>
      <c r="BO49" s="415" t="s">
        <v>6</v>
      </c>
      <c r="BP49" s="415" t="s">
        <v>6</v>
      </c>
      <c r="BQ49" s="415" t="s">
        <v>6</v>
      </c>
      <c r="BR49" s="415" t="s">
        <v>6</v>
      </c>
      <c r="BS49" s="101"/>
      <c r="BT49" s="381"/>
      <c r="BU49" s="381"/>
      <c r="BV49" s="381"/>
      <c r="BW49" s="381"/>
      <c r="BX49" s="381"/>
      <c r="BY49" s="381"/>
      <c r="BZ49" s="381"/>
      <c r="CA49" s="381"/>
      <c r="CB49" s="381"/>
      <c r="CC49" s="381"/>
      <c r="CD49" s="381"/>
      <c r="CE49" s="381"/>
      <c r="CF49" s="381"/>
      <c r="CG49" s="381"/>
      <c r="CH49" s="381"/>
      <c r="CI49" s="381"/>
      <c r="CJ49" s="381"/>
      <c r="CK49" s="381"/>
      <c r="CL49" s="381"/>
      <c r="CM49" s="381"/>
      <c r="CN49" s="351"/>
      <c r="CO49" s="354"/>
      <c r="CP49" s="349"/>
      <c r="CQ49" s="349"/>
      <c r="CR49" s="349"/>
      <c r="CS49" s="66">
        <f t="shared" si="34"/>
        <v>36</v>
      </c>
      <c r="CT49" s="68" t="s">
        <v>281</v>
      </c>
      <c r="CU49" s="104">
        <f>CU60</f>
        <v>5297996903.3084011</v>
      </c>
      <c r="CV49" s="104">
        <v>0</v>
      </c>
      <c r="CW49" s="104">
        <v>0</v>
      </c>
      <c r="CX49" s="104">
        <v>0</v>
      </c>
      <c r="CY49" s="104">
        <v>0</v>
      </c>
      <c r="CZ49" s="104">
        <v>0</v>
      </c>
      <c r="DA49" s="104"/>
      <c r="DB49" s="104"/>
      <c r="DC49" s="104">
        <v>0</v>
      </c>
      <c r="DD49" s="66">
        <f t="shared" si="35"/>
        <v>36</v>
      </c>
      <c r="DE49" s="68" t="s">
        <v>281</v>
      </c>
      <c r="DF49" s="104">
        <v>0</v>
      </c>
      <c r="DG49" s="104">
        <v>0</v>
      </c>
      <c r="DH49" s="104">
        <v>0</v>
      </c>
      <c r="DI49" s="104">
        <v>0</v>
      </c>
      <c r="DJ49" s="104">
        <v>0</v>
      </c>
      <c r="DK49" s="104">
        <v>0</v>
      </c>
      <c r="DL49" s="104">
        <v>0</v>
      </c>
      <c r="DM49" s="104">
        <v>0</v>
      </c>
      <c r="DN49" s="104">
        <v>0</v>
      </c>
      <c r="DO49" s="104">
        <f>CM17</f>
        <v>-2439424.0599999996</v>
      </c>
      <c r="DP49" s="104">
        <f>SUM(CV49:DO49)-DD49</f>
        <v>-2439424.0599999996</v>
      </c>
      <c r="DQ49" s="66">
        <f t="shared" si="36"/>
        <v>36</v>
      </c>
      <c r="DR49" s="4" t="str">
        <f>CT49</f>
        <v xml:space="preserve">RATE BASE </v>
      </c>
      <c r="DS49" s="104">
        <f>DS60</f>
        <v>5297996903.3084011</v>
      </c>
      <c r="DT49" s="104">
        <f>+DP49</f>
        <v>-2439424.0599999996</v>
      </c>
      <c r="DU49" s="104">
        <f>SUM(DS49:DT49)</f>
        <v>5295557479.2484007</v>
      </c>
    </row>
    <row r="50" spans="1:135" ht="15" customHeight="1" thickTop="1">
      <c r="A50" s="87">
        <f t="shared" si="12"/>
        <v>40</v>
      </c>
      <c r="G50" s="104"/>
      <c r="H50" s="101"/>
      <c r="Z50" s="381"/>
      <c r="AA50" s="381"/>
      <c r="AB50" s="381"/>
      <c r="AC50" s="381"/>
      <c r="AD50" s="381"/>
      <c r="AJ50" s="381"/>
      <c r="AK50" s="381"/>
      <c r="AL50" s="381"/>
      <c r="AM50" s="381"/>
      <c r="AN50" s="381"/>
      <c r="AO50" s="381"/>
      <c r="AP50" s="381"/>
      <c r="AQ50" s="381"/>
      <c r="AR50" s="381"/>
      <c r="AS50" s="381"/>
      <c r="AT50" s="381"/>
      <c r="AU50" s="381"/>
      <c r="AV50" s="381"/>
      <c r="BO50" s="415" t="s">
        <v>6</v>
      </c>
      <c r="BP50" s="415" t="s">
        <v>6</v>
      </c>
      <c r="BQ50" s="415" t="s">
        <v>6</v>
      </c>
      <c r="BR50" s="415" t="s">
        <v>6</v>
      </c>
      <c r="BS50" s="101"/>
      <c r="BT50" s="381"/>
      <c r="BU50" s="381"/>
      <c r="BV50" s="381"/>
      <c r="BW50" s="381"/>
      <c r="BX50" s="1">
        <f>ROUND(BX19-DL47,0)</f>
        <v>0</v>
      </c>
      <c r="BY50" s="381"/>
      <c r="BZ50" s="381"/>
      <c r="CA50" s="381"/>
      <c r="CB50" s="381"/>
      <c r="CC50" s="381"/>
      <c r="CD50" s="381"/>
      <c r="CE50" s="381"/>
      <c r="CF50" s="381"/>
      <c r="CG50" s="381"/>
      <c r="CH50" s="381"/>
      <c r="CI50" s="381"/>
      <c r="CJ50" s="381"/>
      <c r="CK50" s="381"/>
      <c r="CL50" s="381"/>
      <c r="CM50" s="381"/>
      <c r="CN50" s="78"/>
      <c r="CO50" s="78"/>
      <c r="CP50" s="78"/>
      <c r="CQ50" s="78"/>
      <c r="CR50" s="78"/>
      <c r="CS50" s="66">
        <f t="shared" si="34"/>
        <v>37</v>
      </c>
      <c r="CU50" s="141"/>
      <c r="CX50" s="141"/>
      <c r="DD50" s="66">
        <f t="shared" si="35"/>
        <v>37</v>
      </c>
      <c r="DF50" s="68"/>
      <c r="DK50" s="68"/>
      <c r="DL50" s="68"/>
      <c r="DM50" s="68"/>
      <c r="DN50" s="68"/>
      <c r="DO50" s="68"/>
      <c r="DQ50" s="66">
        <f t="shared" si="36"/>
        <v>37</v>
      </c>
      <c r="DS50" s="104"/>
      <c r="DT50" s="104"/>
    </row>
    <row r="51" spans="1:135" ht="15" customHeight="1">
      <c r="A51" s="87">
        <f t="shared" si="12"/>
        <v>41</v>
      </c>
      <c r="B51" s="4" t="s">
        <v>343</v>
      </c>
      <c r="G51" s="1">
        <f>ROUND(G49-CV47,0)</f>
        <v>0</v>
      </c>
      <c r="H51" s="285"/>
      <c r="U51" s="1">
        <f>U29-CY47</f>
        <v>0</v>
      </c>
      <c r="Z51" s="381"/>
      <c r="AA51" s="381"/>
      <c r="AB51" s="381"/>
      <c r="AC51" s="381"/>
      <c r="AD51" s="381"/>
      <c r="AJ51" s="381"/>
      <c r="AK51" s="381"/>
      <c r="AL51" s="381"/>
      <c r="AM51" s="381"/>
      <c r="AN51" s="381"/>
      <c r="AO51" s="381"/>
      <c r="AP51" s="381"/>
      <c r="AQ51" s="381"/>
      <c r="AR51" s="381"/>
      <c r="AS51" s="381"/>
      <c r="AT51" s="381"/>
      <c r="AU51" s="381"/>
      <c r="AV51" s="381"/>
      <c r="AZ51" s="1">
        <f>ROUND(AZ26-DG47,0)</f>
        <v>0</v>
      </c>
      <c r="BE51" s="1">
        <f>ROUND(BE20-DH47,0)</f>
        <v>0</v>
      </c>
      <c r="BJ51" s="1">
        <f>ROUND(BJ20-DI47,0)</f>
        <v>0</v>
      </c>
      <c r="BN51" s="1">
        <f>ROUND(BN15-DJ47,0)</f>
        <v>0</v>
      </c>
      <c r="BO51" s="415" t="s">
        <v>6</v>
      </c>
      <c r="BP51" s="420"/>
      <c r="BQ51" s="415"/>
      <c r="BR51" s="415" t="s">
        <v>6</v>
      </c>
      <c r="BS51" s="1">
        <f>ROUND(BS20-DK47,0)</f>
        <v>0</v>
      </c>
      <c r="BT51" s="381"/>
      <c r="BU51" s="381"/>
      <c r="BV51" s="381"/>
      <c r="BW51" s="381"/>
      <c r="BX51" s="381"/>
      <c r="BY51" s="1"/>
      <c r="BZ51" s="1"/>
      <c r="CA51" s="1"/>
      <c r="CB51" s="1"/>
      <c r="CC51" s="1"/>
      <c r="CD51" s="381"/>
      <c r="CE51" s="381"/>
      <c r="CF51" s="381"/>
      <c r="CG51" s="381"/>
      <c r="CH51" s="1"/>
      <c r="CI51" s="1"/>
      <c r="CJ51" s="1"/>
      <c r="CK51" s="1"/>
      <c r="CL51" s="1"/>
      <c r="CM51" s="1"/>
      <c r="CN51" s="35"/>
      <c r="CO51" s="78"/>
      <c r="CP51" s="78"/>
      <c r="CQ51" s="78"/>
      <c r="CR51" s="75"/>
      <c r="CS51" s="66">
        <f t="shared" si="34"/>
        <v>38</v>
      </c>
      <c r="CT51" s="68" t="s">
        <v>282</v>
      </c>
      <c r="CU51" s="356">
        <f>CU47/CU49</f>
        <v>7.612265515662163E-2</v>
      </c>
      <c r="CX51" s="141"/>
      <c r="DD51" s="66">
        <f t="shared" si="35"/>
        <v>38</v>
      </c>
      <c r="DE51" s="68" t="s">
        <v>282</v>
      </c>
      <c r="DF51" s="68"/>
      <c r="DK51" s="68"/>
      <c r="DL51" s="68"/>
      <c r="DM51" s="68"/>
      <c r="DN51" s="68"/>
      <c r="DO51" s="68"/>
      <c r="DQ51" s="66">
        <f t="shared" si="36"/>
        <v>38</v>
      </c>
      <c r="DR51" s="4" t="str">
        <f>CT51</f>
        <v>RATE OF RETURN</v>
      </c>
      <c r="DS51" s="316">
        <f>DS47/DS49</f>
        <v>7.612265515662163E-2</v>
      </c>
      <c r="DT51" s="316"/>
      <c r="DU51" s="316">
        <f>DU47/DU49</f>
        <v>7.5579950297616022E-2</v>
      </c>
    </row>
    <row r="52" spans="1:135" ht="15" customHeight="1">
      <c r="A52" s="87">
        <f t="shared" si="12"/>
        <v>42</v>
      </c>
      <c r="B52" s="4" t="s">
        <v>344</v>
      </c>
      <c r="H52" s="101"/>
      <c r="Z52" s="381"/>
      <c r="AA52" s="381"/>
      <c r="AB52" s="381"/>
      <c r="AC52" s="381"/>
      <c r="AD52" s="381"/>
      <c r="AF52" s="1"/>
      <c r="AG52" s="1"/>
      <c r="AH52" s="1"/>
      <c r="AJ52" s="381"/>
      <c r="AK52" s="381"/>
      <c r="AL52" s="381"/>
      <c r="AM52" s="381"/>
      <c r="AN52" s="381"/>
      <c r="AO52" s="381"/>
      <c r="AP52" s="381"/>
      <c r="AQ52" s="381"/>
      <c r="AR52" s="381"/>
      <c r="AS52" s="381"/>
      <c r="AT52" s="381"/>
      <c r="AU52" s="381"/>
      <c r="AV52" s="381"/>
      <c r="BO52" s="415" t="s">
        <v>6</v>
      </c>
      <c r="BP52" s="420"/>
      <c r="BQ52" s="415"/>
      <c r="BR52" s="415" t="s">
        <v>6</v>
      </c>
      <c r="BS52" s="101"/>
      <c r="BT52" s="381"/>
      <c r="BU52" s="381"/>
      <c r="BV52" s="381"/>
      <c r="BW52" s="381"/>
      <c r="BX52" s="381"/>
      <c r="BY52" s="381"/>
      <c r="BZ52" s="381"/>
      <c r="CA52" s="381"/>
      <c r="CB52" s="381"/>
      <c r="CC52" s="381"/>
      <c r="CD52" s="381"/>
      <c r="CE52" s="381"/>
      <c r="CF52" s="381"/>
      <c r="CG52" s="381"/>
      <c r="CH52" s="381"/>
      <c r="CI52" s="381"/>
      <c r="CJ52" s="381"/>
      <c r="CK52" s="381"/>
      <c r="CL52" s="381"/>
      <c r="CM52" s="381"/>
      <c r="CN52" s="35"/>
      <c r="CO52" s="357"/>
      <c r="CP52" s="78"/>
      <c r="CQ52" s="78"/>
      <c r="CR52" s="75"/>
      <c r="CS52" s="66">
        <f t="shared" si="34"/>
        <v>39</v>
      </c>
      <c r="DD52" s="66">
        <f t="shared" si="35"/>
        <v>39</v>
      </c>
      <c r="DQ52" s="66">
        <f t="shared" si="36"/>
        <v>39</v>
      </c>
    </row>
    <row r="53" spans="1:135" ht="15" customHeight="1">
      <c r="A53" s="87">
        <f t="shared" si="12"/>
        <v>43</v>
      </c>
      <c r="B53" s="213" t="s">
        <v>345</v>
      </c>
      <c r="H53" s="285"/>
      <c r="Z53" s="381"/>
      <c r="AA53" s="381"/>
      <c r="AB53" s="381"/>
      <c r="AC53" s="381"/>
      <c r="AD53" s="381"/>
      <c r="AE53" s="1"/>
      <c r="AJ53" s="381"/>
      <c r="AK53" s="381"/>
      <c r="AL53" s="381"/>
      <c r="AM53" s="381"/>
      <c r="AN53" s="381"/>
      <c r="AO53" s="381"/>
      <c r="AP53" s="381"/>
      <c r="AQ53" s="381"/>
      <c r="AR53" s="381"/>
      <c r="AS53" s="381"/>
      <c r="AT53" s="381"/>
      <c r="AU53" s="381"/>
      <c r="AV53" s="381"/>
      <c r="BQ53" s="101"/>
      <c r="BR53" s="101"/>
      <c r="BS53" s="101"/>
      <c r="BT53" s="381"/>
      <c r="BU53" s="381"/>
      <c r="BV53" s="381"/>
      <c r="BW53" s="381"/>
      <c r="BX53" s="381"/>
      <c r="BY53" s="381"/>
      <c r="BZ53" s="381"/>
      <c r="CA53" s="381"/>
      <c r="CB53" s="381"/>
      <c r="CC53" s="381"/>
      <c r="CD53" s="381"/>
      <c r="CE53" s="381"/>
      <c r="CF53" s="381"/>
      <c r="CG53" s="381"/>
      <c r="CH53" s="381"/>
      <c r="CI53" s="381"/>
      <c r="CJ53" s="381"/>
      <c r="CK53" s="381"/>
      <c r="CL53" s="381"/>
      <c r="CM53" s="381"/>
      <c r="CN53" s="78"/>
      <c r="CO53" s="78"/>
      <c r="CP53" s="78"/>
      <c r="CQ53" s="78"/>
      <c r="CR53" s="78"/>
      <c r="CS53" s="66">
        <f t="shared" si="34"/>
        <v>40</v>
      </c>
      <c r="CT53" s="4" t="s">
        <v>283</v>
      </c>
      <c r="CU53" s="379"/>
      <c r="DD53" s="66">
        <f t="shared" si="35"/>
        <v>40</v>
      </c>
      <c r="DE53" s="4" t="s">
        <v>283</v>
      </c>
      <c r="DQ53" s="66">
        <f t="shared" si="36"/>
        <v>40</v>
      </c>
      <c r="DR53" s="4" t="s">
        <v>283</v>
      </c>
    </row>
    <row r="54" spans="1:135" ht="15" customHeight="1">
      <c r="A54" s="87">
        <f t="shared" si="12"/>
        <v>44</v>
      </c>
      <c r="B54" s="4" t="s">
        <v>346</v>
      </c>
      <c r="H54" s="211"/>
      <c r="V54" s="78"/>
      <c r="Z54" s="381"/>
      <c r="AA54" s="381"/>
      <c r="AB54" s="381"/>
      <c r="AC54" s="381"/>
      <c r="AD54" s="381"/>
      <c r="AJ54" s="381"/>
      <c r="AK54" s="381"/>
      <c r="AL54" s="381"/>
      <c r="AM54" s="381"/>
      <c r="AN54" s="381"/>
      <c r="AO54" s="381"/>
      <c r="AP54" s="381"/>
      <c r="AQ54" s="381"/>
      <c r="AR54" s="381"/>
      <c r="AS54" s="381"/>
      <c r="AT54" s="381"/>
      <c r="AU54" s="381"/>
      <c r="AV54" s="381"/>
      <c r="BQ54" s="101"/>
      <c r="BR54" s="101"/>
      <c r="BS54" s="101"/>
      <c r="BT54" s="381"/>
      <c r="BU54" s="381"/>
      <c r="BV54" s="381"/>
      <c r="BW54" s="381"/>
      <c r="BX54" s="381"/>
      <c r="BY54" s="381"/>
      <c r="BZ54" s="381"/>
      <c r="CA54" s="381"/>
      <c r="CB54" s="381"/>
      <c r="CC54" s="381"/>
      <c r="CD54" s="381"/>
      <c r="CE54" s="381"/>
      <c r="CF54" s="381"/>
      <c r="CG54" s="381"/>
      <c r="CH54" s="381"/>
      <c r="CI54" s="381"/>
      <c r="CJ54" s="381"/>
      <c r="CK54" s="381"/>
      <c r="CL54" s="381"/>
      <c r="CM54" s="381"/>
      <c r="CN54" s="75"/>
      <c r="CO54" s="78"/>
      <c r="CP54" s="78"/>
      <c r="CQ54" s="78"/>
      <c r="CR54" s="358"/>
      <c r="CS54" s="66">
        <f t="shared" si="34"/>
        <v>41</v>
      </c>
      <c r="CT54" s="421" t="s">
        <v>347</v>
      </c>
      <c r="CU54" s="104">
        <v>9004679008.3162384</v>
      </c>
      <c r="CV54" s="104">
        <v>0</v>
      </c>
      <c r="CW54" s="104">
        <v>0</v>
      </c>
      <c r="CX54" s="104">
        <v>0</v>
      </c>
      <c r="CY54" s="104">
        <v>0</v>
      </c>
      <c r="CZ54" s="104">
        <v>0</v>
      </c>
      <c r="DA54" s="104">
        <v>0</v>
      </c>
      <c r="DB54" s="104">
        <v>0</v>
      </c>
      <c r="DC54" s="104">
        <v>0</v>
      </c>
      <c r="DD54" s="66">
        <f t="shared" si="35"/>
        <v>41</v>
      </c>
      <c r="DE54" s="421" t="s">
        <v>347</v>
      </c>
      <c r="DF54" s="104">
        <v>0</v>
      </c>
      <c r="DG54" s="104">
        <v>0</v>
      </c>
      <c r="DH54" s="104">
        <v>0</v>
      </c>
      <c r="DI54" s="104">
        <v>0</v>
      </c>
      <c r="DJ54" s="104">
        <v>0</v>
      </c>
      <c r="DK54" s="104">
        <v>0</v>
      </c>
      <c r="DL54" s="104">
        <v>0</v>
      </c>
      <c r="DM54" s="104">
        <v>0</v>
      </c>
      <c r="DN54" s="104">
        <v>0</v>
      </c>
      <c r="DO54" s="104">
        <f>CM14</f>
        <v>-4530703</v>
      </c>
      <c r="DP54" s="104">
        <f t="shared" ref="DP54:DP59" si="41">SUM(CV54:DO54)-DD54</f>
        <v>-4530703</v>
      </c>
      <c r="DQ54" s="66">
        <f t="shared" ref="DQ54:DQ60" si="42">DQ53+1</f>
        <v>41</v>
      </c>
      <c r="DR54" s="421" t="s">
        <v>347</v>
      </c>
      <c r="DS54" s="104">
        <f t="shared" ref="DS54:DS59" si="43">CU54</f>
        <v>9004679008.3162384</v>
      </c>
      <c r="DT54" s="104">
        <f t="shared" ref="DT54:DT59" si="44">+DP54</f>
        <v>-4530703</v>
      </c>
      <c r="DU54" s="104">
        <f t="shared" ref="DU54:DU59" si="45">+DT54+DS54</f>
        <v>9000148305.3162384</v>
      </c>
    </row>
    <row r="55" spans="1:135" ht="15" customHeight="1">
      <c r="A55" s="87">
        <f t="shared" si="12"/>
        <v>45</v>
      </c>
      <c r="B55" s="4" t="s">
        <v>348</v>
      </c>
      <c r="H55" s="230"/>
      <c r="V55" s="78"/>
      <c r="Z55" s="381"/>
      <c r="AA55" s="381"/>
      <c r="AB55" s="381"/>
      <c r="AC55" s="381"/>
      <c r="AD55" s="381"/>
      <c r="AJ55" s="381"/>
      <c r="AK55" s="381"/>
      <c r="AL55" s="381"/>
      <c r="AM55" s="381"/>
      <c r="AN55" s="381"/>
      <c r="AO55" s="381"/>
      <c r="AP55" s="381"/>
      <c r="AQ55" s="381"/>
      <c r="AR55" s="381"/>
      <c r="AS55" s="381"/>
      <c r="AT55" s="381"/>
      <c r="AU55" s="381"/>
      <c r="AV55" s="381"/>
      <c r="BQ55" s="101"/>
      <c r="BR55" s="101"/>
      <c r="BS55" s="101"/>
      <c r="BT55" s="381"/>
      <c r="BU55" s="381"/>
      <c r="BV55" s="381"/>
      <c r="BW55" s="381"/>
      <c r="BX55" s="381"/>
      <c r="BY55" s="381"/>
      <c r="BZ55" s="381"/>
      <c r="CA55" s="381"/>
      <c r="CB55" s="381"/>
      <c r="CC55" s="381"/>
      <c r="CD55" s="381"/>
      <c r="CE55" s="381"/>
      <c r="CF55" s="381"/>
      <c r="CG55" s="381"/>
      <c r="CH55" s="381"/>
      <c r="CI55" s="381"/>
      <c r="CJ55" s="381"/>
      <c r="CK55" s="381"/>
      <c r="CL55" s="381"/>
      <c r="CM55" s="381"/>
      <c r="CN55" s="75"/>
      <c r="CO55" s="114"/>
      <c r="CP55" s="78"/>
      <c r="CQ55" s="78"/>
      <c r="CR55" s="360"/>
      <c r="CS55" s="66">
        <f t="shared" si="34"/>
        <v>42</v>
      </c>
      <c r="CT55" s="421" t="s">
        <v>349</v>
      </c>
      <c r="CU55" s="104">
        <v>-3263140705.7036076</v>
      </c>
      <c r="CV55" s="104"/>
      <c r="CW55" s="104"/>
      <c r="CX55" s="104"/>
      <c r="CY55" s="104"/>
      <c r="CZ55" s="104"/>
      <c r="DA55" s="104"/>
      <c r="DB55" s="104"/>
      <c r="DC55" s="104"/>
      <c r="DD55" s="66">
        <f t="shared" si="35"/>
        <v>42</v>
      </c>
      <c r="DE55" s="421" t="s">
        <v>349</v>
      </c>
      <c r="DF55" s="104"/>
      <c r="DG55" s="104"/>
      <c r="DH55" s="104"/>
      <c r="DI55" s="104"/>
      <c r="DJ55" s="104"/>
      <c r="DK55" s="104"/>
      <c r="DL55" s="104"/>
      <c r="DM55" s="104"/>
      <c r="DN55" s="104"/>
      <c r="DO55" s="101">
        <f>+CM15</f>
        <v>1060866.4400000002</v>
      </c>
      <c r="DP55" s="101">
        <f t="shared" si="41"/>
        <v>1060866.4400000002</v>
      </c>
      <c r="DQ55" s="66">
        <f t="shared" si="42"/>
        <v>42</v>
      </c>
      <c r="DR55" s="421" t="s">
        <v>349</v>
      </c>
      <c r="DS55" s="80">
        <f t="shared" si="43"/>
        <v>-3263140705.7036076</v>
      </c>
      <c r="DT55" s="80">
        <f t="shared" si="44"/>
        <v>1060866.4400000002</v>
      </c>
      <c r="DU55" s="80">
        <f t="shared" si="45"/>
        <v>-3262079839.2636075</v>
      </c>
    </row>
    <row r="56" spans="1:135" ht="15" customHeight="1">
      <c r="A56" s="87"/>
      <c r="H56" s="288"/>
      <c r="V56" s="78"/>
      <c r="W56" s="78"/>
      <c r="X56" s="78"/>
      <c r="Y56" s="78"/>
      <c r="AD56" s="1">
        <f>ROUND(AD45-DA47,0)</f>
        <v>0</v>
      </c>
      <c r="AJ56" s="381"/>
      <c r="AK56" s="381"/>
      <c r="AL56" s="381"/>
      <c r="AM56" s="381"/>
      <c r="AN56" s="381"/>
      <c r="AO56" s="381"/>
      <c r="AP56" s="381"/>
      <c r="AQ56" s="381"/>
      <c r="AR56" s="381"/>
      <c r="AS56" s="381"/>
      <c r="AT56" s="381"/>
      <c r="AU56" s="381"/>
      <c r="AV56" s="381"/>
      <c r="BQ56" s="101"/>
      <c r="BR56" s="101"/>
      <c r="BS56" s="101"/>
      <c r="BT56" s="381"/>
      <c r="BU56" s="381"/>
      <c r="BV56" s="381"/>
      <c r="BW56" s="381"/>
      <c r="BX56" s="381"/>
      <c r="BY56" s="381"/>
      <c r="BZ56" s="381"/>
      <c r="CA56" s="381"/>
      <c r="CB56" s="381"/>
      <c r="CC56" s="381"/>
      <c r="CD56" s="381"/>
      <c r="CE56" s="381"/>
      <c r="CF56" s="381"/>
      <c r="CG56" s="381"/>
      <c r="CH56" s="381"/>
      <c r="CI56" s="381"/>
      <c r="CJ56" s="381"/>
      <c r="CK56" s="381"/>
      <c r="CL56" s="381"/>
      <c r="CM56" s="381"/>
      <c r="CN56" s="75"/>
      <c r="CO56" s="114"/>
      <c r="CP56" s="280"/>
      <c r="CQ56" s="78"/>
      <c r="CR56" s="78"/>
      <c r="CS56" s="66">
        <f t="shared" si="34"/>
        <v>43</v>
      </c>
      <c r="CT56" s="4" t="s">
        <v>286</v>
      </c>
      <c r="CU56" s="101">
        <v>438697644.56916672</v>
      </c>
      <c r="CV56" s="101"/>
      <c r="CW56" s="101"/>
      <c r="CX56" s="101"/>
      <c r="CY56" s="101"/>
      <c r="CZ56" s="101"/>
      <c r="DA56" s="101"/>
      <c r="DB56" s="101"/>
      <c r="DC56" s="101"/>
      <c r="DD56" s="66">
        <f t="shared" si="35"/>
        <v>43</v>
      </c>
      <c r="DE56" s="4" t="s">
        <v>286</v>
      </c>
      <c r="DF56" s="101"/>
      <c r="DG56" s="101"/>
      <c r="DH56" s="101"/>
      <c r="DI56" s="101"/>
      <c r="DJ56" s="101"/>
      <c r="DK56" s="101"/>
      <c r="DL56" s="101"/>
      <c r="DM56" s="101"/>
      <c r="DN56" s="101"/>
      <c r="DO56" s="101"/>
      <c r="DP56" s="101">
        <f t="shared" si="41"/>
        <v>0</v>
      </c>
      <c r="DQ56" s="66">
        <f t="shared" si="42"/>
        <v>43</v>
      </c>
      <c r="DR56" s="4" t="s">
        <v>286</v>
      </c>
      <c r="DS56" s="80">
        <f t="shared" si="43"/>
        <v>438697644.56916672</v>
      </c>
      <c r="DT56" s="80">
        <f t="shared" si="44"/>
        <v>0</v>
      </c>
      <c r="DU56" s="80">
        <f t="shared" si="45"/>
        <v>438697644.56916672</v>
      </c>
    </row>
    <row r="57" spans="1:135" ht="15" customHeight="1">
      <c r="A57" s="87"/>
      <c r="V57" s="78"/>
      <c r="W57" s="78"/>
      <c r="X57" s="78"/>
      <c r="Y57" s="78"/>
      <c r="AJ57" s="381"/>
      <c r="AK57" s="381"/>
      <c r="AL57" s="381"/>
      <c r="AM57" s="381"/>
      <c r="AN57" s="381"/>
      <c r="AO57" s="381"/>
      <c r="AP57" s="381"/>
      <c r="AQ57" s="381"/>
      <c r="AR57" s="381"/>
      <c r="AS57" s="381"/>
      <c r="AT57" s="381"/>
      <c r="AU57" s="381"/>
      <c r="AV57" s="381"/>
      <c r="BQ57" s="101"/>
      <c r="BR57" s="101"/>
      <c r="BS57" s="101"/>
      <c r="BT57" s="381"/>
      <c r="BU57" s="381"/>
      <c r="BV57" s="381"/>
      <c r="BW57" s="381"/>
      <c r="BX57" s="381"/>
      <c r="BY57" s="381"/>
      <c r="BZ57" s="381"/>
      <c r="CA57" s="381"/>
      <c r="CB57" s="381"/>
      <c r="CC57" s="381"/>
      <c r="CD57" s="381"/>
      <c r="CE57" s="381"/>
      <c r="CF57" s="381"/>
      <c r="CG57" s="381"/>
      <c r="CH57" s="381"/>
      <c r="CI57" s="381"/>
      <c r="CJ57" s="381"/>
      <c r="CK57" s="381"/>
      <c r="CL57" s="381"/>
      <c r="CM57" s="381"/>
      <c r="CN57" s="75"/>
      <c r="CO57" s="78"/>
      <c r="CP57" s="78"/>
      <c r="CQ57" s="78"/>
      <c r="CR57" s="280"/>
      <c r="CS57" s="66">
        <f t="shared" si="34"/>
        <v>44</v>
      </c>
      <c r="CT57" s="4" t="s">
        <v>287</v>
      </c>
      <c r="CU57" s="101">
        <v>-1028589439.3149971</v>
      </c>
      <c r="CV57" s="101"/>
      <c r="CW57" s="101"/>
      <c r="CX57" s="101"/>
      <c r="CY57" s="101"/>
      <c r="CZ57" s="101"/>
      <c r="DA57" s="101"/>
      <c r="DB57" s="101"/>
      <c r="DC57" s="101"/>
      <c r="DD57" s="66">
        <f t="shared" si="35"/>
        <v>44</v>
      </c>
      <c r="DE57" s="4" t="s">
        <v>287</v>
      </c>
      <c r="DF57" s="101"/>
      <c r="DG57" s="101"/>
      <c r="DH57" s="101"/>
      <c r="DI57" s="101"/>
      <c r="DJ57" s="101"/>
      <c r="DK57" s="101"/>
      <c r="DL57" s="101"/>
      <c r="DM57" s="101"/>
      <c r="DN57" s="101"/>
      <c r="DO57" s="101">
        <f>CM16</f>
        <v>1030412.5</v>
      </c>
      <c r="DP57" s="101">
        <f t="shared" si="41"/>
        <v>1030412.5</v>
      </c>
      <c r="DQ57" s="66">
        <f t="shared" si="42"/>
        <v>44</v>
      </c>
      <c r="DR57" s="4" t="s">
        <v>287</v>
      </c>
      <c r="DS57" s="80">
        <f t="shared" si="43"/>
        <v>-1028589439.3149971</v>
      </c>
      <c r="DT57" s="80">
        <f t="shared" si="44"/>
        <v>1030412.5</v>
      </c>
      <c r="DU57" s="80">
        <f t="shared" si="45"/>
        <v>-1027559026.8149971</v>
      </c>
    </row>
    <row r="58" spans="1:135" s="361" customFormat="1" ht="15" customHeight="1" thickBot="1">
      <c r="A58" s="87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78"/>
      <c r="W58" s="78"/>
      <c r="X58" s="78"/>
      <c r="Y58" s="78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381"/>
      <c r="AK58" s="381"/>
      <c r="AL58" s="381"/>
      <c r="AM58" s="381"/>
      <c r="AN58" s="381"/>
      <c r="AO58" s="381"/>
      <c r="AP58" s="381"/>
      <c r="AQ58" s="381"/>
      <c r="AR58" s="381"/>
      <c r="AS58" s="381"/>
      <c r="AT58" s="381"/>
      <c r="AU58" s="381"/>
      <c r="AV58" s="381"/>
      <c r="AW58" s="5"/>
      <c r="AX58" s="5"/>
      <c r="AY58" s="5"/>
      <c r="AZ58" s="5"/>
      <c r="BA58" s="5"/>
      <c r="BB58" s="5"/>
      <c r="BC58" s="5"/>
      <c r="BD58" s="5"/>
      <c r="BE58" s="5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101"/>
      <c r="BR58" s="101"/>
      <c r="BS58" s="101"/>
      <c r="BT58" s="381"/>
      <c r="BU58" s="381"/>
      <c r="BV58" s="381"/>
      <c r="BW58" s="381"/>
      <c r="BX58" s="381"/>
      <c r="BY58" s="381"/>
      <c r="BZ58" s="381"/>
      <c r="CA58" s="381"/>
      <c r="CB58" s="381"/>
      <c r="CC58" s="381"/>
      <c r="CD58" s="381"/>
      <c r="CE58" s="381"/>
      <c r="CF58" s="381"/>
      <c r="CG58" s="381"/>
      <c r="CH58" s="381"/>
      <c r="CI58" s="381"/>
      <c r="CJ58" s="381"/>
      <c r="CK58" s="381"/>
      <c r="CL58" s="381"/>
      <c r="CM58" s="381"/>
      <c r="CN58" s="75"/>
      <c r="CO58" s="114"/>
      <c r="CP58" s="78"/>
      <c r="CQ58" s="78"/>
      <c r="CR58" s="280"/>
      <c r="CS58" s="66">
        <f t="shared" si="34"/>
        <v>45</v>
      </c>
      <c r="CT58" s="4" t="s">
        <v>288</v>
      </c>
      <c r="CU58" s="101">
        <v>216328823.38692403</v>
      </c>
      <c r="CV58" s="101"/>
      <c r="CW58" s="101"/>
      <c r="CX58" s="101"/>
      <c r="CY58" s="101"/>
      <c r="CZ58" s="101"/>
      <c r="DA58" s="101"/>
      <c r="DB58" s="101"/>
      <c r="DC58" s="101"/>
      <c r="DD58" s="66">
        <f t="shared" si="35"/>
        <v>45</v>
      </c>
      <c r="DE58" s="4" t="s">
        <v>288</v>
      </c>
      <c r="DF58" s="101"/>
      <c r="DG58" s="101"/>
      <c r="DH58" s="101"/>
      <c r="DI58" s="101"/>
      <c r="DJ58" s="101"/>
      <c r="DK58" s="101"/>
      <c r="DL58" s="101"/>
      <c r="DM58" s="101"/>
      <c r="DN58" s="101"/>
      <c r="DO58" s="101"/>
      <c r="DP58" s="101">
        <f t="shared" si="41"/>
        <v>0</v>
      </c>
      <c r="DQ58" s="66">
        <f t="shared" si="42"/>
        <v>45</v>
      </c>
      <c r="DR58" s="4" t="s">
        <v>288</v>
      </c>
      <c r="DS58" s="80">
        <f t="shared" si="43"/>
        <v>216328823.38692403</v>
      </c>
      <c r="DT58" s="80">
        <f t="shared" si="44"/>
        <v>0</v>
      </c>
      <c r="DU58" s="80">
        <f t="shared" si="45"/>
        <v>216328823.38692403</v>
      </c>
      <c r="DV58" s="4"/>
      <c r="DW58" s="4"/>
      <c r="DX58" s="4"/>
      <c r="DY58" s="4"/>
      <c r="DZ58" s="4"/>
      <c r="EA58" s="4"/>
      <c r="EB58" s="4"/>
      <c r="EC58" s="4"/>
      <c r="ED58" s="4"/>
      <c r="EE58" s="4"/>
    </row>
    <row r="59" spans="1:135" s="361" customFormat="1" ht="15" customHeight="1" thickBot="1">
      <c r="A59" s="87"/>
      <c r="B59" s="4"/>
      <c r="C59" s="4"/>
      <c r="D59" s="4"/>
      <c r="E59" s="4"/>
      <c r="F59" s="4"/>
      <c r="G59" s="4"/>
      <c r="H59" s="4"/>
      <c r="I59" s="16" t="s">
        <v>437</v>
      </c>
      <c r="J59" s="4"/>
      <c r="K59" s="4"/>
      <c r="L59" s="1">
        <f>L39-CW47</f>
        <v>0</v>
      </c>
      <c r="M59" s="4"/>
      <c r="N59" s="4"/>
      <c r="O59" s="4"/>
      <c r="P59" s="4"/>
      <c r="Q59" s="4"/>
      <c r="R59" s="4"/>
      <c r="S59" s="4"/>
      <c r="T59" s="4"/>
      <c r="U59" s="4"/>
      <c r="V59" s="78"/>
      <c r="W59" s="78"/>
      <c r="X59" s="78"/>
      <c r="Y59" s="78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381"/>
      <c r="AK59" s="381"/>
      <c r="AL59" s="381"/>
      <c r="AM59" s="381"/>
      <c r="AN59" s="381"/>
      <c r="AO59" s="381"/>
      <c r="AP59" s="381"/>
      <c r="AQ59" s="381"/>
      <c r="AR59" s="381"/>
      <c r="AS59" s="381"/>
      <c r="AT59" s="381"/>
      <c r="AU59" s="381"/>
      <c r="AV59" s="381"/>
      <c r="AW59" s="362"/>
      <c r="AX59" s="5"/>
      <c r="AY59" s="5"/>
      <c r="AZ59" s="5"/>
      <c r="BA59" s="5"/>
      <c r="BB59" s="362"/>
      <c r="BC59" s="5"/>
      <c r="BD59" s="5"/>
      <c r="BE59" s="5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101"/>
      <c r="BR59" s="101"/>
      <c r="BS59" s="101"/>
      <c r="BT59" s="381"/>
      <c r="BU59" s="381"/>
      <c r="BV59" s="381"/>
      <c r="BW59" s="381"/>
      <c r="BX59" s="381"/>
      <c r="BY59" s="381"/>
      <c r="BZ59" s="381"/>
      <c r="CA59" s="381"/>
      <c r="CB59" s="381"/>
      <c r="CC59" s="381"/>
      <c r="CD59" s="381"/>
      <c r="CE59" s="381"/>
      <c r="CF59" s="381"/>
      <c r="CG59" s="381"/>
      <c r="CH59" s="381"/>
      <c r="CI59" s="381"/>
      <c r="CJ59" s="381"/>
      <c r="CK59" s="381"/>
      <c r="CL59" s="381"/>
      <c r="CM59" s="381"/>
      <c r="CN59" s="75"/>
      <c r="CO59" s="114"/>
      <c r="CP59" s="78"/>
      <c r="CQ59" s="78"/>
      <c r="CR59" s="280"/>
      <c r="CS59" s="66">
        <f t="shared" si="34"/>
        <v>46</v>
      </c>
      <c r="CT59" s="4" t="s">
        <v>289</v>
      </c>
      <c r="CU59" s="165">
        <v>-69978427.945324168</v>
      </c>
      <c r="CV59" s="165"/>
      <c r="CW59" s="165"/>
      <c r="CX59" s="165"/>
      <c r="CY59" s="165"/>
      <c r="CZ59" s="165"/>
      <c r="DA59" s="165"/>
      <c r="DB59" s="165"/>
      <c r="DC59" s="165"/>
      <c r="DD59" s="66">
        <f t="shared" si="35"/>
        <v>46</v>
      </c>
      <c r="DE59" s="4" t="s">
        <v>289</v>
      </c>
      <c r="DF59" s="165"/>
      <c r="DG59" s="165"/>
      <c r="DH59" s="165"/>
      <c r="DI59" s="165"/>
      <c r="DJ59" s="165"/>
      <c r="DK59" s="165"/>
      <c r="DL59" s="165"/>
      <c r="DM59" s="165"/>
      <c r="DN59" s="165"/>
      <c r="DO59" s="165"/>
      <c r="DP59" s="165">
        <f t="shared" si="41"/>
        <v>0</v>
      </c>
      <c r="DQ59" s="66">
        <f t="shared" si="42"/>
        <v>46</v>
      </c>
      <c r="DR59" s="4" t="s">
        <v>289</v>
      </c>
      <c r="DS59" s="80">
        <f t="shared" si="43"/>
        <v>-69978427.945324168</v>
      </c>
      <c r="DT59" s="80">
        <f t="shared" si="44"/>
        <v>0</v>
      </c>
      <c r="DU59" s="80">
        <f t="shared" si="45"/>
        <v>-69978427.945324168</v>
      </c>
    </row>
    <row r="60" spans="1:135" s="361" customFormat="1" ht="15" customHeight="1" thickBot="1">
      <c r="A60" s="87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78"/>
      <c r="W60" s="78"/>
      <c r="X60" s="78"/>
      <c r="Y60" s="78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381"/>
      <c r="AK60" s="381"/>
      <c r="AL60" s="381"/>
      <c r="AM60" s="381"/>
      <c r="AN60" s="381"/>
      <c r="AO60" s="381"/>
      <c r="AP60" s="381"/>
      <c r="AQ60" s="381"/>
      <c r="AR60" s="381"/>
      <c r="AS60" s="381"/>
      <c r="AT60" s="381"/>
      <c r="AU60" s="381"/>
      <c r="AV60" s="381"/>
      <c r="AW60" s="5"/>
      <c r="AX60" s="5"/>
      <c r="AY60" s="5"/>
      <c r="AZ60" s="5"/>
      <c r="BA60" s="5"/>
      <c r="BB60" s="5"/>
      <c r="BC60" s="5"/>
      <c r="BD60" s="5"/>
      <c r="BE60" s="5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101"/>
      <c r="BR60" s="101"/>
      <c r="BS60" s="101"/>
      <c r="BT60" s="381"/>
      <c r="BU60" s="381"/>
      <c r="BV60" s="381"/>
      <c r="BW60" s="381"/>
      <c r="BX60" s="381"/>
      <c r="BY60" s="381"/>
      <c r="BZ60" s="381"/>
      <c r="CA60" s="381"/>
      <c r="CB60" s="381"/>
      <c r="CC60" s="381"/>
      <c r="CD60" s="381"/>
      <c r="CE60" s="381"/>
      <c r="CF60" s="381"/>
      <c r="CG60" s="381"/>
      <c r="CH60" s="381"/>
      <c r="CI60" s="381"/>
      <c r="CJ60" s="381"/>
      <c r="CK60" s="381"/>
      <c r="CL60" s="381"/>
      <c r="CM60" s="381"/>
      <c r="CN60" s="75"/>
      <c r="CO60" s="78"/>
      <c r="CP60" s="78"/>
      <c r="CQ60" s="78"/>
      <c r="CR60" s="280"/>
      <c r="CS60" s="66">
        <f t="shared" si="34"/>
        <v>47</v>
      </c>
      <c r="CT60" s="4" t="s">
        <v>290</v>
      </c>
      <c r="CU60" s="422">
        <f t="shared" ref="CU60:DC60" si="46">SUM(CU54:CU59)</f>
        <v>5297996903.3084011</v>
      </c>
      <c r="CV60" s="422">
        <f t="shared" si="46"/>
        <v>0</v>
      </c>
      <c r="CW60" s="422">
        <f t="shared" si="46"/>
        <v>0</v>
      </c>
      <c r="CX60" s="422">
        <f t="shared" si="46"/>
        <v>0</v>
      </c>
      <c r="CY60" s="422">
        <f t="shared" si="46"/>
        <v>0</v>
      </c>
      <c r="CZ60" s="422">
        <f t="shared" si="46"/>
        <v>0</v>
      </c>
      <c r="DA60" s="422">
        <f t="shared" si="46"/>
        <v>0</v>
      </c>
      <c r="DB60" s="422">
        <f t="shared" si="46"/>
        <v>0</v>
      </c>
      <c r="DC60" s="422">
        <f t="shared" si="46"/>
        <v>0</v>
      </c>
      <c r="DD60" s="66">
        <f t="shared" si="35"/>
        <v>47</v>
      </c>
      <c r="DE60" s="4" t="s">
        <v>290</v>
      </c>
      <c r="DF60" s="422">
        <f t="shared" ref="DF60:DP60" si="47">SUM(DF54:DF59)</f>
        <v>0</v>
      </c>
      <c r="DG60" s="422">
        <f t="shared" si="47"/>
        <v>0</v>
      </c>
      <c r="DH60" s="422">
        <f t="shared" si="47"/>
        <v>0</v>
      </c>
      <c r="DI60" s="422">
        <f t="shared" si="47"/>
        <v>0</v>
      </c>
      <c r="DJ60" s="422">
        <f t="shared" si="47"/>
        <v>0</v>
      </c>
      <c r="DK60" s="422">
        <f t="shared" si="47"/>
        <v>0</v>
      </c>
      <c r="DL60" s="422">
        <f t="shared" si="47"/>
        <v>0</v>
      </c>
      <c r="DM60" s="422">
        <f t="shared" si="47"/>
        <v>0</v>
      </c>
      <c r="DN60" s="422">
        <f t="shared" si="47"/>
        <v>0</v>
      </c>
      <c r="DO60" s="422">
        <f t="shared" si="47"/>
        <v>-2439424.0599999996</v>
      </c>
      <c r="DP60" s="422">
        <f t="shared" si="47"/>
        <v>-2439424.0599999996</v>
      </c>
      <c r="DQ60" s="66">
        <f t="shared" si="42"/>
        <v>47</v>
      </c>
      <c r="DR60" s="4" t="s">
        <v>290</v>
      </c>
      <c r="DS60" s="423">
        <f>SUM(DS54:DS59)</f>
        <v>5297996903.3084011</v>
      </c>
      <c r="DT60" s="423">
        <f>SUM(DT54:DT59)</f>
        <v>-2439424.0599999996</v>
      </c>
      <c r="DU60" s="423">
        <f>SUM(DU54:DU59)</f>
        <v>5295557479.2484016</v>
      </c>
    </row>
    <row r="61" spans="1:135" ht="15" customHeight="1" thickTop="1">
      <c r="A61" s="87"/>
      <c r="V61" s="78"/>
      <c r="W61" s="78"/>
      <c r="X61" s="78"/>
      <c r="Y61" s="78"/>
      <c r="AJ61" s="381"/>
      <c r="AK61" s="381"/>
      <c r="AL61" s="381"/>
      <c r="AM61" s="381"/>
      <c r="AN61" s="381"/>
      <c r="AO61" s="381"/>
      <c r="AP61" s="381"/>
      <c r="AQ61" s="381"/>
      <c r="AR61" s="381"/>
      <c r="AS61" s="381"/>
      <c r="AT61" s="381"/>
      <c r="AU61" s="381"/>
      <c r="AV61" s="381"/>
      <c r="BQ61" s="101"/>
      <c r="BR61" s="101"/>
      <c r="BS61" s="101"/>
      <c r="BT61" s="381"/>
      <c r="BU61" s="381"/>
      <c r="BV61" s="381"/>
      <c r="BW61" s="381"/>
      <c r="BX61" s="381"/>
      <c r="BY61" s="381"/>
      <c r="BZ61" s="381"/>
      <c r="CA61" s="381"/>
      <c r="CB61" s="381"/>
      <c r="CC61" s="381"/>
      <c r="CD61" s="381"/>
      <c r="CE61" s="381"/>
      <c r="CF61" s="381"/>
      <c r="CG61" s="381"/>
      <c r="CH61" s="381"/>
      <c r="CI61" s="381"/>
      <c r="CJ61" s="381"/>
      <c r="CK61" s="381"/>
      <c r="CL61" s="381"/>
      <c r="CM61" s="381"/>
      <c r="CN61" s="75"/>
      <c r="CO61" s="78"/>
      <c r="CP61" s="78"/>
      <c r="CQ61" s="78"/>
      <c r="CR61" s="367"/>
      <c r="CS61" s="365"/>
      <c r="CT61" s="361"/>
      <c r="CU61" s="366">
        <f t="shared" ref="CU61:DC61" si="48">CU60-CU49</f>
        <v>0</v>
      </c>
      <c r="CV61" s="366">
        <f t="shared" si="48"/>
        <v>0</v>
      </c>
      <c r="CW61" s="366">
        <f t="shared" si="48"/>
        <v>0</v>
      </c>
      <c r="CX61" s="366">
        <f t="shared" si="48"/>
        <v>0</v>
      </c>
      <c r="CY61" s="366">
        <f t="shared" si="48"/>
        <v>0</v>
      </c>
      <c r="CZ61" s="366">
        <f t="shared" si="48"/>
        <v>0</v>
      </c>
      <c r="DA61" s="366">
        <f t="shared" si="48"/>
        <v>0</v>
      </c>
      <c r="DB61" s="366">
        <f t="shared" si="48"/>
        <v>0</v>
      </c>
      <c r="DC61" s="366">
        <f t="shared" si="48"/>
        <v>0</v>
      </c>
      <c r="DD61" s="361"/>
      <c r="DE61" s="361"/>
      <c r="DF61" s="366">
        <f t="shared" ref="DF61:DN61" si="49">DF60-DF49</f>
        <v>0</v>
      </c>
      <c r="DG61" s="366">
        <f t="shared" si="49"/>
        <v>0</v>
      </c>
      <c r="DH61" s="366">
        <f t="shared" si="49"/>
        <v>0</v>
      </c>
      <c r="DI61" s="366">
        <f t="shared" si="49"/>
        <v>0</v>
      </c>
      <c r="DJ61" s="366">
        <f t="shared" si="49"/>
        <v>0</v>
      </c>
      <c r="DK61" s="366">
        <f t="shared" si="49"/>
        <v>0</v>
      </c>
      <c r="DL61" s="366">
        <f t="shared" si="49"/>
        <v>0</v>
      </c>
      <c r="DM61" s="366">
        <f t="shared" si="49"/>
        <v>0</v>
      </c>
      <c r="DN61" s="366">
        <f t="shared" si="49"/>
        <v>0</v>
      </c>
      <c r="DO61" s="366"/>
      <c r="DP61" s="366">
        <f>DP60-DP49</f>
        <v>0</v>
      </c>
      <c r="DQ61" s="361"/>
      <c r="DR61" s="361"/>
      <c r="DS61" s="361"/>
      <c r="DT61" s="361"/>
      <c r="DU61" s="361"/>
      <c r="DV61" s="361"/>
      <c r="DW61" s="361"/>
      <c r="DX61" s="361"/>
      <c r="DY61" s="361"/>
      <c r="DZ61" s="361"/>
      <c r="EA61" s="361"/>
      <c r="EB61" s="361"/>
      <c r="EC61" s="361"/>
      <c r="ED61" s="361"/>
      <c r="EE61" s="361"/>
    </row>
    <row r="62" spans="1:135" ht="15" customHeight="1">
      <c r="V62" s="78"/>
      <c r="W62" s="78"/>
      <c r="X62" s="78"/>
      <c r="Y62" s="78"/>
      <c r="AJ62" s="381"/>
      <c r="AK62" s="381"/>
      <c r="AL62" s="381"/>
      <c r="AM62" s="381"/>
      <c r="AN62" s="381"/>
      <c r="AO62" s="381"/>
      <c r="AP62" s="381"/>
      <c r="AQ62" s="381"/>
      <c r="AR62" s="381"/>
      <c r="AS62" s="381"/>
      <c r="AT62" s="381"/>
      <c r="AU62" s="381"/>
      <c r="AV62" s="381"/>
      <c r="BQ62" s="101"/>
      <c r="BR62" s="101"/>
      <c r="BS62" s="101"/>
      <c r="BT62" s="381"/>
      <c r="BU62" s="381"/>
      <c r="BV62" s="381"/>
      <c r="BW62" s="381"/>
      <c r="BX62" s="381"/>
      <c r="BY62" s="381"/>
      <c r="BZ62" s="381"/>
      <c r="CA62" s="381"/>
      <c r="CB62" s="381"/>
      <c r="CC62" s="381"/>
      <c r="CD62" s="381"/>
      <c r="CE62" s="381"/>
      <c r="CF62" s="381"/>
      <c r="CG62" s="381"/>
      <c r="CH62" s="381"/>
      <c r="CI62" s="381"/>
      <c r="CJ62" s="381"/>
      <c r="CK62" s="381"/>
      <c r="CL62" s="381"/>
      <c r="CM62" s="381"/>
      <c r="CN62" s="75"/>
      <c r="CO62" s="78"/>
      <c r="CP62" s="78"/>
      <c r="CQ62" s="79"/>
      <c r="CR62" s="280"/>
      <c r="CS62" s="365"/>
      <c r="CT62" s="361"/>
      <c r="CU62" s="361"/>
      <c r="CV62" s="366">
        <f>CV47-G49</f>
        <v>0</v>
      </c>
      <c r="CW62" s="366">
        <f>CW47-L39</f>
        <v>0</v>
      </c>
      <c r="CX62" s="366">
        <f>CX47-Q28</f>
        <v>0</v>
      </c>
      <c r="CY62" s="366">
        <f>CY47-U29</f>
        <v>0</v>
      </c>
      <c r="CZ62" s="366">
        <f>CZ47-Y24</f>
        <v>0</v>
      </c>
      <c r="DA62" s="366">
        <f>DA47-AD45</f>
        <v>0.48693239537533373</v>
      </c>
      <c r="DB62" s="366">
        <f>DB47-AH31</f>
        <v>0.45249999998486601</v>
      </c>
      <c r="DC62" s="366">
        <f>DC47-AQ28</f>
        <v>0</v>
      </c>
      <c r="DD62" s="366"/>
      <c r="DE62" s="366"/>
      <c r="DF62" s="366">
        <f>DF47-AV20</f>
        <v>0</v>
      </c>
      <c r="DG62" s="366">
        <f>DG47-AZ26</f>
        <v>0</v>
      </c>
      <c r="DH62" s="366">
        <f>DH47-BE20</f>
        <v>0</v>
      </c>
      <c r="DI62" s="366">
        <f>DI47-BJ20</f>
        <v>0</v>
      </c>
      <c r="DJ62" s="366">
        <f>DJ47-BN15</f>
        <v>0</v>
      </c>
      <c r="DK62" s="366">
        <f>DK47-BS20</f>
        <v>0</v>
      </c>
      <c r="DL62" s="366">
        <f>DL47-BX19</f>
        <v>0</v>
      </c>
      <c r="DM62" s="366"/>
      <c r="DN62" s="366">
        <f>DN47-CH20</f>
        <v>0</v>
      </c>
      <c r="DO62" s="366"/>
      <c r="DP62" s="366"/>
      <c r="DQ62" s="361"/>
      <c r="DR62" s="361"/>
      <c r="DS62" s="361"/>
      <c r="DT62" s="361"/>
      <c r="DU62" s="361"/>
    </row>
    <row r="63" spans="1:135" ht="15" customHeight="1">
      <c r="V63" s="78"/>
      <c r="W63" s="78"/>
      <c r="X63" s="78"/>
      <c r="Y63" s="78"/>
      <c r="AJ63" s="381"/>
      <c r="AK63" s="381"/>
      <c r="AL63" s="381"/>
      <c r="AM63" s="381"/>
      <c r="AN63" s="381"/>
      <c r="AO63" s="381"/>
      <c r="AP63" s="381"/>
      <c r="AQ63" s="381"/>
      <c r="AR63" s="381"/>
      <c r="AS63" s="381"/>
      <c r="AT63" s="381"/>
      <c r="AU63" s="381"/>
      <c r="AV63" s="381"/>
      <c r="BQ63" s="101"/>
      <c r="BR63" s="101"/>
      <c r="BS63" s="101"/>
      <c r="BT63" s="381"/>
      <c r="BU63" s="381"/>
      <c r="BV63" s="381"/>
      <c r="BW63" s="381"/>
      <c r="BX63" s="381"/>
      <c r="BY63" s="381"/>
      <c r="BZ63" s="381"/>
      <c r="CA63" s="381"/>
      <c r="CB63" s="381"/>
      <c r="CC63" s="381"/>
      <c r="CD63" s="381"/>
      <c r="CE63" s="381"/>
      <c r="CF63" s="381"/>
      <c r="CG63" s="381"/>
      <c r="CH63" s="381"/>
      <c r="CI63" s="381"/>
      <c r="CJ63" s="381"/>
      <c r="CK63" s="381"/>
      <c r="CL63" s="381"/>
      <c r="CM63" s="381"/>
      <c r="CN63" s="75"/>
      <c r="CO63" s="78"/>
      <c r="CP63" s="78"/>
      <c r="CQ63" s="78"/>
      <c r="CR63" s="369"/>
      <c r="DQ63" s="361"/>
      <c r="DR63" s="361"/>
      <c r="DS63" s="361"/>
      <c r="DT63" s="361"/>
      <c r="DU63" s="361"/>
    </row>
    <row r="64" spans="1:135" ht="15" customHeight="1">
      <c r="S64" s="78"/>
      <c r="T64" s="78"/>
      <c r="U64" s="78"/>
      <c r="V64" s="78"/>
      <c r="W64" s="78"/>
      <c r="X64" s="78"/>
      <c r="Y64" s="78"/>
      <c r="AJ64" s="381"/>
      <c r="AK64" s="381"/>
      <c r="AL64" s="381"/>
      <c r="AM64" s="381"/>
      <c r="AN64" s="381"/>
      <c r="AO64" s="381"/>
      <c r="AP64" s="381"/>
      <c r="AQ64" s="381"/>
      <c r="AR64" s="381"/>
      <c r="AS64" s="381"/>
      <c r="AT64" s="381"/>
      <c r="AU64" s="381"/>
      <c r="AV64" s="381"/>
      <c r="BQ64" s="101"/>
      <c r="BR64" s="101"/>
      <c r="BS64" s="101"/>
      <c r="BT64" s="381"/>
      <c r="BU64" s="381"/>
      <c r="BV64" s="381"/>
      <c r="BW64" s="381"/>
      <c r="BX64" s="381"/>
      <c r="BY64" s="381"/>
      <c r="BZ64" s="381"/>
      <c r="CA64" s="381"/>
      <c r="CB64" s="381"/>
      <c r="CC64" s="381"/>
      <c r="CD64" s="381"/>
      <c r="CE64" s="381"/>
      <c r="CF64" s="381"/>
      <c r="CG64" s="381"/>
      <c r="CH64" s="381"/>
      <c r="CI64" s="381"/>
      <c r="CJ64" s="381"/>
      <c r="CK64" s="381"/>
      <c r="CL64" s="381"/>
      <c r="CM64" s="381"/>
      <c r="CN64" s="75"/>
      <c r="CO64" s="78"/>
      <c r="CP64" s="78"/>
      <c r="CQ64" s="78"/>
      <c r="CR64" s="369"/>
      <c r="DQ64" s="361"/>
      <c r="DR64" s="361"/>
      <c r="DS64" s="361"/>
      <c r="DT64" s="361"/>
      <c r="DU64" s="361"/>
    </row>
    <row r="65" spans="19:125" ht="15" customHeight="1" thickBot="1">
      <c r="S65" s="78"/>
      <c r="T65" s="78"/>
      <c r="U65" s="78"/>
      <c r="V65" s="78"/>
      <c r="W65" s="78"/>
      <c r="X65" s="78"/>
      <c r="Y65" s="78"/>
      <c r="AJ65" s="381"/>
      <c r="AK65" s="381"/>
      <c r="AL65" s="381"/>
      <c r="AM65" s="381"/>
      <c r="AN65" s="381"/>
      <c r="AO65" s="381"/>
      <c r="AP65" s="381"/>
      <c r="AQ65" s="381"/>
      <c r="AR65" s="381"/>
      <c r="AS65" s="381"/>
      <c r="AT65" s="381"/>
      <c r="AU65" s="381"/>
      <c r="AV65" s="381"/>
      <c r="BQ65" s="101"/>
      <c r="BR65" s="101"/>
      <c r="BS65" s="101"/>
      <c r="BT65" s="381"/>
      <c r="BU65" s="381"/>
      <c r="BV65" s="381"/>
      <c r="BW65" s="381"/>
      <c r="BX65" s="381"/>
      <c r="BY65" s="381"/>
      <c r="BZ65" s="381"/>
      <c r="CA65" s="381"/>
      <c r="CB65" s="381"/>
      <c r="CC65" s="381"/>
      <c r="CD65" s="381"/>
      <c r="CE65" s="381"/>
      <c r="CF65" s="381"/>
      <c r="CG65" s="381"/>
      <c r="CH65" s="381"/>
      <c r="CI65" s="381"/>
      <c r="CJ65" s="381"/>
      <c r="CK65" s="381"/>
      <c r="CL65" s="381"/>
      <c r="CM65" s="381"/>
      <c r="CN65" s="75"/>
      <c r="CO65" s="78"/>
      <c r="CP65" s="78"/>
      <c r="CQ65" s="78"/>
      <c r="CR65" s="280"/>
      <c r="DQ65" s="361"/>
      <c r="DR65" s="361"/>
      <c r="DS65" s="361"/>
      <c r="DT65" s="361"/>
      <c r="DU65" s="361"/>
    </row>
    <row r="66" spans="19:125" ht="15" customHeight="1">
      <c r="S66" s="78"/>
      <c r="T66" s="78"/>
      <c r="U66" s="78"/>
      <c r="V66" s="78"/>
      <c r="W66" s="78"/>
      <c r="X66" s="78"/>
      <c r="Y66" s="78"/>
      <c r="AR66" s="424"/>
      <c r="AS66" s="371"/>
      <c r="AT66" s="372"/>
      <c r="AV66" s="372"/>
      <c r="BT66" s="381"/>
      <c r="BU66" s="381"/>
      <c r="BV66" s="381"/>
      <c r="BW66" s="381"/>
      <c r="BX66" s="381"/>
      <c r="BY66" s="381"/>
      <c r="BZ66" s="381"/>
      <c r="CA66" s="381"/>
      <c r="CB66" s="381"/>
      <c r="CC66" s="381"/>
      <c r="CD66" s="381"/>
      <c r="CE66" s="381"/>
      <c r="CF66" s="381"/>
      <c r="CG66" s="381"/>
      <c r="CH66" s="381"/>
      <c r="CI66" s="381"/>
      <c r="CJ66" s="381"/>
      <c r="CK66" s="381"/>
      <c r="CL66" s="381"/>
      <c r="CM66" s="381"/>
      <c r="CT66" s="443" t="s">
        <v>280</v>
      </c>
      <c r="CU66" s="444">
        <v>403297591.29139471</v>
      </c>
      <c r="CV66" s="444">
        <v>-370935</v>
      </c>
      <c r="CW66" s="444">
        <v>33746290.986062162</v>
      </c>
      <c r="CX66" s="444">
        <v>1632298.8857820644</v>
      </c>
      <c r="CY66" s="444">
        <v>-29157830.693999983</v>
      </c>
      <c r="CZ66" s="444">
        <v>58568865.720487297</v>
      </c>
      <c r="DA66" s="444">
        <v>330058</v>
      </c>
      <c r="DB66" s="444">
        <v>-144824</v>
      </c>
      <c r="DC66" s="444">
        <v>199405</v>
      </c>
      <c r="DD66" s="445">
        <v>34</v>
      </c>
      <c r="DE66" s="446" t="s">
        <v>280</v>
      </c>
      <c r="DF66" s="444">
        <v>494840.70248458482</v>
      </c>
      <c r="DG66" s="444">
        <v>-418.52682298701257</v>
      </c>
      <c r="DH66" s="444">
        <v>-990.40081222418667</v>
      </c>
      <c r="DI66" s="444">
        <v>111484.71099999997</v>
      </c>
      <c r="DJ66" s="444">
        <v>-29242.484668141653</v>
      </c>
      <c r="DK66" s="444">
        <v>-64271773.663499996</v>
      </c>
      <c r="DL66" s="444">
        <v>1964878.5255217799</v>
      </c>
      <c r="DM66" s="444">
        <v>-57301.137074999991</v>
      </c>
      <c r="DN66" s="444">
        <v>-6186064.3000000007</v>
      </c>
      <c r="DO66" s="444">
        <v>122157.98400000005</v>
      </c>
      <c r="DP66" s="444">
        <v>-3049100.54850474</v>
      </c>
      <c r="DQ66" s="361"/>
      <c r="DR66" s="361"/>
      <c r="DS66" s="361"/>
      <c r="DT66" s="361"/>
      <c r="DU66" s="361"/>
    </row>
    <row r="67" spans="19:125" ht="15" customHeight="1">
      <c r="S67" s="78"/>
      <c r="T67" s="78"/>
      <c r="U67" s="78"/>
      <c r="V67" s="78"/>
      <c r="W67" s="78"/>
      <c r="X67" s="78"/>
      <c r="Y67" s="78"/>
      <c r="BT67" s="381"/>
      <c r="BU67" s="381"/>
      <c r="BV67" s="381"/>
      <c r="BW67" s="381"/>
      <c r="BX67" s="381"/>
      <c r="BY67" s="381"/>
      <c r="BZ67" s="381"/>
      <c r="CA67" s="381"/>
      <c r="CB67" s="381"/>
      <c r="CC67" s="381"/>
      <c r="CD67" s="381"/>
      <c r="CE67" s="381"/>
      <c r="CF67" s="381"/>
      <c r="CG67" s="381"/>
      <c r="CH67" s="381"/>
      <c r="CI67" s="381"/>
      <c r="CJ67" s="381"/>
      <c r="CK67" s="381"/>
      <c r="CL67" s="381"/>
      <c r="CM67" s="381"/>
      <c r="CT67" s="447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361"/>
      <c r="DR67" s="361"/>
      <c r="DS67" s="361"/>
      <c r="DT67" s="361"/>
      <c r="DU67" s="361"/>
    </row>
    <row r="68" spans="19:125" ht="15" customHeight="1" thickBot="1">
      <c r="S68" s="78"/>
      <c r="T68" s="78"/>
      <c r="U68" s="78"/>
      <c r="V68" s="78"/>
      <c r="W68" s="78"/>
      <c r="X68" s="78"/>
      <c r="Y68" s="78"/>
      <c r="BK68" s="373"/>
      <c r="BT68" s="381"/>
      <c r="BU68" s="381"/>
      <c r="BV68" s="381"/>
      <c r="BW68" s="381"/>
      <c r="BX68" s="381"/>
      <c r="BY68" s="381"/>
      <c r="BZ68" s="381"/>
      <c r="CA68" s="381"/>
      <c r="CB68" s="381"/>
      <c r="CC68" s="381"/>
      <c r="CD68" s="381"/>
      <c r="CE68" s="381"/>
      <c r="CF68" s="381"/>
      <c r="CG68" s="381"/>
      <c r="CH68" s="381"/>
      <c r="CI68" s="381"/>
      <c r="CJ68" s="381"/>
      <c r="CK68" s="381"/>
      <c r="CL68" s="381"/>
      <c r="CM68" s="381"/>
      <c r="CT68" s="448" t="s">
        <v>350</v>
      </c>
      <c r="CU68" s="449">
        <f>CU47-CU66</f>
        <v>0</v>
      </c>
      <c r="CV68" s="450">
        <f t="shared" ref="CV68:DP68" si="50">CV47-CV66</f>
        <v>0</v>
      </c>
      <c r="CW68" s="450">
        <f t="shared" si="50"/>
        <v>0</v>
      </c>
      <c r="CX68" s="449">
        <f t="shared" si="50"/>
        <v>0</v>
      </c>
      <c r="CY68" s="449">
        <f t="shared" si="50"/>
        <v>0</v>
      </c>
      <c r="CZ68" s="449">
        <f t="shared" si="50"/>
        <v>0</v>
      </c>
      <c r="DA68" s="449">
        <f t="shared" si="50"/>
        <v>17185</v>
      </c>
      <c r="DB68" s="449">
        <f t="shared" si="50"/>
        <v>0</v>
      </c>
      <c r="DC68" s="449">
        <f t="shared" si="50"/>
        <v>0</v>
      </c>
      <c r="DD68" s="449"/>
      <c r="DE68" s="449"/>
      <c r="DF68" s="449">
        <f t="shared" si="50"/>
        <v>-27704.580658901192</v>
      </c>
      <c r="DG68" s="449">
        <f t="shared" si="50"/>
        <v>0</v>
      </c>
      <c r="DH68" s="449">
        <f t="shared" si="50"/>
        <v>0</v>
      </c>
      <c r="DI68" s="449">
        <f t="shared" si="50"/>
        <v>0</v>
      </c>
      <c r="DJ68" s="449">
        <f t="shared" si="50"/>
        <v>0</v>
      </c>
      <c r="DK68" s="449">
        <f t="shared" si="50"/>
        <v>0</v>
      </c>
      <c r="DL68" s="449">
        <f t="shared" si="50"/>
        <v>0</v>
      </c>
      <c r="DM68" s="449">
        <f t="shared" si="50"/>
        <v>0</v>
      </c>
      <c r="DN68" s="449">
        <f t="shared" si="50"/>
        <v>0</v>
      </c>
      <c r="DO68" s="449">
        <f t="shared" si="50"/>
        <v>0</v>
      </c>
      <c r="DP68" s="449">
        <f t="shared" si="50"/>
        <v>-10519.663126990199</v>
      </c>
      <c r="DQ68" s="361"/>
      <c r="DR68" s="361"/>
      <c r="DS68" s="361"/>
      <c r="DT68" s="361"/>
      <c r="DU68" s="361"/>
    </row>
    <row r="69" spans="19:125" ht="15" customHeight="1">
      <c r="S69" s="78"/>
      <c r="T69" s="78"/>
      <c r="U69" s="78"/>
      <c r="V69" s="78"/>
      <c r="W69" s="78"/>
      <c r="X69" s="78"/>
      <c r="Y69" s="78"/>
      <c r="BT69" s="381"/>
      <c r="BU69" s="381"/>
      <c r="BV69" s="381"/>
      <c r="BW69" s="381"/>
      <c r="BX69" s="381"/>
      <c r="BY69" s="381"/>
      <c r="BZ69" s="381"/>
      <c r="CA69" s="381"/>
      <c r="CB69" s="381"/>
      <c r="CC69" s="381"/>
      <c r="CD69" s="381"/>
      <c r="CE69" s="381"/>
      <c r="CF69" s="381"/>
      <c r="CG69" s="381"/>
      <c r="CH69" s="381"/>
      <c r="CI69" s="381"/>
      <c r="CJ69" s="381"/>
      <c r="CK69" s="381"/>
      <c r="CL69" s="381"/>
      <c r="CM69" s="381"/>
      <c r="DQ69" s="361"/>
      <c r="DR69" s="361"/>
      <c r="DS69" s="361"/>
      <c r="DT69" s="361"/>
      <c r="DU69" s="361"/>
    </row>
    <row r="70" spans="19:125" ht="15" customHeight="1">
      <c r="S70" s="78"/>
      <c r="T70" s="78"/>
      <c r="U70" s="78"/>
      <c r="V70" s="78"/>
      <c r="W70" s="78"/>
      <c r="X70" s="78"/>
      <c r="Y70" s="78"/>
      <c r="BT70" s="381"/>
      <c r="BU70" s="381"/>
      <c r="BV70" s="381"/>
      <c r="BW70" s="381"/>
      <c r="BX70" s="381"/>
      <c r="BY70" s="381"/>
      <c r="BZ70" s="381"/>
      <c r="CA70" s="381"/>
      <c r="CB70" s="381"/>
      <c r="CC70" s="381"/>
      <c r="CD70" s="381"/>
      <c r="CE70" s="381"/>
      <c r="CF70" s="381"/>
      <c r="CG70" s="381"/>
      <c r="CH70" s="381"/>
      <c r="CI70" s="381"/>
      <c r="CJ70" s="381"/>
      <c r="CK70" s="381"/>
      <c r="CL70" s="381"/>
      <c r="CM70" s="381"/>
      <c r="DQ70" s="361"/>
      <c r="DR70" s="361"/>
      <c r="DS70" s="361"/>
      <c r="DT70" s="361"/>
      <c r="DU70" s="361"/>
    </row>
    <row r="71" spans="19:125" ht="15" customHeight="1">
      <c r="S71" s="78"/>
      <c r="T71" s="78"/>
      <c r="U71" s="78"/>
      <c r="V71" s="78"/>
      <c r="W71" s="78"/>
      <c r="X71" s="78"/>
      <c r="Y71" s="78"/>
      <c r="BT71" s="381"/>
      <c r="BU71" s="381"/>
      <c r="BV71" s="381"/>
      <c r="BW71" s="381"/>
      <c r="BX71" s="381"/>
      <c r="BY71" s="381"/>
      <c r="BZ71" s="381"/>
      <c r="CA71" s="381"/>
      <c r="CB71" s="381"/>
      <c r="CC71" s="381"/>
      <c r="CD71" s="381"/>
      <c r="CE71" s="381"/>
      <c r="CF71" s="381"/>
      <c r="CG71" s="381"/>
      <c r="CH71" s="381"/>
      <c r="CI71" s="381"/>
      <c r="CJ71" s="381"/>
      <c r="CK71" s="381"/>
      <c r="CL71" s="381"/>
      <c r="CM71" s="381"/>
      <c r="DS71" s="104"/>
      <c r="DU71" s="104"/>
    </row>
    <row r="72" spans="19:125" ht="15" customHeight="1">
      <c r="S72" s="78"/>
      <c r="T72" s="78"/>
      <c r="U72" s="78"/>
      <c r="V72" s="78"/>
      <c r="W72" s="78"/>
      <c r="X72" s="78"/>
      <c r="Y72" s="78"/>
      <c r="BT72" s="381"/>
      <c r="BU72" s="381"/>
      <c r="BV72" s="381"/>
      <c r="BW72" s="381"/>
      <c r="BX72" s="381"/>
      <c r="BY72" s="381"/>
      <c r="BZ72" s="381"/>
      <c r="CA72" s="381"/>
      <c r="CB72" s="381"/>
      <c r="CC72" s="381"/>
      <c r="CD72" s="381"/>
      <c r="CE72" s="381"/>
      <c r="CF72" s="381"/>
      <c r="CG72" s="381"/>
      <c r="CH72" s="381"/>
      <c r="CI72" s="381"/>
      <c r="CJ72" s="381"/>
      <c r="CK72" s="381"/>
      <c r="CL72" s="381"/>
      <c r="CM72" s="381"/>
      <c r="DS72" s="101"/>
      <c r="DU72" s="101"/>
    </row>
    <row r="73" spans="19:125" ht="15" customHeight="1">
      <c r="S73" s="78"/>
      <c r="T73" s="78"/>
      <c r="U73" s="78"/>
      <c r="V73" s="78"/>
      <c r="W73" s="78"/>
      <c r="X73" s="78"/>
      <c r="Y73" s="78"/>
      <c r="BT73" s="381"/>
      <c r="BU73" s="381"/>
      <c r="BV73" s="381"/>
      <c r="BW73" s="381"/>
      <c r="BX73" s="381"/>
      <c r="BY73" s="381"/>
      <c r="BZ73" s="381"/>
      <c r="CA73" s="381"/>
      <c r="CB73" s="381"/>
      <c r="CC73" s="381"/>
      <c r="CD73" s="381"/>
      <c r="CE73" s="381"/>
      <c r="CF73" s="381"/>
      <c r="CG73" s="381"/>
      <c r="CH73" s="381"/>
      <c r="CI73" s="381"/>
      <c r="CJ73" s="381"/>
      <c r="CK73" s="381"/>
      <c r="CL73" s="381"/>
      <c r="CM73" s="381"/>
      <c r="DS73" s="101"/>
      <c r="DU73" s="104"/>
    </row>
    <row r="74" spans="19:125" ht="15" customHeight="1">
      <c r="S74" s="78"/>
      <c r="T74" s="78"/>
      <c r="U74" s="78"/>
      <c r="V74" s="78"/>
      <c r="W74" s="78"/>
      <c r="X74" s="78"/>
      <c r="Y74" s="78"/>
      <c r="BT74" s="381"/>
      <c r="BU74" s="381"/>
      <c r="BV74" s="381"/>
      <c r="BW74" s="381"/>
      <c r="BX74" s="381"/>
      <c r="BY74" s="381"/>
      <c r="BZ74" s="381"/>
      <c r="CA74" s="381"/>
      <c r="CB74" s="381"/>
      <c r="CC74" s="381"/>
      <c r="CD74" s="381"/>
      <c r="CE74" s="381"/>
      <c r="CF74" s="381"/>
      <c r="CG74" s="381"/>
      <c r="CH74" s="381"/>
      <c r="CI74" s="381"/>
      <c r="CJ74" s="381"/>
      <c r="CK74" s="381"/>
      <c r="CL74" s="381"/>
      <c r="CM74" s="381"/>
    </row>
    <row r="75" spans="19:125" ht="15" customHeight="1">
      <c r="S75" s="78"/>
      <c r="T75" s="78"/>
      <c r="U75" s="78"/>
      <c r="V75" s="78"/>
      <c r="W75" s="78"/>
      <c r="X75" s="78"/>
      <c r="Y75" s="78"/>
      <c r="BT75" s="381"/>
      <c r="BU75" s="381"/>
      <c r="BV75" s="381"/>
      <c r="BW75" s="381"/>
      <c r="BX75" s="381"/>
      <c r="BY75" s="381"/>
      <c r="BZ75" s="381"/>
      <c r="CA75" s="381"/>
      <c r="CB75" s="381"/>
      <c r="CC75" s="381"/>
      <c r="CD75" s="381"/>
      <c r="CE75" s="381"/>
      <c r="CF75" s="381"/>
      <c r="CG75" s="381"/>
      <c r="CH75" s="381"/>
      <c r="CI75" s="381"/>
      <c r="CJ75" s="381"/>
      <c r="CK75" s="381"/>
      <c r="CL75" s="381"/>
      <c r="CM75" s="381"/>
      <c r="DS75" s="104"/>
      <c r="DU75" s="104"/>
    </row>
    <row r="76" spans="19:125" ht="15" customHeight="1">
      <c r="S76" s="78"/>
      <c r="T76" s="78"/>
      <c r="U76" s="78"/>
      <c r="V76" s="78"/>
      <c r="W76" s="78"/>
      <c r="X76" s="78"/>
      <c r="Y76" s="78"/>
      <c r="BT76" s="381"/>
      <c r="BU76" s="381"/>
      <c r="BV76" s="381"/>
      <c r="BW76" s="381"/>
      <c r="BX76" s="381"/>
      <c r="BY76" s="381"/>
      <c r="BZ76" s="381"/>
      <c r="CA76" s="381"/>
      <c r="CB76" s="381"/>
      <c r="CC76" s="381"/>
      <c r="CD76" s="381"/>
      <c r="CE76" s="381"/>
      <c r="CF76" s="381"/>
      <c r="CG76" s="381"/>
      <c r="CH76" s="381"/>
      <c r="CI76" s="381"/>
      <c r="CJ76" s="381"/>
      <c r="CK76" s="381"/>
      <c r="CL76" s="381"/>
      <c r="CM76" s="381"/>
      <c r="DS76" s="101"/>
      <c r="DU76" s="101"/>
    </row>
    <row r="77" spans="19:125" ht="15" customHeight="1">
      <c r="S77" s="78"/>
      <c r="T77" s="78"/>
      <c r="U77" s="78"/>
      <c r="V77" s="78"/>
      <c r="W77" s="78"/>
      <c r="X77" s="78"/>
      <c r="Y77" s="78"/>
      <c r="BT77" s="424"/>
      <c r="BU77" s="371"/>
      <c r="BV77" s="372"/>
      <c r="BX77" s="372"/>
      <c r="BY77" s="381"/>
      <c r="BZ77" s="381"/>
      <c r="CA77" s="381"/>
      <c r="CB77" s="381"/>
      <c r="CC77" s="381"/>
      <c r="CD77" s="381"/>
      <c r="CE77" s="381"/>
      <c r="CF77" s="381"/>
      <c r="CG77" s="381"/>
      <c r="CH77" s="381"/>
      <c r="CI77" s="381"/>
      <c r="CJ77" s="381"/>
      <c r="CK77" s="381"/>
      <c r="CL77" s="381"/>
      <c r="CM77" s="381"/>
      <c r="DS77" s="326"/>
      <c r="DT77" s="326"/>
      <c r="DU77" s="326"/>
    </row>
    <row r="78" spans="19:125" ht="15" customHeight="1">
      <c r="S78" s="78"/>
      <c r="T78" s="78"/>
      <c r="U78" s="78"/>
      <c r="V78" s="78"/>
      <c r="W78" s="78"/>
      <c r="X78" s="78"/>
      <c r="Y78" s="78"/>
      <c r="BY78" s="372"/>
      <c r="BZ78" s="372"/>
      <c r="CA78" s="372"/>
      <c r="CB78" s="372"/>
      <c r="CC78" s="372"/>
      <c r="CD78" s="424"/>
      <c r="CE78" s="371"/>
      <c r="CF78" s="372"/>
      <c r="CH78" s="372"/>
      <c r="CI78" s="372"/>
      <c r="CJ78" s="372"/>
      <c r="CK78" s="372"/>
      <c r="CL78" s="372"/>
      <c r="CM78" s="372"/>
    </row>
    <row r="79" spans="19:125" ht="15" customHeight="1">
      <c r="S79" s="78"/>
      <c r="T79" s="78"/>
      <c r="U79" s="78"/>
      <c r="V79" s="78"/>
      <c r="W79" s="78"/>
      <c r="X79" s="78"/>
      <c r="Y79" s="78"/>
    </row>
    <row r="80" spans="19:125" ht="15" customHeight="1">
      <c r="S80" s="78"/>
      <c r="T80" s="78"/>
      <c r="U80" s="78"/>
      <c r="V80" s="78"/>
      <c r="W80" s="78"/>
      <c r="X80" s="78"/>
      <c r="Y80" s="78"/>
    </row>
    <row r="81" spans="19:25" ht="15" customHeight="1">
      <c r="S81" s="78"/>
      <c r="T81" s="78"/>
      <c r="U81" s="78"/>
      <c r="V81" s="78"/>
      <c r="W81" s="78"/>
      <c r="X81" s="78"/>
      <c r="Y81" s="78"/>
    </row>
    <row r="82" spans="19:25" ht="15" customHeight="1">
      <c r="S82" s="78"/>
      <c r="T82" s="78"/>
      <c r="U82" s="78"/>
      <c r="V82" s="78"/>
      <c r="W82" s="78"/>
      <c r="X82" s="78"/>
      <c r="Y82" s="78"/>
    </row>
    <row r="83" spans="19:25" ht="15" customHeight="1">
      <c r="S83" s="78"/>
      <c r="T83" s="78"/>
      <c r="U83" s="78"/>
      <c r="V83" s="78"/>
      <c r="W83" s="78"/>
      <c r="X83" s="78"/>
      <c r="Y83" s="78"/>
    </row>
    <row r="84" spans="19:25" ht="15" customHeight="1">
      <c r="S84" s="78"/>
      <c r="T84" s="78"/>
      <c r="U84" s="78"/>
      <c r="V84" s="78"/>
      <c r="W84" s="78"/>
      <c r="X84" s="78"/>
      <c r="Y84" s="78"/>
    </row>
    <row r="85" spans="19:25" ht="15" customHeight="1">
      <c r="S85" s="78"/>
      <c r="T85" s="78"/>
      <c r="U85" s="78"/>
      <c r="V85" s="78"/>
      <c r="W85" s="78"/>
      <c r="X85" s="78"/>
      <c r="Y85" s="78"/>
    </row>
    <row r="86" spans="19:25" ht="15" customHeight="1">
      <c r="S86" s="78"/>
      <c r="T86" s="78"/>
      <c r="U86" s="78"/>
      <c r="V86" s="78"/>
      <c r="W86" s="78"/>
      <c r="X86" s="78"/>
      <c r="Y86" s="78"/>
    </row>
    <row r="87" spans="19:25" ht="15" customHeight="1">
      <c r="S87" s="78"/>
      <c r="T87" s="78"/>
      <c r="U87" s="78"/>
      <c r="V87" s="78"/>
      <c r="W87" s="78"/>
      <c r="X87" s="78"/>
      <c r="Y87" s="78"/>
    </row>
    <row r="88" spans="19:25" ht="15" customHeight="1">
      <c r="S88" s="78"/>
      <c r="T88" s="78"/>
      <c r="U88" s="78"/>
      <c r="V88" s="78"/>
      <c r="W88" s="78"/>
      <c r="X88" s="78"/>
      <c r="Y88" s="78"/>
    </row>
    <row r="89" spans="19:25" ht="15" customHeight="1">
      <c r="S89" s="78"/>
      <c r="T89" s="78"/>
      <c r="U89" s="78"/>
      <c r="V89" s="78"/>
      <c r="W89" s="78"/>
      <c r="X89" s="78"/>
      <c r="Y89" s="78"/>
    </row>
    <row r="90" spans="19:25" ht="15" customHeight="1">
      <c r="S90" s="78"/>
      <c r="T90" s="78"/>
      <c r="U90" s="78"/>
      <c r="V90" s="78"/>
      <c r="W90" s="78"/>
      <c r="X90" s="78"/>
      <c r="Y90" s="78"/>
    </row>
    <row r="91" spans="19:25" ht="15" customHeight="1">
      <c r="S91" s="78"/>
      <c r="T91" s="78"/>
      <c r="U91" s="78"/>
      <c r="V91" s="78"/>
      <c r="W91" s="78"/>
      <c r="X91" s="78"/>
      <c r="Y91" s="78"/>
    </row>
    <row r="92" spans="19:25" ht="15" customHeight="1">
      <c r="S92" s="78"/>
      <c r="T92" s="78"/>
      <c r="U92" s="78"/>
      <c r="V92" s="78"/>
      <c r="W92" s="78"/>
      <c r="X92" s="78"/>
      <c r="Y92" s="78"/>
    </row>
    <row r="93" spans="19:25" ht="15" customHeight="1">
      <c r="S93" s="78"/>
      <c r="T93" s="78"/>
      <c r="U93" s="78"/>
      <c r="V93" s="78"/>
      <c r="W93" s="78"/>
      <c r="X93" s="78"/>
      <c r="Y93" s="78"/>
    </row>
    <row r="94" spans="19:25" ht="15" customHeight="1">
      <c r="S94" s="78"/>
      <c r="T94" s="78"/>
      <c r="U94" s="78"/>
      <c r="V94" s="78"/>
      <c r="W94" s="78"/>
      <c r="X94" s="78"/>
      <c r="Y94" s="78"/>
    </row>
    <row r="95" spans="19:25" ht="15" customHeight="1">
      <c r="S95" s="78"/>
      <c r="T95" s="78"/>
      <c r="U95" s="78"/>
      <c r="V95" s="78"/>
      <c r="W95" s="78"/>
      <c r="X95" s="78"/>
      <c r="Y95" s="78"/>
    </row>
    <row r="96" spans="19:25" ht="15" customHeight="1">
      <c r="S96" s="78"/>
      <c r="T96" s="78"/>
      <c r="U96" s="78"/>
      <c r="V96" s="78"/>
      <c r="W96" s="78"/>
      <c r="X96" s="78"/>
      <c r="Y96" s="78"/>
    </row>
    <row r="97" spans="19:25" ht="15" customHeight="1">
      <c r="S97" s="78"/>
      <c r="T97" s="78"/>
      <c r="U97" s="78"/>
      <c r="V97" s="78"/>
      <c r="W97" s="78"/>
      <c r="X97" s="78"/>
      <c r="Y97" s="78"/>
    </row>
    <row r="98" spans="19:25" ht="15" customHeight="1">
      <c r="S98" s="78"/>
      <c r="T98" s="78"/>
      <c r="U98" s="78"/>
      <c r="V98" s="78"/>
      <c r="W98" s="78"/>
      <c r="X98" s="78"/>
      <c r="Y98" s="78"/>
    </row>
    <row r="99" spans="19:25" ht="15" customHeight="1">
      <c r="S99" s="78"/>
      <c r="T99" s="78"/>
      <c r="U99" s="78"/>
      <c r="V99" s="78"/>
      <c r="W99" s="78"/>
      <c r="X99" s="78"/>
      <c r="Y99" s="78"/>
    </row>
    <row r="100" spans="19:25" ht="15" customHeight="1">
      <c r="S100" s="78"/>
      <c r="T100" s="78"/>
      <c r="U100" s="78"/>
      <c r="V100" s="78"/>
      <c r="W100" s="78"/>
      <c r="X100" s="78"/>
      <c r="Y100" s="78"/>
    </row>
    <row r="101" spans="19:25" ht="15" customHeight="1">
      <c r="S101" s="78"/>
      <c r="T101" s="78"/>
      <c r="U101" s="78"/>
      <c r="V101" s="78"/>
      <c r="W101" s="78"/>
      <c r="X101" s="78"/>
      <c r="Y101" s="78"/>
    </row>
    <row r="102" spans="19:25" ht="15" customHeight="1">
      <c r="S102" s="78"/>
      <c r="T102" s="78"/>
      <c r="U102" s="78"/>
      <c r="V102" s="78"/>
      <c r="W102" s="78"/>
      <c r="X102" s="78"/>
      <c r="Y102" s="78"/>
    </row>
    <row r="103" spans="19:25" ht="15" customHeight="1">
      <c r="S103" s="78"/>
      <c r="T103" s="78"/>
      <c r="U103" s="78"/>
      <c r="V103" s="78"/>
      <c r="W103" s="78"/>
      <c r="X103" s="78"/>
      <c r="Y103" s="78"/>
    </row>
    <row r="104" spans="19:25" ht="15" customHeight="1">
      <c r="S104" s="78"/>
      <c r="T104" s="78"/>
      <c r="U104" s="78"/>
      <c r="V104" s="78"/>
      <c r="W104" s="78"/>
      <c r="X104" s="78"/>
      <c r="Y104" s="78"/>
    </row>
    <row r="105" spans="19:25" ht="15" customHeight="1">
      <c r="S105" s="78"/>
      <c r="T105" s="78"/>
      <c r="U105" s="78"/>
      <c r="V105" s="78"/>
      <c r="W105" s="78"/>
      <c r="X105" s="78"/>
      <c r="Y105" s="78"/>
    </row>
    <row r="106" spans="19:25" ht="15" customHeight="1">
      <c r="S106" s="78"/>
      <c r="T106" s="78"/>
      <c r="U106" s="78"/>
      <c r="V106" s="78"/>
      <c r="W106" s="78"/>
      <c r="X106" s="78"/>
      <c r="Y106" s="78"/>
    </row>
    <row r="107" spans="19:25" ht="15" customHeight="1">
      <c r="S107" s="78"/>
      <c r="T107" s="78"/>
      <c r="U107" s="78"/>
      <c r="V107" s="78"/>
      <c r="W107" s="78"/>
      <c r="X107" s="78"/>
      <c r="Y107" s="78"/>
    </row>
    <row r="108" spans="19:25" ht="15" customHeight="1">
      <c r="S108" s="78"/>
      <c r="T108" s="78"/>
      <c r="U108" s="78"/>
      <c r="V108" s="78"/>
      <c r="W108" s="78"/>
      <c r="X108" s="78"/>
      <c r="Y108" s="78"/>
    </row>
    <row r="109" spans="19:25" ht="15" customHeight="1">
      <c r="S109" s="78"/>
      <c r="T109" s="78"/>
      <c r="U109" s="78"/>
      <c r="V109" s="78"/>
      <c r="W109" s="78"/>
      <c r="X109" s="78"/>
      <c r="Y109" s="78"/>
    </row>
    <row r="110" spans="19:25" ht="15" customHeight="1">
      <c r="S110" s="78"/>
      <c r="T110" s="78"/>
      <c r="U110" s="78"/>
      <c r="V110" s="78"/>
      <c r="W110" s="78"/>
      <c r="X110" s="78"/>
      <c r="Y110" s="78"/>
    </row>
    <row r="111" spans="19:25" ht="15" customHeight="1">
      <c r="S111" s="78"/>
      <c r="T111" s="78"/>
      <c r="U111" s="78"/>
      <c r="V111" s="78"/>
      <c r="W111" s="78"/>
      <c r="X111" s="78"/>
      <c r="Y111" s="78"/>
    </row>
    <row r="112" spans="19:25" ht="15" customHeight="1">
      <c r="S112" s="78"/>
      <c r="T112" s="78"/>
      <c r="U112" s="78"/>
      <c r="V112" s="78"/>
      <c r="W112" s="78"/>
      <c r="X112" s="78"/>
      <c r="Y112" s="78"/>
    </row>
    <row r="113" spans="19:25" ht="15" customHeight="1">
      <c r="S113" s="78"/>
      <c r="T113" s="78"/>
      <c r="U113" s="78"/>
      <c r="V113" s="78"/>
      <c r="W113" s="78"/>
      <c r="X113" s="78"/>
      <c r="Y113" s="78"/>
    </row>
    <row r="114" spans="19:25" ht="15" customHeight="1">
      <c r="S114" s="78"/>
      <c r="T114" s="78"/>
      <c r="U114" s="78"/>
      <c r="V114" s="78"/>
      <c r="W114" s="78"/>
      <c r="X114" s="78"/>
      <c r="Y114" s="78"/>
    </row>
    <row r="115" spans="19:25" ht="15" customHeight="1">
      <c r="S115" s="78"/>
      <c r="T115" s="78"/>
      <c r="U115" s="78"/>
      <c r="V115" s="78"/>
      <c r="W115" s="78"/>
      <c r="X115" s="78"/>
      <c r="Y115" s="78"/>
    </row>
    <row r="116" spans="19:25" ht="15" customHeight="1">
      <c r="S116" s="78"/>
      <c r="T116" s="78"/>
      <c r="U116" s="78"/>
      <c r="V116" s="78"/>
      <c r="W116" s="78"/>
      <c r="X116" s="78"/>
      <c r="Y116" s="78"/>
    </row>
    <row r="117" spans="19:25" ht="15" customHeight="1">
      <c r="S117" s="78"/>
      <c r="T117" s="78"/>
      <c r="U117" s="78"/>
      <c r="V117" s="78"/>
      <c r="W117" s="78"/>
      <c r="X117" s="78"/>
      <c r="Y117" s="78"/>
    </row>
    <row r="118" spans="19:25" ht="15" customHeight="1">
      <c r="S118" s="78"/>
      <c r="T118" s="78"/>
      <c r="U118" s="78"/>
      <c r="V118" s="78"/>
      <c r="W118" s="78"/>
      <c r="X118" s="78"/>
      <c r="Y118" s="78"/>
    </row>
    <row r="119" spans="19:25" ht="15" customHeight="1">
      <c r="S119" s="78"/>
      <c r="T119" s="78"/>
      <c r="U119" s="78"/>
      <c r="V119" s="78"/>
      <c r="W119" s="78"/>
      <c r="X119" s="78"/>
      <c r="Y119" s="78"/>
    </row>
    <row r="120" spans="19:25" ht="15" customHeight="1">
      <c r="S120" s="78"/>
      <c r="T120" s="78"/>
      <c r="U120" s="78"/>
      <c r="V120" s="78"/>
      <c r="W120" s="78"/>
      <c r="X120" s="78"/>
      <c r="Y120" s="78"/>
    </row>
    <row r="121" spans="19:25" ht="15" customHeight="1">
      <c r="S121" s="78"/>
      <c r="T121" s="78"/>
      <c r="U121" s="78"/>
      <c r="W121" s="78"/>
      <c r="X121" s="78"/>
      <c r="Y121" s="78"/>
    </row>
    <row r="122" spans="19:25" ht="15" customHeight="1">
      <c r="S122" s="78"/>
      <c r="T122" s="78"/>
      <c r="U122" s="78"/>
      <c r="W122" s="78"/>
      <c r="X122" s="78"/>
      <c r="Y122" s="78"/>
    </row>
    <row r="123" spans="19:25" ht="15" customHeight="1">
      <c r="S123" s="78"/>
      <c r="T123" s="78"/>
      <c r="U123" s="78"/>
    </row>
    <row r="124" spans="19:25" ht="15" customHeight="1">
      <c r="S124" s="78"/>
      <c r="T124" s="78"/>
      <c r="U124" s="78"/>
    </row>
    <row r="125" spans="19:25" ht="15" customHeight="1">
      <c r="S125" s="78"/>
      <c r="T125" s="78"/>
      <c r="U125" s="78"/>
    </row>
    <row r="126" spans="19:25" ht="15" customHeight="1">
      <c r="S126" s="78"/>
      <c r="T126" s="78"/>
      <c r="U126" s="78"/>
    </row>
    <row r="127" spans="19:25" ht="15" customHeight="1">
      <c r="S127" s="78"/>
      <c r="T127" s="78"/>
      <c r="U127" s="78"/>
    </row>
    <row r="128" spans="19:25" ht="15" customHeight="1">
      <c r="S128" s="78"/>
      <c r="T128" s="78"/>
      <c r="U128" s="78"/>
    </row>
    <row r="129" spans="19:21" ht="15" customHeight="1">
      <c r="S129" s="78"/>
      <c r="T129" s="78"/>
      <c r="U129" s="78"/>
    </row>
    <row r="130" spans="19:21" ht="15" customHeight="1">
      <c r="S130" s="78"/>
      <c r="T130" s="78"/>
      <c r="U130" s="78"/>
    </row>
  </sheetData>
  <mergeCells count="6">
    <mergeCell ref="BO7:BS7"/>
    <mergeCell ref="M4:Q4"/>
    <mergeCell ref="M5:Q5"/>
    <mergeCell ref="M6:Q6"/>
    <mergeCell ref="M7:Q7"/>
    <mergeCell ref="BF7:BJ7"/>
  </mergeCells>
  <printOptions horizontalCentered="1"/>
  <pageMargins left="0.45" right="0.45" top="0.5" bottom="0.5" header="0.3" footer="0.3"/>
  <pageSetup scale="83" orientation="portrait" r:id="rId1"/>
  <colBreaks count="1" manualBreakCount="1">
    <brk id="107" max="6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7"/>
  <sheetViews>
    <sheetView tabSelected="1" workbookViewId="0">
      <pane xSplit="2" ySplit="12" topLeftCell="C13" activePane="bottomRight" state="frozen"/>
      <selection activeCell="C45" sqref="C45"/>
      <selection pane="topRight" activeCell="C45" sqref="C45"/>
      <selection pane="bottomLeft" activeCell="C45" sqref="C45"/>
      <selection pane="bottomRight" activeCell="C45" sqref="C45"/>
    </sheetView>
  </sheetViews>
  <sheetFormatPr defaultRowHeight="13.2"/>
  <cols>
    <col min="1" max="1" width="5.85546875" style="4" customWidth="1"/>
    <col min="2" max="2" width="46.42578125" style="4" bestFit="1" customWidth="1"/>
    <col min="3" max="3" width="19" style="4" bestFit="1" customWidth="1"/>
    <col min="4" max="4" width="19.7109375" style="4" bestFit="1" customWidth="1"/>
    <col min="5" max="5" width="19" style="4" bestFit="1" customWidth="1"/>
  </cols>
  <sheetData>
    <row r="1" spans="1:5">
      <c r="A1" s="1"/>
      <c r="B1" s="1"/>
      <c r="C1" s="1"/>
      <c r="D1" s="1"/>
      <c r="E1" s="1"/>
    </row>
    <row r="2" spans="1:5" ht="13.8" thickBot="1"/>
    <row r="3" spans="1:5" ht="13.8" thickBot="1">
      <c r="A3" s="2"/>
      <c r="B3" s="2"/>
      <c r="C3" s="2"/>
      <c r="D3" s="2"/>
      <c r="E3" s="16" t="s">
        <v>437</v>
      </c>
    </row>
    <row r="4" spans="1:5">
      <c r="A4" s="28" t="s">
        <v>6</v>
      </c>
      <c r="B4" s="20"/>
      <c r="C4" s="20"/>
      <c r="D4" s="2"/>
      <c r="E4" s="2"/>
    </row>
    <row r="5" spans="1:5">
      <c r="A5" s="19" t="s">
        <v>5</v>
      </c>
      <c r="B5" s="20"/>
      <c r="C5" s="22"/>
      <c r="D5" s="20"/>
      <c r="E5" s="20"/>
    </row>
    <row r="6" spans="1:5">
      <c r="A6" s="19" t="s">
        <v>28</v>
      </c>
      <c r="B6" s="20"/>
      <c r="C6" s="30"/>
      <c r="D6" s="27"/>
      <c r="E6" s="20"/>
    </row>
    <row r="7" spans="1:5">
      <c r="A7" s="427" t="s">
        <v>435</v>
      </c>
      <c r="B7" s="20"/>
      <c r="C7" s="20"/>
      <c r="D7" s="27"/>
      <c r="E7" s="20"/>
    </row>
    <row r="8" spans="1:5">
      <c r="A8" s="20" t="s">
        <v>29</v>
      </c>
      <c r="B8" s="20"/>
      <c r="C8" s="20"/>
      <c r="D8" s="27"/>
      <c r="E8" s="20"/>
    </row>
    <row r="9" spans="1:5">
      <c r="A9" s="2"/>
      <c r="B9" s="2"/>
      <c r="C9" s="2"/>
      <c r="D9" s="2"/>
      <c r="E9" s="654"/>
    </row>
    <row r="10" spans="1:5">
      <c r="A10" s="2"/>
      <c r="B10" s="2"/>
      <c r="C10" s="654" t="s">
        <v>45</v>
      </c>
      <c r="D10" s="654"/>
      <c r="E10" s="654" t="s">
        <v>46</v>
      </c>
    </row>
    <row r="11" spans="1:5">
      <c r="A11" s="654" t="s">
        <v>32</v>
      </c>
      <c r="B11" s="2"/>
      <c r="C11" s="654" t="s">
        <v>99</v>
      </c>
      <c r="D11" s="654" t="s">
        <v>75</v>
      </c>
      <c r="E11" s="654" t="s">
        <v>99</v>
      </c>
    </row>
    <row r="12" spans="1:5">
      <c r="A12" s="53" t="s">
        <v>41</v>
      </c>
      <c r="B12" s="125"/>
      <c r="C12" s="53" t="s">
        <v>80</v>
      </c>
      <c r="D12" s="53" t="s">
        <v>98</v>
      </c>
      <c r="E12" s="53" t="s">
        <v>80</v>
      </c>
    </row>
    <row r="14" spans="1:5">
      <c r="A14" s="66">
        <v>1</v>
      </c>
      <c r="B14" s="76" t="s">
        <v>148</v>
      </c>
    </row>
    <row r="15" spans="1:5">
      <c r="A15" s="66">
        <v>2</v>
      </c>
      <c r="B15" s="68" t="s">
        <v>158</v>
      </c>
      <c r="C15" s="104">
        <v>1964602690.79</v>
      </c>
      <c r="D15" s="104">
        <v>40305916.997654647</v>
      </c>
      <c r="E15" s="98">
        <v>2004908607.7876546</v>
      </c>
    </row>
    <row r="16" spans="1:5">
      <c r="A16" s="66">
        <v>3</v>
      </c>
      <c r="B16" s="68" t="s">
        <v>170</v>
      </c>
      <c r="C16" s="101">
        <v>339509.38</v>
      </c>
      <c r="D16" s="101">
        <v>3642</v>
      </c>
      <c r="E16" s="80">
        <v>343151.38</v>
      </c>
    </row>
    <row r="17" spans="1:5">
      <c r="A17" s="66">
        <v>4</v>
      </c>
      <c r="B17" s="68" t="s">
        <v>179</v>
      </c>
      <c r="C17" s="101">
        <v>107219294.19</v>
      </c>
      <c r="D17" s="101">
        <v>0</v>
      </c>
      <c r="E17" s="80">
        <v>107219294.19</v>
      </c>
    </row>
    <row r="18" spans="1:5">
      <c r="A18" s="66">
        <v>5</v>
      </c>
      <c r="B18" s="68" t="s">
        <v>187</v>
      </c>
      <c r="C18" s="165">
        <v>112785618.809999</v>
      </c>
      <c r="D18" s="165">
        <v>-19792085.229999997</v>
      </c>
      <c r="E18" s="142">
        <v>92993533.579999</v>
      </c>
    </row>
    <row r="19" spans="1:5">
      <c r="A19" s="66">
        <v>6</v>
      </c>
      <c r="B19" s="68" t="s">
        <v>194</v>
      </c>
      <c r="C19" s="253">
        <v>2184947113.1699991</v>
      </c>
      <c r="D19" s="253">
        <v>20517473.76765465</v>
      </c>
      <c r="E19" s="253">
        <v>2205464586.937654</v>
      </c>
    </row>
    <row r="20" spans="1:5">
      <c r="A20" s="66">
        <v>7</v>
      </c>
      <c r="C20" s="77"/>
      <c r="D20" s="77"/>
    </row>
    <row r="21" spans="1:5">
      <c r="A21" s="66">
        <v>8</v>
      </c>
      <c r="B21" s="114" t="s">
        <v>207</v>
      </c>
      <c r="C21" s="77"/>
      <c r="D21" s="77"/>
      <c r="E21" s="74"/>
    </row>
    <row r="22" spans="1:5">
      <c r="A22" s="66">
        <v>9</v>
      </c>
      <c r="C22" s="77"/>
      <c r="D22" s="77"/>
    </row>
    <row r="23" spans="1:5">
      <c r="A23" s="66">
        <v>10</v>
      </c>
      <c r="B23" s="76" t="s">
        <v>216</v>
      </c>
      <c r="C23" s="77"/>
      <c r="D23" s="77"/>
      <c r="E23" s="74"/>
    </row>
    <row r="24" spans="1:5">
      <c r="A24" s="66">
        <v>11</v>
      </c>
      <c r="B24" s="68" t="s">
        <v>125</v>
      </c>
      <c r="C24" s="104">
        <v>263493429.64999899</v>
      </c>
      <c r="D24" s="104">
        <v>-85895</v>
      </c>
      <c r="E24" s="98">
        <v>263407534.64999899</v>
      </c>
    </row>
    <row r="25" spans="1:5">
      <c r="A25" s="66">
        <v>12</v>
      </c>
      <c r="B25" s="68" t="s">
        <v>136</v>
      </c>
      <c r="C25" s="101">
        <v>469874110.57999998</v>
      </c>
      <c r="D25" s="101">
        <v>4359870.9832571335</v>
      </c>
      <c r="E25" s="80">
        <v>474233981.5632571</v>
      </c>
    </row>
    <row r="26" spans="1:5">
      <c r="A26" s="66">
        <v>13</v>
      </c>
      <c r="B26" s="68" t="s">
        <v>172</v>
      </c>
      <c r="C26" s="101">
        <v>108412772.989999</v>
      </c>
      <c r="D26" s="101">
        <v>0</v>
      </c>
      <c r="E26" s="80">
        <v>108412772.989999</v>
      </c>
    </row>
    <row r="27" spans="1:5">
      <c r="A27" s="66">
        <v>14</v>
      </c>
      <c r="B27" s="4" t="s">
        <v>230</v>
      </c>
      <c r="C27" s="165">
        <v>-129036284.5</v>
      </c>
      <c r="D27" s="165">
        <v>129036284.5</v>
      </c>
      <c r="E27" s="142">
        <v>0</v>
      </c>
    </row>
    <row r="28" spans="1:5">
      <c r="A28" s="66">
        <v>15</v>
      </c>
      <c r="B28" s="68" t="s">
        <v>237</v>
      </c>
      <c r="C28" s="253">
        <v>712744028.71999788</v>
      </c>
      <c r="D28" s="253">
        <v>133310260.48325713</v>
      </c>
      <c r="E28" s="253">
        <v>846054289.20325518</v>
      </c>
    </row>
    <row r="29" spans="1:5">
      <c r="A29" s="66">
        <v>16</v>
      </c>
      <c r="B29" s="68"/>
      <c r="C29" s="104"/>
      <c r="D29" s="104"/>
      <c r="E29" s="77"/>
    </row>
    <row r="30" spans="1:5">
      <c r="A30" s="66">
        <v>17</v>
      </c>
      <c r="B30" s="114" t="s">
        <v>245</v>
      </c>
      <c r="C30" s="104">
        <v>113089598.489999</v>
      </c>
      <c r="D30" s="104">
        <v>0</v>
      </c>
      <c r="E30" s="98">
        <v>113089598.489999</v>
      </c>
    </row>
    <row r="31" spans="1:5">
      <c r="A31" s="66">
        <v>18</v>
      </c>
      <c r="B31" s="68" t="s">
        <v>249</v>
      </c>
      <c r="C31" s="101">
        <v>21589071.039999999</v>
      </c>
      <c r="D31" s="101">
        <v>0</v>
      </c>
      <c r="E31" s="80">
        <v>21589071.039999999</v>
      </c>
    </row>
    <row r="32" spans="1:5">
      <c r="A32" s="66">
        <v>19</v>
      </c>
      <c r="B32" s="68" t="s">
        <v>253</v>
      </c>
      <c r="C32" s="101">
        <v>84585141.340000093</v>
      </c>
      <c r="D32" s="101">
        <v>0</v>
      </c>
      <c r="E32" s="80">
        <v>84585141.340000093</v>
      </c>
    </row>
    <row r="33" spans="1:5">
      <c r="A33" s="66">
        <v>20</v>
      </c>
      <c r="B33" s="68" t="s">
        <v>256</v>
      </c>
      <c r="C33" s="101">
        <v>59040948.128994003</v>
      </c>
      <c r="D33" s="101">
        <v>-7962347.9232160719</v>
      </c>
      <c r="E33" s="80">
        <v>51078600.205777928</v>
      </c>
    </row>
    <row r="34" spans="1:5">
      <c r="A34" s="66">
        <v>21</v>
      </c>
      <c r="B34" s="68" t="s">
        <v>260</v>
      </c>
      <c r="C34" s="101">
        <v>19631793.51977</v>
      </c>
      <c r="D34" s="101">
        <v>-17055848.600000001</v>
      </c>
      <c r="E34" s="80">
        <v>2575944.9197699986</v>
      </c>
    </row>
    <row r="35" spans="1:5">
      <c r="A35" s="66">
        <v>22</v>
      </c>
      <c r="B35" s="68" t="s">
        <v>262</v>
      </c>
      <c r="C35" s="101">
        <v>94119767.629999995</v>
      </c>
      <c r="D35" s="101">
        <v>-94103005.430000007</v>
      </c>
      <c r="E35" s="80">
        <v>16762.199999988079</v>
      </c>
    </row>
    <row r="36" spans="1:5">
      <c r="A36" s="66">
        <v>23</v>
      </c>
      <c r="B36" s="68" t="s">
        <v>264</v>
      </c>
      <c r="C36" s="101">
        <v>109554529.285253</v>
      </c>
      <c r="D36" s="101">
        <v>777891.5899616708</v>
      </c>
      <c r="E36" s="80">
        <v>110332420.87521468</v>
      </c>
    </row>
    <row r="37" spans="1:5">
      <c r="A37" s="66">
        <v>24</v>
      </c>
      <c r="B37" s="68" t="s">
        <v>267</v>
      </c>
      <c r="C37" s="101">
        <v>258772332.62373</v>
      </c>
      <c r="D37" s="101">
        <v>-187976.84000000003</v>
      </c>
      <c r="E37" s="80">
        <v>258584355.78373</v>
      </c>
    </row>
    <row r="38" spans="1:5">
      <c r="A38" s="66">
        <v>25</v>
      </c>
      <c r="B38" s="68" t="s">
        <v>270</v>
      </c>
      <c r="C38" s="101">
        <v>45714686.335895002</v>
      </c>
      <c r="D38" s="101">
        <v>0</v>
      </c>
      <c r="E38" s="80">
        <v>45714686.335895002</v>
      </c>
    </row>
    <row r="39" spans="1:5">
      <c r="A39" s="66">
        <v>26</v>
      </c>
      <c r="B39" s="160" t="s">
        <v>272</v>
      </c>
      <c r="C39" s="101">
        <v>17495991.16</v>
      </c>
      <c r="D39" s="101">
        <v>0</v>
      </c>
      <c r="E39" s="80">
        <v>17495991.16</v>
      </c>
    </row>
    <row r="40" spans="1:5">
      <c r="A40" s="66">
        <v>27</v>
      </c>
      <c r="B40" s="68" t="s">
        <v>274</v>
      </c>
      <c r="C40" s="101">
        <v>-44697967.219999999</v>
      </c>
      <c r="D40" s="101">
        <v>58440070.729999997</v>
      </c>
      <c r="E40" s="80">
        <v>13742103.509999998</v>
      </c>
    </row>
    <row r="41" spans="1:5">
      <c r="A41" s="66">
        <v>28</v>
      </c>
      <c r="B41" s="4" t="s">
        <v>21</v>
      </c>
      <c r="C41" s="101">
        <v>85636443.730000004</v>
      </c>
      <c r="D41" s="101">
        <v>-85636443.729999989</v>
      </c>
      <c r="E41" s="80">
        <v>0</v>
      </c>
    </row>
    <row r="42" spans="1:5">
      <c r="A42" s="66">
        <v>29</v>
      </c>
      <c r="B42" s="68" t="s">
        <v>276</v>
      </c>
      <c r="C42" s="101">
        <v>207478393.14958</v>
      </c>
      <c r="D42" s="101">
        <v>-119240627.64373165</v>
      </c>
      <c r="E42" s="80">
        <v>88237765.505848348</v>
      </c>
    </row>
    <row r="43" spans="1:5">
      <c r="A43" s="66">
        <v>30</v>
      </c>
      <c r="B43" s="68" t="s">
        <v>277</v>
      </c>
      <c r="C43" s="101">
        <v>2.2737367544323201E-13</v>
      </c>
      <c r="D43" s="101">
        <v>54565183.643169284</v>
      </c>
      <c r="E43" s="80">
        <v>54565183.643169284</v>
      </c>
    </row>
    <row r="44" spans="1:5">
      <c r="A44" s="66">
        <v>31</v>
      </c>
      <c r="B44" s="4" t="s">
        <v>278</v>
      </c>
      <c r="C44" s="101">
        <v>114495182.779999</v>
      </c>
      <c r="D44" s="101">
        <v>-28491191.569000043</v>
      </c>
      <c r="E44" s="80">
        <v>86003991.210998952</v>
      </c>
    </row>
    <row r="45" spans="1:5">
      <c r="A45" s="66">
        <v>32</v>
      </c>
      <c r="B45" s="68" t="s">
        <v>279</v>
      </c>
      <c r="C45" s="350">
        <v>1899249940.7132182</v>
      </c>
      <c r="D45" s="350">
        <v>-105584035.28955969</v>
      </c>
      <c r="E45" s="350">
        <v>1793665905.4236588</v>
      </c>
    </row>
    <row r="46" spans="1:5">
      <c r="A46" s="66">
        <v>33</v>
      </c>
      <c r="C46" s="104"/>
      <c r="D46" s="104"/>
      <c r="E46" s="104"/>
    </row>
    <row r="47" spans="1:5">
      <c r="A47" s="66">
        <v>34</v>
      </c>
      <c r="B47" s="4" t="s">
        <v>280</v>
      </c>
      <c r="C47" s="98">
        <v>285697172.45678091</v>
      </c>
      <c r="D47" s="98">
        <v>126101509.05721435</v>
      </c>
      <c r="E47" s="98">
        <v>411798681.51399517</v>
      </c>
    </row>
    <row r="48" spans="1:5">
      <c r="A48" s="66">
        <v>35</v>
      </c>
      <c r="B48" s="68"/>
      <c r="C48" s="353"/>
      <c r="D48" s="353"/>
      <c r="E48" s="353"/>
    </row>
    <row r="49" spans="1:5">
      <c r="A49" s="66">
        <v>36</v>
      </c>
      <c r="B49" s="4" t="s">
        <v>281</v>
      </c>
      <c r="C49" s="104">
        <v>5323896851.7536507</v>
      </c>
      <c r="D49" s="104">
        <v>-2159156.5</v>
      </c>
      <c r="E49" s="104">
        <v>5321737695.2536507</v>
      </c>
    </row>
    <row r="50" spans="1:5">
      <c r="A50" s="66">
        <v>37</v>
      </c>
      <c r="C50" s="104"/>
      <c r="D50" s="104"/>
    </row>
    <row r="51" spans="1:5">
      <c r="A51" s="66">
        <v>38</v>
      </c>
      <c r="B51" s="4" t="s">
        <v>282</v>
      </c>
      <c r="C51" s="316">
        <v>5.3663168241637603E-2</v>
      </c>
      <c r="D51" s="316"/>
      <c r="E51" s="316">
        <v>7.7380492067707515E-2</v>
      </c>
    </row>
    <row r="52" spans="1:5">
      <c r="A52" s="66">
        <v>39</v>
      </c>
    </row>
    <row r="53" spans="1:5">
      <c r="A53" s="66">
        <v>40</v>
      </c>
      <c r="B53" s="4" t="s">
        <v>283</v>
      </c>
    </row>
    <row r="54" spans="1:5">
      <c r="A54" s="66">
        <v>41</v>
      </c>
      <c r="B54" s="421" t="s">
        <v>347</v>
      </c>
      <c r="C54" s="104">
        <v>9452709060.7690182</v>
      </c>
      <c r="D54" s="104">
        <v>-4532649</v>
      </c>
      <c r="E54" s="104">
        <v>9448176411.7690182</v>
      </c>
    </row>
    <row r="55" spans="1:5">
      <c r="A55" s="66">
        <v>42</v>
      </c>
      <c r="B55" s="421" t="s">
        <v>349</v>
      </c>
      <c r="C55" s="80">
        <v>-3451279882.0911341</v>
      </c>
      <c r="D55" s="80">
        <v>1248817</v>
      </c>
      <c r="E55" s="80">
        <v>-3450031065.0911341</v>
      </c>
    </row>
    <row r="56" spans="1:5">
      <c r="A56" s="66">
        <v>43</v>
      </c>
      <c r="B56" s="4" t="s">
        <v>286</v>
      </c>
      <c r="C56" s="80">
        <v>338605654.77625</v>
      </c>
      <c r="D56" s="80">
        <v>0</v>
      </c>
      <c r="E56" s="80">
        <v>338605654.77625</v>
      </c>
    </row>
    <row r="57" spans="1:5">
      <c r="A57" s="66">
        <v>44</v>
      </c>
      <c r="B57" s="4" t="s">
        <v>287</v>
      </c>
      <c r="C57" s="80">
        <v>-1143495981.947773</v>
      </c>
      <c r="D57" s="80">
        <v>1124675.5</v>
      </c>
      <c r="E57" s="80">
        <v>-1142371306.447773</v>
      </c>
    </row>
    <row r="58" spans="1:5">
      <c r="A58" s="66">
        <v>45</v>
      </c>
      <c r="B58" s="4" t="s">
        <v>288</v>
      </c>
      <c r="C58" s="80">
        <v>190185413.80985934</v>
      </c>
      <c r="D58" s="80">
        <v>0</v>
      </c>
      <c r="E58" s="80">
        <v>190185413.80985934</v>
      </c>
    </row>
    <row r="59" spans="1:5">
      <c r="A59" s="66">
        <v>46</v>
      </c>
      <c r="B59" s="4" t="s">
        <v>289</v>
      </c>
      <c r="C59" s="80">
        <v>-62827413.56256938</v>
      </c>
      <c r="D59" s="80">
        <v>0</v>
      </c>
      <c r="E59" s="80">
        <v>-62827413.56256938</v>
      </c>
    </row>
    <row r="60" spans="1:5" ht="13.8" thickBot="1">
      <c r="A60" s="66">
        <v>47</v>
      </c>
      <c r="B60" s="4" t="s">
        <v>290</v>
      </c>
      <c r="C60" s="423">
        <v>5323896851.7536507</v>
      </c>
      <c r="D60" s="423">
        <v>-2159156.5</v>
      </c>
      <c r="E60" s="423">
        <v>5321737695.2536507</v>
      </c>
    </row>
    <row r="61" spans="1:5" ht="13.8" thickTop="1">
      <c r="A61" s="361"/>
      <c r="B61" s="361"/>
      <c r="C61" s="361"/>
      <c r="D61" s="361"/>
      <c r="E61" s="361"/>
    </row>
    <row r="62" spans="1:5" hidden="1">
      <c r="A62" s="361"/>
      <c r="C62" s="368" t="s">
        <v>436</v>
      </c>
      <c r="D62" s="368" t="s">
        <v>436</v>
      </c>
      <c r="E62" s="368" t="s">
        <v>436</v>
      </c>
    </row>
    <row r="63" spans="1:5">
      <c r="B63" s="361"/>
    </row>
    <row r="75" spans="3:5">
      <c r="C75" s="104"/>
      <c r="E75" s="104"/>
    </row>
    <row r="76" spans="3:5">
      <c r="C76" s="101"/>
      <c r="E76" s="101"/>
    </row>
    <row r="77" spans="3:5">
      <c r="C77" s="326"/>
      <c r="D77" s="326"/>
      <c r="E77" s="326"/>
    </row>
  </sheetData>
  <conditionalFormatting sqref="C62:E62">
    <cfRule type="cellIs" dxfId="1" priority="1" stopIfTrue="1" operator="equal">
      <formula>"OK"</formula>
    </cfRule>
    <cfRule type="cellIs" dxfId="0" priority="2" stopIfTrue="1" operator="equal">
      <formula>"ERROR"</formula>
    </cfRule>
  </conditionalFormatting>
  <printOptions horizontalCentered="1"/>
  <pageMargins left="0.7" right="0.7" top="0.75" bottom="0.75" header="0.3" footer="0.3"/>
  <pageSetup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0"/>
  <sheetViews>
    <sheetView tabSelected="1" topLeftCell="A22" zoomScale="88" zoomScaleNormal="88" workbookViewId="0">
      <selection activeCell="C45" sqref="C45"/>
    </sheetView>
  </sheetViews>
  <sheetFormatPr defaultColWidth="11.7109375" defaultRowHeight="14.4" outlineLevelCol="1"/>
  <cols>
    <col min="1" max="1" width="4.42578125" style="571" bestFit="1" customWidth="1"/>
    <col min="2" max="2" width="39.42578125" style="623" customWidth="1"/>
    <col min="3" max="3" width="18.85546875" style="623" hidden="1" customWidth="1" outlineLevel="1"/>
    <col min="4" max="4" width="19.140625" style="623" bestFit="1" customWidth="1" collapsed="1"/>
    <col min="5" max="8" width="19.140625" style="623" bestFit="1" customWidth="1"/>
    <col min="9" max="11" width="12.140625" style="623" bestFit="1" customWidth="1"/>
    <col min="12" max="12" width="11.7109375" style="623" customWidth="1"/>
    <col min="13" max="13" width="11.7109375" style="575"/>
    <col min="14" max="14" width="8.42578125" style="575" customWidth="1"/>
    <col min="15" max="15" width="19.85546875" style="575" customWidth="1"/>
    <col min="16" max="16" width="7.7109375" style="575" customWidth="1"/>
    <col min="17" max="17" width="21.42578125" style="575" bestFit="1" customWidth="1"/>
    <col min="18" max="16384" width="11.7109375" style="575"/>
  </cols>
  <sheetData>
    <row r="1" spans="1:13">
      <c r="L1" s="662" t="s">
        <v>417</v>
      </c>
    </row>
    <row r="2" spans="1:13" s="572" customFormat="1" ht="15" customHeight="1">
      <c r="A2" s="571"/>
      <c r="B2" s="794" t="s">
        <v>291</v>
      </c>
      <c r="C2" s="794"/>
      <c r="D2" s="794"/>
      <c r="E2" s="794"/>
      <c r="F2" s="794"/>
      <c r="G2" s="794"/>
      <c r="H2" s="794"/>
      <c r="I2" s="794"/>
      <c r="J2" s="794"/>
      <c r="K2" s="794"/>
      <c r="L2" s="794"/>
    </row>
    <row r="3" spans="1:13" s="572" customFormat="1" ht="15" customHeight="1">
      <c r="A3" s="571"/>
      <c r="B3" s="794" t="s">
        <v>380</v>
      </c>
      <c r="C3" s="794"/>
      <c r="D3" s="794"/>
      <c r="E3" s="794"/>
      <c r="F3" s="794"/>
      <c r="G3" s="794"/>
      <c r="H3" s="794"/>
      <c r="I3" s="794"/>
      <c r="J3" s="794"/>
      <c r="K3" s="794"/>
      <c r="L3" s="794"/>
      <c r="M3" s="661"/>
    </row>
    <row r="4" spans="1:13" s="572" customFormat="1" ht="15" customHeight="1">
      <c r="A4" s="571"/>
      <c r="B4" s="794" t="s">
        <v>381</v>
      </c>
      <c r="C4" s="794"/>
      <c r="D4" s="794"/>
      <c r="E4" s="794"/>
      <c r="F4" s="794"/>
      <c r="G4" s="794"/>
      <c r="H4" s="794"/>
      <c r="I4" s="794"/>
      <c r="J4" s="794"/>
      <c r="K4" s="794"/>
      <c r="L4" s="794"/>
      <c r="M4" s="661"/>
    </row>
    <row r="5" spans="1:13" ht="15" customHeight="1">
      <c r="B5" s="573"/>
      <c r="C5" s="574"/>
      <c r="D5" s="574"/>
      <c r="E5" s="574"/>
      <c r="F5" s="574"/>
      <c r="G5" s="574"/>
      <c r="H5" s="574"/>
      <c r="I5" s="573"/>
      <c r="J5" s="573"/>
      <c r="K5" s="573"/>
      <c r="L5" s="573"/>
      <c r="M5" s="661"/>
    </row>
    <row r="6" spans="1:13" ht="15" customHeight="1">
      <c r="B6" s="573"/>
      <c r="C6" s="576" t="s">
        <v>382</v>
      </c>
      <c r="D6" s="576" t="s">
        <v>383</v>
      </c>
      <c r="E6" s="576" t="s">
        <v>384</v>
      </c>
      <c r="F6" s="576" t="s">
        <v>385</v>
      </c>
      <c r="G6" s="576" t="s">
        <v>386</v>
      </c>
      <c r="H6" s="576" t="s">
        <v>387</v>
      </c>
      <c r="I6" s="795" t="s">
        <v>388</v>
      </c>
      <c r="J6" s="795"/>
      <c r="K6" s="795"/>
      <c r="L6" s="795"/>
      <c r="M6" s="661"/>
    </row>
    <row r="7" spans="1:13" ht="50.25" customHeight="1">
      <c r="B7" s="577" t="s">
        <v>389</v>
      </c>
      <c r="C7" s="578">
        <v>37072</v>
      </c>
      <c r="D7" s="578">
        <v>37894</v>
      </c>
      <c r="E7" s="578">
        <v>38625</v>
      </c>
      <c r="F7" s="578">
        <v>39355</v>
      </c>
      <c r="G7" s="578">
        <v>39813</v>
      </c>
      <c r="H7" s="578">
        <v>40543</v>
      </c>
      <c r="I7" s="579" t="s">
        <v>390</v>
      </c>
      <c r="J7" s="579" t="s">
        <v>391</v>
      </c>
      <c r="K7" s="579" t="s">
        <v>392</v>
      </c>
      <c r="L7" s="579" t="s">
        <v>393</v>
      </c>
      <c r="M7" s="661"/>
    </row>
    <row r="8" spans="1:13">
      <c r="B8" s="580"/>
      <c r="C8" s="581"/>
      <c r="D8" s="582"/>
      <c r="E8" s="582"/>
      <c r="F8" s="582"/>
      <c r="G8" s="583" t="s">
        <v>394</v>
      </c>
      <c r="H8" s="583" t="s">
        <v>394</v>
      </c>
      <c r="I8" s="584">
        <f>ROUND(($H$7-D7)/365,2)-0.01</f>
        <v>7.25</v>
      </c>
      <c r="J8" s="584">
        <f>ROUND(($H$7-E7)/365,2)</f>
        <v>5.25</v>
      </c>
      <c r="K8" s="584">
        <f>ROUND(($H$7-F7)/365,2)</f>
        <v>3.25</v>
      </c>
      <c r="L8" s="584">
        <f>ROUND(($H$7-G7)/365,2)</f>
        <v>2</v>
      </c>
      <c r="M8" s="661"/>
    </row>
    <row r="9" spans="1:13" ht="15" customHeight="1">
      <c r="A9" s="571">
        <v>1</v>
      </c>
      <c r="B9" s="580" t="s">
        <v>395</v>
      </c>
      <c r="C9" s="573"/>
      <c r="D9" s="585"/>
      <c r="E9" s="585"/>
      <c r="F9" s="585"/>
      <c r="G9" s="585"/>
      <c r="H9" s="585"/>
      <c r="I9" s="573"/>
      <c r="J9" s="573"/>
      <c r="K9" s="573"/>
      <c r="L9" s="573"/>
      <c r="M9" s="661"/>
    </row>
    <row r="10" spans="1:13" ht="15" customHeight="1">
      <c r="A10" s="571">
        <v>2</v>
      </c>
      <c r="B10" s="586" t="s">
        <v>396</v>
      </c>
      <c r="C10" s="587">
        <v>19063866683</v>
      </c>
      <c r="D10" s="587">
        <v>19334018640</v>
      </c>
      <c r="E10" s="587">
        <v>20339226968</v>
      </c>
      <c r="F10" s="587">
        <v>21283655838</v>
      </c>
      <c r="G10" s="587">
        <v>21821673792</v>
      </c>
      <c r="H10" s="587">
        <v>21143300002</v>
      </c>
      <c r="I10" s="588">
        <f>+IFERROR((H10/D10)^(1/I8)-1,0)</f>
        <v>1.2415321168597782E-2</v>
      </c>
      <c r="J10" s="588">
        <f>+IFERROR((H10/E10)^(1/J8)-1,0)</f>
        <v>7.4124200537974971E-3</v>
      </c>
      <c r="K10" s="588">
        <f>+IFERROR((H10/F10)^(1/K8)-1,0)</f>
        <v>-2.0337371749987732E-3</v>
      </c>
      <c r="L10" s="588">
        <f>+IFERROR((H10/G10)^(1/L8)-1,0)</f>
        <v>-1.5666294684348769E-2</v>
      </c>
      <c r="M10" s="661"/>
    </row>
    <row r="11" spans="1:13" ht="15" customHeight="1">
      <c r="A11" s="571">
        <v>3</v>
      </c>
      <c r="B11" s="573"/>
      <c r="C11" s="573"/>
      <c r="D11" s="573"/>
      <c r="E11" s="573"/>
      <c r="F11" s="573"/>
      <c r="G11" s="573"/>
      <c r="H11" s="573"/>
      <c r="I11" s="573"/>
      <c r="J11" s="573"/>
      <c r="K11" s="573"/>
      <c r="L11" s="573"/>
      <c r="M11" s="661"/>
    </row>
    <row r="12" spans="1:13" ht="15" customHeight="1">
      <c r="A12" s="571">
        <v>4</v>
      </c>
      <c r="B12" s="580" t="s">
        <v>397</v>
      </c>
      <c r="C12" s="587"/>
      <c r="D12" s="587"/>
      <c r="E12" s="587"/>
      <c r="F12" s="587"/>
      <c r="G12" s="587"/>
      <c r="H12" s="587"/>
      <c r="I12" s="573"/>
      <c r="J12" s="573"/>
      <c r="K12" s="573"/>
      <c r="L12" s="573"/>
    </row>
    <row r="13" spans="1:13" ht="15" customHeight="1">
      <c r="A13" s="571">
        <v>5</v>
      </c>
      <c r="B13" s="573" t="s">
        <v>398</v>
      </c>
      <c r="C13" s="589">
        <v>51597584.386444762</v>
      </c>
      <c r="D13" s="589">
        <v>52551924.686822727</v>
      </c>
      <c r="E13" s="589">
        <v>77648296.181504965</v>
      </c>
      <c r="F13" s="589">
        <v>96183223.356101379</v>
      </c>
      <c r="G13" s="589">
        <v>107091100.11474323</v>
      </c>
      <c r="H13" s="589">
        <v>124341933.36604214</v>
      </c>
      <c r="I13" s="588">
        <f>+IFERROR((H13/D13)^(1/I8)-1,0)</f>
        <v>0.12613434910556465</v>
      </c>
      <c r="J13" s="588">
        <f>+IFERROR((H13/E13)^(1/J8)-1,0)</f>
        <v>9.3829556551254578E-2</v>
      </c>
      <c r="K13" s="588">
        <f>+IFERROR((H13/F13)^(1/K8)-1,0)</f>
        <v>8.2214427798685374E-2</v>
      </c>
      <c r="L13" s="588">
        <f>+IFERROR((H13/G13)^(1/L8)-1,0)</f>
        <v>7.753681696708048E-2</v>
      </c>
    </row>
    <row r="14" spans="1:13" ht="15" customHeight="1" thickBot="1">
      <c r="A14" s="571">
        <v>6</v>
      </c>
      <c r="B14" s="573" t="s">
        <v>399</v>
      </c>
      <c r="C14" s="589">
        <v>342495</v>
      </c>
      <c r="D14" s="589">
        <v>485960.07254000002</v>
      </c>
      <c r="E14" s="589">
        <v>862247.81120191398</v>
      </c>
      <c r="F14" s="589">
        <v>1136455.2914400001</v>
      </c>
      <c r="G14" s="589">
        <v>1523616.8640000001</v>
      </c>
      <c r="H14" s="589">
        <v>1419634.77</v>
      </c>
      <c r="I14" s="588">
        <f>+IFERROR((H14/D14)^(1/I8)-1,0)</f>
        <v>0.15935752373378054</v>
      </c>
      <c r="J14" s="588">
        <f>+IFERROR((H14/E14)^(1/J8)-1,0)</f>
        <v>9.9629992066927242E-2</v>
      </c>
      <c r="K14" s="588">
        <f>+IFERROR((H14/F14)^(1/K8)-1,0)</f>
        <v>7.0854695693698178E-2</v>
      </c>
      <c r="L14" s="588">
        <f>+IFERROR((H14/G14)^(1/L8)-1,0)</f>
        <v>-3.4726400363610188E-2</v>
      </c>
    </row>
    <row r="15" spans="1:13" ht="15" customHeight="1" thickBot="1">
      <c r="A15" s="571">
        <v>7</v>
      </c>
      <c r="B15" s="573" t="s">
        <v>400</v>
      </c>
      <c r="C15" s="589">
        <v>60565414.809599988</v>
      </c>
      <c r="D15" s="589">
        <v>63736285.824618779</v>
      </c>
      <c r="E15" s="589">
        <v>65086999.033333331</v>
      </c>
      <c r="F15" s="589">
        <v>75095488.811866686</v>
      </c>
      <c r="G15" s="589">
        <v>82334864.448333323</v>
      </c>
      <c r="H15" s="589">
        <v>92084397.071282536</v>
      </c>
      <c r="I15" s="590">
        <f>+IFERROR((H15/D15)^(1/I8)-1,0)</f>
        <v>5.2061874022527377E-2</v>
      </c>
      <c r="J15" s="591">
        <f>+IFERROR((H15/E15)^(1/J8)-1,0)</f>
        <v>6.8324529369463871E-2</v>
      </c>
      <c r="K15" s="592">
        <f>+IFERROR((H15/F15)^(1/K8)-1,0)</f>
        <v>6.4763082156054752E-2</v>
      </c>
      <c r="L15" s="593">
        <f>+IFERROR((H15/G15)^(1/L8)-1,0)</f>
        <v>5.7550553832815377E-2</v>
      </c>
    </row>
    <row r="16" spans="1:13" ht="15" customHeight="1" thickBot="1">
      <c r="A16" s="571">
        <v>8</v>
      </c>
      <c r="B16" s="573" t="s">
        <v>401</v>
      </c>
      <c r="C16" s="589">
        <v>31208710.707421433</v>
      </c>
      <c r="D16" s="589">
        <v>37542803.291050181</v>
      </c>
      <c r="E16" s="589">
        <v>37706382.741984792</v>
      </c>
      <c r="F16" s="589">
        <v>41878822.301625624</v>
      </c>
      <c r="G16" s="589">
        <v>44367719.762894526</v>
      </c>
      <c r="H16" s="589">
        <v>49173646.108629741</v>
      </c>
      <c r="I16" s="590">
        <f>+IFERROR((H16/D16)^(1/I8)-1,0)</f>
        <v>3.7925794851633388E-2</v>
      </c>
      <c r="J16" s="591">
        <f>+IFERROR((H16/E16)^(1/J8)-1,0)</f>
        <v>5.1877694177673073E-2</v>
      </c>
      <c r="K16" s="592">
        <f>+IFERROR((H16/F16)^(1/K8)-1,0)</f>
        <v>5.0649434630050338E-2</v>
      </c>
      <c r="L16" s="593">
        <f>+IFERROR((H16/G16)^(1/L8)-1,0)</f>
        <v>5.2767940599568464E-2</v>
      </c>
    </row>
    <row r="17" spans="1:14" ht="15" customHeight="1">
      <c r="A17" s="571">
        <v>9</v>
      </c>
      <c r="B17" s="573" t="s">
        <v>402</v>
      </c>
      <c r="C17" s="594">
        <v>53548991.423074663</v>
      </c>
      <c r="D17" s="594">
        <v>70951919.567266941</v>
      </c>
      <c r="E17" s="594">
        <v>74379848.146660671</v>
      </c>
      <c r="F17" s="594">
        <v>81986793.636119023</v>
      </c>
      <c r="G17" s="594">
        <v>89886009.045680344</v>
      </c>
      <c r="H17" s="594">
        <v>99871159.71503602</v>
      </c>
      <c r="I17" s="595">
        <f>+IFERROR((H17/D17)^(1/I8)-1,0)</f>
        <v>4.8285166519454803E-2</v>
      </c>
      <c r="J17" s="595">
        <f>+IFERROR((H17/E17)^(1/J8)-1,0)</f>
        <v>5.7737881232780452E-2</v>
      </c>
      <c r="K17" s="595">
        <f>+IFERROR((H17/F17)^(1/K8)-1,0)</f>
        <v>6.2595711190067016E-2</v>
      </c>
      <c r="L17" s="595">
        <f>+IFERROR((H17/G17)^(1/L8)-1,0)</f>
        <v>5.4081029784701862E-2</v>
      </c>
    </row>
    <row r="18" spans="1:14" ht="15" customHeight="1">
      <c r="A18" s="571">
        <v>10</v>
      </c>
      <c r="B18" s="573" t="s">
        <v>403</v>
      </c>
      <c r="C18" s="596">
        <f t="shared" ref="C18:H18" si="0">SUM(C13:C17)</f>
        <v>197263196.32654083</v>
      </c>
      <c r="D18" s="596">
        <f t="shared" si="0"/>
        <v>225268893.44229865</v>
      </c>
      <c r="E18" s="596">
        <f t="shared" si="0"/>
        <v>255683773.91468567</v>
      </c>
      <c r="F18" s="596">
        <f t="shared" si="0"/>
        <v>296280783.39715266</v>
      </c>
      <c r="G18" s="596">
        <f t="shared" si="0"/>
        <v>325203310.23565143</v>
      </c>
      <c r="H18" s="596">
        <f t="shared" si="0"/>
        <v>366890771.03099042</v>
      </c>
      <c r="I18" s="597">
        <f>+IFERROR((H18/D18)^(1/I8)-1,0)</f>
        <v>6.9593359968547652E-2</v>
      </c>
      <c r="J18" s="597">
        <f>+IFERROR((H18/E18)^(1/J8)-1,0)</f>
        <v>7.1206182074226687E-2</v>
      </c>
      <c r="K18" s="597">
        <f>+IFERROR((H18/F18)^(1/K8)-1,0)</f>
        <v>6.7982393963187171E-2</v>
      </c>
      <c r="L18" s="597">
        <f>+IFERROR((H18/G18)^(1/L8)-1,0)</f>
        <v>6.2162378830611376E-2</v>
      </c>
      <c r="N18" s="598"/>
    </row>
    <row r="19" spans="1:14" ht="15" customHeight="1">
      <c r="A19" s="571">
        <v>11</v>
      </c>
      <c r="B19" s="573" t="s">
        <v>404</v>
      </c>
      <c r="C19" s="587"/>
      <c r="D19" s="587">
        <f>D15+D16+D17</f>
        <v>172231008.68293589</v>
      </c>
      <c r="E19" s="587">
        <f>E15+E16+E17</f>
        <v>177173229.92197877</v>
      </c>
      <c r="F19" s="587">
        <f>F15+F16+F17</f>
        <v>198961104.74961132</v>
      </c>
      <c r="G19" s="587">
        <f>G15+G16+G17</f>
        <v>216588593.25690818</v>
      </c>
      <c r="H19" s="587">
        <f>H15+H16+H17</f>
        <v>241129202.8949483</v>
      </c>
      <c r="I19" s="597">
        <f>+IFERROR((H19/D19)^(1/I8)-1,0)</f>
        <v>4.7507231256151528E-2</v>
      </c>
      <c r="J19" s="599">
        <f>+IFERROR((H19/E19)^(1/J8)-1,0)</f>
        <v>6.046310503467045E-2</v>
      </c>
      <c r="K19" s="597">
        <f>+IFERROR((H19/F19)^(1/K8)-1,0)</f>
        <v>6.092981489490934E-2</v>
      </c>
      <c r="L19" s="597">
        <f>+IFERROR((H19/G19)^(1/L8)-1,0)</f>
        <v>5.5132778578097508E-2</v>
      </c>
    </row>
    <row r="20" spans="1:14" ht="15" customHeight="1">
      <c r="B20" s="573"/>
      <c r="C20" s="587"/>
      <c r="D20" s="587"/>
      <c r="E20" s="587"/>
      <c r="F20" s="587"/>
      <c r="G20" s="587"/>
      <c r="H20" s="587"/>
      <c r="I20" s="600"/>
      <c r="J20" s="600"/>
      <c r="K20" s="600"/>
      <c r="L20" s="600"/>
      <c r="N20" s="601"/>
    </row>
    <row r="21" spans="1:14" ht="15" customHeight="1">
      <c r="B21" s="573"/>
      <c r="C21" s="587"/>
      <c r="D21" s="587"/>
      <c r="E21" s="587"/>
      <c r="F21" s="587"/>
      <c r="G21" s="587"/>
      <c r="H21" s="587"/>
      <c r="I21" s="600"/>
      <c r="J21" s="600"/>
      <c r="K21" s="600"/>
      <c r="L21" s="600"/>
    </row>
    <row r="22" spans="1:14" ht="15" customHeight="1">
      <c r="B22" s="573"/>
      <c r="C22" s="587"/>
      <c r="D22" s="587"/>
      <c r="E22" s="587"/>
      <c r="F22" s="587"/>
      <c r="G22" s="587"/>
      <c r="H22" s="587"/>
      <c r="I22" s="600"/>
      <c r="J22" s="600"/>
      <c r="K22" s="600"/>
      <c r="L22" s="600"/>
    </row>
    <row r="23" spans="1:14" ht="15" customHeight="1">
      <c r="A23" s="571">
        <v>12</v>
      </c>
      <c r="B23" s="580" t="s">
        <v>405</v>
      </c>
      <c r="C23" s="602"/>
      <c r="D23" s="602"/>
      <c r="E23" s="602"/>
      <c r="F23" s="602"/>
      <c r="G23" s="602"/>
      <c r="H23" s="602"/>
      <c r="I23" s="595"/>
      <c r="J23" s="595"/>
      <c r="K23" s="595"/>
      <c r="L23" s="595"/>
    </row>
    <row r="24" spans="1:14" ht="15" customHeight="1">
      <c r="A24" s="571">
        <v>13</v>
      </c>
      <c r="B24" s="573" t="s">
        <v>406</v>
      </c>
      <c r="C24" s="589">
        <v>33200516.395199999</v>
      </c>
      <c r="D24" s="589">
        <v>37335852.694687836</v>
      </c>
      <c r="E24" s="589">
        <v>59620924.181772403</v>
      </c>
      <c r="F24" s="589">
        <v>51741841.688182697</v>
      </c>
      <c r="G24" s="589">
        <v>50072838.005597137</v>
      </c>
      <c r="H24" s="589">
        <v>93722074.157274202</v>
      </c>
      <c r="I24" s="595">
        <f>+IFERROR((H24/D24)^(1/I8)-1,0)</f>
        <v>0.13535902397448552</v>
      </c>
      <c r="J24" s="595">
        <f>+IFERROR((H24/E24)^(1/J8)-1,0)</f>
        <v>8.9978044552902592E-2</v>
      </c>
      <c r="K24" s="595">
        <f>+IFERROR((H24/F24)^(1/K8)-1,0)</f>
        <v>0.20056206909221763</v>
      </c>
      <c r="L24" s="595">
        <f>+IFERROR((H24/G24)^(1/L8)-1,0)</f>
        <v>0.36810629836294773</v>
      </c>
    </row>
    <row r="25" spans="1:14" ht="15" customHeight="1">
      <c r="A25" s="571">
        <v>14</v>
      </c>
      <c r="B25" s="573" t="s">
        <v>399</v>
      </c>
      <c r="C25" s="589">
        <v>4851654</v>
      </c>
      <c r="D25" s="589">
        <v>4859222.7213714998</v>
      </c>
      <c r="E25" s="589">
        <v>4861051</v>
      </c>
      <c r="F25" s="589">
        <v>3805773.6918313289</v>
      </c>
      <c r="G25" s="589">
        <v>4056906.1140000001</v>
      </c>
      <c r="H25" s="589">
        <v>3843498.9699999997</v>
      </c>
      <c r="I25" s="595">
        <f>+IFERROR((H25/D25)^(1/I8)-1,0)</f>
        <v>-3.1826707090830131E-2</v>
      </c>
      <c r="J25" s="595">
        <f>+IFERROR((H25/E25)^(1/J8)-1,0)</f>
        <v>-4.3751472657972856E-2</v>
      </c>
      <c r="K25" s="595">
        <f>+IFERROR((H25/F25)^(1/K8)-1,0)</f>
        <v>3.0396366974889677E-3</v>
      </c>
      <c r="L25" s="595">
        <f>+IFERROR((H25/G25)^(1/L8)-1,0)</f>
        <v>-2.6657009024503076E-2</v>
      </c>
    </row>
    <row r="26" spans="1:14" ht="15" customHeight="1">
      <c r="A26" s="571">
        <v>15</v>
      </c>
      <c r="B26" s="573" t="s">
        <v>407</v>
      </c>
      <c r="C26" s="589">
        <v>68046535.590000004</v>
      </c>
      <c r="D26" s="589">
        <v>71715861.608628497</v>
      </c>
      <c r="E26" s="589">
        <v>76838396.969999969</v>
      </c>
      <c r="F26" s="589">
        <v>87146104.189161673</v>
      </c>
      <c r="G26" s="589">
        <v>92434248.176000014</v>
      </c>
      <c r="H26" s="589">
        <v>101680414.30000003</v>
      </c>
      <c r="I26" s="595">
        <f>+IFERROR((H26/D26)^(1/I8)-1,0)</f>
        <v>4.9333145571015979E-2</v>
      </c>
      <c r="J26" s="595">
        <f>+IFERROR((H26/E26)^(1/J8)-1,0)</f>
        <v>5.4807344306523564E-2</v>
      </c>
      <c r="K26" s="595">
        <f>+IFERROR((H26/F26)^(1/K8)-1,0)</f>
        <v>4.8605428231518477E-2</v>
      </c>
      <c r="L26" s="595">
        <f>+IFERROR((H26/G26)^(1/L8)-1,0)</f>
        <v>4.8822986411835911E-2</v>
      </c>
    </row>
    <row r="27" spans="1:14" ht="15" customHeight="1">
      <c r="A27" s="571">
        <v>16</v>
      </c>
      <c r="B27" s="573" t="s">
        <v>408</v>
      </c>
      <c r="C27" s="589">
        <v>8431283.4255800005</v>
      </c>
      <c r="D27" s="589">
        <v>11381295.943706771</v>
      </c>
      <c r="E27" s="589">
        <v>10068281.040178001</v>
      </c>
      <c r="F27" s="589">
        <v>19226022.977123346</v>
      </c>
      <c r="G27" s="589">
        <v>15196345.629450176</v>
      </c>
      <c r="H27" s="589">
        <v>20477642.130151071</v>
      </c>
      <c r="I27" s="595">
        <f>+IFERROR((H27/D27)^(1/I8)-1,0)</f>
        <v>8.4387702487255689E-2</v>
      </c>
      <c r="J27" s="595">
        <f>+IFERROR((H27/E27)^(1/J8)-1,0)</f>
        <v>0.1447970428173686</v>
      </c>
      <c r="K27" s="595">
        <f>+IFERROR((H27/F27)^(1/K8)-1,0)</f>
        <v>1.9595344200308951E-2</v>
      </c>
      <c r="L27" s="595">
        <f>+IFERROR((H27/G27)^(1/L8)-1,0)</f>
        <v>0.16083473059463604</v>
      </c>
    </row>
    <row r="28" spans="1:14" ht="15" customHeight="1">
      <c r="A28" s="571">
        <v>17</v>
      </c>
      <c r="B28" s="573" t="s">
        <v>409</v>
      </c>
      <c r="C28" s="594">
        <v>0</v>
      </c>
      <c r="D28" s="594">
        <v>0</v>
      </c>
      <c r="E28" s="594">
        <v>0</v>
      </c>
      <c r="F28" s="594">
        <v>0</v>
      </c>
      <c r="G28" s="594">
        <v>13993263.780000009</v>
      </c>
      <c r="H28" s="594">
        <v>0</v>
      </c>
      <c r="I28" s="595">
        <f>+IFERROR((H28/D28)^(1/I9)-1,0)</f>
        <v>0</v>
      </c>
      <c r="J28" s="595">
        <f>+IFERROR((H28/E28)^(1/J9)-1,0)</f>
        <v>0</v>
      </c>
      <c r="K28" s="595">
        <f>+IFERROR((H28/F28)^(1/K9)-1,0)</f>
        <v>0</v>
      </c>
      <c r="L28" s="595">
        <f>+IFERROR((H28/G28)^(1/L9)-1,0)</f>
        <v>0</v>
      </c>
    </row>
    <row r="29" spans="1:14" ht="15" customHeight="1" thickBot="1">
      <c r="A29" s="571">
        <v>18</v>
      </c>
      <c r="B29" s="573" t="s">
        <v>405</v>
      </c>
      <c r="C29" s="587">
        <f t="shared" ref="C29:H29" si="1">SUM(C24:C28)</f>
        <v>114529989.41078</v>
      </c>
      <c r="D29" s="587">
        <f t="shared" si="1"/>
        <v>125292232.96839459</v>
      </c>
      <c r="E29" s="587">
        <f t="shared" si="1"/>
        <v>151388653.19195038</v>
      </c>
      <c r="F29" s="587">
        <f t="shared" si="1"/>
        <v>161919742.54629904</v>
      </c>
      <c r="G29" s="587">
        <f t="shared" si="1"/>
        <v>175753601.70504731</v>
      </c>
      <c r="H29" s="587">
        <f t="shared" si="1"/>
        <v>219723629.55742529</v>
      </c>
      <c r="I29" s="597">
        <f>+IFERROR((H29/D29)^(1/I8)-1,0)</f>
        <v>8.0559377246243402E-2</v>
      </c>
      <c r="J29" s="597">
        <f>+IFERROR((H29/E29)^(1/J8)-1,0)</f>
        <v>7.3534221431237334E-2</v>
      </c>
      <c r="K29" s="597">
        <f>+IFERROR((H29/F29)^(1/K8)-1,0)</f>
        <v>9.8481913606650817E-2</v>
      </c>
      <c r="L29" s="597">
        <f>+IFERROR((H29/G29)^(1/L8)-1,0)</f>
        <v>0.11811446337909071</v>
      </c>
    </row>
    <row r="30" spans="1:14" ht="15" customHeight="1" thickBot="1">
      <c r="A30" s="571">
        <v>19</v>
      </c>
      <c r="B30" s="603" t="s">
        <v>410</v>
      </c>
      <c r="C30" s="604">
        <f t="shared" ref="C30:H30" si="2">C26+C27</f>
        <v>76477819.015579998</v>
      </c>
      <c r="D30" s="604">
        <f t="shared" si="2"/>
        <v>83097157.552335262</v>
      </c>
      <c r="E30" s="604">
        <f t="shared" si="2"/>
        <v>86906678.01017797</v>
      </c>
      <c r="F30" s="604">
        <f t="shared" si="2"/>
        <v>106372127.16628502</v>
      </c>
      <c r="G30" s="604">
        <f t="shared" si="2"/>
        <v>107630593.80545019</v>
      </c>
      <c r="H30" s="604">
        <f t="shared" si="2"/>
        <v>122158056.4301511</v>
      </c>
      <c r="I30" s="590">
        <f>+IFERROR((H30/D30)^(1/I8)-1,0)</f>
        <v>5.4583131013815622E-2</v>
      </c>
      <c r="J30" s="591">
        <f>+IFERROR((H30/E30)^(1/J8)-1,0)</f>
        <v>6.700269690883931E-2</v>
      </c>
      <c r="K30" s="592">
        <f>+IFERROR((H30/F30)^(1/K8)-1,0)</f>
        <v>4.3495413873640754E-2</v>
      </c>
      <c r="L30" s="593">
        <f>+IFERROR((H30/G30)^(1/L8)-1,0)</f>
        <v>6.5352155764421216E-2</v>
      </c>
    </row>
    <row r="31" spans="1:14" ht="15" customHeight="1">
      <c r="A31" s="571">
        <v>20</v>
      </c>
      <c r="B31" s="573"/>
      <c r="C31" s="602"/>
      <c r="D31" s="602"/>
      <c r="E31" s="602"/>
      <c r="F31" s="602"/>
      <c r="G31" s="602"/>
      <c r="H31" s="602"/>
      <c r="I31" s="595"/>
      <c r="J31" s="595"/>
      <c r="K31" s="595"/>
      <c r="L31" s="595"/>
    </row>
    <row r="32" spans="1:14" ht="15" customHeight="1">
      <c r="A32" s="571">
        <v>21</v>
      </c>
      <c r="B32" s="580" t="s">
        <v>411</v>
      </c>
      <c r="C32" s="602"/>
      <c r="D32" s="602"/>
      <c r="E32" s="602"/>
      <c r="F32" s="602"/>
      <c r="G32" s="602"/>
      <c r="H32" s="602"/>
      <c r="I32" s="595"/>
      <c r="J32" s="595"/>
      <c r="K32" s="595"/>
      <c r="L32" s="595"/>
    </row>
    <row r="33" spans="1:12" ht="15" customHeight="1">
      <c r="A33" s="571">
        <v>22</v>
      </c>
      <c r="B33" s="573" t="s">
        <v>406</v>
      </c>
      <c r="C33" s="589">
        <v>3065223.1120000002</v>
      </c>
      <c r="D33" s="589">
        <v>4713859.616951271</v>
      </c>
      <c r="E33" s="589">
        <v>3004880.7792100338</v>
      </c>
      <c r="F33" s="589">
        <v>5612906.081697383</v>
      </c>
      <c r="G33" s="589">
        <v>11298008.20224</v>
      </c>
      <c r="H33" s="589">
        <v>11275733.084233901</v>
      </c>
      <c r="I33" s="595">
        <f>+IFERROR((H33/D33)^(1/I8)-1,0)</f>
        <v>0.12783062103424858</v>
      </c>
      <c r="J33" s="595">
        <f>+IFERROR((H33/E33)^(1/J8)-1,0)</f>
        <v>0.2864526838630006</v>
      </c>
      <c r="K33" s="595">
        <f>+IFERROR((H33/F33)^(1/K8)-1,0)</f>
        <v>0.23941726620966541</v>
      </c>
      <c r="L33" s="595">
        <f>+IFERROR((H33/G33)^(1/L8)-1,0)</f>
        <v>-9.8628483146845358E-4</v>
      </c>
    </row>
    <row r="34" spans="1:12" ht="15" customHeight="1">
      <c r="A34" s="571">
        <v>23</v>
      </c>
      <c r="B34" s="573" t="s">
        <v>412</v>
      </c>
      <c r="C34" s="589">
        <v>0</v>
      </c>
      <c r="D34" s="589">
        <v>0</v>
      </c>
      <c r="E34" s="589">
        <v>0</v>
      </c>
      <c r="F34" s="589">
        <v>0</v>
      </c>
      <c r="G34" s="589">
        <v>0</v>
      </c>
      <c r="H34" s="589">
        <v>0</v>
      </c>
      <c r="I34" s="595">
        <f>+IFERROR((H34/D34)^(1/I8)-1,0)</f>
        <v>0</v>
      </c>
      <c r="J34" s="595">
        <f>+IFERROR((H34/E34)^(1/J8)-1,0)</f>
        <v>0</v>
      </c>
      <c r="K34" s="595">
        <f>+IFERROR((H34/F34)^(1/K8)-1,0)</f>
        <v>0</v>
      </c>
      <c r="L34" s="595">
        <f>+IFERROR((H34/G34)^(1/L8)-1,0)</f>
        <v>0</v>
      </c>
    </row>
    <row r="35" spans="1:12" ht="15" customHeight="1">
      <c r="A35" s="571">
        <v>24</v>
      </c>
      <c r="B35" s="573" t="s">
        <v>408</v>
      </c>
      <c r="C35" s="589">
        <v>17232429.778999999</v>
      </c>
      <c r="D35" s="589">
        <v>19142501.505263999</v>
      </c>
      <c r="E35" s="589">
        <v>19349755.845665999</v>
      </c>
      <c r="F35" s="589">
        <v>25514388.377279997</v>
      </c>
      <c r="G35" s="589">
        <v>28304529.63778</v>
      </c>
      <c r="H35" s="589">
        <v>25477630.390436001</v>
      </c>
      <c r="I35" s="595">
        <f>+IFERROR((H35/D35)^(1/I8)-1,0)</f>
        <v>4.0220874203706458E-2</v>
      </c>
      <c r="J35" s="595">
        <f>+IFERROR((H35/E35)^(1/J8)-1,0)</f>
        <v>5.3801397502144299E-2</v>
      </c>
      <c r="K35" s="595">
        <f>+IFERROR((H35/F35)^(1/K8)-1,0)</f>
        <v>-4.4350640679280406E-4</v>
      </c>
      <c r="L35" s="595">
        <f>+IFERROR((H35/G35)^(1/L8)-1,0)</f>
        <v>-5.1250532056467679E-2</v>
      </c>
    </row>
    <row r="36" spans="1:12" ht="15" customHeight="1">
      <c r="A36" s="571">
        <v>25</v>
      </c>
      <c r="B36" s="573" t="s">
        <v>409</v>
      </c>
      <c r="C36" s="594">
        <v>7361457.3600000003</v>
      </c>
      <c r="D36" s="594">
        <v>1498249.31</v>
      </c>
      <c r="E36" s="594">
        <v>2793717.6899999995</v>
      </c>
      <c r="F36" s="594">
        <v>1805160.3169022966</v>
      </c>
      <c r="G36" s="594">
        <v>2112845.4900000002</v>
      </c>
      <c r="H36" s="594">
        <v>3194525.1691330001</v>
      </c>
      <c r="I36" s="605">
        <f>+IFERROR((H36/D36)^(1/I9)-1,0)</f>
        <v>0</v>
      </c>
      <c r="J36" s="605">
        <f>+IFERROR((H36/E36)^(1/J9)-1,0)</f>
        <v>0</v>
      </c>
      <c r="K36" s="605">
        <f>+IFERROR((H36/F36)^(1/K9)-1,0)</f>
        <v>0</v>
      </c>
      <c r="L36" s="605">
        <f>+IFERROR((H36/G36)^(1/L9)-1,0)</f>
        <v>0</v>
      </c>
    </row>
    <row r="37" spans="1:12" ht="15" customHeight="1" thickBot="1">
      <c r="A37" s="571">
        <v>26</v>
      </c>
      <c r="B37" s="606" t="s">
        <v>411</v>
      </c>
      <c r="C37" s="589">
        <f t="shared" ref="C37:H37" si="3">SUM(C33:C36)</f>
        <v>27659110.250999998</v>
      </c>
      <c r="D37" s="589">
        <f t="shared" si="3"/>
        <v>25354610.43221527</v>
      </c>
      <c r="E37" s="589">
        <f t="shared" si="3"/>
        <v>25148354.314876035</v>
      </c>
      <c r="F37" s="589">
        <f t="shared" si="3"/>
        <v>32932454.775879674</v>
      </c>
      <c r="G37" s="589">
        <f t="shared" si="3"/>
        <v>41715383.330020003</v>
      </c>
      <c r="H37" s="589">
        <f t="shared" si="3"/>
        <v>39947888.643802904</v>
      </c>
      <c r="I37" s="607">
        <f>+IFERROR((H37/D37)^(1/I8)-1,0)</f>
        <v>6.471328806036869E-2</v>
      </c>
      <c r="J37" s="607">
        <f>+IFERROR((H37/E37)^(1/J8)-1,0)</f>
        <v>9.2151071550399477E-2</v>
      </c>
      <c r="K37" s="607">
        <f>+IFERROR((H37/F37)^(1/K8)-1,0)</f>
        <v>6.1221572390643741E-2</v>
      </c>
      <c r="L37" s="607">
        <f>+IFERROR((H37/G37)^(1/L8)-1,0)</f>
        <v>-2.1414456002513571E-2</v>
      </c>
    </row>
    <row r="38" spans="1:12" ht="15" customHeight="1" thickBot="1">
      <c r="A38" s="571">
        <v>27</v>
      </c>
      <c r="B38" s="608" t="s">
        <v>410</v>
      </c>
      <c r="C38" s="587">
        <f t="shared" ref="C38:H38" si="4">C34+C35</f>
        <v>17232429.778999999</v>
      </c>
      <c r="D38" s="587">
        <f t="shared" si="4"/>
        <v>19142501.505263999</v>
      </c>
      <c r="E38" s="587">
        <f t="shared" si="4"/>
        <v>19349755.845665999</v>
      </c>
      <c r="F38" s="587">
        <f t="shared" si="4"/>
        <v>25514388.377279997</v>
      </c>
      <c r="G38" s="587">
        <f t="shared" si="4"/>
        <v>28304529.63778</v>
      </c>
      <c r="H38" s="587">
        <f t="shared" si="4"/>
        <v>25477630.390436001</v>
      </c>
      <c r="I38" s="590">
        <f>+IFERROR((H38/D38)^(1/I8)-1,0)</f>
        <v>4.0220874203706458E-2</v>
      </c>
      <c r="J38" s="591">
        <f>+IFERROR((H38/E38)^(1/J8)-1,0)</f>
        <v>5.3801397502144299E-2</v>
      </c>
      <c r="K38" s="593">
        <f>+IFERROR((H38/F38)^(1/K8)-1,0)</f>
        <v>-4.4350640679280406E-4</v>
      </c>
      <c r="L38" s="609">
        <f>+IFERROR((H38/G38)^(1/L8)-1,0)</f>
        <v>-5.1250532056467679E-2</v>
      </c>
    </row>
    <row r="39" spans="1:12" ht="15" customHeight="1" thickBot="1">
      <c r="A39" s="571">
        <v>28</v>
      </c>
      <c r="B39" s="608"/>
      <c r="C39" s="587"/>
      <c r="D39" s="587"/>
      <c r="E39" s="587"/>
      <c r="F39" s="587"/>
      <c r="G39" s="587"/>
      <c r="H39" s="587"/>
      <c r="I39" s="595"/>
      <c r="J39" s="595"/>
      <c r="K39" s="595"/>
      <c r="L39" s="595"/>
    </row>
    <row r="40" spans="1:12" ht="15" customHeight="1" thickBot="1">
      <c r="A40" s="571">
        <v>29</v>
      </c>
      <c r="B40" s="610" t="s">
        <v>413</v>
      </c>
      <c r="C40" s="611"/>
      <c r="D40" s="611">
        <f>+D38+D30</f>
        <v>102239659.05759926</v>
      </c>
      <c r="E40" s="611">
        <f>+E38+E30</f>
        <v>106256433.85584396</v>
      </c>
      <c r="F40" s="611">
        <f>+F38+F30</f>
        <v>131886515.54356502</v>
      </c>
      <c r="G40" s="611">
        <f>+G38+G30</f>
        <v>135935123.44323018</v>
      </c>
      <c r="H40" s="611">
        <f>+H38+H30</f>
        <v>147635686.8205871</v>
      </c>
      <c r="I40" s="612">
        <f>+IFERROR((H40/D40)^(1/I8)-1,0)</f>
        <v>5.1985914740693584E-2</v>
      </c>
      <c r="J40" s="591">
        <f>+IFERROR((H40/E40)^(1/J8)-1,0)</f>
        <v>6.4650049429560097E-2</v>
      </c>
      <c r="K40" s="613">
        <f>+IFERROR((H40/F40)^(1/K8)-1,0)</f>
        <v>3.5318894294444458E-2</v>
      </c>
      <c r="L40" s="614">
        <f>+IFERROR((H40/G40)^(1/L8)-1,0)</f>
        <v>4.2149036712350485E-2</v>
      </c>
    </row>
    <row r="41" spans="1:12" ht="15" customHeight="1">
      <c r="A41" s="615">
        <v>30</v>
      </c>
      <c r="B41" s="616"/>
      <c r="C41" s="617"/>
      <c r="D41" s="617"/>
      <c r="E41" s="617"/>
      <c r="F41" s="617"/>
      <c r="G41" s="617"/>
      <c r="H41" s="617"/>
      <c r="I41" s="618"/>
      <c r="J41" s="618"/>
      <c r="K41" s="618"/>
      <c r="L41" s="618"/>
    </row>
    <row r="42" spans="1:12" ht="15" customHeight="1">
      <c r="A42" s="571">
        <v>31</v>
      </c>
      <c r="B42" s="581" t="s">
        <v>414</v>
      </c>
      <c r="C42" s="617"/>
      <c r="D42" s="617"/>
      <c r="E42" s="617"/>
      <c r="F42" s="617"/>
      <c r="G42" s="617"/>
      <c r="H42" s="617"/>
      <c r="I42" s="595"/>
      <c r="J42" s="595"/>
      <c r="K42" s="595"/>
      <c r="L42" s="595"/>
    </row>
    <row r="43" spans="1:12" ht="15" customHeight="1">
      <c r="A43" s="571">
        <v>32</v>
      </c>
      <c r="B43" s="573" t="s">
        <v>406</v>
      </c>
      <c r="C43" s="587">
        <v>778505457.78320003</v>
      </c>
      <c r="D43" s="587">
        <v>751245623.69277048</v>
      </c>
      <c r="E43" s="587">
        <v>1234946227.7784369</v>
      </c>
      <c r="F43" s="587">
        <v>1246912240.2155473</v>
      </c>
      <c r="G43" s="587">
        <v>1583950371.7398412</v>
      </c>
      <c r="H43" s="587">
        <v>2330849777.8288035</v>
      </c>
      <c r="I43" s="595">
        <f>+IFERROR((H43/D43)^(1/I8)-1,0)</f>
        <v>0.16902863408920088</v>
      </c>
      <c r="J43" s="595">
        <f>+IFERROR((H43/E43)^(1/J8)-1,0)</f>
        <v>0.12861534247038753</v>
      </c>
      <c r="K43" s="595">
        <f>+IFERROR((H43/F43)^(1/K8)-1,0)</f>
        <v>0.21225323758860126</v>
      </c>
      <c r="L43" s="595">
        <f>+IFERROR((H43/G43)^(1/L8)-1,0)</f>
        <v>0.21307138153895466</v>
      </c>
    </row>
    <row r="44" spans="1:12" ht="15" customHeight="1">
      <c r="A44" s="571">
        <v>33</v>
      </c>
      <c r="B44" s="573" t="s">
        <v>399</v>
      </c>
      <c r="C44" s="587">
        <v>124643363.87</v>
      </c>
      <c r="D44" s="587">
        <v>120648500.94350952</v>
      </c>
      <c r="E44" s="587">
        <v>113206055</v>
      </c>
      <c r="F44" s="587">
        <v>107422862.53908435</v>
      </c>
      <c r="G44" s="587">
        <v>102337939.79583335</v>
      </c>
      <c r="H44" s="587">
        <v>94699227.839500055</v>
      </c>
      <c r="I44" s="595">
        <f>+IFERROR((H44/D44)^(1/I8)-1,0)</f>
        <v>-3.2851782910177207E-2</v>
      </c>
      <c r="J44" s="595">
        <f>+IFERROR((H44/E44)^(1/J8)-1,0)</f>
        <v>-3.3429196325976851E-2</v>
      </c>
      <c r="K44" s="595">
        <f>+IFERROR((H44/F44)^(1/K8)-1,0)</f>
        <v>-3.8047209003654214E-2</v>
      </c>
      <c r="L44" s="595">
        <f>+IFERROR((H44/G44)^(1/L8)-1,0)</f>
        <v>-3.8044717126533789E-2</v>
      </c>
    </row>
    <row r="45" spans="1:12" ht="15" customHeight="1">
      <c r="A45" s="571">
        <v>34</v>
      </c>
      <c r="B45" s="573" t="s">
        <v>415</v>
      </c>
      <c r="C45" s="587">
        <v>1350432363.3098884</v>
      </c>
      <c r="D45" s="587">
        <v>1408241595.9067862</v>
      </c>
      <c r="E45" s="587">
        <v>1395944754.2666302</v>
      </c>
      <c r="F45" s="587">
        <v>1641251984.190177</v>
      </c>
      <c r="G45" s="587">
        <v>1922288882.9456563</v>
      </c>
      <c r="H45" s="587">
        <v>2172658791.9976249</v>
      </c>
      <c r="I45" s="595">
        <f>+IFERROR((H45/D45)^(1/I8)-1,0)</f>
        <v>6.1632962391740431E-2</v>
      </c>
      <c r="J45" s="595">
        <f>+IFERROR((H45/E45)^(1/J8)-1,0)</f>
        <v>8.7914871742242218E-2</v>
      </c>
      <c r="K45" s="595">
        <f>+IFERROR((H45/F45)^(1/K8)-1,0)</f>
        <v>9.0139126063395469E-2</v>
      </c>
      <c r="L45" s="595">
        <f>+IFERROR((H45/G45)^(1/L8)-1,0)</f>
        <v>6.3130154267700966E-2</v>
      </c>
    </row>
    <row r="46" spans="1:12" ht="15" customHeight="1">
      <c r="A46" s="571">
        <v>35</v>
      </c>
      <c r="B46" s="573" t="s">
        <v>416</v>
      </c>
      <c r="C46" s="587">
        <v>305181627.26675284</v>
      </c>
      <c r="D46" s="587">
        <v>221758096.08800077</v>
      </c>
      <c r="E46" s="587">
        <v>203380656.38862082</v>
      </c>
      <c r="F46" s="587">
        <v>180138722.16620567</v>
      </c>
      <c r="G46" s="587">
        <v>0</v>
      </c>
      <c r="H46" s="587">
        <v>0</v>
      </c>
      <c r="I46" s="595">
        <f>+IFERROR((H46/D46)^(1/I8)-1,0)</f>
        <v>-1</v>
      </c>
      <c r="J46" s="595">
        <f>+IFERROR((H46/E46)^(1/J8)-1,0)</f>
        <v>-1</v>
      </c>
      <c r="K46" s="595">
        <f>+IFERROR((H46/F46)^(1/K8)-1,0)</f>
        <v>-1</v>
      </c>
      <c r="L46" s="595">
        <f>+IFERROR((H46/G46)^(1/L8)-1,0)</f>
        <v>0</v>
      </c>
    </row>
    <row r="47" spans="1:12" ht="15" customHeight="1">
      <c r="A47" s="571">
        <v>36</v>
      </c>
      <c r="B47" s="573" t="s">
        <v>409</v>
      </c>
      <c r="C47" s="594">
        <v>72740053.70736444</v>
      </c>
      <c r="D47" s="594">
        <v>42776224</v>
      </c>
      <c r="E47" s="594">
        <v>29838500</v>
      </c>
      <c r="F47" s="594">
        <v>127847726</v>
      </c>
      <c r="G47" s="594">
        <v>188037776.8176074</v>
      </c>
      <c r="H47" s="594">
        <v>255040633.52536768</v>
      </c>
      <c r="I47" s="595">
        <f>+IFERROR((H47/D47)^(1/I9)-1,0)</f>
        <v>0</v>
      </c>
      <c r="J47" s="595">
        <f>+IFERROR((H47/E47)^(1/J9)-1,0)</f>
        <v>0</v>
      </c>
      <c r="K47" s="595">
        <f>+IFERROR((H47/F47)^(1/K9)-1,0)</f>
        <v>0</v>
      </c>
      <c r="L47" s="595">
        <f>+IFERROR((H47/G47)^(1/L9)-1,0)</f>
        <v>0</v>
      </c>
    </row>
    <row r="48" spans="1:12" ht="15" customHeight="1" thickBot="1">
      <c r="A48" s="571">
        <v>37</v>
      </c>
      <c r="B48" s="606" t="s">
        <v>414</v>
      </c>
      <c r="C48" s="587">
        <f t="shared" ref="C48:H48" si="5">SUM(C43:C47)</f>
        <v>2631502865.9372058</v>
      </c>
      <c r="D48" s="587">
        <f t="shared" si="5"/>
        <v>2544670040.6310668</v>
      </c>
      <c r="E48" s="587">
        <f t="shared" si="5"/>
        <v>2977316193.4336877</v>
      </c>
      <c r="F48" s="587">
        <f t="shared" si="5"/>
        <v>3303573535.1110148</v>
      </c>
      <c r="G48" s="587">
        <f t="shared" si="5"/>
        <v>3796614971.2989383</v>
      </c>
      <c r="H48" s="587">
        <f t="shared" si="5"/>
        <v>4853248431.1912956</v>
      </c>
      <c r="I48" s="597">
        <f>+IFERROR((H48/D48)^(1/I8)-1,0)</f>
        <v>9.3140554086913907E-2</v>
      </c>
      <c r="J48" s="597">
        <f>+IFERROR((H48/E48)^(1/J8)-1,0)</f>
        <v>9.754033136768725E-2</v>
      </c>
      <c r="K48" s="597">
        <f>+IFERROR((H48/F48)^(1/K8)-1,0)</f>
        <v>0.12564008981245145</v>
      </c>
      <c r="L48" s="597">
        <f>+IFERROR((H48/G48)^(1/L8)-1,0)</f>
        <v>0.13062343596741277</v>
      </c>
    </row>
    <row r="49" spans="1:13" ht="15" customHeight="1" thickBot="1">
      <c r="A49" s="571">
        <v>38</v>
      </c>
      <c r="B49" s="610" t="s">
        <v>410</v>
      </c>
      <c r="C49" s="611">
        <f t="shared" ref="C49:H49" si="6">C45+C46</f>
        <v>1655613990.5766411</v>
      </c>
      <c r="D49" s="611">
        <f t="shared" si="6"/>
        <v>1629999691.994787</v>
      </c>
      <c r="E49" s="611">
        <f t="shared" si="6"/>
        <v>1599325410.655251</v>
      </c>
      <c r="F49" s="611">
        <f t="shared" si="6"/>
        <v>1821390706.3563826</v>
      </c>
      <c r="G49" s="611">
        <f t="shared" si="6"/>
        <v>1922288882.9456563</v>
      </c>
      <c r="H49" s="611">
        <f t="shared" si="6"/>
        <v>2172658791.9976249</v>
      </c>
      <c r="I49" s="612">
        <f>+IFERROR((H49/D49)^(1/I8)-1,0)</f>
        <v>4.043354384924247E-2</v>
      </c>
      <c r="J49" s="614">
        <f>+IFERROR((H49/E49)^(1/J$8)-1,0)</f>
        <v>6.0092471904648503E-2</v>
      </c>
      <c r="K49" s="613">
        <f>+IFERROR((H49/F49)^(1/K8)-1,0)</f>
        <v>5.5761121311290962E-2</v>
      </c>
      <c r="L49" s="613">
        <f>+IFERROR((H49/G49)^(1/L8)-1,0)</f>
        <v>6.3130154267700966E-2</v>
      </c>
    </row>
    <row r="50" spans="1:13" ht="15" thickBot="1">
      <c r="A50" s="615"/>
      <c r="B50" s="575"/>
      <c r="C50" s="575"/>
      <c r="D50" s="619"/>
      <c r="E50" s="619"/>
      <c r="F50" s="619"/>
      <c r="G50" s="619"/>
      <c r="H50" s="619"/>
      <c r="I50" s="575"/>
      <c r="J50" s="575"/>
      <c r="K50" s="575"/>
      <c r="L50" s="575"/>
    </row>
    <row r="51" spans="1:13" ht="15" thickBot="1">
      <c r="A51" s="620"/>
      <c r="B51" s="621"/>
      <c r="C51" s="621"/>
      <c r="D51" s="621"/>
      <c r="E51" s="621"/>
      <c r="F51" s="621"/>
      <c r="G51" s="621"/>
      <c r="H51" s="621"/>
      <c r="I51" s="622"/>
      <c r="J51" s="622"/>
      <c r="K51" s="622"/>
      <c r="L51" s="663"/>
      <c r="M51" s="624"/>
    </row>
    <row r="52" spans="1:13" ht="29.4" thickBot="1">
      <c r="A52" s="625"/>
      <c r="B52" s="626" t="s">
        <v>418</v>
      </c>
      <c r="C52" s="627"/>
      <c r="D52" s="589"/>
      <c r="E52" s="589">
        <v>1004833.0833333334</v>
      </c>
      <c r="F52" s="589">
        <v>1041218.8333333334</v>
      </c>
      <c r="G52" s="589">
        <v>1060703.9166666667</v>
      </c>
      <c r="H52" s="589">
        <v>1075056.6666666667</v>
      </c>
      <c r="I52" s="626"/>
      <c r="J52" s="614">
        <f>+IFERROR((H52/E52)^(1/J$8)-1,0)</f>
        <v>1.2950171126070664E-2</v>
      </c>
      <c r="K52" s="618"/>
      <c r="L52" s="664"/>
      <c r="M52" s="624"/>
    </row>
    <row r="53" spans="1:13" ht="15.75" customHeight="1" thickBot="1">
      <c r="A53" s="625"/>
      <c r="B53" s="626" t="s">
        <v>419</v>
      </c>
      <c r="C53" s="627"/>
      <c r="D53" s="627"/>
      <c r="E53" s="627"/>
      <c r="F53" s="627"/>
      <c r="G53" s="627"/>
      <c r="H53" s="627"/>
      <c r="I53" s="626"/>
      <c r="J53" s="626"/>
      <c r="K53" s="624"/>
      <c r="L53" s="664"/>
      <c r="M53" s="624"/>
    </row>
    <row r="54" spans="1:13" ht="15" thickBot="1">
      <c r="A54" s="625">
        <v>39</v>
      </c>
      <c r="B54" s="626" t="s">
        <v>420</v>
      </c>
      <c r="C54" s="627"/>
      <c r="D54" s="627"/>
      <c r="E54" s="628">
        <f>E30/E52</f>
        <v>86.488671055577115</v>
      </c>
      <c r="F54" s="628">
        <f>F30/F52</f>
        <v>102.16116320691954</v>
      </c>
      <c r="G54" s="628">
        <f>G30/G52</f>
        <v>101.47091201820632</v>
      </c>
      <c r="H54" s="628">
        <f>H30/H52</f>
        <v>113.62941156294188</v>
      </c>
      <c r="I54" s="626"/>
      <c r="J54" s="614">
        <f>+IFERROR((H54/E54)^(1/J$8)-1,0)</f>
        <v>5.3361485415101662E-2</v>
      </c>
      <c r="K54" s="618"/>
      <c r="L54" s="664"/>
      <c r="M54" s="624"/>
    </row>
    <row r="55" spans="1:13" ht="15" thickBot="1">
      <c r="A55" s="625">
        <v>40</v>
      </c>
      <c r="B55" s="626" t="s">
        <v>421</v>
      </c>
      <c r="C55" s="627"/>
      <c r="D55" s="627"/>
      <c r="E55" s="628">
        <f>+E49/E52</f>
        <v>1591.6329161354918</v>
      </c>
      <c r="F55" s="628">
        <f>+F49/F52</f>
        <v>1749.2871316257558</v>
      </c>
      <c r="G55" s="628">
        <f>+G49/G52</f>
        <v>1812.2765955145883</v>
      </c>
      <c r="H55" s="628">
        <f>+H49/H52</f>
        <v>2020.9714142178161</v>
      </c>
      <c r="I55" s="626"/>
      <c r="J55" s="614">
        <f>+IFERROR((H55/E55)^(1/J$8)-1,0)</f>
        <v>4.6539604930586842E-2</v>
      </c>
      <c r="K55" s="618"/>
      <c r="L55" s="664"/>
      <c r="M55" s="624"/>
    </row>
    <row r="56" spans="1:13" ht="15" thickBot="1">
      <c r="A56" s="625">
        <v>41</v>
      </c>
      <c r="B56" s="626" t="s">
        <v>422</v>
      </c>
      <c r="C56" s="627"/>
      <c r="D56" s="627"/>
      <c r="E56" s="628">
        <f>E19/E52</f>
        <v>176.32105556700213</v>
      </c>
      <c r="F56" s="628">
        <f>F19/F52</f>
        <v>191.08481174189095</v>
      </c>
      <c r="G56" s="628">
        <f>G19/G52</f>
        <v>204.19326246814697</v>
      </c>
      <c r="H56" s="628">
        <f>H19/H52</f>
        <v>224.29441197978551</v>
      </c>
      <c r="I56" s="626"/>
      <c r="J56" s="614">
        <f>+IFERROR((H56/E56)^(1/J$8)-1,0)</f>
        <v>4.690549966123303E-2</v>
      </c>
      <c r="K56" s="618"/>
      <c r="L56" s="664"/>
      <c r="M56" s="624"/>
    </row>
    <row r="57" spans="1:13" ht="15" thickBot="1">
      <c r="A57" s="629"/>
      <c r="B57" s="630"/>
      <c r="C57" s="631"/>
      <c r="D57" s="631"/>
      <c r="E57" s="632"/>
      <c r="F57" s="632"/>
      <c r="G57" s="632"/>
      <c r="H57" s="632"/>
      <c r="I57" s="630"/>
      <c r="J57" s="632"/>
      <c r="K57" s="665"/>
      <c r="L57" s="666"/>
      <c r="M57" s="624"/>
    </row>
    <row r="58" spans="1:13">
      <c r="C58" s="633"/>
      <c r="D58" s="633"/>
      <c r="E58" s="634"/>
      <c r="F58" s="634"/>
      <c r="G58" s="634"/>
      <c r="H58" s="634"/>
      <c r="J58" s="634"/>
      <c r="K58" s="618"/>
      <c r="M58" s="624"/>
    </row>
    <row r="59" spans="1:13">
      <c r="B59" s="635" t="s">
        <v>423</v>
      </c>
      <c r="I59" s="575"/>
      <c r="J59" s="636"/>
      <c r="K59" s="575"/>
    </row>
    <row r="60" spans="1:13">
      <c r="B60" s="635" t="s">
        <v>424</v>
      </c>
      <c r="C60" s="633"/>
      <c r="D60" s="633"/>
      <c r="E60" s="633"/>
      <c r="F60" s="633"/>
      <c r="G60" s="633"/>
      <c r="H60" s="633"/>
    </row>
    <row r="61" spans="1:13">
      <c r="C61" s="633"/>
      <c r="D61" s="633"/>
      <c r="E61" s="633"/>
      <c r="F61" s="633"/>
      <c r="G61" s="633"/>
      <c r="H61" s="633"/>
    </row>
    <row r="62" spans="1:13">
      <c r="C62" s="633"/>
      <c r="D62" s="633"/>
      <c r="E62" s="633"/>
      <c r="F62" s="633"/>
      <c r="G62" s="633"/>
      <c r="H62" s="633"/>
    </row>
    <row r="63" spans="1:13">
      <c r="C63" s="633"/>
      <c r="D63" s="633"/>
      <c r="E63" s="633"/>
      <c r="F63" s="633"/>
      <c r="G63" s="633"/>
      <c r="H63" s="633"/>
    </row>
    <row r="64" spans="1:13">
      <c r="C64" s="633"/>
      <c r="D64" s="633"/>
      <c r="E64" s="633"/>
      <c r="F64" s="633"/>
      <c r="G64" s="633"/>
      <c r="H64" s="633"/>
    </row>
    <row r="65" spans="3:8">
      <c r="C65" s="633"/>
      <c r="D65" s="633"/>
      <c r="E65" s="633"/>
      <c r="F65" s="633"/>
      <c r="G65" s="633"/>
      <c r="H65" s="633"/>
    </row>
    <row r="66" spans="3:8">
      <c r="C66" s="633"/>
      <c r="D66" s="633"/>
      <c r="E66" s="633"/>
      <c r="F66" s="633"/>
      <c r="G66" s="633"/>
      <c r="H66" s="633"/>
    </row>
    <row r="67" spans="3:8">
      <c r="C67" s="633"/>
      <c r="D67" s="633"/>
      <c r="E67" s="633"/>
      <c r="F67" s="633"/>
      <c r="G67" s="633"/>
      <c r="H67" s="633"/>
    </row>
    <row r="68" spans="3:8">
      <c r="C68" s="633"/>
      <c r="D68" s="633"/>
      <c r="E68" s="633"/>
      <c r="F68" s="633"/>
      <c r="G68" s="633"/>
      <c r="H68" s="633"/>
    </row>
    <row r="69" spans="3:8">
      <c r="C69" s="633"/>
      <c r="D69" s="633"/>
      <c r="E69" s="633"/>
      <c r="F69" s="633"/>
      <c r="G69" s="633"/>
      <c r="H69" s="633"/>
    </row>
    <row r="70" spans="3:8">
      <c r="C70" s="633"/>
      <c r="D70" s="633"/>
      <c r="E70" s="633"/>
      <c r="F70" s="633"/>
      <c r="G70" s="633"/>
      <c r="H70" s="633"/>
    </row>
  </sheetData>
  <mergeCells count="4">
    <mergeCell ref="B2:L2"/>
    <mergeCell ref="B3:L3"/>
    <mergeCell ref="B4:L4"/>
    <mergeCell ref="I6:L6"/>
  </mergeCells>
  <printOptions horizontalCentered="1"/>
  <pageMargins left="0.45" right="0.45" top="0.75" bottom="0.5" header="0.3" footer="0.3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0"/>
  <sheetViews>
    <sheetView tabSelected="1" topLeftCell="A22" zoomScale="70" zoomScaleNormal="85" workbookViewId="0">
      <selection activeCell="C45" sqref="C45"/>
    </sheetView>
  </sheetViews>
  <sheetFormatPr defaultColWidth="10.28515625" defaultRowHeight="18"/>
  <cols>
    <col min="1" max="1" width="4.42578125" style="457" customWidth="1"/>
    <col min="2" max="2" width="64" style="464" customWidth="1"/>
    <col min="3" max="3" width="1.28515625" style="464" customWidth="1"/>
    <col min="4" max="4" width="18.140625" style="464" bestFit="1" customWidth="1"/>
    <col min="5" max="5" width="18.140625" style="456" bestFit="1" customWidth="1"/>
    <col min="6" max="6" width="18.140625" style="464" bestFit="1" customWidth="1"/>
    <col min="7" max="7" width="16" style="464" customWidth="1"/>
    <col min="8" max="8" width="14.42578125" style="457" customWidth="1"/>
    <col min="9" max="9" width="17.28515625" style="458" bestFit="1" customWidth="1"/>
    <col min="10" max="16384" width="10.28515625" style="457"/>
  </cols>
  <sheetData>
    <row r="1" spans="2:9">
      <c r="B1" s="454"/>
      <c r="C1" s="454"/>
      <c r="D1" s="455"/>
      <c r="F1" s="456"/>
      <c r="G1" s="456"/>
    </row>
    <row r="2" spans="2:9">
      <c r="B2" s="797" t="s">
        <v>352</v>
      </c>
      <c r="C2" s="797"/>
      <c r="D2" s="797"/>
      <c r="E2" s="797"/>
      <c r="F2" s="797"/>
      <c r="G2" s="797"/>
      <c r="H2" s="797"/>
      <c r="I2" s="459"/>
    </row>
    <row r="3" spans="2:9">
      <c r="B3" s="797" t="s">
        <v>353</v>
      </c>
      <c r="C3" s="797"/>
      <c r="D3" s="797"/>
      <c r="E3" s="797"/>
      <c r="F3" s="797"/>
      <c r="G3" s="797"/>
      <c r="H3" s="797"/>
    </row>
    <row r="4" spans="2:9">
      <c r="B4" s="798">
        <v>40908</v>
      </c>
      <c r="C4" s="798"/>
      <c r="D4" s="798"/>
      <c r="E4" s="798"/>
      <c r="F4" s="798"/>
      <c r="G4" s="798"/>
      <c r="H4" s="798"/>
    </row>
    <row r="5" spans="2:9">
      <c r="B5" s="460"/>
      <c r="C5" s="460"/>
      <c r="D5" s="461"/>
      <c r="E5" s="462"/>
      <c r="F5" s="461"/>
      <c r="G5" s="461"/>
      <c r="H5" s="463"/>
    </row>
    <row r="6" spans="2:9">
      <c r="B6" s="799" t="s">
        <v>354</v>
      </c>
      <c r="C6" s="799"/>
      <c r="D6" s="799"/>
      <c r="E6" s="799"/>
      <c r="F6" s="799"/>
      <c r="G6" s="799"/>
      <c r="H6" s="799"/>
    </row>
    <row r="7" spans="2:9">
      <c r="H7" s="463"/>
    </row>
    <row r="8" spans="2:9" s="466" customFormat="1">
      <c r="B8" s="800" t="s">
        <v>355</v>
      </c>
      <c r="C8" s="800"/>
      <c r="D8" s="800"/>
      <c r="E8" s="800"/>
      <c r="F8" s="800"/>
      <c r="G8" s="800"/>
      <c r="H8" s="800"/>
      <c r="I8" s="465"/>
    </row>
    <row r="9" spans="2:9" s="466" customFormat="1">
      <c r="B9" s="467"/>
      <c r="C9" s="467" t="s">
        <v>294</v>
      </c>
      <c r="D9" s="467"/>
      <c r="E9" s="796" t="s">
        <v>356</v>
      </c>
      <c r="F9" s="796"/>
      <c r="G9" s="796"/>
      <c r="I9" s="468"/>
    </row>
    <row r="10" spans="2:9" s="466" customFormat="1">
      <c r="B10" s="469" t="s">
        <v>357</v>
      </c>
      <c r="C10" s="470"/>
      <c r="D10" s="470" t="s">
        <v>358</v>
      </c>
      <c r="E10" s="471" t="s">
        <v>359</v>
      </c>
      <c r="F10" s="470" t="s">
        <v>360</v>
      </c>
      <c r="G10" s="470" t="s">
        <v>361</v>
      </c>
      <c r="H10" s="472"/>
      <c r="I10" s="473"/>
    </row>
    <row r="11" spans="2:9">
      <c r="B11" s="474" t="s">
        <v>362</v>
      </c>
      <c r="C11" s="475"/>
      <c r="D11" s="476">
        <v>959547</v>
      </c>
      <c r="E11" s="477">
        <v>954898</v>
      </c>
      <c r="F11" s="476">
        <f t="shared" ref="F11:F18" si="0">+D11-E11</f>
        <v>4649</v>
      </c>
      <c r="G11" s="478">
        <f>+F11/E11</f>
        <v>4.8685828224585247E-3</v>
      </c>
      <c r="I11" s="479"/>
    </row>
    <row r="12" spans="2:9">
      <c r="B12" s="474" t="s">
        <v>363</v>
      </c>
      <c r="C12" s="475"/>
      <c r="D12" s="476">
        <v>119439</v>
      </c>
      <c r="E12" s="477">
        <v>118530</v>
      </c>
      <c r="F12" s="476">
        <f t="shared" si="0"/>
        <v>909</v>
      </c>
      <c r="G12" s="478">
        <f t="shared" ref="G12:G17" si="1">+F12/E12</f>
        <v>7.6689445709946851E-3</v>
      </c>
      <c r="I12" s="479"/>
    </row>
    <row r="13" spans="2:9">
      <c r="B13" s="474" t="s">
        <v>364</v>
      </c>
      <c r="C13" s="475"/>
      <c r="D13" s="477">
        <v>171</v>
      </c>
      <c r="E13" s="477">
        <v>176</v>
      </c>
      <c r="F13" s="476">
        <f t="shared" si="0"/>
        <v>-5</v>
      </c>
      <c r="G13" s="478">
        <f t="shared" si="1"/>
        <v>-2.8409090909090908E-2</v>
      </c>
      <c r="I13" s="480"/>
    </row>
    <row r="14" spans="2:9">
      <c r="B14" s="474" t="s">
        <v>365</v>
      </c>
      <c r="C14" s="475"/>
      <c r="D14" s="477">
        <v>3618</v>
      </c>
      <c r="E14" s="477">
        <v>3633</v>
      </c>
      <c r="F14" s="476">
        <f t="shared" si="0"/>
        <v>-15</v>
      </c>
      <c r="G14" s="478">
        <f t="shared" si="1"/>
        <v>-4.1288191577208916E-3</v>
      </c>
      <c r="I14" s="480"/>
    </row>
    <row r="15" spans="2:9">
      <c r="B15" s="474" t="s">
        <v>366</v>
      </c>
      <c r="C15" s="475"/>
      <c r="D15" s="477">
        <v>4</v>
      </c>
      <c r="E15" s="477">
        <v>4</v>
      </c>
      <c r="F15" s="476">
        <f t="shared" si="0"/>
        <v>0</v>
      </c>
      <c r="G15" s="478">
        <f t="shared" si="1"/>
        <v>0</v>
      </c>
      <c r="I15" s="480"/>
    </row>
    <row r="16" spans="2:9" ht="21">
      <c r="B16" s="474" t="s">
        <v>367</v>
      </c>
      <c r="C16" s="475"/>
      <c r="D16" s="477">
        <v>3478</v>
      </c>
      <c r="E16" s="477">
        <v>3426</v>
      </c>
      <c r="F16" s="476">
        <f t="shared" si="0"/>
        <v>52</v>
      </c>
      <c r="G16" s="478">
        <f t="shared" si="1"/>
        <v>1.5178050204319907E-2</v>
      </c>
      <c r="H16" s="481"/>
      <c r="I16" s="480"/>
    </row>
    <row r="17" spans="2:9">
      <c r="B17" s="474" t="s">
        <v>368</v>
      </c>
      <c r="C17" s="482"/>
      <c r="D17" s="477">
        <v>8</v>
      </c>
      <c r="E17" s="477">
        <v>8</v>
      </c>
      <c r="F17" s="476">
        <f t="shared" si="0"/>
        <v>0</v>
      </c>
      <c r="G17" s="478">
        <f t="shared" si="1"/>
        <v>0</v>
      </c>
      <c r="H17" s="483"/>
      <c r="I17" s="480"/>
    </row>
    <row r="18" spans="2:9">
      <c r="B18" s="474" t="s">
        <v>369</v>
      </c>
      <c r="C18" s="482"/>
      <c r="D18" s="484">
        <v>17</v>
      </c>
      <c r="E18" s="484">
        <v>17</v>
      </c>
      <c r="F18" s="485">
        <f t="shared" si="0"/>
        <v>0</v>
      </c>
      <c r="G18" s="486">
        <f>+F18/E18</f>
        <v>0</v>
      </c>
      <c r="I18" s="480"/>
    </row>
    <row r="19" spans="2:9">
      <c r="B19" s="474" t="s">
        <v>370</v>
      </c>
      <c r="C19" s="475"/>
      <c r="D19" s="487">
        <f>SUM(D11:D18)</f>
        <v>1086282</v>
      </c>
      <c r="E19" s="488">
        <f>SUM(E11:E18)</f>
        <v>1080692</v>
      </c>
      <c r="F19" s="487">
        <f>SUM(F11:F18)</f>
        <v>5590</v>
      </c>
      <c r="G19" s="478">
        <f>+F19/E19</f>
        <v>5.1726116229230904E-3</v>
      </c>
      <c r="H19" s="483"/>
      <c r="I19" s="489"/>
    </row>
    <row r="20" spans="2:9">
      <c r="B20" s="490"/>
      <c r="C20" s="490"/>
      <c r="D20" s="490" t="s">
        <v>371</v>
      </c>
      <c r="E20" s="491"/>
      <c r="F20" s="490"/>
      <c r="G20" s="490"/>
      <c r="I20" s="492"/>
    </row>
    <row r="21" spans="2:9">
      <c r="B21" s="492" t="s">
        <v>294</v>
      </c>
      <c r="C21" s="492"/>
      <c r="D21" s="492"/>
      <c r="E21" s="493"/>
      <c r="F21" s="492"/>
      <c r="G21" s="492"/>
    </row>
    <row r="22" spans="2:9">
      <c r="B22" s="801" t="s">
        <v>372</v>
      </c>
      <c r="C22" s="801"/>
      <c r="D22" s="801"/>
      <c r="E22" s="801"/>
      <c r="F22" s="801"/>
      <c r="G22" s="801"/>
    </row>
    <row r="23" spans="2:9">
      <c r="B23" s="492"/>
      <c r="C23" s="492"/>
      <c r="D23" s="467"/>
      <c r="E23" s="796" t="s">
        <v>356</v>
      </c>
      <c r="F23" s="796"/>
      <c r="G23" s="796"/>
      <c r="I23" s="468"/>
    </row>
    <row r="24" spans="2:9">
      <c r="B24" s="469" t="s">
        <v>357</v>
      </c>
      <c r="C24" s="492"/>
      <c r="D24" s="470" t="s">
        <v>358</v>
      </c>
      <c r="E24" s="471" t="s">
        <v>359</v>
      </c>
      <c r="F24" s="470" t="s">
        <v>360</v>
      </c>
      <c r="G24" s="470" t="s">
        <v>361</v>
      </c>
      <c r="I24" s="473"/>
    </row>
    <row r="25" spans="2:9">
      <c r="B25" s="474" t="s">
        <v>362</v>
      </c>
      <c r="C25" s="492"/>
      <c r="D25" s="476">
        <v>958717</v>
      </c>
      <c r="E25" s="477">
        <v>954451</v>
      </c>
      <c r="F25" s="476">
        <v>4266</v>
      </c>
      <c r="G25" s="478">
        <f>+F25/E25</f>
        <v>4.4695851332336601E-3</v>
      </c>
      <c r="I25" s="479"/>
    </row>
    <row r="26" spans="2:9">
      <c r="B26" s="474" t="s">
        <v>363</v>
      </c>
      <c r="C26" s="492"/>
      <c r="D26" s="476">
        <v>119413</v>
      </c>
      <c r="E26" s="477">
        <v>118491</v>
      </c>
      <c r="F26" s="476">
        <v>922</v>
      </c>
      <c r="G26" s="478">
        <f t="shared" ref="G26:G32" si="2">+F26/E26</f>
        <v>7.781181693124372E-3</v>
      </c>
      <c r="I26" s="479"/>
    </row>
    <row r="27" spans="2:9">
      <c r="B27" s="474" t="s">
        <v>364</v>
      </c>
      <c r="C27" s="492"/>
      <c r="D27" s="476">
        <v>172</v>
      </c>
      <c r="E27" s="477">
        <v>176</v>
      </c>
      <c r="F27" s="476">
        <v>-4</v>
      </c>
      <c r="G27" s="478">
        <f t="shared" si="2"/>
        <v>-2.2727272727272728E-2</v>
      </c>
      <c r="I27" s="479"/>
    </row>
    <row r="28" spans="2:9">
      <c r="B28" s="474" t="s">
        <v>365</v>
      </c>
      <c r="C28" s="492"/>
      <c r="D28" s="476">
        <v>3616</v>
      </c>
      <c r="E28" s="477">
        <v>3637</v>
      </c>
      <c r="F28" s="476">
        <v>-21</v>
      </c>
      <c r="G28" s="478">
        <f t="shared" si="2"/>
        <v>-5.7739895518284304E-3</v>
      </c>
      <c r="I28" s="479"/>
    </row>
    <row r="29" spans="2:9">
      <c r="B29" s="474" t="s">
        <v>366</v>
      </c>
      <c r="C29" s="492"/>
      <c r="D29" s="476">
        <v>4</v>
      </c>
      <c r="E29" s="477">
        <v>4</v>
      </c>
      <c r="F29" s="476">
        <v>0</v>
      </c>
      <c r="G29" s="478">
        <f t="shared" si="2"/>
        <v>0</v>
      </c>
      <c r="I29" s="479"/>
    </row>
    <row r="30" spans="2:9">
      <c r="B30" s="474" t="s">
        <v>367</v>
      </c>
      <c r="C30" s="492"/>
      <c r="D30" s="476">
        <v>3477</v>
      </c>
      <c r="E30" s="477">
        <v>3423</v>
      </c>
      <c r="F30" s="476">
        <v>54</v>
      </c>
      <c r="G30" s="478">
        <f t="shared" si="2"/>
        <v>1.5775635407537247E-2</v>
      </c>
      <c r="I30" s="479"/>
    </row>
    <row r="31" spans="2:9">
      <c r="B31" s="474" t="s">
        <v>368</v>
      </c>
      <c r="C31" s="492"/>
      <c r="D31" s="476">
        <v>8</v>
      </c>
      <c r="E31" s="477">
        <v>8</v>
      </c>
      <c r="F31" s="476">
        <v>0</v>
      </c>
      <c r="G31" s="478">
        <f t="shared" si="2"/>
        <v>0</v>
      </c>
      <c r="I31" s="479"/>
    </row>
    <row r="32" spans="2:9">
      <c r="B32" s="474" t="s">
        <v>369</v>
      </c>
      <c r="C32" s="492"/>
      <c r="D32" s="485">
        <v>17</v>
      </c>
      <c r="E32" s="484">
        <v>17</v>
      </c>
      <c r="F32" s="485">
        <v>0</v>
      </c>
      <c r="G32" s="486">
        <f t="shared" si="2"/>
        <v>0</v>
      </c>
      <c r="I32" s="479"/>
    </row>
    <row r="33" spans="2:9">
      <c r="B33" s="474" t="s">
        <v>370</v>
      </c>
      <c r="C33" s="492"/>
      <c r="D33" s="494">
        <f>SUM(D25:D32)</f>
        <v>1085424</v>
      </c>
      <c r="E33" s="495">
        <f>SUM(E25:E32)</f>
        <v>1080207</v>
      </c>
      <c r="F33" s="495">
        <f>SUM(F25:F32)</f>
        <v>5217</v>
      </c>
      <c r="G33" s="478">
        <f>+F33/E33</f>
        <v>4.8296298764958934E-3</v>
      </c>
      <c r="I33" s="494"/>
    </row>
    <row r="34" spans="2:9">
      <c r="B34" s="490"/>
      <c r="C34" s="490"/>
      <c r="D34" s="490"/>
      <c r="E34" s="491"/>
      <c r="F34" s="490"/>
      <c r="G34" s="490"/>
      <c r="I34" s="492"/>
    </row>
    <row r="35" spans="2:9">
      <c r="B35" s="474"/>
      <c r="C35" s="474"/>
      <c r="D35" s="474"/>
      <c r="E35" s="496"/>
      <c r="F35" s="474"/>
      <c r="G35" s="474"/>
    </row>
    <row r="36" spans="2:9">
      <c r="B36" s="797" t="s">
        <v>373</v>
      </c>
      <c r="C36" s="797"/>
      <c r="D36" s="797"/>
      <c r="E36" s="797"/>
      <c r="F36" s="797"/>
      <c r="G36" s="797"/>
      <c r="H36" s="797"/>
    </row>
    <row r="37" spans="2:9" s="466" customFormat="1">
      <c r="B37" s="467"/>
      <c r="C37" s="467"/>
      <c r="D37" s="467"/>
      <c r="E37" s="796" t="s">
        <v>356</v>
      </c>
      <c r="F37" s="796"/>
      <c r="G37" s="796"/>
      <c r="I37" s="468"/>
    </row>
    <row r="38" spans="2:9" s="466" customFormat="1">
      <c r="B38" s="469" t="s">
        <v>357</v>
      </c>
      <c r="C38" s="470"/>
      <c r="D38" s="470" t="s">
        <v>358</v>
      </c>
      <c r="E38" s="471" t="s">
        <v>359</v>
      </c>
      <c r="F38" s="470" t="s">
        <v>360</v>
      </c>
      <c r="G38" s="470" t="s">
        <v>361</v>
      </c>
      <c r="H38" s="457"/>
      <c r="I38" s="473"/>
    </row>
    <row r="39" spans="2:9">
      <c r="B39" s="474" t="s">
        <v>362</v>
      </c>
      <c r="C39" s="475"/>
      <c r="D39" s="476">
        <v>957025</v>
      </c>
      <c r="E39" s="477">
        <v>952803</v>
      </c>
      <c r="F39" s="476">
        <f t="shared" ref="F39:F46" si="3">+D39-E39</f>
        <v>4222</v>
      </c>
      <c r="G39" s="478">
        <f t="shared" ref="G39:G46" si="4">+F39/E39</f>
        <v>4.4311363419300741E-3</v>
      </c>
      <c r="I39" s="479"/>
    </row>
    <row r="40" spans="2:9">
      <c r="B40" s="474" t="s">
        <v>363</v>
      </c>
      <c r="C40" s="475"/>
      <c r="D40" s="476">
        <v>119091</v>
      </c>
      <c r="E40" s="477">
        <v>118419</v>
      </c>
      <c r="F40" s="476">
        <f t="shared" si="3"/>
        <v>672</v>
      </c>
      <c r="G40" s="478">
        <f t="shared" si="4"/>
        <v>5.6747650292605072E-3</v>
      </c>
      <c r="I40" s="479"/>
    </row>
    <row r="41" spans="2:9">
      <c r="B41" s="474" t="s">
        <v>364</v>
      </c>
      <c r="C41" s="475"/>
      <c r="D41" s="476">
        <v>175</v>
      </c>
      <c r="E41" s="477">
        <v>176</v>
      </c>
      <c r="F41" s="476">
        <f t="shared" si="3"/>
        <v>-1</v>
      </c>
      <c r="G41" s="478">
        <f t="shared" si="4"/>
        <v>-5.681818181818182E-3</v>
      </c>
      <c r="I41" s="479"/>
    </row>
    <row r="42" spans="2:9">
      <c r="B42" s="474" t="s">
        <v>365</v>
      </c>
      <c r="C42" s="475"/>
      <c r="D42" s="476">
        <v>3629</v>
      </c>
      <c r="E42" s="477">
        <v>3656</v>
      </c>
      <c r="F42" s="476">
        <f t="shared" si="3"/>
        <v>-27</v>
      </c>
      <c r="G42" s="478">
        <f t="shared" si="4"/>
        <v>-7.3851203501094096E-3</v>
      </c>
      <c r="I42" s="479"/>
    </row>
    <row r="43" spans="2:9">
      <c r="B43" s="474" t="s">
        <v>366</v>
      </c>
      <c r="C43" s="475"/>
      <c r="D43" s="476">
        <v>4</v>
      </c>
      <c r="E43" s="477">
        <v>4</v>
      </c>
      <c r="F43" s="476">
        <f t="shared" si="3"/>
        <v>0</v>
      </c>
      <c r="G43" s="478">
        <f t="shared" si="4"/>
        <v>0</v>
      </c>
      <c r="I43" s="479"/>
    </row>
    <row r="44" spans="2:9">
      <c r="B44" s="474" t="s">
        <v>367</v>
      </c>
      <c r="C44" s="475"/>
      <c r="D44" s="476">
        <v>3454</v>
      </c>
      <c r="E44" s="477">
        <v>3418</v>
      </c>
      <c r="F44" s="476">
        <f t="shared" si="3"/>
        <v>36</v>
      </c>
      <c r="G44" s="478">
        <f t="shared" si="4"/>
        <v>1.0532475131655939E-2</v>
      </c>
      <c r="H44" s="483"/>
      <c r="I44" s="479"/>
    </row>
    <row r="45" spans="2:9">
      <c r="B45" s="474" t="s">
        <v>368</v>
      </c>
      <c r="C45" s="482"/>
      <c r="D45" s="476">
        <v>8</v>
      </c>
      <c r="E45" s="477">
        <v>8</v>
      </c>
      <c r="F45" s="476">
        <f t="shared" si="3"/>
        <v>0</v>
      </c>
      <c r="G45" s="478">
        <f t="shared" si="4"/>
        <v>0</v>
      </c>
      <c r="I45" s="479"/>
    </row>
    <row r="46" spans="2:9">
      <c r="B46" s="474" t="s">
        <v>369</v>
      </c>
      <c r="C46" s="482"/>
      <c r="D46" s="485">
        <v>17</v>
      </c>
      <c r="E46" s="484">
        <v>17</v>
      </c>
      <c r="F46" s="485">
        <f t="shared" si="3"/>
        <v>0</v>
      </c>
      <c r="G46" s="486">
        <f t="shared" si="4"/>
        <v>0</v>
      </c>
      <c r="I46" s="479"/>
    </row>
    <row r="47" spans="2:9">
      <c r="B47" s="474" t="s">
        <v>370</v>
      </c>
      <c r="C47" s="475"/>
      <c r="D47" s="476">
        <f>SUM(D39:D46)</f>
        <v>1083403</v>
      </c>
      <c r="E47" s="488">
        <f>SUM(E39:E46)</f>
        <v>1078501</v>
      </c>
      <c r="F47" s="487">
        <f>SUM(F39:F46)</f>
        <v>4902</v>
      </c>
      <c r="G47" s="478">
        <f>+F47/E47</f>
        <v>4.5451974546152482E-3</v>
      </c>
      <c r="H47" s="483"/>
      <c r="I47" s="479"/>
    </row>
    <row r="48" spans="2:9">
      <c r="B48" s="490"/>
      <c r="C48" s="490"/>
      <c r="D48" s="490"/>
      <c r="E48" s="491"/>
      <c r="F48" s="490"/>
      <c r="G48" s="490"/>
      <c r="H48" s="466"/>
    </row>
    <row r="49" spans="2:9">
      <c r="B49" s="474"/>
      <c r="C49" s="474"/>
      <c r="D49" s="474"/>
      <c r="E49" s="496"/>
      <c r="F49" s="474"/>
      <c r="G49" s="474"/>
      <c r="H49" s="466"/>
    </row>
    <row r="50" spans="2:9">
      <c r="B50" s="797" t="s">
        <v>374</v>
      </c>
      <c r="C50" s="797"/>
      <c r="D50" s="797"/>
      <c r="E50" s="797"/>
      <c r="F50" s="797"/>
      <c r="G50" s="797"/>
      <c r="H50" s="797"/>
    </row>
    <row r="51" spans="2:9" s="466" customFormat="1">
      <c r="B51" s="467"/>
      <c r="C51" s="467"/>
      <c r="D51" s="467"/>
      <c r="E51" s="796" t="s">
        <v>356</v>
      </c>
      <c r="F51" s="796"/>
      <c r="G51" s="796"/>
      <c r="H51" s="457"/>
      <c r="I51" s="468"/>
    </row>
    <row r="52" spans="2:9" s="466" customFormat="1">
      <c r="B52" s="469" t="s">
        <v>357</v>
      </c>
      <c r="C52" s="470"/>
      <c r="D52" s="470" t="s">
        <v>358</v>
      </c>
      <c r="E52" s="471" t="s">
        <v>359</v>
      </c>
      <c r="F52" s="470" t="s">
        <v>360</v>
      </c>
      <c r="G52" s="470" t="s">
        <v>361</v>
      </c>
      <c r="H52" s="457"/>
      <c r="I52" s="473"/>
    </row>
    <row r="53" spans="2:9">
      <c r="B53" s="474" t="s">
        <v>362</v>
      </c>
      <c r="C53" s="475"/>
      <c r="D53" s="476">
        <v>957025</v>
      </c>
      <c r="E53" s="477">
        <v>952803</v>
      </c>
      <c r="F53" s="476">
        <f t="shared" ref="F53:F60" si="5">+D53-E53</f>
        <v>4222</v>
      </c>
      <c r="G53" s="478">
        <f t="shared" ref="G53:G60" si="6">+F53/E53</f>
        <v>4.4311363419300741E-3</v>
      </c>
      <c r="I53" s="479"/>
    </row>
    <row r="54" spans="2:9">
      <c r="B54" s="474" t="s">
        <v>363</v>
      </c>
      <c r="C54" s="475"/>
      <c r="D54" s="476">
        <v>119091</v>
      </c>
      <c r="E54" s="477">
        <v>118419</v>
      </c>
      <c r="F54" s="476">
        <f t="shared" si="5"/>
        <v>672</v>
      </c>
      <c r="G54" s="478">
        <f t="shared" si="6"/>
        <v>5.6747650292605072E-3</v>
      </c>
      <c r="I54" s="479"/>
    </row>
    <row r="55" spans="2:9">
      <c r="B55" s="474" t="s">
        <v>364</v>
      </c>
      <c r="C55" s="475"/>
      <c r="D55" s="476">
        <v>175</v>
      </c>
      <c r="E55" s="477">
        <v>176</v>
      </c>
      <c r="F55" s="476">
        <f t="shared" si="5"/>
        <v>-1</v>
      </c>
      <c r="G55" s="478">
        <f t="shared" si="6"/>
        <v>-5.681818181818182E-3</v>
      </c>
      <c r="I55" s="479"/>
    </row>
    <row r="56" spans="2:9">
      <c r="B56" s="474" t="s">
        <v>365</v>
      </c>
      <c r="C56" s="475"/>
      <c r="D56" s="476">
        <v>3629</v>
      </c>
      <c r="E56" s="477">
        <v>3656</v>
      </c>
      <c r="F56" s="476">
        <f t="shared" si="5"/>
        <v>-27</v>
      </c>
      <c r="G56" s="478">
        <f t="shared" si="6"/>
        <v>-7.3851203501094096E-3</v>
      </c>
      <c r="I56" s="479"/>
    </row>
    <row r="57" spans="2:9">
      <c r="B57" s="474" t="s">
        <v>366</v>
      </c>
      <c r="C57" s="475"/>
      <c r="D57" s="476">
        <v>4</v>
      </c>
      <c r="E57" s="477">
        <v>4</v>
      </c>
      <c r="F57" s="476">
        <f t="shared" si="5"/>
        <v>0</v>
      </c>
      <c r="G57" s="478">
        <f t="shared" si="6"/>
        <v>0</v>
      </c>
      <c r="I57" s="479"/>
    </row>
    <row r="58" spans="2:9">
      <c r="B58" s="474" t="s">
        <v>367</v>
      </c>
      <c r="C58" s="475"/>
      <c r="D58" s="476">
        <v>3454</v>
      </c>
      <c r="E58" s="477">
        <v>3418</v>
      </c>
      <c r="F58" s="476">
        <f t="shared" si="5"/>
        <v>36</v>
      </c>
      <c r="G58" s="478">
        <f t="shared" si="6"/>
        <v>1.0532475131655939E-2</v>
      </c>
      <c r="I58" s="479"/>
    </row>
    <row r="59" spans="2:9">
      <c r="B59" s="474" t="s">
        <v>368</v>
      </c>
      <c r="C59" s="482"/>
      <c r="D59" s="476">
        <v>8</v>
      </c>
      <c r="E59" s="477">
        <v>8</v>
      </c>
      <c r="F59" s="476">
        <f t="shared" si="5"/>
        <v>0</v>
      </c>
      <c r="G59" s="478">
        <f t="shared" si="6"/>
        <v>0</v>
      </c>
      <c r="H59" s="483"/>
      <c r="I59" s="479"/>
    </row>
    <row r="60" spans="2:9">
      <c r="B60" s="474" t="s">
        <v>369</v>
      </c>
      <c r="C60" s="482"/>
      <c r="D60" s="485">
        <v>17</v>
      </c>
      <c r="E60" s="484">
        <v>17</v>
      </c>
      <c r="F60" s="485">
        <f t="shared" si="5"/>
        <v>0</v>
      </c>
      <c r="G60" s="486">
        <f t="shared" si="6"/>
        <v>0</v>
      </c>
      <c r="I60" s="479"/>
    </row>
    <row r="61" spans="2:9">
      <c r="B61" s="474" t="s">
        <v>370</v>
      </c>
      <c r="C61" s="475"/>
      <c r="D61" s="476">
        <f>SUM(D53:D60)</f>
        <v>1083403</v>
      </c>
      <c r="E61" s="488">
        <f>SUM(E53:E60)</f>
        <v>1078501</v>
      </c>
      <c r="F61" s="487">
        <f>SUM(F53:F60)</f>
        <v>4902</v>
      </c>
      <c r="G61" s="478">
        <f>+F61/E61</f>
        <v>4.5451974546152482E-3</v>
      </c>
      <c r="H61" s="483"/>
      <c r="I61" s="479"/>
    </row>
    <row r="63" spans="2:9">
      <c r="B63" s="497"/>
      <c r="C63" s="498"/>
      <c r="D63" s="498"/>
    </row>
    <row r="64" spans="2:9">
      <c r="B64" s="497"/>
      <c r="C64" s="498"/>
      <c r="D64" s="499"/>
    </row>
    <row r="70" spans="2:2">
      <c r="B70" s="500"/>
    </row>
  </sheetData>
  <mergeCells count="12">
    <mergeCell ref="E51:G51"/>
    <mergeCell ref="B2:H2"/>
    <mergeCell ref="B3:H3"/>
    <mergeCell ref="B4:H4"/>
    <mergeCell ref="B6:H6"/>
    <mergeCell ref="B8:H8"/>
    <mergeCell ref="E9:G9"/>
    <mergeCell ref="B22:G22"/>
    <mergeCell ref="E23:G23"/>
    <mergeCell ref="B36:H36"/>
    <mergeCell ref="E37:G37"/>
    <mergeCell ref="B50:H50"/>
  </mergeCells>
  <pageMargins left="0.96" right="0.75" top="0.71" bottom="1.19" header="0.37" footer="0.73"/>
  <pageSetup scale="55" orientation="portrait" r:id="rId1"/>
  <headerFooter alignWithMargins="0">
    <oddFooter xml:space="preserve">&amp;C&amp;14 6a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topLeftCell="A64" zoomScale="70" zoomScaleNormal="85" workbookViewId="0">
      <selection activeCell="C45" sqref="C45"/>
    </sheetView>
  </sheetViews>
  <sheetFormatPr defaultColWidth="10.28515625" defaultRowHeight="18"/>
  <cols>
    <col min="1" max="1" width="4.42578125" style="501" customWidth="1"/>
    <col min="2" max="2" width="64" style="501" customWidth="1"/>
    <col min="3" max="3" width="1.28515625" style="501" customWidth="1"/>
    <col min="4" max="4" width="18.140625" style="501" bestFit="1" customWidth="1"/>
    <col min="5" max="5" width="18.140625" style="504" bestFit="1" customWidth="1"/>
    <col min="6" max="6" width="18.140625" style="501" bestFit="1" customWidth="1"/>
    <col min="7" max="7" width="16" style="501" customWidth="1"/>
    <col min="8" max="8" width="14.42578125" style="501" customWidth="1"/>
    <col min="9" max="9" width="17.28515625" style="458" bestFit="1" customWidth="1"/>
    <col min="10" max="16384" width="10.28515625" style="457"/>
  </cols>
  <sheetData>
    <row r="1" spans="1:9">
      <c r="B1" s="502"/>
      <c r="C1" s="502"/>
      <c r="D1" s="503"/>
      <c r="F1" s="504"/>
      <c r="G1" s="504"/>
    </row>
    <row r="2" spans="1:9" ht="21">
      <c r="B2" s="803" t="s">
        <v>352</v>
      </c>
      <c r="C2" s="803"/>
      <c r="D2" s="803"/>
      <c r="E2" s="803"/>
      <c r="F2" s="803"/>
      <c r="G2" s="803"/>
      <c r="H2" s="803"/>
      <c r="I2" s="459"/>
    </row>
    <row r="3" spans="1:9" ht="21">
      <c r="B3" s="803" t="s">
        <v>353</v>
      </c>
      <c r="C3" s="803"/>
      <c r="D3" s="803"/>
      <c r="E3" s="803"/>
      <c r="F3" s="803"/>
      <c r="G3" s="803"/>
      <c r="H3" s="803"/>
    </row>
    <row r="4" spans="1:9" ht="21">
      <c r="B4" s="804">
        <v>41274</v>
      </c>
      <c r="C4" s="804"/>
      <c r="D4" s="804"/>
      <c r="E4" s="804"/>
      <c r="F4" s="804"/>
      <c r="G4" s="804"/>
      <c r="H4" s="804"/>
    </row>
    <row r="5" spans="1:9">
      <c r="B5" s="460"/>
      <c r="C5" s="460"/>
      <c r="D5" s="505"/>
      <c r="E5" s="506"/>
      <c r="F5" s="505"/>
      <c r="G5" s="505"/>
      <c r="H5" s="507"/>
    </row>
    <row r="6" spans="1:9">
      <c r="B6" s="805" t="s">
        <v>354</v>
      </c>
      <c r="C6" s="805"/>
      <c r="D6" s="805"/>
      <c r="E6" s="805"/>
      <c r="F6" s="805"/>
      <c r="G6" s="805"/>
      <c r="H6" s="805"/>
    </row>
    <row r="7" spans="1:9">
      <c r="H7" s="507"/>
    </row>
    <row r="8" spans="1:9" s="466" customFormat="1">
      <c r="A8" s="508"/>
      <c r="B8" s="806" t="s">
        <v>355</v>
      </c>
      <c r="C8" s="806"/>
      <c r="D8" s="806"/>
      <c r="E8" s="806"/>
      <c r="F8" s="806"/>
      <c r="G8" s="806"/>
      <c r="H8" s="806"/>
      <c r="I8" s="465"/>
    </row>
    <row r="9" spans="1:9" s="466" customFormat="1">
      <c r="A9" s="508"/>
      <c r="B9" s="509"/>
      <c r="C9" s="509" t="s">
        <v>294</v>
      </c>
      <c r="D9" s="509"/>
      <c r="E9" s="802" t="s">
        <v>356</v>
      </c>
      <c r="F9" s="802"/>
      <c r="G9" s="802"/>
      <c r="H9" s="510"/>
      <c r="I9" s="468"/>
    </row>
    <row r="10" spans="1:9" s="466" customFormat="1">
      <c r="A10" s="508"/>
      <c r="B10" s="511" t="s">
        <v>357</v>
      </c>
      <c r="C10" s="470"/>
      <c r="D10" s="470" t="s">
        <v>358</v>
      </c>
      <c r="E10" s="471" t="s">
        <v>359</v>
      </c>
      <c r="F10" s="470" t="s">
        <v>360</v>
      </c>
      <c r="G10" s="470" t="s">
        <v>361</v>
      </c>
      <c r="H10" s="512"/>
      <c r="I10" s="473"/>
    </row>
    <row r="11" spans="1:9">
      <c r="B11" s="513" t="s">
        <v>362</v>
      </c>
      <c r="C11" s="514"/>
      <c r="D11" s="476">
        <v>964606</v>
      </c>
      <c r="E11" s="477">
        <v>959547</v>
      </c>
      <c r="F11" s="476">
        <v>5059</v>
      </c>
      <c r="G11" s="515">
        <v>5.27227952356685E-3</v>
      </c>
      <c r="H11" s="516"/>
      <c r="I11" s="479"/>
    </row>
    <row r="12" spans="1:9">
      <c r="B12" s="513" t="s">
        <v>363</v>
      </c>
      <c r="C12" s="514"/>
      <c r="D12" s="476">
        <v>120458</v>
      </c>
      <c r="E12" s="477">
        <v>119439</v>
      </c>
      <c r="F12" s="476">
        <v>1019</v>
      </c>
      <c r="G12" s="515">
        <v>8.5315516707273175E-3</v>
      </c>
      <c r="H12" s="516"/>
      <c r="I12" s="479"/>
    </row>
    <row r="13" spans="1:9">
      <c r="B13" s="513" t="s">
        <v>364</v>
      </c>
      <c r="C13" s="514"/>
      <c r="D13" s="477">
        <v>169</v>
      </c>
      <c r="E13" s="477">
        <v>171</v>
      </c>
      <c r="F13" s="476">
        <v>-2</v>
      </c>
      <c r="G13" s="515">
        <v>-1.1695906432748537E-2</v>
      </c>
      <c r="H13" s="516"/>
      <c r="I13" s="480"/>
    </row>
    <row r="14" spans="1:9">
      <c r="B14" s="513" t="s">
        <v>365</v>
      </c>
      <c r="C14" s="514"/>
      <c r="D14" s="477">
        <v>3537</v>
      </c>
      <c r="E14" s="477">
        <v>3618</v>
      </c>
      <c r="F14" s="476">
        <v>-81</v>
      </c>
      <c r="G14" s="515">
        <v>-2.2388059701492536E-2</v>
      </c>
      <c r="H14" s="516"/>
      <c r="I14" s="480"/>
    </row>
    <row r="15" spans="1:9">
      <c r="B15" s="513" t="s">
        <v>366</v>
      </c>
      <c r="C15" s="514"/>
      <c r="D15" s="477">
        <v>4</v>
      </c>
      <c r="E15" s="477">
        <v>4</v>
      </c>
      <c r="F15" s="476">
        <v>0</v>
      </c>
      <c r="G15" s="515">
        <v>0</v>
      </c>
      <c r="H15" s="516"/>
      <c r="I15" s="480"/>
    </row>
    <row r="16" spans="1:9" ht="18.600000000000001">
      <c r="B16" s="513" t="s">
        <v>367</v>
      </c>
      <c r="C16" s="514"/>
      <c r="D16" s="477">
        <v>3507</v>
      </c>
      <c r="E16" s="477">
        <v>3478</v>
      </c>
      <c r="F16" s="476">
        <v>29</v>
      </c>
      <c r="G16" s="515">
        <v>8.3381253594019544E-3</v>
      </c>
      <c r="H16" s="517"/>
      <c r="I16" s="480"/>
    </row>
    <row r="17" spans="2:9">
      <c r="B17" s="513" t="s">
        <v>368</v>
      </c>
      <c r="C17" s="518"/>
      <c r="D17" s="477">
        <v>8</v>
      </c>
      <c r="E17" s="477">
        <v>8</v>
      </c>
      <c r="F17" s="476">
        <v>0</v>
      </c>
      <c r="G17" s="515">
        <v>0</v>
      </c>
      <c r="H17" s="519"/>
      <c r="I17" s="480"/>
    </row>
    <row r="18" spans="2:9">
      <c r="B18" s="513" t="s">
        <v>369</v>
      </c>
      <c r="C18" s="518"/>
      <c r="D18" s="484">
        <v>17</v>
      </c>
      <c r="E18" s="484">
        <v>17</v>
      </c>
      <c r="F18" s="485">
        <v>0</v>
      </c>
      <c r="G18" s="520">
        <v>0</v>
      </c>
      <c r="H18" s="516"/>
      <c r="I18" s="480"/>
    </row>
    <row r="19" spans="2:9">
      <c r="B19" s="513" t="s">
        <v>370</v>
      </c>
      <c r="C19" s="514"/>
      <c r="D19" s="521">
        <v>1092306</v>
      </c>
      <c r="E19" s="522">
        <v>1086282</v>
      </c>
      <c r="F19" s="521">
        <v>6024</v>
      </c>
      <c r="G19" s="515">
        <v>5.5455213287157476E-3</v>
      </c>
      <c r="H19" s="519"/>
      <c r="I19" s="489"/>
    </row>
    <row r="20" spans="2:9">
      <c r="B20" s="523"/>
      <c r="C20" s="523"/>
      <c r="D20" s="523" t="s">
        <v>371</v>
      </c>
      <c r="E20" s="524"/>
      <c r="F20" s="523"/>
      <c r="G20" s="523"/>
      <c r="H20" s="516"/>
      <c r="I20" s="492"/>
    </row>
    <row r="21" spans="2:9">
      <c r="B21" s="525" t="s">
        <v>294</v>
      </c>
      <c r="C21" s="525"/>
      <c r="D21" s="525"/>
      <c r="E21" s="526"/>
      <c r="F21" s="525"/>
      <c r="G21" s="525"/>
      <c r="H21" s="516"/>
    </row>
    <row r="22" spans="2:9">
      <c r="B22" s="807" t="s">
        <v>372</v>
      </c>
      <c r="C22" s="807"/>
      <c r="D22" s="807"/>
      <c r="E22" s="807"/>
      <c r="F22" s="807"/>
      <c r="G22" s="807"/>
      <c r="H22" s="516"/>
    </row>
    <row r="23" spans="2:9">
      <c r="B23" s="525"/>
      <c r="C23" s="525"/>
      <c r="D23" s="509"/>
      <c r="E23" s="802" t="s">
        <v>356</v>
      </c>
      <c r="F23" s="802"/>
      <c r="G23" s="802"/>
      <c r="H23" s="516"/>
      <c r="I23" s="468"/>
    </row>
    <row r="24" spans="2:9">
      <c r="B24" s="511" t="s">
        <v>357</v>
      </c>
      <c r="C24" s="525"/>
      <c r="D24" s="470" t="s">
        <v>358</v>
      </c>
      <c r="E24" s="471" t="s">
        <v>359</v>
      </c>
      <c r="F24" s="470" t="s">
        <v>360</v>
      </c>
      <c r="G24" s="470" t="s">
        <v>361</v>
      </c>
      <c r="H24" s="516"/>
      <c r="I24" s="473"/>
    </row>
    <row r="25" spans="2:9">
      <c r="B25" s="513" t="s">
        <v>362</v>
      </c>
      <c r="C25" s="525"/>
      <c r="D25" s="476">
        <v>963709</v>
      </c>
      <c r="E25" s="477">
        <v>958717</v>
      </c>
      <c r="F25" s="476">
        <v>4992</v>
      </c>
      <c r="G25" s="515">
        <v>5.2069588835912993E-3</v>
      </c>
      <c r="H25" s="516"/>
      <c r="I25" s="479"/>
    </row>
    <row r="26" spans="2:9">
      <c r="B26" s="513" t="s">
        <v>363</v>
      </c>
      <c r="C26" s="525"/>
      <c r="D26" s="476">
        <v>120395</v>
      </c>
      <c r="E26" s="477">
        <v>119413</v>
      </c>
      <c r="F26" s="476">
        <v>982</v>
      </c>
      <c r="G26" s="515">
        <v>8.2235602488841247E-3</v>
      </c>
      <c r="H26" s="516"/>
      <c r="I26" s="479"/>
    </row>
    <row r="27" spans="2:9">
      <c r="B27" s="513" t="s">
        <v>364</v>
      </c>
      <c r="C27" s="525"/>
      <c r="D27" s="476">
        <v>170</v>
      </c>
      <c r="E27" s="477">
        <v>172</v>
      </c>
      <c r="F27" s="476">
        <v>-2</v>
      </c>
      <c r="G27" s="515">
        <v>-1.1627906976744186E-2</v>
      </c>
      <c r="H27" s="516"/>
      <c r="I27" s="479"/>
    </row>
    <row r="28" spans="2:9">
      <c r="B28" s="513" t="s">
        <v>365</v>
      </c>
      <c r="C28" s="525"/>
      <c r="D28" s="476">
        <v>3564</v>
      </c>
      <c r="E28" s="477">
        <v>3616</v>
      </c>
      <c r="F28" s="476">
        <v>-52</v>
      </c>
      <c r="G28" s="515">
        <v>-1.4380530973451327E-2</v>
      </c>
      <c r="H28" s="516"/>
      <c r="I28" s="479"/>
    </row>
    <row r="29" spans="2:9">
      <c r="B29" s="513" t="s">
        <v>366</v>
      </c>
      <c r="C29" s="525"/>
      <c r="D29" s="476">
        <v>4</v>
      </c>
      <c r="E29" s="477">
        <v>4</v>
      </c>
      <c r="F29" s="476">
        <v>0</v>
      </c>
      <c r="G29" s="515">
        <v>0</v>
      </c>
      <c r="H29" s="516"/>
      <c r="I29" s="479"/>
    </row>
    <row r="30" spans="2:9">
      <c r="B30" s="513" t="s">
        <v>367</v>
      </c>
      <c r="C30" s="525"/>
      <c r="D30" s="476">
        <v>3513</v>
      </c>
      <c r="E30" s="477">
        <v>3477</v>
      </c>
      <c r="F30" s="476">
        <v>36</v>
      </c>
      <c r="G30" s="515">
        <v>1.0353753235547885E-2</v>
      </c>
      <c r="H30" s="516"/>
      <c r="I30" s="479"/>
    </row>
    <row r="31" spans="2:9">
      <c r="B31" s="513" t="s">
        <v>368</v>
      </c>
      <c r="C31" s="525"/>
      <c r="D31" s="476">
        <v>8</v>
      </c>
      <c r="E31" s="477">
        <v>8</v>
      </c>
      <c r="F31" s="476">
        <v>0</v>
      </c>
      <c r="G31" s="515">
        <v>0</v>
      </c>
      <c r="H31" s="516"/>
      <c r="I31" s="479"/>
    </row>
    <row r="32" spans="2:9">
      <c r="B32" s="513" t="s">
        <v>369</v>
      </c>
      <c r="C32" s="525"/>
      <c r="D32" s="485">
        <v>17</v>
      </c>
      <c r="E32" s="484">
        <v>17</v>
      </c>
      <c r="F32" s="485">
        <v>0</v>
      </c>
      <c r="G32" s="520">
        <v>0</v>
      </c>
      <c r="H32" s="516"/>
      <c r="I32" s="479"/>
    </row>
    <row r="33" spans="1:9">
      <c r="B33" s="513" t="s">
        <v>370</v>
      </c>
      <c r="C33" s="525"/>
      <c r="D33" s="527">
        <v>1091380</v>
      </c>
      <c r="E33" s="528">
        <v>1085424</v>
      </c>
      <c r="F33" s="528">
        <v>5956</v>
      </c>
      <c r="G33" s="515">
        <v>5.4872565928153422E-3</v>
      </c>
      <c r="H33" s="516"/>
      <c r="I33" s="494"/>
    </row>
    <row r="34" spans="1:9">
      <c r="B34" s="523"/>
      <c r="C34" s="523"/>
      <c r="D34" s="523"/>
      <c r="E34" s="524"/>
      <c r="F34" s="523"/>
      <c r="G34" s="523"/>
      <c r="H34" s="516"/>
      <c r="I34" s="492"/>
    </row>
    <row r="35" spans="1:9">
      <c r="B35" s="513"/>
      <c r="C35" s="513"/>
      <c r="D35" s="513"/>
      <c r="E35" s="529"/>
      <c r="F35" s="513"/>
      <c r="G35" s="513"/>
      <c r="H35" s="516"/>
    </row>
    <row r="36" spans="1:9">
      <c r="B36" s="806" t="s">
        <v>373</v>
      </c>
      <c r="C36" s="806"/>
      <c r="D36" s="806"/>
      <c r="E36" s="806"/>
      <c r="F36" s="806"/>
      <c r="G36" s="806"/>
      <c r="H36" s="806"/>
    </row>
    <row r="37" spans="1:9" s="466" customFormat="1">
      <c r="A37" s="508"/>
      <c r="B37" s="509"/>
      <c r="C37" s="509"/>
      <c r="D37" s="509"/>
      <c r="E37" s="802" t="s">
        <v>356</v>
      </c>
      <c r="F37" s="802"/>
      <c r="G37" s="802"/>
      <c r="H37" s="510"/>
      <c r="I37" s="468"/>
    </row>
    <row r="38" spans="1:9" s="466" customFormat="1">
      <c r="A38" s="508"/>
      <c r="B38" s="511" t="s">
        <v>357</v>
      </c>
      <c r="C38" s="470"/>
      <c r="D38" s="470" t="s">
        <v>358</v>
      </c>
      <c r="E38" s="471" t="s">
        <v>359</v>
      </c>
      <c r="F38" s="470" t="s">
        <v>360</v>
      </c>
      <c r="G38" s="470" t="s">
        <v>361</v>
      </c>
      <c r="H38" s="516"/>
      <c r="I38" s="473"/>
    </row>
    <row r="39" spans="1:9">
      <c r="B39" s="513" t="s">
        <v>362</v>
      </c>
      <c r="C39" s="514"/>
      <c r="D39" s="476">
        <v>961914</v>
      </c>
      <c r="E39" s="477">
        <v>957025</v>
      </c>
      <c r="F39" s="476">
        <v>4889</v>
      </c>
      <c r="G39" s="515">
        <v>5.1085394843394891E-3</v>
      </c>
      <c r="H39" s="516"/>
      <c r="I39" s="479"/>
    </row>
    <row r="40" spans="1:9">
      <c r="B40" s="513" t="s">
        <v>363</v>
      </c>
      <c r="C40" s="514"/>
      <c r="D40" s="476">
        <v>120090</v>
      </c>
      <c r="E40" s="477">
        <v>119091</v>
      </c>
      <c r="F40" s="476">
        <v>999</v>
      </c>
      <c r="G40" s="515">
        <v>8.3885432148525074E-3</v>
      </c>
      <c r="H40" s="516"/>
      <c r="I40" s="479"/>
    </row>
    <row r="41" spans="1:9">
      <c r="B41" s="513" t="s">
        <v>364</v>
      </c>
      <c r="C41" s="514"/>
      <c r="D41" s="476">
        <v>171</v>
      </c>
      <c r="E41" s="477">
        <v>175</v>
      </c>
      <c r="F41" s="476">
        <v>-4</v>
      </c>
      <c r="G41" s="515">
        <v>-2.2857142857142857E-2</v>
      </c>
      <c r="H41" s="516"/>
      <c r="I41" s="479"/>
    </row>
    <row r="42" spans="1:9">
      <c r="B42" s="513" t="s">
        <v>365</v>
      </c>
      <c r="C42" s="514"/>
      <c r="D42" s="476">
        <v>3596</v>
      </c>
      <c r="E42" s="477">
        <v>3629</v>
      </c>
      <c r="F42" s="476">
        <v>-33</v>
      </c>
      <c r="G42" s="515">
        <v>-9.0934141636814549E-3</v>
      </c>
      <c r="H42" s="516"/>
      <c r="I42" s="479"/>
    </row>
    <row r="43" spans="1:9">
      <c r="B43" s="513" t="s">
        <v>366</v>
      </c>
      <c r="C43" s="514"/>
      <c r="D43" s="476">
        <v>4</v>
      </c>
      <c r="E43" s="477">
        <v>4</v>
      </c>
      <c r="F43" s="476">
        <v>0</v>
      </c>
      <c r="G43" s="515">
        <v>0</v>
      </c>
      <c r="H43" s="516"/>
      <c r="I43" s="479"/>
    </row>
    <row r="44" spans="1:9">
      <c r="B44" s="513" t="s">
        <v>367</v>
      </c>
      <c r="C44" s="514"/>
      <c r="D44" s="476">
        <v>3496</v>
      </c>
      <c r="E44" s="477">
        <v>3454</v>
      </c>
      <c r="F44" s="476">
        <v>42</v>
      </c>
      <c r="G44" s="515">
        <v>1.2159814707585408E-2</v>
      </c>
      <c r="H44" s="519"/>
      <c r="I44" s="479"/>
    </row>
    <row r="45" spans="1:9">
      <c r="B45" s="513" t="s">
        <v>368</v>
      </c>
      <c r="C45" s="518"/>
      <c r="D45" s="476">
        <v>8</v>
      </c>
      <c r="E45" s="477">
        <v>8</v>
      </c>
      <c r="F45" s="476">
        <v>0</v>
      </c>
      <c r="G45" s="515">
        <v>0</v>
      </c>
      <c r="H45" s="516"/>
      <c r="I45" s="479"/>
    </row>
    <row r="46" spans="1:9">
      <c r="B46" s="513" t="s">
        <v>369</v>
      </c>
      <c r="C46" s="518"/>
      <c r="D46" s="485">
        <v>17</v>
      </c>
      <c r="E46" s="484">
        <v>17</v>
      </c>
      <c r="F46" s="485">
        <v>0</v>
      </c>
      <c r="G46" s="520">
        <v>0</v>
      </c>
      <c r="H46" s="516"/>
      <c r="I46" s="479"/>
    </row>
    <row r="47" spans="1:9">
      <c r="B47" s="513" t="s">
        <v>370</v>
      </c>
      <c r="C47" s="514"/>
      <c r="D47" s="476">
        <v>1089296</v>
      </c>
      <c r="E47" s="522">
        <v>1083403</v>
      </c>
      <c r="F47" s="521">
        <v>5893</v>
      </c>
      <c r="G47" s="515">
        <v>5.4393425161274244E-3</v>
      </c>
      <c r="H47" s="519"/>
      <c r="I47" s="479"/>
    </row>
    <row r="48" spans="1:9">
      <c r="B48" s="523"/>
      <c r="C48" s="523"/>
      <c r="D48" s="523"/>
      <c r="E48" s="524"/>
      <c r="F48" s="523"/>
      <c r="G48" s="523"/>
      <c r="H48" s="510"/>
    </row>
    <row r="49" spans="1:9">
      <c r="B49" s="513"/>
      <c r="C49" s="513"/>
      <c r="D49" s="513"/>
      <c r="E49" s="529"/>
      <c r="F49" s="513"/>
      <c r="G49" s="513"/>
      <c r="H49" s="510"/>
    </row>
    <row r="50" spans="1:9">
      <c r="B50" s="806" t="s">
        <v>374</v>
      </c>
      <c r="C50" s="806"/>
      <c r="D50" s="806"/>
      <c r="E50" s="806"/>
      <c r="F50" s="806"/>
      <c r="G50" s="806"/>
      <c r="H50" s="806"/>
    </row>
    <row r="51" spans="1:9" s="466" customFormat="1">
      <c r="A51" s="508"/>
      <c r="B51" s="509"/>
      <c r="C51" s="509"/>
      <c r="D51" s="509"/>
      <c r="E51" s="802" t="s">
        <v>356</v>
      </c>
      <c r="F51" s="802"/>
      <c r="G51" s="802"/>
      <c r="H51" s="516"/>
      <c r="I51" s="468"/>
    </row>
    <row r="52" spans="1:9" s="466" customFormat="1">
      <c r="A52" s="508"/>
      <c r="B52" s="511" t="s">
        <v>357</v>
      </c>
      <c r="C52" s="470"/>
      <c r="D52" s="470" t="s">
        <v>358</v>
      </c>
      <c r="E52" s="471" t="s">
        <v>359</v>
      </c>
      <c r="F52" s="470" t="s">
        <v>360</v>
      </c>
      <c r="G52" s="470" t="s">
        <v>361</v>
      </c>
      <c r="H52" s="516"/>
      <c r="I52" s="473"/>
    </row>
    <row r="53" spans="1:9">
      <c r="B53" s="513" t="s">
        <v>362</v>
      </c>
      <c r="C53" s="514"/>
      <c r="D53" s="476">
        <v>961914</v>
      </c>
      <c r="E53" s="477">
        <v>957025</v>
      </c>
      <c r="F53" s="476">
        <v>4889</v>
      </c>
      <c r="G53" s="515">
        <v>5.1085394843394891E-3</v>
      </c>
      <c r="H53" s="516"/>
      <c r="I53" s="479"/>
    </row>
    <row r="54" spans="1:9">
      <c r="B54" s="513" t="s">
        <v>363</v>
      </c>
      <c r="C54" s="514"/>
      <c r="D54" s="476">
        <v>120090</v>
      </c>
      <c r="E54" s="477">
        <v>119091</v>
      </c>
      <c r="F54" s="476">
        <v>999</v>
      </c>
      <c r="G54" s="515">
        <v>8.3885432148525074E-3</v>
      </c>
      <c r="H54" s="516"/>
      <c r="I54" s="479"/>
    </row>
    <row r="55" spans="1:9">
      <c r="B55" s="513" t="s">
        <v>364</v>
      </c>
      <c r="C55" s="514"/>
      <c r="D55" s="476">
        <v>171</v>
      </c>
      <c r="E55" s="477">
        <v>175</v>
      </c>
      <c r="F55" s="476">
        <v>-4</v>
      </c>
      <c r="G55" s="515">
        <v>-2.2857142857142857E-2</v>
      </c>
      <c r="H55" s="516"/>
      <c r="I55" s="479"/>
    </row>
    <row r="56" spans="1:9">
      <c r="B56" s="513" t="s">
        <v>365</v>
      </c>
      <c r="C56" s="514"/>
      <c r="D56" s="476">
        <v>3596</v>
      </c>
      <c r="E56" s="477">
        <v>3629</v>
      </c>
      <c r="F56" s="476">
        <v>-33</v>
      </c>
      <c r="G56" s="515">
        <v>-9.0934141636814549E-3</v>
      </c>
      <c r="I56" s="479"/>
    </row>
    <row r="57" spans="1:9">
      <c r="B57" s="513" t="s">
        <v>366</v>
      </c>
      <c r="C57" s="514"/>
      <c r="D57" s="476">
        <v>4</v>
      </c>
      <c r="E57" s="477">
        <v>4</v>
      </c>
      <c r="F57" s="476">
        <v>0</v>
      </c>
      <c r="G57" s="515">
        <v>0</v>
      </c>
      <c r="I57" s="479"/>
    </row>
    <row r="58" spans="1:9">
      <c r="B58" s="513" t="s">
        <v>367</v>
      </c>
      <c r="C58" s="514"/>
      <c r="D58" s="476">
        <v>3496</v>
      </c>
      <c r="E58" s="477">
        <v>3454</v>
      </c>
      <c r="F58" s="476">
        <v>42</v>
      </c>
      <c r="G58" s="515">
        <v>1.2159814707585408E-2</v>
      </c>
      <c r="I58" s="479"/>
    </row>
    <row r="59" spans="1:9">
      <c r="B59" s="513" t="s">
        <v>368</v>
      </c>
      <c r="C59" s="518"/>
      <c r="D59" s="476">
        <v>8</v>
      </c>
      <c r="E59" s="477">
        <v>8</v>
      </c>
      <c r="F59" s="476">
        <v>0</v>
      </c>
      <c r="G59" s="515">
        <v>0</v>
      </c>
      <c r="H59" s="519"/>
      <c r="I59" s="479"/>
    </row>
    <row r="60" spans="1:9">
      <c r="B60" s="513" t="s">
        <v>369</v>
      </c>
      <c r="C60" s="518"/>
      <c r="D60" s="485">
        <v>17</v>
      </c>
      <c r="E60" s="484">
        <v>17</v>
      </c>
      <c r="F60" s="485">
        <v>0</v>
      </c>
      <c r="G60" s="520">
        <v>0</v>
      </c>
      <c r="H60" s="516"/>
      <c r="I60" s="479"/>
    </row>
    <row r="61" spans="1:9">
      <c r="B61" s="513" t="s">
        <v>370</v>
      </c>
      <c r="C61" s="514"/>
      <c r="D61" s="476">
        <v>1089296</v>
      </c>
      <c r="E61" s="522">
        <v>1083403</v>
      </c>
      <c r="F61" s="521">
        <v>5893</v>
      </c>
      <c r="G61" s="515">
        <v>5.4393425161274244E-3</v>
      </c>
      <c r="H61" s="519"/>
      <c r="I61" s="479"/>
    </row>
    <row r="63" spans="1:9">
      <c r="B63" s="530"/>
      <c r="C63" s="531"/>
      <c r="D63" s="531"/>
    </row>
    <row r="64" spans="1:9">
      <c r="B64" s="530"/>
      <c r="C64" s="531"/>
      <c r="D64" s="532"/>
    </row>
    <row r="70" spans="2:2">
      <c r="B70" s="533"/>
    </row>
  </sheetData>
  <mergeCells count="12">
    <mergeCell ref="E51:G51"/>
    <mergeCell ref="B2:H2"/>
    <mergeCell ref="B3:H3"/>
    <mergeCell ref="B4:H4"/>
    <mergeCell ref="B6:H6"/>
    <mergeCell ref="B8:H8"/>
    <mergeCell ref="E9:G9"/>
    <mergeCell ref="B22:G22"/>
    <mergeCell ref="E23:G23"/>
    <mergeCell ref="B36:H36"/>
    <mergeCell ref="E37:G37"/>
    <mergeCell ref="B50:H50"/>
  </mergeCells>
  <pageMargins left="0.96" right="0.75" top="0.71" bottom="1.19" header="0.37" footer="0.73"/>
  <pageSetup scale="55" orientation="portrait" r:id="rId1"/>
  <headerFooter alignWithMargins="0">
    <oddFooter xml:space="preserve">&amp;C&amp;14 6a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abSelected="1" zoomScale="70" zoomScaleNormal="85" workbookViewId="0">
      <pane ySplit="5" topLeftCell="A36" activePane="bottomLeft" state="frozen"/>
      <selection activeCell="C45" sqref="C45"/>
      <selection pane="bottomLeft" activeCell="C45" sqref="C45"/>
    </sheetView>
  </sheetViews>
  <sheetFormatPr defaultColWidth="10.28515625" defaultRowHeight="14.4" outlineLevelRow="1"/>
  <cols>
    <col min="1" max="1" width="48" style="536" customWidth="1"/>
    <col min="2" max="2" width="1.28515625" style="536" customWidth="1"/>
    <col min="3" max="3" width="18.140625" style="536" bestFit="1" customWidth="1"/>
    <col min="4" max="6" width="18.140625" style="536" customWidth="1"/>
    <col min="7" max="7" width="18.140625" style="535" bestFit="1" customWidth="1"/>
    <col min="8" max="8" width="18.140625" style="536" bestFit="1" customWidth="1"/>
    <col min="9" max="9" width="16" style="536" customWidth="1"/>
    <col min="10" max="10" width="14.42578125" style="536" customWidth="1"/>
    <col min="11" max="16384" width="10.28515625" style="536"/>
  </cols>
  <sheetData>
    <row r="1" spans="1:13">
      <c r="A1" s="502"/>
      <c r="B1" s="502"/>
      <c r="C1" s="534"/>
      <c r="D1" s="534"/>
      <c r="E1" s="534"/>
      <c r="F1" s="534"/>
      <c r="H1" s="535"/>
      <c r="I1" s="535"/>
    </row>
    <row r="2" spans="1:13" ht="21">
      <c r="A2" s="809" t="s">
        <v>352</v>
      </c>
      <c r="B2" s="809"/>
      <c r="C2" s="809"/>
      <c r="D2" s="809"/>
      <c r="E2" s="809"/>
      <c r="F2" s="809"/>
      <c r="G2" s="809"/>
      <c r="H2" s="809"/>
      <c r="I2" s="809"/>
      <c r="J2" s="537"/>
      <c r="K2" s="538"/>
      <c r="L2" s="538"/>
      <c r="M2" s="538"/>
    </row>
    <row r="3" spans="1:13" ht="21">
      <c r="A3" s="809" t="s">
        <v>353</v>
      </c>
      <c r="B3" s="809"/>
      <c r="C3" s="809"/>
      <c r="D3" s="809"/>
      <c r="E3" s="809"/>
      <c r="F3" s="809"/>
      <c r="G3" s="809"/>
      <c r="H3" s="809"/>
      <c r="I3" s="809"/>
      <c r="J3" s="537"/>
    </row>
    <row r="4" spans="1:13" ht="21">
      <c r="A4" s="810">
        <v>41639</v>
      </c>
      <c r="B4" s="810"/>
      <c r="C4" s="810"/>
      <c r="D4" s="810"/>
      <c r="E4" s="810"/>
      <c r="F4" s="810"/>
      <c r="G4" s="810"/>
      <c r="H4" s="810"/>
      <c r="I4" s="810"/>
      <c r="J4" s="539"/>
    </row>
    <row r="5" spans="1:13" ht="15.6">
      <c r="A5" s="540"/>
      <c r="B5" s="540"/>
      <c r="C5" s="462"/>
      <c r="D5" s="462"/>
      <c r="E5" s="462"/>
      <c r="F5" s="462"/>
      <c r="G5" s="462"/>
      <c r="H5" s="462"/>
      <c r="I5" s="462"/>
      <c r="J5" s="541"/>
    </row>
    <row r="6" spans="1:13" ht="17.399999999999999">
      <c r="A6" s="811" t="s">
        <v>354</v>
      </c>
      <c r="B6" s="811"/>
      <c r="C6" s="811"/>
      <c r="D6" s="811"/>
      <c r="E6" s="811"/>
      <c r="F6" s="811"/>
      <c r="G6" s="811"/>
      <c r="H6" s="811"/>
      <c r="I6" s="811"/>
      <c r="J6" s="542"/>
    </row>
    <row r="7" spans="1:13">
      <c r="A7" s="535"/>
      <c r="B7" s="535"/>
      <c r="C7" s="535"/>
      <c r="D7" s="535"/>
      <c r="E7" s="535"/>
      <c r="F7" s="535"/>
      <c r="H7" s="535"/>
      <c r="I7" s="535"/>
      <c r="J7" s="541"/>
    </row>
    <row r="8" spans="1:13" s="544" customFormat="1" ht="17.399999999999999">
      <c r="A8" s="812" t="s">
        <v>355</v>
      </c>
      <c r="B8" s="812"/>
      <c r="C8" s="812"/>
      <c r="D8" s="812"/>
      <c r="E8" s="812"/>
      <c r="F8" s="812"/>
      <c r="G8" s="812"/>
      <c r="H8" s="812"/>
      <c r="I8" s="812"/>
      <c r="J8" s="543"/>
    </row>
    <row r="9" spans="1:13" s="544" customFormat="1" ht="17.399999999999999">
      <c r="A9" s="545"/>
      <c r="B9" s="545" t="s">
        <v>294</v>
      </c>
      <c r="C9" s="545"/>
      <c r="D9" s="545"/>
      <c r="E9" s="546" t="s">
        <v>375</v>
      </c>
      <c r="F9" s="545"/>
      <c r="G9" s="808" t="s">
        <v>356</v>
      </c>
      <c r="H9" s="808"/>
      <c r="I9" s="808"/>
      <c r="J9" s="547"/>
    </row>
    <row r="10" spans="1:13" s="544" customFormat="1" ht="17.399999999999999">
      <c r="A10" s="546" t="s">
        <v>357</v>
      </c>
      <c r="B10" s="471"/>
      <c r="C10" s="471" t="s">
        <v>358</v>
      </c>
      <c r="D10" s="471" t="s">
        <v>376</v>
      </c>
      <c r="E10" s="471" t="s">
        <v>360</v>
      </c>
      <c r="F10" s="471" t="s">
        <v>361</v>
      </c>
      <c r="G10" s="471" t="s">
        <v>359</v>
      </c>
      <c r="H10" s="471" t="s">
        <v>360</v>
      </c>
      <c r="I10" s="471" t="s">
        <v>361</v>
      </c>
      <c r="J10" s="512"/>
    </row>
    <row r="11" spans="1:13" ht="17.399999999999999">
      <c r="A11" s="548" t="s">
        <v>362</v>
      </c>
      <c r="B11" s="549"/>
      <c r="C11" s="550">
        <v>957897</v>
      </c>
      <c r="D11" s="550">
        <v>965154</v>
      </c>
      <c r="E11" s="550">
        <f>C11-D11</f>
        <v>-7257</v>
      </c>
      <c r="F11" s="551">
        <f>E11/D11</f>
        <v>-7.5190073294002825E-3</v>
      </c>
      <c r="G11" s="550">
        <v>964606</v>
      </c>
      <c r="H11" s="550">
        <f t="shared" ref="H11:H18" si="0">+C11-G11</f>
        <v>-6709</v>
      </c>
      <c r="I11" s="551">
        <f>+H11/G11</f>
        <v>-6.9551713342027727E-3</v>
      </c>
      <c r="J11" s="512"/>
    </row>
    <row r="12" spans="1:13" ht="17.399999999999999">
      <c r="A12" s="548" t="s">
        <v>363</v>
      </c>
      <c r="B12" s="549"/>
      <c r="C12" s="550">
        <v>119547</v>
      </c>
      <c r="D12" s="550">
        <v>119169</v>
      </c>
      <c r="E12" s="550">
        <f t="shared" ref="E12:E18" si="1">C12-D12</f>
        <v>378</v>
      </c>
      <c r="F12" s="551">
        <f t="shared" ref="F12:F19" si="2">E12/D12</f>
        <v>3.1719658636054681E-3</v>
      </c>
      <c r="G12" s="550">
        <v>120458</v>
      </c>
      <c r="H12" s="550">
        <f t="shared" si="0"/>
        <v>-911</v>
      </c>
      <c r="I12" s="551">
        <f t="shared" ref="I12:I17" si="3">+H12/G12</f>
        <v>-7.5628019724717326E-3</v>
      </c>
      <c r="J12" s="512"/>
    </row>
    <row r="13" spans="1:13" ht="17.399999999999999">
      <c r="A13" s="548" t="s">
        <v>364</v>
      </c>
      <c r="B13" s="549"/>
      <c r="C13" s="550">
        <v>162</v>
      </c>
      <c r="D13" s="550">
        <v>169</v>
      </c>
      <c r="E13" s="550">
        <f t="shared" si="1"/>
        <v>-7</v>
      </c>
      <c r="F13" s="551">
        <f t="shared" si="2"/>
        <v>-4.142011834319527E-2</v>
      </c>
      <c r="G13" s="550">
        <v>169</v>
      </c>
      <c r="H13" s="550">
        <f t="shared" si="0"/>
        <v>-7</v>
      </c>
      <c r="I13" s="551">
        <f t="shared" si="3"/>
        <v>-4.142011834319527E-2</v>
      </c>
      <c r="J13" s="512"/>
    </row>
    <row r="14" spans="1:13" ht="17.399999999999999">
      <c r="A14" s="548" t="s">
        <v>365</v>
      </c>
      <c r="B14" s="549"/>
      <c r="C14" s="550">
        <v>3438</v>
      </c>
      <c r="D14" s="550">
        <v>3519</v>
      </c>
      <c r="E14" s="550">
        <f t="shared" si="1"/>
        <v>-81</v>
      </c>
      <c r="F14" s="551">
        <f t="shared" si="2"/>
        <v>-2.3017902813299233E-2</v>
      </c>
      <c r="G14" s="550">
        <v>3537</v>
      </c>
      <c r="H14" s="550">
        <f t="shared" si="0"/>
        <v>-99</v>
      </c>
      <c r="I14" s="551">
        <f t="shared" si="3"/>
        <v>-2.7989821882951654E-2</v>
      </c>
      <c r="J14" s="512"/>
    </row>
    <row r="15" spans="1:13" ht="17.399999999999999">
      <c r="A15" s="548" t="s">
        <v>366</v>
      </c>
      <c r="B15" s="549"/>
      <c r="C15" s="550">
        <v>4</v>
      </c>
      <c r="D15" s="550">
        <v>4</v>
      </c>
      <c r="E15" s="550">
        <f t="shared" si="1"/>
        <v>0</v>
      </c>
      <c r="F15" s="551">
        <f t="shared" si="2"/>
        <v>0</v>
      </c>
      <c r="G15" s="550">
        <v>4</v>
      </c>
      <c r="H15" s="550">
        <f t="shared" si="0"/>
        <v>0</v>
      </c>
      <c r="I15" s="551">
        <f t="shared" si="3"/>
        <v>0</v>
      </c>
      <c r="J15" s="512"/>
    </row>
    <row r="16" spans="1:13" ht="17.399999999999999">
      <c r="A16" s="548" t="s">
        <v>367</v>
      </c>
      <c r="B16" s="549"/>
      <c r="C16" s="550">
        <v>5911</v>
      </c>
      <c r="D16" s="550">
        <v>3572</v>
      </c>
      <c r="E16" s="550">
        <f t="shared" si="1"/>
        <v>2339</v>
      </c>
      <c r="F16" s="551">
        <f t="shared" si="2"/>
        <v>0.65481522956326987</v>
      </c>
      <c r="G16" s="550">
        <v>3507</v>
      </c>
      <c r="H16" s="550">
        <f t="shared" si="0"/>
        <v>2404</v>
      </c>
      <c r="I16" s="551">
        <f t="shared" si="3"/>
        <v>0.6854861705161106</v>
      </c>
      <c r="J16" s="512"/>
    </row>
    <row r="17" spans="1:10" ht="17.399999999999999">
      <c r="A17" s="548" t="s">
        <v>368</v>
      </c>
      <c r="B17" s="552"/>
      <c r="C17" s="550">
        <v>8</v>
      </c>
      <c r="D17" s="550">
        <v>8</v>
      </c>
      <c r="E17" s="550">
        <f t="shared" si="1"/>
        <v>0</v>
      </c>
      <c r="F17" s="551">
        <f t="shared" si="2"/>
        <v>0</v>
      </c>
      <c r="G17" s="550">
        <v>8</v>
      </c>
      <c r="H17" s="550">
        <f t="shared" si="0"/>
        <v>0</v>
      </c>
      <c r="I17" s="551">
        <f t="shared" si="3"/>
        <v>0</v>
      </c>
      <c r="J17" s="512"/>
    </row>
    <row r="18" spans="1:10" ht="17.399999999999999">
      <c r="A18" s="548" t="s">
        <v>369</v>
      </c>
      <c r="B18" s="552"/>
      <c r="C18" s="553">
        <v>18</v>
      </c>
      <c r="D18" s="553">
        <v>17</v>
      </c>
      <c r="E18" s="553">
        <f t="shared" si="1"/>
        <v>1</v>
      </c>
      <c r="F18" s="554">
        <f t="shared" si="2"/>
        <v>5.8823529411764705E-2</v>
      </c>
      <c r="G18" s="553">
        <v>17</v>
      </c>
      <c r="H18" s="553">
        <f t="shared" si="0"/>
        <v>1</v>
      </c>
      <c r="I18" s="554">
        <f>+H18/G18</f>
        <v>5.8823529411764705E-2</v>
      </c>
      <c r="J18" s="555"/>
    </row>
    <row r="19" spans="1:10" ht="17.399999999999999">
      <c r="A19" s="548" t="s">
        <v>370</v>
      </c>
      <c r="B19" s="549"/>
      <c r="C19" s="522">
        <f>SUM(C11:C18)</f>
        <v>1086985</v>
      </c>
      <c r="D19" s="522">
        <f t="shared" ref="D19:E19" si="4">SUM(D11:D18)</f>
        <v>1091612</v>
      </c>
      <c r="E19" s="522">
        <f t="shared" si="4"/>
        <v>-4627</v>
      </c>
      <c r="F19" s="551">
        <f t="shared" si="2"/>
        <v>-4.2386855402835443E-3</v>
      </c>
      <c r="G19" s="522">
        <f>SUM(G11:G18)</f>
        <v>1092306</v>
      </c>
      <c r="H19" s="522">
        <f>SUM(H11:H18)</f>
        <v>-5321</v>
      </c>
      <c r="I19" s="551">
        <f>+H19/G19</f>
        <v>-4.8713455753241304E-3</v>
      </c>
      <c r="J19" s="519"/>
    </row>
    <row r="20" spans="1:10" ht="17.399999999999999">
      <c r="A20" s="556"/>
      <c r="B20" s="556"/>
      <c r="C20" s="556" t="s">
        <v>371</v>
      </c>
      <c r="D20" s="556"/>
      <c r="E20" s="556"/>
      <c r="F20" s="556"/>
      <c r="G20" s="556"/>
      <c r="H20" s="556"/>
      <c r="I20" s="556"/>
      <c r="J20" s="555"/>
    </row>
    <row r="21" spans="1:10" ht="17.399999999999999">
      <c r="A21" s="557" t="s">
        <v>294</v>
      </c>
      <c r="B21" s="557"/>
      <c r="C21" s="557"/>
      <c r="D21" s="557"/>
      <c r="E21" s="557"/>
      <c r="F21" s="557"/>
      <c r="G21" s="557"/>
      <c r="H21" s="557"/>
      <c r="I21" s="557"/>
      <c r="J21" s="555"/>
    </row>
    <row r="22" spans="1:10" ht="18.75" hidden="1" customHeight="1" outlineLevel="1">
      <c r="A22" s="813" t="s">
        <v>372</v>
      </c>
      <c r="B22" s="813"/>
      <c r="C22" s="813"/>
      <c r="D22" s="813"/>
      <c r="E22" s="813"/>
      <c r="F22" s="813"/>
      <c r="G22" s="813"/>
      <c r="H22" s="813"/>
      <c r="I22" s="813"/>
      <c r="J22" s="555"/>
    </row>
    <row r="23" spans="1:10" ht="18.75" hidden="1" customHeight="1" outlineLevel="1">
      <c r="A23" s="557"/>
      <c r="B23" s="557"/>
      <c r="C23" s="545"/>
      <c r="D23" s="545"/>
      <c r="E23" s="546" t="s">
        <v>375</v>
      </c>
      <c r="F23" s="545"/>
      <c r="G23" s="808" t="s">
        <v>356</v>
      </c>
      <c r="H23" s="808"/>
      <c r="I23" s="808"/>
      <c r="J23" s="555"/>
    </row>
    <row r="24" spans="1:10" ht="18.75" hidden="1" customHeight="1" outlineLevel="1">
      <c r="A24" s="546" t="s">
        <v>357</v>
      </c>
      <c r="B24" s="557"/>
      <c r="C24" s="471" t="s">
        <v>358</v>
      </c>
      <c r="D24" s="471" t="s">
        <v>376</v>
      </c>
      <c r="E24" s="471" t="s">
        <v>360</v>
      </c>
      <c r="F24" s="471" t="s">
        <v>361</v>
      </c>
      <c r="G24" s="471" t="s">
        <v>359</v>
      </c>
      <c r="H24" s="471" t="s">
        <v>360</v>
      </c>
      <c r="I24" s="471" t="s">
        <v>361</v>
      </c>
      <c r="J24" s="555"/>
    </row>
    <row r="25" spans="1:10" ht="18.75" hidden="1" customHeight="1" outlineLevel="1">
      <c r="A25" s="548" t="s">
        <v>362</v>
      </c>
      <c r="B25" s="557"/>
      <c r="C25" s="550">
        <v>956453</v>
      </c>
      <c r="D25" s="550">
        <v>963592</v>
      </c>
      <c r="E25" s="550">
        <f t="shared" ref="E25:E32" si="5">C25-D25</f>
        <v>-7139</v>
      </c>
      <c r="F25" s="551">
        <f t="shared" ref="F25:F33" si="6">E25/D25</f>
        <v>-7.4087373079062512E-3</v>
      </c>
      <c r="G25" s="550">
        <v>963709</v>
      </c>
      <c r="H25" s="550">
        <f t="shared" ref="H25:H32" si="7">+C25-G25</f>
        <v>-7256</v>
      </c>
      <c r="I25" s="551">
        <f>+H25/G25</f>
        <v>-7.5292437862466786E-3</v>
      </c>
      <c r="J25" s="555"/>
    </row>
    <row r="26" spans="1:10" ht="18.75" hidden="1" customHeight="1" outlineLevel="1">
      <c r="A26" s="548" t="s">
        <v>363</v>
      </c>
      <c r="B26" s="557"/>
      <c r="C26" s="550">
        <v>119504</v>
      </c>
      <c r="D26" s="550">
        <v>119129</v>
      </c>
      <c r="E26" s="550">
        <f t="shared" si="5"/>
        <v>375</v>
      </c>
      <c r="F26" s="551">
        <f t="shared" si="6"/>
        <v>3.1478481310176364E-3</v>
      </c>
      <c r="G26" s="550">
        <v>120395</v>
      </c>
      <c r="H26" s="550">
        <f t="shared" si="7"/>
        <v>-891</v>
      </c>
      <c r="I26" s="551">
        <f t="shared" ref="I26:I32" si="8">+H26/G26</f>
        <v>-7.4006395614435814E-3</v>
      </c>
      <c r="J26" s="555"/>
    </row>
    <row r="27" spans="1:10" ht="18.75" hidden="1" customHeight="1" outlineLevel="1">
      <c r="A27" s="548" t="s">
        <v>364</v>
      </c>
      <c r="B27" s="557"/>
      <c r="C27" s="550">
        <v>162</v>
      </c>
      <c r="D27" s="550">
        <v>169</v>
      </c>
      <c r="E27" s="550">
        <f t="shared" si="5"/>
        <v>-7</v>
      </c>
      <c r="F27" s="551">
        <f t="shared" si="6"/>
        <v>-4.142011834319527E-2</v>
      </c>
      <c r="G27" s="550">
        <v>170</v>
      </c>
      <c r="H27" s="550">
        <f t="shared" si="7"/>
        <v>-8</v>
      </c>
      <c r="I27" s="551">
        <f t="shared" si="8"/>
        <v>-4.7058823529411764E-2</v>
      </c>
      <c r="J27" s="555"/>
    </row>
    <row r="28" spans="1:10" ht="18.75" hidden="1" customHeight="1" outlineLevel="1">
      <c r="A28" s="548" t="s">
        <v>365</v>
      </c>
      <c r="B28" s="557"/>
      <c r="C28" s="550">
        <v>3439</v>
      </c>
      <c r="D28" s="550">
        <v>3520</v>
      </c>
      <c r="E28" s="550">
        <f t="shared" si="5"/>
        <v>-81</v>
      </c>
      <c r="F28" s="551">
        <f t="shared" si="6"/>
        <v>-2.3011363636363635E-2</v>
      </c>
      <c r="G28" s="550">
        <v>3564</v>
      </c>
      <c r="H28" s="550">
        <f t="shared" si="7"/>
        <v>-125</v>
      </c>
      <c r="I28" s="551">
        <f t="shared" si="8"/>
        <v>-3.5072951739618406E-2</v>
      </c>
      <c r="J28" s="555"/>
    </row>
    <row r="29" spans="1:10" ht="18.75" hidden="1" customHeight="1" outlineLevel="1">
      <c r="A29" s="548" t="s">
        <v>366</v>
      </c>
      <c r="B29" s="557"/>
      <c r="C29" s="550">
        <v>4</v>
      </c>
      <c r="D29" s="550">
        <v>4</v>
      </c>
      <c r="E29" s="550">
        <f t="shared" si="5"/>
        <v>0</v>
      </c>
      <c r="F29" s="551">
        <f t="shared" si="6"/>
        <v>0</v>
      </c>
      <c r="G29" s="550">
        <v>4</v>
      </c>
      <c r="H29" s="550">
        <f t="shared" si="7"/>
        <v>0</v>
      </c>
      <c r="I29" s="551">
        <f t="shared" si="8"/>
        <v>0</v>
      </c>
      <c r="J29" s="555"/>
    </row>
    <row r="30" spans="1:10" ht="18.75" hidden="1" customHeight="1" outlineLevel="1">
      <c r="A30" s="548" t="s">
        <v>367</v>
      </c>
      <c r="B30" s="557"/>
      <c r="C30" s="550">
        <v>5882</v>
      </c>
      <c r="D30" s="550">
        <v>3568</v>
      </c>
      <c r="E30" s="550">
        <f t="shared" si="5"/>
        <v>2314</v>
      </c>
      <c r="F30" s="551">
        <f t="shared" si="6"/>
        <v>0.648542600896861</v>
      </c>
      <c r="G30" s="550">
        <v>3513</v>
      </c>
      <c r="H30" s="550">
        <f t="shared" si="7"/>
        <v>2369</v>
      </c>
      <c r="I30" s="551">
        <f t="shared" si="8"/>
        <v>0.67435240535155139</v>
      </c>
      <c r="J30" s="555"/>
    </row>
    <row r="31" spans="1:10" ht="18.75" hidden="1" customHeight="1" outlineLevel="1">
      <c r="A31" s="548" t="s">
        <v>368</v>
      </c>
      <c r="B31" s="557"/>
      <c r="C31" s="550">
        <v>8</v>
      </c>
      <c r="D31" s="550">
        <v>8</v>
      </c>
      <c r="E31" s="550">
        <f t="shared" si="5"/>
        <v>0</v>
      </c>
      <c r="F31" s="551">
        <f t="shared" si="6"/>
        <v>0</v>
      </c>
      <c r="G31" s="550">
        <v>8</v>
      </c>
      <c r="H31" s="550">
        <f t="shared" si="7"/>
        <v>0</v>
      </c>
      <c r="I31" s="551">
        <f t="shared" si="8"/>
        <v>0</v>
      </c>
      <c r="J31" s="555"/>
    </row>
    <row r="32" spans="1:10" ht="18.75" hidden="1" customHeight="1" outlineLevel="1">
      <c r="A32" s="548" t="s">
        <v>369</v>
      </c>
      <c r="B32" s="557"/>
      <c r="C32" s="553">
        <v>18</v>
      </c>
      <c r="D32" s="553">
        <v>17</v>
      </c>
      <c r="E32" s="553">
        <f t="shared" si="5"/>
        <v>1</v>
      </c>
      <c r="F32" s="554">
        <f t="shared" si="6"/>
        <v>5.8823529411764705E-2</v>
      </c>
      <c r="G32" s="553">
        <v>17</v>
      </c>
      <c r="H32" s="553">
        <f t="shared" si="7"/>
        <v>1</v>
      </c>
      <c r="I32" s="554">
        <f t="shared" si="8"/>
        <v>5.8823529411764705E-2</v>
      </c>
      <c r="J32" s="555"/>
    </row>
    <row r="33" spans="1:10" ht="18.75" hidden="1" customHeight="1" outlineLevel="1">
      <c r="A33" s="548" t="s">
        <v>370</v>
      </c>
      <c r="B33" s="557"/>
      <c r="C33" s="528">
        <f>SUM(C25:C32)</f>
        <v>1085470</v>
      </c>
      <c r="D33" s="522">
        <f t="shared" ref="D33:E33" si="9">SUM(D25:D32)</f>
        <v>1090007</v>
      </c>
      <c r="E33" s="522">
        <f t="shared" si="9"/>
        <v>-4537</v>
      </c>
      <c r="F33" s="551">
        <f t="shared" si="6"/>
        <v>-4.1623585903576765E-3</v>
      </c>
      <c r="G33" s="528">
        <f>SUM(G25:G32)</f>
        <v>1091380</v>
      </c>
      <c r="H33" s="528">
        <f>SUM(H25:H32)</f>
        <v>-5910</v>
      </c>
      <c r="I33" s="551">
        <f>+H33/G33</f>
        <v>-5.415162454873646E-3</v>
      </c>
      <c r="J33" s="555"/>
    </row>
    <row r="34" spans="1:10" ht="18.75" hidden="1" customHeight="1" outlineLevel="1">
      <c r="A34" s="556"/>
      <c r="B34" s="556"/>
      <c r="C34" s="556"/>
      <c r="D34" s="556"/>
      <c r="E34" s="556"/>
      <c r="F34" s="556"/>
      <c r="G34" s="556"/>
      <c r="H34" s="556"/>
      <c r="I34" s="556"/>
      <c r="J34" s="555"/>
    </row>
    <row r="35" spans="1:10" ht="18.75" hidden="1" customHeight="1" outlineLevel="1">
      <c r="A35" s="548"/>
      <c r="B35" s="548"/>
      <c r="C35" s="548"/>
      <c r="D35" s="548"/>
      <c r="E35" s="548"/>
      <c r="F35" s="548"/>
      <c r="G35" s="548"/>
      <c r="H35" s="548"/>
      <c r="I35" s="548"/>
      <c r="J35" s="555"/>
    </row>
    <row r="36" spans="1:10" ht="17.399999999999999" collapsed="1">
      <c r="A36" s="814" t="s">
        <v>373</v>
      </c>
      <c r="B36" s="814"/>
      <c r="C36" s="814"/>
      <c r="D36" s="814"/>
      <c r="E36" s="814"/>
      <c r="F36" s="814"/>
      <c r="G36" s="814"/>
      <c r="H36" s="814"/>
      <c r="I36" s="814"/>
      <c r="J36" s="558"/>
    </row>
    <row r="37" spans="1:10" s="544" customFormat="1" ht="17.399999999999999">
      <c r="A37" s="545"/>
      <c r="B37" s="545"/>
      <c r="C37" s="545"/>
      <c r="D37" s="545"/>
      <c r="E37" s="546" t="s">
        <v>375</v>
      </c>
      <c r="F37" s="545"/>
      <c r="G37" s="808" t="s">
        <v>356</v>
      </c>
      <c r="H37" s="808"/>
      <c r="I37" s="808"/>
      <c r="J37" s="547"/>
    </row>
    <row r="38" spans="1:10" s="544" customFormat="1" ht="17.399999999999999">
      <c r="A38" s="546" t="s">
        <v>357</v>
      </c>
      <c r="B38" s="471"/>
      <c r="C38" s="471" t="s">
        <v>358</v>
      </c>
      <c r="D38" s="471" t="s">
        <v>376</v>
      </c>
      <c r="E38" s="471" t="s">
        <v>360</v>
      </c>
      <c r="F38" s="471" t="s">
        <v>361</v>
      </c>
      <c r="G38" s="471" t="s">
        <v>359</v>
      </c>
      <c r="H38" s="471" t="s">
        <v>360</v>
      </c>
      <c r="I38" s="471" t="s">
        <v>361</v>
      </c>
      <c r="J38" s="555"/>
    </row>
    <row r="39" spans="1:10" ht="17.399999999999999">
      <c r="A39" s="548" t="s">
        <v>362</v>
      </c>
      <c r="B39" s="549"/>
      <c r="C39" s="550">
        <v>956783</v>
      </c>
      <c r="D39" s="550">
        <v>961990</v>
      </c>
      <c r="E39" s="550">
        <f>C39-D39</f>
        <v>-5207</v>
      </c>
      <c r="F39" s="551">
        <f>E39/D39</f>
        <v>-5.4127381781515398E-3</v>
      </c>
      <c r="G39" s="550">
        <v>961914</v>
      </c>
      <c r="H39" s="550">
        <f t="shared" ref="H39:H46" si="10">+C39-G39</f>
        <v>-5131</v>
      </c>
      <c r="I39" s="551">
        <f t="shared" ref="I39:I46" si="11">+H39/G39</f>
        <v>-5.3341566917624655E-3</v>
      </c>
      <c r="J39" s="555"/>
    </row>
    <row r="40" spans="1:10" ht="17.399999999999999">
      <c r="A40" s="548" t="s">
        <v>363</v>
      </c>
      <c r="B40" s="549"/>
      <c r="C40" s="550">
        <v>119669</v>
      </c>
      <c r="D40" s="550">
        <v>119385</v>
      </c>
      <c r="E40" s="550">
        <f t="shared" ref="E40:E46" si="12">C40-D40</f>
        <v>284</v>
      </c>
      <c r="F40" s="551">
        <f t="shared" ref="F40:F47" si="13">E40/D40</f>
        <v>2.3788583155337772E-3</v>
      </c>
      <c r="G40" s="550">
        <v>120090</v>
      </c>
      <c r="H40" s="550">
        <f t="shared" si="10"/>
        <v>-421</v>
      </c>
      <c r="I40" s="551">
        <f t="shared" si="11"/>
        <v>-3.5057040552918645E-3</v>
      </c>
      <c r="J40" s="555"/>
    </row>
    <row r="41" spans="1:10" ht="17.399999999999999">
      <c r="A41" s="548" t="s">
        <v>364</v>
      </c>
      <c r="B41" s="549"/>
      <c r="C41" s="550">
        <v>164</v>
      </c>
      <c r="D41" s="550">
        <v>169</v>
      </c>
      <c r="E41" s="550">
        <f t="shared" si="12"/>
        <v>-5</v>
      </c>
      <c r="F41" s="551">
        <f t="shared" si="13"/>
        <v>-2.9585798816568046E-2</v>
      </c>
      <c r="G41" s="550">
        <v>171</v>
      </c>
      <c r="H41" s="550">
        <f t="shared" si="10"/>
        <v>-7</v>
      </c>
      <c r="I41" s="551">
        <f t="shared" si="11"/>
        <v>-4.0935672514619881E-2</v>
      </c>
      <c r="J41" s="555"/>
    </row>
    <row r="42" spans="1:10" ht="17.399999999999999">
      <c r="A42" s="548" t="s">
        <v>365</v>
      </c>
      <c r="B42" s="549"/>
      <c r="C42" s="550">
        <v>3470</v>
      </c>
      <c r="D42" s="550">
        <v>3547</v>
      </c>
      <c r="E42" s="550">
        <f t="shared" si="12"/>
        <v>-77</v>
      </c>
      <c r="F42" s="551">
        <f t="shared" si="13"/>
        <v>-2.1708486044544686E-2</v>
      </c>
      <c r="G42" s="550">
        <v>3596</v>
      </c>
      <c r="H42" s="550">
        <f t="shared" si="10"/>
        <v>-126</v>
      </c>
      <c r="I42" s="551">
        <f t="shared" si="11"/>
        <v>-3.5038932146829814E-2</v>
      </c>
      <c r="J42" s="555"/>
    </row>
    <row r="43" spans="1:10" ht="17.399999999999999">
      <c r="A43" s="548" t="s">
        <v>366</v>
      </c>
      <c r="B43" s="549"/>
      <c r="C43" s="550">
        <v>4</v>
      </c>
      <c r="D43" s="550">
        <v>4</v>
      </c>
      <c r="E43" s="550">
        <f t="shared" si="12"/>
        <v>0</v>
      </c>
      <c r="F43" s="551">
        <f t="shared" si="13"/>
        <v>0</v>
      </c>
      <c r="G43" s="550">
        <v>4</v>
      </c>
      <c r="H43" s="550">
        <f t="shared" si="10"/>
        <v>0</v>
      </c>
      <c r="I43" s="551">
        <f t="shared" si="11"/>
        <v>0</v>
      </c>
      <c r="J43" s="555"/>
    </row>
    <row r="44" spans="1:10" ht="17.399999999999999">
      <c r="A44" s="548" t="s">
        <v>367</v>
      </c>
      <c r="B44" s="549"/>
      <c r="C44" s="550">
        <v>5266</v>
      </c>
      <c r="D44" s="550">
        <v>3557</v>
      </c>
      <c r="E44" s="550">
        <f t="shared" si="12"/>
        <v>1709</v>
      </c>
      <c r="F44" s="551">
        <f t="shared" si="13"/>
        <v>0.48046106269328087</v>
      </c>
      <c r="G44" s="550">
        <v>3496</v>
      </c>
      <c r="H44" s="550">
        <f t="shared" si="10"/>
        <v>1770</v>
      </c>
      <c r="I44" s="551">
        <f t="shared" si="11"/>
        <v>0.50629290617848965</v>
      </c>
      <c r="J44" s="519"/>
    </row>
    <row r="45" spans="1:10" ht="17.399999999999999">
      <c r="A45" s="548" t="s">
        <v>368</v>
      </c>
      <c r="B45" s="552"/>
      <c r="C45" s="550">
        <v>8</v>
      </c>
      <c r="D45" s="550">
        <v>8</v>
      </c>
      <c r="E45" s="550">
        <f t="shared" si="12"/>
        <v>0</v>
      </c>
      <c r="F45" s="551">
        <f t="shared" si="13"/>
        <v>0</v>
      </c>
      <c r="G45" s="550">
        <v>8</v>
      </c>
      <c r="H45" s="550">
        <f t="shared" si="10"/>
        <v>0</v>
      </c>
      <c r="I45" s="551">
        <f t="shared" si="11"/>
        <v>0</v>
      </c>
      <c r="J45" s="555"/>
    </row>
    <row r="46" spans="1:10" ht="17.399999999999999">
      <c r="A46" s="548" t="s">
        <v>369</v>
      </c>
      <c r="B46" s="552"/>
      <c r="C46" s="553">
        <v>17</v>
      </c>
      <c r="D46" s="553">
        <v>17</v>
      </c>
      <c r="E46" s="553">
        <f t="shared" si="12"/>
        <v>0</v>
      </c>
      <c r="F46" s="554">
        <f t="shared" si="13"/>
        <v>0</v>
      </c>
      <c r="G46" s="553">
        <v>17</v>
      </c>
      <c r="H46" s="553">
        <f t="shared" si="10"/>
        <v>0</v>
      </c>
      <c r="I46" s="554">
        <f t="shared" si="11"/>
        <v>0</v>
      </c>
      <c r="J46" s="555"/>
    </row>
    <row r="47" spans="1:10" ht="17.399999999999999">
      <c r="A47" s="548" t="s">
        <v>370</v>
      </c>
      <c r="B47" s="549"/>
      <c r="C47" s="550">
        <f>SUM(C39:C46)</f>
        <v>1085381</v>
      </c>
      <c r="D47" s="550">
        <f t="shared" ref="D47:E47" si="14">SUM(D39:D46)</f>
        <v>1088677</v>
      </c>
      <c r="E47" s="522">
        <f t="shared" si="14"/>
        <v>-3296</v>
      </c>
      <c r="F47" s="551">
        <f t="shared" si="13"/>
        <v>-3.027527907726534E-3</v>
      </c>
      <c r="G47" s="522">
        <f>SUM(G39:G46)</f>
        <v>1089296</v>
      </c>
      <c r="H47" s="522">
        <f>SUM(H39:H46)</f>
        <v>-3915</v>
      </c>
      <c r="I47" s="551">
        <f>+H47/G47</f>
        <v>-3.5940644232605279E-3</v>
      </c>
      <c r="J47" s="519"/>
    </row>
    <row r="48" spans="1:10" ht="17.399999999999999">
      <c r="A48" s="556"/>
      <c r="B48" s="556"/>
      <c r="C48" s="556"/>
      <c r="D48" s="556"/>
      <c r="E48" s="556"/>
      <c r="F48" s="556"/>
      <c r="G48" s="556"/>
      <c r="H48" s="556"/>
      <c r="I48" s="556"/>
      <c r="J48" s="547"/>
    </row>
    <row r="49" spans="1:10" ht="17.399999999999999">
      <c r="A49" s="548"/>
      <c r="B49" s="548"/>
      <c r="C49" s="548"/>
      <c r="D49" s="548"/>
      <c r="E49" s="548"/>
      <c r="F49" s="548"/>
      <c r="G49" s="548"/>
      <c r="H49" s="548"/>
      <c r="I49" s="548"/>
      <c r="J49" s="547"/>
    </row>
    <row r="50" spans="1:10" ht="17.399999999999999">
      <c r="A50" s="814" t="s">
        <v>374</v>
      </c>
      <c r="B50" s="814"/>
      <c r="C50" s="814"/>
      <c r="D50" s="814"/>
      <c r="E50" s="814"/>
      <c r="F50" s="814"/>
      <c r="G50" s="814"/>
      <c r="H50" s="814"/>
      <c r="I50" s="814"/>
      <c r="J50" s="558"/>
    </row>
    <row r="51" spans="1:10" s="544" customFormat="1" ht="17.399999999999999">
      <c r="A51" s="545"/>
      <c r="B51" s="545"/>
      <c r="C51" s="545"/>
      <c r="D51" s="545"/>
      <c r="E51" s="546" t="s">
        <v>375</v>
      </c>
      <c r="F51" s="545"/>
      <c r="G51" s="808" t="s">
        <v>356</v>
      </c>
      <c r="H51" s="808"/>
      <c r="I51" s="808"/>
      <c r="J51" s="555"/>
    </row>
    <row r="52" spans="1:10" s="544" customFormat="1" ht="17.399999999999999">
      <c r="A52" s="546" t="s">
        <v>357</v>
      </c>
      <c r="B52" s="471"/>
      <c r="C52" s="471" t="s">
        <v>358</v>
      </c>
      <c r="D52" s="471" t="s">
        <v>376</v>
      </c>
      <c r="E52" s="471" t="s">
        <v>360</v>
      </c>
      <c r="F52" s="471" t="s">
        <v>361</v>
      </c>
      <c r="G52" s="471" t="s">
        <v>359</v>
      </c>
      <c r="H52" s="471" t="s">
        <v>360</v>
      </c>
      <c r="I52" s="471" t="s">
        <v>361</v>
      </c>
      <c r="J52" s="555"/>
    </row>
    <row r="53" spans="1:10" ht="17.399999999999999">
      <c r="A53" s="548" t="s">
        <v>362</v>
      </c>
      <c r="B53" s="549"/>
      <c r="C53" s="550">
        <v>956783</v>
      </c>
      <c r="D53" s="550">
        <v>961990</v>
      </c>
      <c r="E53" s="550">
        <f>C53-D53</f>
        <v>-5207</v>
      </c>
      <c r="F53" s="551">
        <f>E53/D53</f>
        <v>-5.4127381781515398E-3</v>
      </c>
      <c r="G53" s="550">
        <v>961914</v>
      </c>
      <c r="H53" s="550">
        <f t="shared" ref="H53:H60" si="15">+C53-G53</f>
        <v>-5131</v>
      </c>
      <c r="I53" s="551">
        <f t="shared" ref="I53:I60" si="16">+H53/G53</f>
        <v>-5.3341566917624655E-3</v>
      </c>
      <c r="J53" s="555"/>
    </row>
    <row r="54" spans="1:10" ht="17.399999999999999">
      <c r="A54" s="548" t="s">
        <v>363</v>
      </c>
      <c r="B54" s="549"/>
      <c r="C54" s="550">
        <v>119669</v>
      </c>
      <c r="D54" s="550">
        <v>119385</v>
      </c>
      <c r="E54" s="550">
        <f t="shared" ref="E54:E60" si="17">C54-D54</f>
        <v>284</v>
      </c>
      <c r="F54" s="551">
        <f t="shared" ref="F54:F61" si="18">E54/D54</f>
        <v>2.3788583155337772E-3</v>
      </c>
      <c r="G54" s="550">
        <v>120090</v>
      </c>
      <c r="H54" s="550">
        <f t="shared" si="15"/>
        <v>-421</v>
      </c>
      <c r="I54" s="551">
        <f t="shared" si="16"/>
        <v>-3.5057040552918645E-3</v>
      </c>
      <c r="J54" s="555"/>
    </row>
    <row r="55" spans="1:10" ht="17.399999999999999">
      <c r="A55" s="548" t="s">
        <v>364</v>
      </c>
      <c r="B55" s="549"/>
      <c r="C55" s="550">
        <v>164</v>
      </c>
      <c r="D55" s="550">
        <v>169</v>
      </c>
      <c r="E55" s="550">
        <f t="shared" si="17"/>
        <v>-5</v>
      </c>
      <c r="F55" s="551">
        <f t="shared" si="18"/>
        <v>-2.9585798816568046E-2</v>
      </c>
      <c r="G55" s="550">
        <v>171</v>
      </c>
      <c r="H55" s="550">
        <f t="shared" si="15"/>
        <v>-7</v>
      </c>
      <c r="I55" s="551">
        <f t="shared" si="16"/>
        <v>-4.0935672514619881E-2</v>
      </c>
      <c r="J55" s="555"/>
    </row>
    <row r="56" spans="1:10" ht="17.399999999999999">
      <c r="A56" s="548" t="s">
        <v>365</v>
      </c>
      <c r="B56" s="549"/>
      <c r="C56" s="550">
        <v>3470</v>
      </c>
      <c r="D56" s="550">
        <v>3547</v>
      </c>
      <c r="E56" s="550">
        <f t="shared" si="17"/>
        <v>-77</v>
      </c>
      <c r="F56" s="551">
        <f t="shared" si="18"/>
        <v>-2.1708486044544686E-2</v>
      </c>
      <c r="G56" s="550">
        <v>3596</v>
      </c>
      <c r="H56" s="550">
        <f t="shared" si="15"/>
        <v>-126</v>
      </c>
      <c r="I56" s="551">
        <f t="shared" si="16"/>
        <v>-3.5038932146829814E-2</v>
      </c>
    </row>
    <row r="57" spans="1:10" ht="17.399999999999999">
      <c r="A57" s="548" t="s">
        <v>366</v>
      </c>
      <c r="B57" s="549"/>
      <c r="C57" s="550">
        <v>4</v>
      </c>
      <c r="D57" s="550">
        <v>4</v>
      </c>
      <c r="E57" s="550">
        <f t="shared" si="17"/>
        <v>0</v>
      </c>
      <c r="F57" s="551">
        <f t="shared" si="18"/>
        <v>0</v>
      </c>
      <c r="G57" s="550">
        <v>4</v>
      </c>
      <c r="H57" s="550">
        <f t="shared" si="15"/>
        <v>0</v>
      </c>
      <c r="I57" s="551">
        <f t="shared" si="16"/>
        <v>0</v>
      </c>
    </row>
    <row r="58" spans="1:10" ht="17.399999999999999">
      <c r="A58" s="548" t="s">
        <v>367</v>
      </c>
      <c r="B58" s="549"/>
      <c r="C58" s="550">
        <v>5266</v>
      </c>
      <c r="D58" s="550">
        <v>3557</v>
      </c>
      <c r="E58" s="550">
        <f t="shared" si="17"/>
        <v>1709</v>
      </c>
      <c r="F58" s="551">
        <f t="shared" si="18"/>
        <v>0.48046106269328087</v>
      </c>
      <c r="G58" s="550">
        <v>3496</v>
      </c>
      <c r="H58" s="550">
        <f t="shared" si="15"/>
        <v>1770</v>
      </c>
      <c r="I58" s="551">
        <f t="shared" si="16"/>
        <v>0.50629290617848965</v>
      </c>
    </row>
    <row r="59" spans="1:10" ht="17.399999999999999">
      <c r="A59" s="548" t="s">
        <v>368</v>
      </c>
      <c r="B59" s="552"/>
      <c r="C59" s="550">
        <v>8</v>
      </c>
      <c r="D59" s="550">
        <v>8</v>
      </c>
      <c r="E59" s="550">
        <f t="shared" si="17"/>
        <v>0</v>
      </c>
      <c r="F59" s="551">
        <f t="shared" si="18"/>
        <v>0</v>
      </c>
      <c r="G59" s="550">
        <v>8</v>
      </c>
      <c r="H59" s="550">
        <f t="shared" si="15"/>
        <v>0</v>
      </c>
      <c r="I59" s="551">
        <f t="shared" si="16"/>
        <v>0</v>
      </c>
      <c r="J59" s="519"/>
    </row>
    <row r="60" spans="1:10" ht="17.399999999999999">
      <c r="A60" s="548" t="s">
        <v>369</v>
      </c>
      <c r="B60" s="552"/>
      <c r="C60" s="553">
        <v>17</v>
      </c>
      <c r="D60" s="553">
        <v>17</v>
      </c>
      <c r="E60" s="553">
        <f t="shared" si="17"/>
        <v>0</v>
      </c>
      <c r="F60" s="554">
        <f t="shared" si="18"/>
        <v>0</v>
      </c>
      <c r="G60" s="553">
        <v>17</v>
      </c>
      <c r="H60" s="553">
        <f t="shared" si="15"/>
        <v>0</v>
      </c>
      <c r="I60" s="554">
        <f t="shared" si="16"/>
        <v>0</v>
      </c>
      <c r="J60" s="555"/>
    </row>
    <row r="61" spans="1:10" ht="17.399999999999999">
      <c r="A61" s="548" t="s">
        <v>370</v>
      </c>
      <c r="B61" s="549"/>
      <c r="C61" s="550">
        <f>SUM(C53:C60)</f>
        <v>1085381</v>
      </c>
      <c r="D61" s="550">
        <f t="shared" ref="D61:E61" si="19">SUM(D53:D60)</f>
        <v>1088677</v>
      </c>
      <c r="E61" s="522">
        <f t="shared" si="19"/>
        <v>-3296</v>
      </c>
      <c r="F61" s="551">
        <f t="shared" si="18"/>
        <v>-3.027527907726534E-3</v>
      </c>
      <c r="G61" s="522">
        <f>SUM(G53:G60)</f>
        <v>1089296</v>
      </c>
      <c r="H61" s="522">
        <f>SUM(H53:H60)</f>
        <v>-3915</v>
      </c>
      <c r="I61" s="551">
        <f>+H61/G61</f>
        <v>-3.5940644232605279E-3</v>
      </c>
      <c r="J61" s="519"/>
    </row>
    <row r="62" spans="1:10" ht="17.399999999999999">
      <c r="A62" s="559"/>
      <c r="B62" s="475"/>
      <c r="C62" s="560"/>
      <c r="D62" s="560"/>
      <c r="E62" s="521"/>
      <c r="F62" s="515"/>
      <c r="G62" s="522"/>
      <c r="H62" s="521"/>
      <c r="I62" s="515"/>
      <c r="J62" s="519"/>
    </row>
    <row r="63" spans="1:10" ht="17.399999999999999">
      <c r="A63" s="559"/>
      <c r="B63" s="475"/>
      <c r="C63" s="560"/>
      <c r="D63" s="560"/>
      <c r="E63" s="521"/>
      <c r="F63" s="515"/>
      <c r="G63" s="522"/>
      <c r="H63" s="521"/>
      <c r="I63" s="515"/>
      <c r="J63" s="519"/>
    </row>
    <row r="64" spans="1:10" ht="17.399999999999999">
      <c r="A64" s="559"/>
      <c r="B64" s="475"/>
      <c r="C64" s="560"/>
      <c r="D64" s="560"/>
      <c r="E64" s="521"/>
      <c r="F64" s="515"/>
      <c r="G64" s="522"/>
      <c r="H64" s="521"/>
      <c r="I64" s="515"/>
      <c r="J64" s="519"/>
    </row>
    <row r="65" spans="1:10" ht="17.399999999999999">
      <c r="A65" s="559"/>
      <c r="B65" s="475"/>
      <c r="C65" s="560"/>
      <c r="D65" s="560"/>
      <c r="E65" s="521"/>
      <c r="F65" s="515"/>
      <c r="G65" s="522"/>
      <c r="H65" s="521"/>
      <c r="I65" s="515"/>
      <c r="J65" s="519"/>
    </row>
    <row r="66" spans="1:10" ht="17.399999999999999">
      <c r="A66" s="559"/>
      <c r="B66" s="475"/>
      <c r="C66" s="560"/>
      <c r="D66" s="560"/>
      <c r="E66" s="521"/>
      <c r="F66" s="515"/>
      <c r="G66" s="522"/>
      <c r="H66" s="521"/>
      <c r="I66" s="515"/>
      <c r="J66" s="519"/>
    </row>
    <row r="67" spans="1:10" ht="17.399999999999999">
      <c r="A67" s="559"/>
      <c r="B67" s="475"/>
      <c r="C67" s="560"/>
      <c r="D67" s="560"/>
      <c r="E67" s="521"/>
      <c r="F67" s="515"/>
      <c r="G67" s="522"/>
      <c r="H67" s="521"/>
      <c r="I67" s="515"/>
      <c r="J67" s="519"/>
    </row>
    <row r="68" spans="1:10" ht="17.399999999999999">
      <c r="A68" s="559"/>
      <c r="B68" s="475"/>
      <c r="C68" s="560"/>
      <c r="D68" s="560"/>
      <c r="E68" s="521"/>
      <c r="F68" s="515"/>
      <c r="G68" s="522"/>
      <c r="H68" s="521"/>
      <c r="I68" s="515"/>
      <c r="J68" s="519"/>
    </row>
    <row r="69" spans="1:10" ht="15.6">
      <c r="A69" s="561"/>
      <c r="B69" s="562"/>
      <c r="C69" s="532"/>
      <c r="D69" s="532"/>
      <c r="E69" s="532"/>
      <c r="F69" s="532"/>
    </row>
    <row r="70" spans="1:10" ht="16.2">
      <c r="A70" s="563"/>
    </row>
    <row r="71" spans="1:10" ht="16.2">
      <c r="A71" s="563"/>
    </row>
    <row r="75" spans="1:10">
      <c r="A75" s="564"/>
    </row>
  </sheetData>
  <mergeCells count="12">
    <mergeCell ref="G51:I51"/>
    <mergeCell ref="A2:I2"/>
    <mergeCell ref="A3:I3"/>
    <mergeCell ref="A4:I4"/>
    <mergeCell ref="A6:I6"/>
    <mergeCell ref="A8:I8"/>
    <mergeCell ref="G9:I9"/>
    <mergeCell ref="A22:I22"/>
    <mergeCell ref="G23:I23"/>
    <mergeCell ref="A36:I36"/>
    <mergeCell ref="G37:I37"/>
    <mergeCell ref="A50:I50"/>
  </mergeCells>
  <pageMargins left="0.96" right="0.75" top="0.71" bottom="1.19" header="0.37" footer="0.73"/>
  <pageSetup scale="55" orientation="portrait" r:id="rId1"/>
  <headerFooter alignWithMargins="0">
    <oddFooter xml:space="preserve">&amp;C&amp;14 6a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7110DD756CA8149A84BFB8801206817" ma:contentTypeVersion="119" ma:contentTypeDescription="" ma:contentTypeScope="" ma:versionID="7afd3298ff5b80497f4fda5280b1593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2015-03-31T07:00:00+00:00</OpenedDate>
    <Date1 xmlns="dc463f71-b30c-4ab2-9473-d307f9d35888">2015-03-31T07:00:00+00:00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150528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98B9143-C15D-4A98-82E2-60BF664483FB}"/>
</file>

<file path=customXml/itemProps2.xml><?xml version="1.0" encoding="utf-8"?>
<ds:datastoreItem xmlns:ds="http://schemas.openxmlformats.org/officeDocument/2006/customXml" ds:itemID="{086E6EE7-8941-489E-96EE-2A2AE07E7CD8}"/>
</file>

<file path=customXml/itemProps3.xml><?xml version="1.0" encoding="utf-8"?>
<ds:datastoreItem xmlns:ds="http://schemas.openxmlformats.org/officeDocument/2006/customXml" ds:itemID="{7D07BA60-CC2D-4CFE-BD34-59079F71E954}"/>
</file>

<file path=customXml/itemProps4.xml><?xml version="1.0" encoding="utf-8"?>
<ds:datastoreItem xmlns:ds="http://schemas.openxmlformats.org/officeDocument/2006/customXml" ds:itemID="{C3604181-571C-41B5-8CC1-5CA63AF6A9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132</vt:i4>
      </vt:variant>
    </vt:vector>
  </HeadingPairs>
  <TitlesOfParts>
    <vt:vector size="143" baseType="lpstr">
      <vt:lpstr>Elec Cost per Customer</vt:lpstr>
      <vt:lpstr>2011 Elec CBR</vt:lpstr>
      <vt:lpstr>2012 Elec CBR</vt:lpstr>
      <vt:lpstr>2013 Elec CBR</vt:lpstr>
      <vt:lpstr>Dec 2014 CBR</vt:lpstr>
      <vt:lpstr>KJB-16 P2 Elec Growth-Cust Adj</vt:lpstr>
      <vt:lpstr>Pg 6a 2011 </vt:lpstr>
      <vt:lpstr>Pg 6a 2012</vt:lpstr>
      <vt:lpstr>Pg 6a 2013</vt:lpstr>
      <vt:lpstr>Pg 6a Dec 2014</vt:lpstr>
      <vt:lpstr>Allocations</vt:lpstr>
      <vt:lpstr>'2012 Elec CBR'!_3.01</vt:lpstr>
      <vt:lpstr>'2013 Elec CBR'!_3.01</vt:lpstr>
      <vt:lpstr>_3.01</vt:lpstr>
      <vt:lpstr>'2012 Elec CBR'!_3.02</vt:lpstr>
      <vt:lpstr>'2013 Elec CBR'!_3.02</vt:lpstr>
      <vt:lpstr>_3.02</vt:lpstr>
      <vt:lpstr>'2012 Elec CBR'!_3.03</vt:lpstr>
      <vt:lpstr>'2013 Elec CBR'!_3.03</vt:lpstr>
      <vt:lpstr>_3.03</vt:lpstr>
      <vt:lpstr>'2012 Elec CBR'!_3.04</vt:lpstr>
      <vt:lpstr>'2013 Elec CBR'!_3.04</vt:lpstr>
      <vt:lpstr>_3.04</vt:lpstr>
      <vt:lpstr>'2012 Elec CBR'!_3.05</vt:lpstr>
      <vt:lpstr>'2013 Elec CBR'!_3.05</vt:lpstr>
      <vt:lpstr>_3.05</vt:lpstr>
      <vt:lpstr>'2012 Elec CBR'!_3.06</vt:lpstr>
      <vt:lpstr>'2013 Elec CBR'!_3.06</vt:lpstr>
      <vt:lpstr>_3.06</vt:lpstr>
      <vt:lpstr>'2012 Elec CBR'!_3.07</vt:lpstr>
      <vt:lpstr>'2013 Elec CBR'!_3.07</vt:lpstr>
      <vt:lpstr>_3.07</vt:lpstr>
      <vt:lpstr>'2012 Elec CBR'!_3.08</vt:lpstr>
      <vt:lpstr>'2013 Elec CBR'!_3.08</vt:lpstr>
      <vt:lpstr>_3.08</vt:lpstr>
      <vt:lpstr>'2012 Elec CBR'!_3.09</vt:lpstr>
      <vt:lpstr>'2013 Elec CBR'!_3.09</vt:lpstr>
      <vt:lpstr>_3.09</vt:lpstr>
      <vt:lpstr>'2012 Elec CBR'!_3.10</vt:lpstr>
      <vt:lpstr>'2013 Elec CBR'!_3.10</vt:lpstr>
      <vt:lpstr>_3.10</vt:lpstr>
      <vt:lpstr>'2012 Elec CBR'!_3.11</vt:lpstr>
      <vt:lpstr>'2013 Elec CBR'!_3.11</vt:lpstr>
      <vt:lpstr>_3.11</vt:lpstr>
      <vt:lpstr>'2012 Elec CBR'!_3.12</vt:lpstr>
      <vt:lpstr>'2013 Elec CBR'!_3.12</vt:lpstr>
      <vt:lpstr>_3.12</vt:lpstr>
      <vt:lpstr>'2012 Elec CBR'!_3.13</vt:lpstr>
      <vt:lpstr>'2013 Elec CBR'!_3.13</vt:lpstr>
      <vt:lpstr>_3.13</vt:lpstr>
      <vt:lpstr>'2012 Elec CBR'!_3.14</vt:lpstr>
      <vt:lpstr>'2013 Elec CBR'!_3.14</vt:lpstr>
      <vt:lpstr>_3.14</vt:lpstr>
      <vt:lpstr>'2012 Elec CBR'!_3.15</vt:lpstr>
      <vt:lpstr>'2013 Elec CBR'!_3.15</vt:lpstr>
      <vt:lpstr>_3.15</vt:lpstr>
      <vt:lpstr>'2012 Elec CBR'!_3.16</vt:lpstr>
      <vt:lpstr>'2013 Elec CBR'!_3.16</vt:lpstr>
      <vt:lpstr>_3.16</vt:lpstr>
      <vt:lpstr>'2012 Elec CBR'!_3.17</vt:lpstr>
      <vt:lpstr>'2013 Elec CBR'!_3.17</vt:lpstr>
      <vt:lpstr>_3.17</vt:lpstr>
      <vt:lpstr>'2012 Elec CBR'!_3.18</vt:lpstr>
      <vt:lpstr>_3.18</vt:lpstr>
      <vt:lpstr>_3.19</vt:lpstr>
      <vt:lpstr>'2012 Elec CBR'!_3A</vt:lpstr>
      <vt:lpstr>'2013 Elec CBR'!_3A</vt:lpstr>
      <vt:lpstr>_3A</vt:lpstr>
      <vt:lpstr>'2012 Elec CBR'!_3B</vt:lpstr>
      <vt:lpstr>'2013 Elec CBR'!_3B</vt:lpstr>
      <vt:lpstr>_3B</vt:lpstr>
      <vt:lpstr>'2012 Elec CBR'!_3Summary</vt:lpstr>
      <vt:lpstr>'2013 Elec CBR'!_3Summary</vt:lpstr>
      <vt:lpstr>_3Summary</vt:lpstr>
      <vt:lpstr>'2012 Elec CBR'!_4.01</vt:lpstr>
      <vt:lpstr>'2013 Elec CBR'!_4.01</vt:lpstr>
      <vt:lpstr>_4.01</vt:lpstr>
      <vt:lpstr>'2012 Elec CBR'!_4.02</vt:lpstr>
      <vt:lpstr>'2013 Elec CBR'!_4.02</vt:lpstr>
      <vt:lpstr>_4.02</vt:lpstr>
      <vt:lpstr>'2012 Elec CBR'!BD</vt:lpstr>
      <vt:lpstr>'2013 Elec CBR'!BD</vt:lpstr>
      <vt:lpstr>BD</vt:lpstr>
      <vt:lpstr>'2012 Elec CBR'!DOCKET</vt:lpstr>
      <vt:lpstr>'2013 Elec CBR'!DOCKET</vt:lpstr>
      <vt:lpstr>DOCKET</vt:lpstr>
      <vt:lpstr>'2012 Elec CBR'!f</vt:lpstr>
      <vt:lpstr>f</vt:lpstr>
      <vt:lpstr>'2012 Elec CBR'!FACTORS</vt:lpstr>
      <vt:lpstr>FACTORS</vt:lpstr>
      <vt:lpstr>'2012 Elec CBR'!FF</vt:lpstr>
      <vt:lpstr>'2013 Elec CBR'!FF</vt:lpstr>
      <vt:lpstr>FF</vt:lpstr>
      <vt:lpstr>'2012 Elec CBR'!FIT</vt:lpstr>
      <vt:lpstr>'2013 Elec CBR'!FIT</vt:lpstr>
      <vt:lpstr>FIT</vt:lpstr>
      <vt:lpstr>'2012 Elec CBR'!MOTANA</vt:lpstr>
      <vt:lpstr>'2013 Elec CBR'!MOTANA</vt:lpstr>
      <vt:lpstr>MOTANA</vt:lpstr>
      <vt:lpstr>'2012 Elec CBR'!MT</vt:lpstr>
      <vt:lpstr>'2013 Elec CBR'!MT</vt:lpstr>
      <vt:lpstr>MT</vt:lpstr>
      <vt:lpstr>'Pg 6a 2011 '!Print_Area</vt:lpstr>
      <vt:lpstr>'Pg 6a Dec 2014'!Print_Area</vt:lpstr>
      <vt:lpstr>PRO_FORMA</vt:lpstr>
      <vt:lpstr>'2012 Elec CBR'!PSPL</vt:lpstr>
      <vt:lpstr>'2013 Elec CBR'!PSPL</vt:lpstr>
      <vt:lpstr>PSPL</vt:lpstr>
      <vt:lpstr>'2012 Elec CBR'!PWRCSTRS</vt:lpstr>
      <vt:lpstr>'2013 Elec CBR'!PWRCSTRS</vt:lpstr>
      <vt:lpstr>PWRCSTRS</vt:lpstr>
      <vt:lpstr>'2012 Elec CBR'!RATEBASE</vt:lpstr>
      <vt:lpstr>'2013 Elec CBR'!RATEBASE</vt:lpstr>
      <vt:lpstr>RATEBASE</vt:lpstr>
      <vt:lpstr>'2012 Elec CBR'!RESALE</vt:lpstr>
      <vt:lpstr>RESALE</vt:lpstr>
      <vt:lpstr>'2012 Elec CBR'!RESTATING</vt:lpstr>
      <vt:lpstr>'2013 Elec CBR'!RESTATING</vt:lpstr>
      <vt:lpstr>RESTATING</vt:lpstr>
      <vt:lpstr>'2012 Elec CBR'!REVADJ</vt:lpstr>
      <vt:lpstr>'2013 Elec CBR'!REVADJ</vt:lpstr>
      <vt:lpstr>REVADJ</vt:lpstr>
      <vt:lpstr>'2012 Elec CBR'!ROR</vt:lpstr>
      <vt:lpstr>'2013 Elec CBR'!ROR</vt:lpstr>
      <vt:lpstr>ROR</vt:lpstr>
      <vt:lpstr>'2012 Elec CBR'!TAXBENEFIT</vt:lpstr>
      <vt:lpstr>'2013 Elec CBR'!TAXBENEFIT</vt:lpstr>
      <vt:lpstr>TAXBENEFIT</vt:lpstr>
      <vt:lpstr>'2012 Elec CBR'!TAXEXCISE</vt:lpstr>
      <vt:lpstr>'2013 Elec CBR'!TAXEXCISE</vt:lpstr>
      <vt:lpstr>TAXEXCISE</vt:lpstr>
      <vt:lpstr>'2012 Elec CBR'!TAXINCOME</vt:lpstr>
      <vt:lpstr>'2013 Elec CBR'!TAXINCOME</vt:lpstr>
      <vt:lpstr>TAXINCOME</vt:lpstr>
      <vt:lpstr>'2012 Elec CBR'!TESTYEAR</vt:lpstr>
      <vt:lpstr>'2013 Elec CBR'!TESTYEAR</vt:lpstr>
      <vt:lpstr>TESTYEAR</vt:lpstr>
      <vt:lpstr>'2012 Elec CBR'!UTG</vt:lpstr>
      <vt:lpstr>'2013 Elec CBR'!UTG</vt:lpstr>
      <vt:lpstr>UTG</vt:lpstr>
      <vt:lpstr>'2012 Elec CBR'!UTN</vt:lpstr>
      <vt:lpstr>'2013 Elec CBR'!UTN</vt:lpstr>
      <vt:lpstr>UTN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Denise Crawford</cp:lastModifiedBy>
  <cp:lastPrinted>2015-03-31T20:58:04Z</cp:lastPrinted>
  <dcterms:created xsi:type="dcterms:W3CDTF">2014-10-14T18:42:51Z</dcterms:created>
  <dcterms:modified xsi:type="dcterms:W3CDTF">2015-04-01T19:30:53Z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0x0101006E56B4D1795A2E4DB2F0B01679ED314A0017110DD756CA8149A84BFB8801206817</vt:lpwstr>
  </property>
  <property fmtid="{D5CDD505-2E9C-101B-9397-08002B2CF9AE}" pid="3" name="_docset_NoMedatataSyncRequired">
    <vt:lpwstr>False</vt:lpwstr>
  </property>
</Properties>
</file>