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home.utc.wa.gov/sites/alj/Utility/ut150067/"/>
    </mc:Choice>
  </mc:AlternateContent>
  <bookViews>
    <workbookView xWindow="0" yWindow="0" windowWidth="21600" windowHeight="9735"/>
  </bookViews>
  <sheets>
    <sheet name="ProjectedTUSF" sheetId="1" r:id="rId1"/>
  </sheets>
  <definedNames>
    <definedName name="_xlnm.Print_Area" localSheetId="0">ProjectedTUSF!$A$6:$R$36</definedName>
    <definedName name="_xlnm.Print_Titles" localSheetId="0">ProjectedTUSF!$A:$B,ProjectedTUSF!$6:$6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P32" i="1"/>
  <c r="N32" i="1"/>
  <c r="L32" i="1"/>
  <c r="J32" i="1"/>
  <c r="G32" i="1"/>
  <c r="F32" i="1"/>
  <c r="E32" i="1"/>
  <c r="O32" i="1" s="1"/>
  <c r="P31" i="1"/>
  <c r="N31" i="1"/>
  <c r="L31" i="1"/>
  <c r="J31" i="1"/>
  <c r="G31" i="1"/>
  <c r="F31" i="1"/>
  <c r="E31" i="1"/>
  <c r="H31" i="1" s="1"/>
  <c r="P30" i="1"/>
  <c r="N30" i="1"/>
  <c r="L30" i="1"/>
  <c r="J30" i="1"/>
  <c r="G30" i="1"/>
  <c r="F30" i="1"/>
  <c r="E30" i="1"/>
  <c r="P29" i="1"/>
  <c r="N29" i="1"/>
  <c r="L29" i="1"/>
  <c r="J29" i="1"/>
  <c r="G29" i="1"/>
  <c r="F29" i="1"/>
  <c r="E29" i="1"/>
  <c r="P28" i="1"/>
  <c r="N28" i="1"/>
  <c r="L28" i="1"/>
  <c r="J28" i="1"/>
  <c r="G28" i="1"/>
  <c r="F28" i="1"/>
  <c r="H28" i="1" s="1"/>
  <c r="E28" i="1"/>
  <c r="P27" i="1"/>
  <c r="N27" i="1"/>
  <c r="L27" i="1"/>
  <c r="J27" i="1"/>
  <c r="G27" i="1"/>
  <c r="F27" i="1"/>
  <c r="E27" i="1"/>
  <c r="H27" i="1" s="1"/>
  <c r="P26" i="1"/>
  <c r="N26" i="1"/>
  <c r="L26" i="1"/>
  <c r="J26" i="1"/>
  <c r="G26" i="1"/>
  <c r="F26" i="1"/>
  <c r="E26" i="1"/>
  <c r="P25" i="1"/>
  <c r="N25" i="1"/>
  <c r="L25" i="1"/>
  <c r="J25" i="1"/>
  <c r="G25" i="1"/>
  <c r="H25" i="1" s="1"/>
  <c r="F25" i="1"/>
  <c r="E25" i="1"/>
  <c r="P24" i="1"/>
  <c r="N24" i="1"/>
  <c r="L24" i="1"/>
  <c r="J24" i="1"/>
  <c r="G24" i="1"/>
  <c r="H24" i="1" s="1"/>
  <c r="F24" i="1"/>
  <c r="E24" i="1"/>
  <c r="P23" i="1"/>
  <c r="N23" i="1"/>
  <c r="L23" i="1"/>
  <c r="J23" i="1"/>
  <c r="G23" i="1"/>
  <c r="F23" i="1"/>
  <c r="E23" i="1"/>
  <c r="P22" i="1"/>
  <c r="N22" i="1"/>
  <c r="L22" i="1"/>
  <c r="J22" i="1"/>
  <c r="G22" i="1"/>
  <c r="F22" i="1"/>
  <c r="E22" i="1"/>
  <c r="Q22" i="1" s="1"/>
  <c r="P21" i="1"/>
  <c r="N21" i="1"/>
  <c r="L21" i="1"/>
  <c r="J21" i="1"/>
  <c r="G21" i="1"/>
  <c r="F21" i="1"/>
  <c r="E21" i="1"/>
  <c r="P20" i="1"/>
  <c r="N20" i="1"/>
  <c r="L20" i="1"/>
  <c r="J20" i="1"/>
  <c r="H20" i="1"/>
  <c r="G20" i="1"/>
  <c r="F20" i="1"/>
  <c r="E20" i="1"/>
  <c r="P19" i="1"/>
  <c r="N19" i="1"/>
  <c r="L19" i="1"/>
  <c r="J19" i="1"/>
  <c r="I19" i="1"/>
  <c r="G19" i="1"/>
  <c r="F19" i="1"/>
  <c r="E19" i="1"/>
  <c r="P18" i="1"/>
  <c r="N18" i="1"/>
  <c r="L18" i="1"/>
  <c r="J18" i="1"/>
  <c r="G18" i="1"/>
  <c r="F18" i="1"/>
  <c r="E18" i="1"/>
  <c r="P17" i="1"/>
  <c r="N17" i="1"/>
  <c r="L17" i="1"/>
  <c r="J17" i="1"/>
  <c r="O17" i="1" s="1"/>
  <c r="G17" i="1"/>
  <c r="F17" i="1"/>
  <c r="E17" i="1"/>
  <c r="P16" i="1"/>
  <c r="N16" i="1"/>
  <c r="L16" i="1"/>
  <c r="J16" i="1"/>
  <c r="H16" i="1"/>
  <c r="G16" i="1"/>
  <c r="F16" i="1"/>
  <c r="E16" i="1"/>
  <c r="O16" i="1" s="1"/>
  <c r="P15" i="1"/>
  <c r="N15" i="1"/>
  <c r="L15" i="1"/>
  <c r="J15" i="1"/>
  <c r="G15" i="1"/>
  <c r="F15" i="1"/>
  <c r="I15" i="1" s="1"/>
  <c r="E15" i="1"/>
  <c r="P14" i="1"/>
  <c r="N14" i="1"/>
  <c r="L14" i="1"/>
  <c r="L33" i="1" s="1"/>
  <c r="J14" i="1"/>
  <c r="G14" i="1"/>
  <c r="F14" i="1"/>
  <c r="E14" i="1"/>
  <c r="Q14" i="1" s="1"/>
  <c r="Q15" i="1" l="1"/>
  <c r="N33" i="1"/>
  <c r="M15" i="1"/>
  <c r="Q17" i="1"/>
  <c r="K17" i="1"/>
  <c r="O22" i="1"/>
  <c r="Q26" i="1"/>
  <c r="H29" i="1"/>
  <c r="O24" i="1"/>
  <c r="Q25" i="1"/>
  <c r="K26" i="1"/>
  <c r="Q30" i="1"/>
  <c r="H17" i="1"/>
  <c r="H23" i="1"/>
  <c r="O28" i="1"/>
  <c r="Q29" i="1"/>
  <c r="K30" i="1"/>
  <c r="H32" i="1"/>
  <c r="K21" i="1"/>
  <c r="H21" i="1"/>
  <c r="O21" i="1"/>
  <c r="G33" i="1"/>
  <c r="Q18" i="1"/>
  <c r="K14" i="1"/>
  <c r="F33" i="1"/>
  <c r="O14" i="1"/>
  <c r="H19" i="1"/>
  <c r="O19" i="1"/>
  <c r="K19" i="1"/>
  <c r="P33" i="1"/>
  <c r="Q19" i="1"/>
  <c r="J33" i="1"/>
  <c r="H15" i="1"/>
  <c r="O15" i="1"/>
  <c r="K15" i="1"/>
  <c r="E33" i="1"/>
  <c r="K18" i="1"/>
  <c r="O18" i="1"/>
  <c r="M19" i="1"/>
  <c r="O20" i="1"/>
  <c r="Q21" i="1"/>
  <c r="M23" i="1"/>
  <c r="O25" i="1"/>
  <c r="I27" i="1"/>
  <c r="Q27" i="1"/>
  <c r="O29" i="1"/>
  <c r="M31" i="1"/>
  <c r="Q31" i="1"/>
  <c r="I16" i="1"/>
  <c r="Q16" i="1"/>
  <c r="Q33" i="1" s="1"/>
  <c r="I20" i="1"/>
  <c r="Q20" i="1"/>
  <c r="K22" i="1"/>
  <c r="M24" i="1"/>
  <c r="O26" i="1"/>
  <c r="M28" i="1"/>
  <c r="Q28" i="1"/>
  <c r="O30" i="1"/>
  <c r="M32" i="1"/>
  <c r="H14" i="1"/>
  <c r="I17" i="1"/>
  <c r="M17" i="1"/>
  <c r="H18" i="1"/>
  <c r="I21" i="1"/>
  <c r="M21" i="1"/>
  <c r="H22" i="1"/>
  <c r="K23" i="1"/>
  <c r="O23" i="1"/>
  <c r="I25" i="1"/>
  <c r="M25" i="1"/>
  <c r="H26" i="1"/>
  <c r="K27" i="1"/>
  <c r="O27" i="1"/>
  <c r="I29" i="1"/>
  <c r="M29" i="1"/>
  <c r="H30" i="1"/>
  <c r="K31" i="1"/>
  <c r="O31" i="1"/>
  <c r="I23" i="1"/>
  <c r="Q23" i="1"/>
  <c r="K25" i="1"/>
  <c r="M27" i="1"/>
  <c r="K29" i="1"/>
  <c r="I31" i="1"/>
  <c r="M16" i="1"/>
  <c r="M20" i="1"/>
  <c r="I24" i="1"/>
  <c r="Q24" i="1"/>
  <c r="I28" i="1"/>
  <c r="I32" i="1"/>
  <c r="Q32" i="1"/>
  <c r="I14" i="1"/>
  <c r="M14" i="1"/>
  <c r="K16" i="1"/>
  <c r="I18" i="1"/>
  <c r="M18" i="1"/>
  <c r="K20" i="1"/>
  <c r="I22" i="1"/>
  <c r="M22" i="1"/>
  <c r="K24" i="1"/>
  <c r="I26" i="1"/>
  <c r="M26" i="1"/>
  <c r="K28" i="1"/>
  <c r="I30" i="1"/>
  <c r="M30" i="1"/>
  <c r="K32" i="1"/>
  <c r="O33" i="1" l="1"/>
  <c r="M33" i="1"/>
  <c r="I33" i="1"/>
  <c r="H33" i="1"/>
  <c r="K33" i="1"/>
</calcChain>
</file>

<file path=xl/sharedStrings.xml><?xml version="1.0" encoding="utf-8"?>
<sst xmlns="http://schemas.openxmlformats.org/spreadsheetml/2006/main" count="57" uniqueCount="37">
  <si>
    <t xml:space="preserve">Traditional USF + Total CAF Reduction) - State USF Support Distribution by Year (Using Current Baseline Revenue)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</si>
  <si>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</si>
  <si>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</si>
  <si>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</si>
  <si>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</si>
  <si>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</si>
  <si>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</si>
  <si>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</si>
  <si>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</si>
  <si>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</si>
  <si>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</si>
  <si>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</si>
  <si>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</si>
  <si>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</si>
  <si>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</si>
  <si>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(A)(C)(D)(E)</t>
  </si>
  <si>
    <t>(A)(C)(D)(E)(G)</t>
  </si>
  <si>
    <t>(G)(I)</t>
  </si>
  <si>
    <t>(G)(I)(K)</t>
  </si>
  <si>
    <t>(G)(I)(K)(M))</t>
  </si>
  <si>
    <t>FINAL</t>
  </si>
  <si>
    <t>State USF</t>
  </si>
  <si>
    <t>5% CAF</t>
  </si>
  <si>
    <t>Traditional</t>
  </si>
  <si>
    <t>Baseline</t>
  </si>
  <si>
    <t>5% a Year CAF Reduction</t>
  </si>
  <si>
    <t>Total CAF</t>
  </si>
  <si>
    <t>Support</t>
  </si>
  <si>
    <t>Reduction</t>
  </si>
  <si>
    <t>Ln</t>
  </si>
  <si>
    <t>Company</t>
  </si>
  <si>
    <t>USF Support</t>
  </si>
  <si>
    <t>Revenue</t>
  </si>
  <si>
    <t>Sum Columns</t>
  </si>
  <si>
    <t xml:space="preserve">Columns </t>
  </si>
  <si>
    <t>#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</si>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</sst>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/>
    <xf numFmtId="164" fontId="0" fillId="0" borderId="6" xfId="1" applyNumberFormat="1" applyFont="1" applyBorder="1"/>
    <xf numFmtId="164" fontId="0" fillId="0" borderId="11" xfId="1" applyNumberFormat="1" applyFont="1" applyBorder="1"/>
    <xf numFmtId="0" fontId="0" fillId="0" borderId="11" xfId="0" applyBorder="1"/>
    <xf numFmtId="164" fontId="0" fillId="0" borderId="12" xfId="1" applyNumberFormat="1" applyFont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164" fontId="0" fillId="0" borderId="0" xfId="0" applyNumberFormat="1"/>
    <xf numFmtId="0" fontId="2" fillId="0" borderId="0" xfId="0" applyFont="1" applyFill="1"/>
    <xf numFmtId="0" fontId="0" fillId="0" borderId="0" xfId="0" applyFill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Q35"/>
  <sheetViews>
    <sheetView tabSelected="1" topLeftCell="C6" zoomScaleNormal="100" workbookViewId="0">
      <selection activeCell="R29" sqref="R29"/>
    </sheetView>
  </sheetViews>
  <sheetFormatPr defaultRowHeight="15" x14ac:dyDescent="0.25"/>
  <cols>
    <col min="1" max="1" width="6.85546875" bestFit="1" customWidth="1"/>
    <col min="2" max="2" width="22.140625" customWidth="1"/>
    <col min="3" max="3" width="11.7109375" customWidth="1"/>
    <col min="4" max="4" width="12.5703125" customWidth="1"/>
    <col min="5" max="7" width="12.5703125" bestFit="1" customWidth="1"/>
    <col min="8" max="8" width="12.5703125" customWidth="1"/>
    <col min="9" max="9" width="13.7109375" customWidth="1"/>
    <col min="10" max="10" width="11.5703125" bestFit="1" customWidth="1"/>
    <col min="11" max="11" width="13.7109375" customWidth="1"/>
    <col min="12" max="12" width="11.5703125" customWidth="1"/>
    <col min="13" max="13" width="13.7109375" customWidth="1"/>
    <col min="14" max="14" width="11.5703125" bestFit="1" customWidth="1"/>
    <col min="15" max="15" width="13.7109375" customWidth="1"/>
    <col min="16" max="16" width="11.5703125" bestFit="1" customWidth="1"/>
    <col min="17" max="17" width="13.42578125" customWidth="1"/>
    <col min="18" max="18" width="11.5703125" bestFit="1" customWidth="1"/>
  </cols>
  <sheetData>
    <row r="6" spans="1:17" x14ac:dyDescent="0.25">
      <c r="C6" s="1" t="s">
        <v>0</v>
      </c>
    </row>
    <row r="7" spans="1:17" x14ac:dyDescent="0.25"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/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  <c r="P7" s="3" t="s">
        <v>13</v>
      </c>
      <c r="Q7" s="2" t="s">
        <v>14</v>
      </c>
    </row>
    <row r="8" spans="1:17" x14ac:dyDescent="0.25">
      <c r="A8" s="4"/>
      <c r="B8" s="4"/>
      <c r="C8" s="4"/>
      <c r="D8" s="4"/>
      <c r="E8" s="5"/>
      <c r="F8" s="6"/>
      <c r="G8" s="7"/>
      <c r="H8" s="7"/>
      <c r="I8" s="8" t="s">
        <v>15</v>
      </c>
      <c r="J8" s="4"/>
      <c r="K8" s="8" t="s">
        <v>16</v>
      </c>
      <c r="L8" s="4"/>
      <c r="M8" s="8" t="s">
        <v>15</v>
      </c>
      <c r="N8" s="7"/>
      <c r="O8" s="8" t="s">
        <v>15</v>
      </c>
      <c r="P8" s="4"/>
      <c r="Q8" s="8" t="s">
        <v>15</v>
      </c>
    </row>
    <row r="9" spans="1:17" x14ac:dyDescent="0.25">
      <c r="A9" s="9"/>
      <c r="B9" s="9"/>
      <c r="C9" s="10"/>
      <c r="D9" s="10"/>
      <c r="E9" s="11"/>
      <c r="F9" s="12"/>
      <c r="G9" s="13"/>
      <c r="H9" s="13"/>
      <c r="I9" s="14">
        <v>42005</v>
      </c>
      <c r="J9" s="10"/>
      <c r="K9" s="14">
        <v>42370</v>
      </c>
      <c r="L9" s="10"/>
      <c r="M9" s="13" t="s">
        <v>17</v>
      </c>
      <c r="N9" s="13"/>
      <c r="O9" s="15" t="s">
        <v>18</v>
      </c>
      <c r="P9" s="10"/>
      <c r="Q9" s="10" t="s">
        <v>19</v>
      </c>
    </row>
    <row r="10" spans="1:17" x14ac:dyDescent="0.25">
      <c r="A10" s="9"/>
      <c r="B10" s="9"/>
      <c r="C10" s="16" t="s">
        <v>20</v>
      </c>
      <c r="D10" s="10"/>
      <c r="E10" s="11"/>
      <c r="F10" s="12"/>
      <c r="G10" s="13"/>
      <c r="H10" s="13"/>
      <c r="I10" s="17" t="s">
        <v>21</v>
      </c>
      <c r="J10" s="10" t="s">
        <v>22</v>
      </c>
      <c r="K10" s="10" t="s">
        <v>21</v>
      </c>
      <c r="L10" s="10" t="s">
        <v>22</v>
      </c>
      <c r="M10" s="14">
        <v>42736</v>
      </c>
      <c r="N10" s="13" t="s">
        <v>22</v>
      </c>
      <c r="O10" s="14">
        <v>43101</v>
      </c>
      <c r="P10" s="10" t="s">
        <v>22</v>
      </c>
      <c r="Q10" s="14">
        <v>43466</v>
      </c>
    </row>
    <row r="11" spans="1:17" x14ac:dyDescent="0.25">
      <c r="A11" s="9"/>
      <c r="B11" s="9"/>
      <c r="C11" s="10" t="s">
        <v>23</v>
      </c>
      <c r="D11" s="10" t="s">
        <v>24</v>
      </c>
      <c r="E11" s="33" t="s">
        <v>25</v>
      </c>
      <c r="F11" s="34"/>
      <c r="G11" s="35"/>
      <c r="H11" s="13" t="s">
        <v>26</v>
      </c>
      <c r="I11" s="10" t="s">
        <v>27</v>
      </c>
      <c r="J11" s="10" t="s">
        <v>28</v>
      </c>
      <c r="K11" s="10" t="s">
        <v>27</v>
      </c>
      <c r="L11" s="10" t="s">
        <v>28</v>
      </c>
      <c r="M11" s="10" t="s">
        <v>21</v>
      </c>
      <c r="N11" s="13" t="s">
        <v>28</v>
      </c>
      <c r="O11" s="10" t="s">
        <v>21</v>
      </c>
      <c r="P11" s="10" t="s">
        <v>28</v>
      </c>
      <c r="Q11" s="10" t="s">
        <v>21</v>
      </c>
    </row>
    <row r="12" spans="1:17" x14ac:dyDescent="0.25">
      <c r="A12" s="10" t="s">
        <v>29</v>
      </c>
      <c r="B12" s="10" t="s">
        <v>30</v>
      </c>
      <c r="C12" s="10" t="s">
        <v>31</v>
      </c>
      <c r="D12" s="10" t="s">
        <v>32</v>
      </c>
      <c r="E12" s="18">
        <v>2012</v>
      </c>
      <c r="F12" s="2">
        <v>2013</v>
      </c>
      <c r="G12" s="19">
        <v>2014</v>
      </c>
      <c r="H12" s="13"/>
      <c r="I12" s="10" t="s">
        <v>33</v>
      </c>
      <c r="J12" s="10">
        <v>2015</v>
      </c>
      <c r="K12" s="10" t="s">
        <v>34</v>
      </c>
      <c r="L12" s="10">
        <v>2016</v>
      </c>
      <c r="M12" s="10" t="s">
        <v>27</v>
      </c>
      <c r="N12" s="13">
        <v>2017</v>
      </c>
      <c r="O12" s="10" t="s">
        <v>27</v>
      </c>
      <c r="P12" s="10">
        <v>2018</v>
      </c>
      <c r="Q12" s="10" t="s">
        <v>27</v>
      </c>
    </row>
    <row r="13" spans="1:17" x14ac:dyDescent="0.25">
      <c r="A13" s="20" t="s">
        <v>35</v>
      </c>
      <c r="B13" s="20"/>
      <c r="C13" s="20">
        <v>2012</v>
      </c>
      <c r="D13" s="20"/>
      <c r="E13" s="18"/>
      <c r="F13" s="2"/>
      <c r="G13" s="19"/>
      <c r="H13" s="19"/>
      <c r="I13" s="20"/>
      <c r="J13" s="20"/>
      <c r="K13" s="20"/>
      <c r="L13" s="20"/>
      <c r="M13" s="10" t="s">
        <v>34</v>
      </c>
      <c r="N13" s="19"/>
      <c r="O13" s="10" t="s">
        <v>34</v>
      </c>
      <c r="P13" s="20"/>
      <c r="Q13" s="20" t="s">
        <v>34</v>
      </c>
    </row>
    <row r="14" spans="1:17" x14ac:dyDescent="0.25">
      <c r="A14" s="8">
        <v>1</v>
      </c>
      <c r="B14" s="4"/>
      <c r="C14" s="21">
        <v>58546</v>
      </c>
      <c r="D14" s="21">
        <v>222443</v>
      </c>
      <c r="E14" s="21">
        <f>-1*((D14*0.95)-D14)</f>
        <v>11122.150000000023</v>
      </c>
      <c r="F14" s="21">
        <f>(D14*0.95)-(D14*0.9025)</f>
        <v>10566.042499999981</v>
      </c>
      <c r="G14" s="21">
        <f>(D14*0.9025)-(D14*0.857375)</f>
        <v>10037.740374999994</v>
      </c>
      <c r="H14" s="21">
        <f>SUM(E14:G14)</f>
        <v>31725.932874999999</v>
      </c>
      <c r="I14" s="22">
        <f>C14+E14+F14+G14</f>
        <v>90271.932874999999</v>
      </c>
      <c r="J14" s="23">
        <f t="shared" ref="J14:J32" si="0">(D14*0.857375)-(D14*0.81450625)</f>
        <v>9535.8533562500088</v>
      </c>
      <c r="K14" s="22">
        <f>C14+E14+F14+G14+J14</f>
        <v>99807.786231250007</v>
      </c>
      <c r="L14" s="23">
        <f t="shared" ref="L14:L32" si="1">(D14*0.81450625)-(D14*0.7737809375)</f>
        <v>9059.0606884374865</v>
      </c>
      <c r="M14" s="22">
        <f>C14+E14+F14+G14+J14+L14</f>
        <v>108866.84691968749</v>
      </c>
      <c r="N14" s="23">
        <f t="shared" ref="N14:N32" si="2">(D14*0.7737809375)-(D14*0.73509189062)</f>
        <v>8606.1076551278529</v>
      </c>
      <c r="O14" s="22">
        <f>C14+E14+F14+G14+J14+L14+N14</f>
        <v>117472.95457481535</v>
      </c>
      <c r="P14" s="23">
        <f t="shared" ref="P14:P32" si="3">(D14*0.73509189062)-(D14*0.69833729608)</f>
        <v>8175.8022732612153</v>
      </c>
      <c r="Q14" s="22">
        <f>C14+E14+F14+G14+J14+L14+N14+P14</f>
        <v>125648.75684807656</v>
      </c>
    </row>
    <row r="15" spans="1:17" x14ac:dyDescent="0.25">
      <c r="A15" s="10">
        <v>2</v>
      </c>
      <c r="B15" s="9"/>
      <c r="C15" s="21">
        <v>0</v>
      </c>
      <c r="D15" s="21">
        <v>2195456</v>
      </c>
      <c r="E15" s="21">
        <f t="shared" ref="E15:E32" si="4">-1*((D15*0.95)-D15)</f>
        <v>109772.80000000005</v>
      </c>
      <c r="F15" s="21">
        <f t="shared" ref="F15:F32" si="5">(D15*0.95)-(D15*0.9025)</f>
        <v>104284.15999999992</v>
      </c>
      <c r="G15" s="21">
        <f t="shared" ref="G15:G32" si="6">(D15*0.9025)-(D15*0.857375)</f>
        <v>99069.952000000048</v>
      </c>
      <c r="H15" s="21">
        <f>SUM(E15:G15)</f>
        <v>313126.91200000001</v>
      </c>
      <c r="I15" s="22">
        <f>C15+E15+F15+G15</f>
        <v>313126.91200000001</v>
      </c>
      <c r="J15" s="23">
        <f t="shared" si="0"/>
        <v>94116.45439999993</v>
      </c>
      <c r="K15" s="24">
        <f>C15+E15+F15+G15+J15</f>
        <v>407243.36639999994</v>
      </c>
      <c r="L15" s="23">
        <f t="shared" si="1"/>
        <v>89410.631680000108</v>
      </c>
      <c r="M15" s="24">
        <f>C15+E15+F15+G15+J15+L15</f>
        <v>496653.99808000005</v>
      </c>
      <c r="N15" s="23">
        <f t="shared" si="2"/>
        <v>84940.100106977159</v>
      </c>
      <c r="O15" s="24">
        <f>C15+E15+F15+G15+J15+L15+N15</f>
        <v>581594.09818697721</v>
      </c>
      <c r="P15" s="23">
        <f t="shared" si="3"/>
        <v>80693.095110410359</v>
      </c>
      <c r="Q15" s="24">
        <f>C15+E15+F15+G15+J15+L15+N15+P15</f>
        <v>662287.19329738757</v>
      </c>
    </row>
    <row r="16" spans="1:17" x14ac:dyDescent="0.25">
      <c r="A16" s="10">
        <v>3</v>
      </c>
      <c r="B16" s="9"/>
      <c r="C16" s="21">
        <v>2029</v>
      </c>
      <c r="D16" s="21">
        <v>4001</v>
      </c>
      <c r="E16" s="21">
        <f t="shared" si="4"/>
        <v>200.05000000000018</v>
      </c>
      <c r="F16" s="21">
        <f t="shared" si="5"/>
        <v>190.04750000000013</v>
      </c>
      <c r="G16" s="21">
        <f t="shared" si="6"/>
        <v>180.54512499999964</v>
      </c>
      <c r="H16" s="21">
        <f t="shared" ref="H16:H32" si="7">SUM(E16:G16)</f>
        <v>570.64262499999995</v>
      </c>
      <c r="I16" s="24">
        <f t="shared" ref="I16:I31" si="8">C16+E16+F16+G16</f>
        <v>2599.642625</v>
      </c>
      <c r="J16" s="23">
        <f t="shared" si="0"/>
        <v>171.51786875000016</v>
      </c>
      <c r="K16" s="24">
        <f t="shared" ref="K16:K31" si="9">C16+E16+F16+G16+J16</f>
        <v>2771.1604937500001</v>
      </c>
      <c r="L16" s="23">
        <f t="shared" si="1"/>
        <v>162.94197531249984</v>
      </c>
      <c r="M16" s="24">
        <f t="shared" ref="M16:M31" si="10">C16+E16+F16+G16+J16+L16</f>
        <v>2934.1024690624999</v>
      </c>
      <c r="N16" s="23">
        <f t="shared" si="2"/>
        <v>154.79487656687979</v>
      </c>
      <c r="O16" s="24">
        <f t="shared" ref="O16:O31" si="11">C16+E16+F16+G16+J16+L16+N16</f>
        <v>3088.8973456293797</v>
      </c>
      <c r="P16" s="23">
        <f t="shared" si="3"/>
        <v>147.05513275454041</v>
      </c>
      <c r="Q16" s="24">
        <f t="shared" ref="Q16:Q31" si="12">C16+E16+F16+G16+J16+L16+N16+P16</f>
        <v>3235.9524783839202</v>
      </c>
    </row>
    <row r="17" spans="1:17" x14ac:dyDescent="0.25">
      <c r="A17" s="10">
        <v>4</v>
      </c>
      <c r="B17" s="9"/>
      <c r="C17" s="21">
        <v>39421</v>
      </c>
      <c r="D17" s="21">
        <v>419381</v>
      </c>
      <c r="E17" s="21">
        <f t="shared" si="4"/>
        <v>20969.050000000047</v>
      </c>
      <c r="F17" s="21">
        <f t="shared" si="5"/>
        <v>19920.597499999974</v>
      </c>
      <c r="G17" s="21">
        <f t="shared" si="6"/>
        <v>18924.567624999967</v>
      </c>
      <c r="H17" s="21">
        <f t="shared" si="7"/>
        <v>59814.215124999988</v>
      </c>
      <c r="I17" s="24">
        <f t="shared" si="8"/>
        <v>99235.215124999988</v>
      </c>
      <c r="J17" s="23">
        <f t="shared" si="0"/>
        <v>17978.33924375003</v>
      </c>
      <c r="K17" s="24">
        <f t="shared" si="9"/>
        <v>117213.55436875002</v>
      </c>
      <c r="L17" s="23">
        <f t="shared" si="1"/>
        <v>17079.422281562467</v>
      </c>
      <c r="M17" s="24">
        <f t="shared" si="10"/>
        <v>134292.97665031248</v>
      </c>
      <c r="N17" s="23">
        <f t="shared" si="2"/>
        <v>16225.451169581269</v>
      </c>
      <c r="O17" s="24">
        <f t="shared" si="11"/>
        <v>150518.42781989375</v>
      </c>
      <c r="P17" s="23">
        <f t="shared" si="3"/>
        <v>15414.178612779768</v>
      </c>
      <c r="Q17" s="24">
        <f t="shared" si="12"/>
        <v>165932.60643267352</v>
      </c>
    </row>
    <row r="18" spans="1:17" x14ac:dyDescent="0.25">
      <c r="A18" s="10">
        <v>5</v>
      </c>
      <c r="B18" s="9"/>
      <c r="C18" s="21">
        <v>79875</v>
      </c>
      <c r="D18" s="21">
        <v>1223317</v>
      </c>
      <c r="E18" s="21">
        <f t="shared" si="4"/>
        <v>61165.850000000093</v>
      </c>
      <c r="F18" s="21">
        <f t="shared" si="5"/>
        <v>58107.557499999879</v>
      </c>
      <c r="G18" s="21">
        <f t="shared" si="6"/>
        <v>55202.179625000106</v>
      </c>
      <c r="H18" s="21">
        <f t="shared" si="7"/>
        <v>174475.58712500008</v>
      </c>
      <c r="I18" s="24">
        <f t="shared" si="8"/>
        <v>254350.58712500008</v>
      </c>
      <c r="J18" s="23">
        <f t="shared" si="0"/>
        <v>52442.070643749903</v>
      </c>
      <c r="K18" s="24">
        <f t="shared" si="9"/>
        <v>306792.65776874998</v>
      </c>
      <c r="L18" s="23">
        <f t="shared" si="1"/>
        <v>49819.967111562495</v>
      </c>
      <c r="M18" s="24">
        <f t="shared" si="10"/>
        <v>356612.62488031248</v>
      </c>
      <c r="N18" s="23">
        <f t="shared" si="2"/>
        <v>47328.968762100907</v>
      </c>
      <c r="O18" s="24">
        <f t="shared" si="11"/>
        <v>403941.59364241338</v>
      </c>
      <c r="P18" s="23">
        <f t="shared" si="3"/>
        <v>44962.520328889368</v>
      </c>
      <c r="Q18" s="24">
        <f t="shared" si="12"/>
        <v>448904.11397130275</v>
      </c>
    </row>
    <row r="19" spans="1:17" x14ac:dyDescent="0.25">
      <c r="A19" s="10">
        <v>6</v>
      </c>
      <c r="B19" s="9"/>
      <c r="C19" s="21">
        <v>79372</v>
      </c>
      <c r="D19" s="21">
        <v>746728</v>
      </c>
      <c r="E19" s="21">
        <f t="shared" si="4"/>
        <v>37336.400000000023</v>
      </c>
      <c r="F19" s="21">
        <f t="shared" si="5"/>
        <v>35469.579999999958</v>
      </c>
      <c r="G19" s="21">
        <f t="shared" si="6"/>
        <v>33696.101000000024</v>
      </c>
      <c r="H19" s="21">
        <f t="shared" si="7"/>
        <v>106502.08100000001</v>
      </c>
      <c r="I19" s="24">
        <f t="shared" si="8"/>
        <v>185874.08100000001</v>
      </c>
      <c r="J19" s="23">
        <f t="shared" si="0"/>
        <v>32011.295950000058</v>
      </c>
      <c r="K19" s="24">
        <f t="shared" si="9"/>
        <v>217885.37695000006</v>
      </c>
      <c r="L19" s="23">
        <f t="shared" si="1"/>
        <v>30410.73115249991</v>
      </c>
      <c r="M19" s="24">
        <f t="shared" si="10"/>
        <v>248296.10810249997</v>
      </c>
      <c r="N19" s="23">
        <f t="shared" si="2"/>
        <v>28890.19459860865</v>
      </c>
      <c r="O19" s="24">
        <f t="shared" si="11"/>
        <v>277186.30270110862</v>
      </c>
      <c r="P19" s="23">
        <f t="shared" si="3"/>
        <v>27445.684871665202</v>
      </c>
      <c r="Q19" s="24">
        <f t="shared" si="12"/>
        <v>304631.98757277383</v>
      </c>
    </row>
    <row r="20" spans="1:17" x14ac:dyDescent="0.25">
      <c r="A20" s="10">
        <v>7</v>
      </c>
      <c r="B20" s="9"/>
      <c r="C20" s="21">
        <v>4720</v>
      </c>
      <c r="D20" s="21">
        <v>526683</v>
      </c>
      <c r="E20" s="21">
        <f t="shared" si="4"/>
        <v>26334.150000000023</v>
      </c>
      <c r="F20" s="21">
        <f t="shared" si="5"/>
        <v>25017.442500000005</v>
      </c>
      <c r="G20" s="21">
        <f t="shared" si="6"/>
        <v>23766.570374999952</v>
      </c>
      <c r="H20" s="21">
        <f t="shared" si="7"/>
        <v>75118.16287499998</v>
      </c>
      <c r="I20" s="24">
        <f t="shared" si="8"/>
        <v>79838.16287499998</v>
      </c>
      <c r="J20" s="23">
        <f t="shared" si="0"/>
        <v>22578.241856250039</v>
      </c>
      <c r="K20" s="24">
        <f t="shared" si="9"/>
        <v>102416.40473125002</v>
      </c>
      <c r="L20" s="23">
        <f t="shared" si="1"/>
        <v>21449.329763437505</v>
      </c>
      <c r="M20" s="24">
        <f t="shared" si="10"/>
        <v>123865.73449468752</v>
      </c>
      <c r="N20" s="23">
        <f t="shared" si="2"/>
        <v>20376.863277898985</v>
      </c>
      <c r="O20" s="24">
        <f t="shared" si="11"/>
        <v>144242.59777258651</v>
      </c>
      <c r="P20" s="23">
        <f t="shared" si="3"/>
        <v>19358.020116110856</v>
      </c>
      <c r="Q20" s="24">
        <f t="shared" si="12"/>
        <v>163600.61788869736</v>
      </c>
    </row>
    <row r="21" spans="1:17" x14ac:dyDescent="0.25">
      <c r="A21" s="10">
        <v>8</v>
      </c>
      <c r="B21" s="9"/>
      <c r="C21" s="21">
        <v>79483</v>
      </c>
      <c r="D21" s="21">
        <v>720977</v>
      </c>
      <c r="E21" s="21">
        <f t="shared" si="4"/>
        <v>36048.849999999977</v>
      </c>
      <c r="F21" s="21">
        <f t="shared" si="5"/>
        <v>34246.407500000088</v>
      </c>
      <c r="G21" s="21">
        <f t="shared" si="6"/>
        <v>32534.087124999962</v>
      </c>
      <c r="H21" s="21">
        <f t="shared" si="7"/>
        <v>102829.34462500003</v>
      </c>
      <c r="I21" s="24">
        <f t="shared" si="8"/>
        <v>182312.34462500003</v>
      </c>
      <c r="J21" s="23">
        <f t="shared" si="0"/>
        <v>30907.382768749958</v>
      </c>
      <c r="K21" s="24">
        <f t="shared" si="9"/>
        <v>213219.72739374998</v>
      </c>
      <c r="L21" s="23">
        <f t="shared" si="1"/>
        <v>29362.013630312518</v>
      </c>
      <c r="M21" s="24">
        <f t="shared" si="10"/>
        <v>242581.7410240625</v>
      </c>
      <c r="N21" s="23">
        <f t="shared" si="2"/>
        <v>27893.912952401792</v>
      </c>
      <c r="O21" s="24">
        <f t="shared" si="11"/>
        <v>270475.65397646429</v>
      </c>
      <c r="P21" s="23">
        <f t="shared" si="3"/>
        <v>26499.21730766556</v>
      </c>
      <c r="Q21" s="24">
        <f t="shared" si="12"/>
        <v>296974.87128412985</v>
      </c>
    </row>
    <row r="22" spans="1:17" x14ac:dyDescent="0.25">
      <c r="A22" s="10">
        <v>9</v>
      </c>
      <c r="B22" s="9"/>
      <c r="C22" s="21">
        <v>0</v>
      </c>
      <c r="D22" s="21">
        <v>1083963</v>
      </c>
      <c r="E22" s="21">
        <f t="shared" si="4"/>
        <v>54198.150000000023</v>
      </c>
      <c r="F22" s="21">
        <f t="shared" si="5"/>
        <v>51488.242500000051</v>
      </c>
      <c r="G22" s="21">
        <f t="shared" si="6"/>
        <v>48913.830374999903</v>
      </c>
      <c r="H22" s="21">
        <f t="shared" si="7"/>
        <v>154600.22287499998</v>
      </c>
      <c r="I22" s="24">
        <f t="shared" si="8"/>
        <v>154600.22287499998</v>
      </c>
      <c r="J22" s="23">
        <f t="shared" si="0"/>
        <v>46468.138856250094</v>
      </c>
      <c r="K22" s="24">
        <f t="shared" si="9"/>
        <v>201068.36173125007</v>
      </c>
      <c r="L22" s="23">
        <f t="shared" si="1"/>
        <v>44144.731913437485</v>
      </c>
      <c r="M22" s="24">
        <f t="shared" si="10"/>
        <v>245213.09364468756</v>
      </c>
      <c r="N22" s="23">
        <f t="shared" si="2"/>
        <v>41937.495323185343</v>
      </c>
      <c r="O22" s="24">
        <f t="shared" si="11"/>
        <v>287150.5889678729</v>
      </c>
      <c r="P22" s="23">
        <f t="shared" si="3"/>
        <v>39840.620561362128</v>
      </c>
      <c r="Q22" s="24">
        <f t="shared" si="12"/>
        <v>326991.20952923503</v>
      </c>
    </row>
    <row r="23" spans="1:17" x14ac:dyDescent="0.25">
      <c r="A23" s="10">
        <v>10</v>
      </c>
      <c r="B23" s="9"/>
      <c r="C23" s="21">
        <v>15582</v>
      </c>
      <c r="D23" s="21">
        <v>454357</v>
      </c>
      <c r="E23" s="21">
        <f t="shared" si="4"/>
        <v>22717.850000000035</v>
      </c>
      <c r="F23" s="21">
        <f t="shared" si="5"/>
        <v>21581.95749999996</v>
      </c>
      <c r="G23" s="21">
        <f t="shared" si="6"/>
        <v>20502.859624999983</v>
      </c>
      <c r="H23" s="21">
        <f t="shared" si="7"/>
        <v>64802.667124999978</v>
      </c>
      <c r="I23" s="24">
        <f t="shared" si="8"/>
        <v>80384.667124999978</v>
      </c>
      <c r="J23" s="23">
        <f t="shared" si="0"/>
        <v>19477.716643750027</v>
      </c>
      <c r="K23" s="24">
        <f t="shared" si="9"/>
        <v>99862.383768750005</v>
      </c>
      <c r="L23" s="23">
        <f t="shared" si="1"/>
        <v>18503.830811562482</v>
      </c>
      <c r="M23" s="24">
        <f t="shared" si="10"/>
        <v>118366.21458031249</v>
      </c>
      <c r="N23" s="23">
        <f t="shared" si="2"/>
        <v>17578.63927325618</v>
      </c>
      <c r="O23" s="24">
        <f t="shared" si="11"/>
        <v>135944.85385356867</v>
      </c>
      <c r="P23" s="23">
        <f t="shared" si="3"/>
        <v>16699.707311410806</v>
      </c>
      <c r="Q23" s="24">
        <f t="shared" si="12"/>
        <v>152644.56116497947</v>
      </c>
    </row>
    <row r="24" spans="1:17" x14ac:dyDescent="0.25">
      <c r="A24" s="10">
        <v>11</v>
      </c>
      <c r="B24" s="9"/>
      <c r="C24" s="21">
        <v>69116</v>
      </c>
      <c r="D24" s="21">
        <v>492032</v>
      </c>
      <c r="E24" s="21">
        <f t="shared" si="4"/>
        <v>24601.600000000035</v>
      </c>
      <c r="F24" s="21">
        <f t="shared" si="5"/>
        <v>23371.51999999996</v>
      </c>
      <c r="G24" s="21">
        <f t="shared" si="6"/>
        <v>22202.944000000018</v>
      </c>
      <c r="H24" s="21">
        <f t="shared" si="7"/>
        <v>70176.064000000013</v>
      </c>
      <c r="I24" s="24">
        <f t="shared" si="8"/>
        <v>139292.06400000001</v>
      </c>
      <c r="J24" s="23">
        <f t="shared" si="0"/>
        <v>21092.796800000011</v>
      </c>
      <c r="K24" s="24">
        <f t="shared" si="9"/>
        <v>160384.86080000002</v>
      </c>
      <c r="L24" s="23">
        <f t="shared" si="1"/>
        <v>20038.156959999993</v>
      </c>
      <c r="M24" s="24">
        <f t="shared" si="10"/>
        <v>180423.01776000002</v>
      </c>
      <c r="N24" s="23">
        <f t="shared" si="2"/>
        <v>19036.249114460137</v>
      </c>
      <c r="O24" s="24">
        <f t="shared" si="11"/>
        <v>199459.26687446015</v>
      </c>
      <c r="P24" s="23">
        <f t="shared" si="3"/>
        <v>18084.436660705309</v>
      </c>
      <c r="Q24" s="24">
        <f t="shared" si="12"/>
        <v>217543.70353516546</v>
      </c>
    </row>
    <row r="25" spans="1:17" x14ac:dyDescent="0.25">
      <c r="A25" s="10">
        <v>12</v>
      </c>
      <c r="B25" s="9"/>
      <c r="C25" s="21">
        <v>0</v>
      </c>
      <c r="D25" s="21">
        <v>347635</v>
      </c>
      <c r="E25" s="21">
        <f t="shared" si="4"/>
        <v>17381.75</v>
      </c>
      <c r="F25" s="21">
        <f t="shared" si="5"/>
        <v>16512.662500000035</v>
      </c>
      <c r="G25" s="21">
        <f t="shared" si="6"/>
        <v>15687.029374999984</v>
      </c>
      <c r="H25" s="21">
        <f t="shared" si="7"/>
        <v>49581.441875000019</v>
      </c>
      <c r="I25" s="24">
        <f t="shared" si="8"/>
        <v>49581.441875000019</v>
      </c>
      <c r="J25" s="23">
        <f t="shared" si="0"/>
        <v>14902.677906249999</v>
      </c>
      <c r="K25" s="24">
        <f t="shared" si="9"/>
        <v>64484.119781250018</v>
      </c>
      <c r="L25" s="23">
        <f t="shared" si="1"/>
        <v>14157.544010937505</v>
      </c>
      <c r="M25" s="24">
        <f t="shared" si="10"/>
        <v>78641.663792187523</v>
      </c>
      <c r="N25" s="23">
        <f t="shared" si="2"/>
        <v>13449.666812128766</v>
      </c>
      <c r="O25" s="24">
        <f t="shared" si="11"/>
        <v>92091.330604316288</v>
      </c>
      <c r="P25" s="23">
        <f t="shared" si="3"/>
        <v>12777.183472912933</v>
      </c>
      <c r="Q25" s="24">
        <f t="shared" si="12"/>
        <v>104868.51407722922</v>
      </c>
    </row>
    <row r="26" spans="1:17" x14ac:dyDescent="0.25">
      <c r="A26" s="10">
        <v>13</v>
      </c>
      <c r="B26" s="9"/>
      <c r="C26" s="21">
        <v>4575</v>
      </c>
      <c r="D26" s="21">
        <v>257328</v>
      </c>
      <c r="E26" s="21">
        <f t="shared" si="4"/>
        <v>12866.400000000023</v>
      </c>
      <c r="F26" s="21">
        <f t="shared" si="5"/>
        <v>12223.079999999987</v>
      </c>
      <c r="G26" s="21">
        <f t="shared" si="6"/>
        <v>11611.925999999978</v>
      </c>
      <c r="H26" s="21">
        <f t="shared" si="7"/>
        <v>36701.405999999988</v>
      </c>
      <c r="I26" s="24">
        <f t="shared" si="8"/>
        <v>41276.405999999988</v>
      </c>
      <c r="J26" s="23">
        <f t="shared" si="0"/>
        <v>11031.329700000002</v>
      </c>
      <c r="K26" s="24">
        <f t="shared" si="9"/>
        <v>52307.73569999999</v>
      </c>
      <c r="L26" s="23">
        <f t="shared" si="1"/>
        <v>10479.763215000014</v>
      </c>
      <c r="M26" s="24">
        <f t="shared" si="10"/>
        <v>62787.498915000004</v>
      </c>
      <c r="N26" s="23">
        <f t="shared" si="2"/>
        <v>9955.7750555366219</v>
      </c>
      <c r="O26" s="24">
        <f t="shared" si="11"/>
        <v>72743.273970536626</v>
      </c>
      <c r="P26" s="23">
        <f t="shared" si="3"/>
        <v>9457.9863037891337</v>
      </c>
      <c r="Q26" s="24">
        <f t="shared" si="12"/>
        <v>82201.260274325759</v>
      </c>
    </row>
    <row r="27" spans="1:17" x14ac:dyDescent="0.25">
      <c r="A27" s="10">
        <v>14</v>
      </c>
      <c r="B27" s="9"/>
      <c r="C27" s="21">
        <v>76250</v>
      </c>
      <c r="D27" s="21">
        <v>728527</v>
      </c>
      <c r="E27" s="21">
        <f t="shared" si="4"/>
        <v>36426.349999999977</v>
      </c>
      <c r="F27" s="21">
        <f t="shared" si="5"/>
        <v>34605.032500000088</v>
      </c>
      <c r="G27" s="21">
        <f t="shared" si="6"/>
        <v>32874.780874999939</v>
      </c>
      <c r="H27" s="21">
        <f t="shared" si="7"/>
        <v>103906.163375</v>
      </c>
      <c r="I27" s="24">
        <f t="shared" si="8"/>
        <v>180156.163375</v>
      </c>
      <c r="J27" s="23">
        <f t="shared" si="0"/>
        <v>31231.041831249953</v>
      </c>
      <c r="K27" s="24">
        <f t="shared" si="9"/>
        <v>211387.20520624996</v>
      </c>
      <c r="L27" s="23">
        <f t="shared" si="1"/>
        <v>29669.489739687531</v>
      </c>
      <c r="M27" s="24">
        <f t="shared" si="10"/>
        <v>241056.69494593749</v>
      </c>
      <c r="N27" s="23">
        <f t="shared" si="2"/>
        <v>28186.015256345738</v>
      </c>
      <c r="O27" s="24">
        <f t="shared" si="11"/>
        <v>269242.71020228323</v>
      </c>
      <c r="P27" s="23">
        <f t="shared" si="3"/>
        <v>26776.714496442641</v>
      </c>
      <c r="Q27" s="24">
        <f t="shared" si="12"/>
        <v>296019.42469872587</v>
      </c>
    </row>
    <row r="28" spans="1:17" x14ac:dyDescent="0.25">
      <c r="A28" s="10">
        <v>15</v>
      </c>
      <c r="B28" s="9"/>
      <c r="C28" s="21">
        <v>115181</v>
      </c>
      <c r="D28" s="21">
        <v>885921</v>
      </c>
      <c r="E28" s="21">
        <f t="shared" si="4"/>
        <v>44296.050000000047</v>
      </c>
      <c r="F28" s="21">
        <f t="shared" si="5"/>
        <v>42081.247499999939</v>
      </c>
      <c r="G28" s="21">
        <f t="shared" si="6"/>
        <v>39977.18512499996</v>
      </c>
      <c r="H28" s="21">
        <f t="shared" si="7"/>
        <v>126354.48262499995</v>
      </c>
      <c r="I28" s="24">
        <f t="shared" si="8"/>
        <v>241535.48262499995</v>
      </c>
      <c r="J28" s="23">
        <f t="shared" si="0"/>
        <v>37978.325868750107</v>
      </c>
      <c r="K28" s="24">
        <f t="shared" si="9"/>
        <v>279513.80849375005</v>
      </c>
      <c r="L28" s="23">
        <f t="shared" si="1"/>
        <v>36079.409575312515</v>
      </c>
      <c r="M28" s="24">
        <f t="shared" si="10"/>
        <v>315593.21806906257</v>
      </c>
      <c r="N28" s="23">
        <f t="shared" si="2"/>
        <v>34275.439100976335</v>
      </c>
      <c r="O28" s="24">
        <f t="shared" si="11"/>
        <v>349868.6571700389</v>
      </c>
      <c r="P28" s="23">
        <f t="shared" si="3"/>
        <v>32561.667149471468</v>
      </c>
      <c r="Q28" s="24">
        <f t="shared" si="12"/>
        <v>382430.32431951037</v>
      </c>
    </row>
    <row r="29" spans="1:17" x14ac:dyDescent="0.25">
      <c r="A29" s="10">
        <v>16</v>
      </c>
      <c r="B29" s="9"/>
      <c r="C29" s="21">
        <v>143007</v>
      </c>
      <c r="D29" s="21">
        <v>771938</v>
      </c>
      <c r="E29" s="21">
        <f t="shared" si="4"/>
        <v>38596.900000000023</v>
      </c>
      <c r="F29" s="21">
        <f t="shared" si="5"/>
        <v>36667.055000000051</v>
      </c>
      <c r="G29" s="21">
        <f t="shared" si="6"/>
        <v>34833.702249999973</v>
      </c>
      <c r="H29" s="21">
        <f t="shared" si="7"/>
        <v>110097.65725000005</v>
      </c>
      <c r="I29" s="24">
        <f t="shared" si="8"/>
        <v>253104.65725000005</v>
      </c>
      <c r="J29" s="23">
        <f t="shared" si="0"/>
        <v>33092.017137499992</v>
      </c>
      <c r="K29" s="24">
        <f t="shared" si="9"/>
        <v>286196.67438750004</v>
      </c>
      <c r="L29" s="23">
        <f t="shared" si="1"/>
        <v>31437.416280624922</v>
      </c>
      <c r="M29" s="24">
        <f t="shared" si="10"/>
        <v>317634.09066812496</v>
      </c>
      <c r="N29" s="23">
        <f t="shared" si="2"/>
        <v>29865.54547045345</v>
      </c>
      <c r="O29" s="24">
        <f t="shared" si="11"/>
        <v>347499.63613857841</v>
      </c>
      <c r="P29" s="23">
        <f t="shared" si="3"/>
        <v>28372.26820001856</v>
      </c>
      <c r="Q29" s="24">
        <f t="shared" si="12"/>
        <v>375871.90433859697</v>
      </c>
    </row>
    <row r="30" spans="1:17" x14ac:dyDescent="0.25">
      <c r="A30" s="10">
        <v>17</v>
      </c>
      <c r="B30" s="9"/>
      <c r="C30" s="21">
        <v>0</v>
      </c>
      <c r="D30" s="21">
        <v>314249</v>
      </c>
      <c r="E30" s="21">
        <f t="shared" si="4"/>
        <v>15712.450000000012</v>
      </c>
      <c r="F30" s="21">
        <f t="shared" si="5"/>
        <v>14926.827500000014</v>
      </c>
      <c r="G30" s="21">
        <f t="shared" si="6"/>
        <v>14180.486124999996</v>
      </c>
      <c r="H30" s="21">
        <f t="shared" si="7"/>
        <v>44819.763625000021</v>
      </c>
      <c r="I30" s="24">
        <f t="shared" si="8"/>
        <v>44819.763625000021</v>
      </c>
      <c r="J30" s="23">
        <f t="shared" si="0"/>
        <v>13471.461818749987</v>
      </c>
      <c r="K30" s="24">
        <f t="shared" si="9"/>
        <v>58291.225443750009</v>
      </c>
      <c r="L30" s="23">
        <f t="shared" si="1"/>
        <v>12797.888727812504</v>
      </c>
      <c r="M30" s="24">
        <f t="shared" si="10"/>
        <v>71089.114171562513</v>
      </c>
      <c r="N30" s="23">
        <f t="shared" si="2"/>
        <v>12157.994292993098</v>
      </c>
      <c r="O30" s="24">
        <f t="shared" si="11"/>
        <v>83247.108464555611</v>
      </c>
      <c r="P30" s="23">
        <f t="shared" si="3"/>
        <v>11550.094579600496</v>
      </c>
      <c r="Q30" s="24">
        <f t="shared" si="12"/>
        <v>94797.203044156107</v>
      </c>
    </row>
    <row r="31" spans="1:17" x14ac:dyDescent="0.25">
      <c r="A31" s="10">
        <v>18</v>
      </c>
      <c r="B31" s="9"/>
      <c r="C31" s="21">
        <v>306371</v>
      </c>
      <c r="D31" s="21">
        <v>2382945</v>
      </c>
      <c r="E31" s="21">
        <f t="shared" si="4"/>
        <v>119147.25</v>
      </c>
      <c r="F31" s="21">
        <f t="shared" si="5"/>
        <v>113189.88750000019</v>
      </c>
      <c r="G31" s="21">
        <f t="shared" si="6"/>
        <v>107530.39312499971</v>
      </c>
      <c r="H31" s="21">
        <f t="shared" si="7"/>
        <v>339867.5306249999</v>
      </c>
      <c r="I31" s="24">
        <f t="shared" si="8"/>
        <v>646238.5306249999</v>
      </c>
      <c r="J31" s="23">
        <f t="shared" si="0"/>
        <v>102153.87346875016</v>
      </c>
      <c r="K31" s="24">
        <f t="shared" si="9"/>
        <v>748392.40409375005</v>
      </c>
      <c r="L31" s="23">
        <f t="shared" si="1"/>
        <v>97046.179795312462</v>
      </c>
      <c r="M31" s="24">
        <f t="shared" si="10"/>
        <v>845438.58388906252</v>
      </c>
      <c r="N31" s="23">
        <f t="shared" si="2"/>
        <v>92193.870817461517</v>
      </c>
      <c r="O31" s="24">
        <f t="shared" si="11"/>
        <v>937632.45470652403</v>
      </c>
      <c r="P31" s="23">
        <f t="shared" si="3"/>
        <v>87584.177286120597</v>
      </c>
      <c r="Q31" s="24">
        <f t="shared" si="12"/>
        <v>1025216.6319926446</v>
      </c>
    </row>
    <row r="32" spans="1:17" x14ac:dyDescent="0.25">
      <c r="A32" s="10">
        <v>19</v>
      </c>
      <c r="B32" s="9"/>
      <c r="C32" s="21">
        <v>80662</v>
      </c>
      <c r="D32" s="21">
        <v>1084327</v>
      </c>
      <c r="E32" s="21">
        <f t="shared" si="4"/>
        <v>54216.350000000093</v>
      </c>
      <c r="F32" s="21">
        <f t="shared" si="5"/>
        <v>51505.532499999972</v>
      </c>
      <c r="G32" s="21">
        <f t="shared" si="6"/>
        <v>48930.255874999915</v>
      </c>
      <c r="H32" s="21">
        <f t="shared" si="7"/>
        <v>154652.13837499998</v>
      </c>
      <c r="I32" s="25">
        <f>C32+E32+F32+G32</f>
        <v>235314.13837499998</v>
      </c>
      <c r="J32" s="23">
        <f t="shared" si="0"/>
        <v>46483.743081249995</v>
      </c>
      <c r="K32" s="25">
        <f>C32+E32+F32+G32+J32</f>
        <v>281797.88145624998</v>
      </c>
      <c r="L32" s="23">
        <f t="shared" si="1"/>
        <v>44159.555927187554</v>
      </c>
      <c r="M32" s="25">
        <f>C32+E32+F32+G32+J32+L32</f>
        <v>325957.43738343753</v>
      </c>
      <c r="N32" s="23">
        <f t="shared" si="2"/>
        <v>41951.578136249678</v>
      </c>
      <c r="O32" s="25">
        <f>C32+E32+F32+G32+J32+L32+N32</f>
        <v>367909.01551968721</v>
      </c>
      <c r="P32" s="23">
        <f t="shared" si="3"/>
        <v>39853.999233774724</v>
      </c>
      <c r="Q32" s="25">
        <f>C32+E32+F32+G32+J32+L32+N32+P32</f>
        <v>407763.01475346193</v>
      </c>
    </row>
    <row r="33" spans="1:17" ht="15.75" thickBot="1" x14ac:dyDescent="0.3">
      <c r="A33" s="20">
        <v>20</v>
      </c>
      <c r="B33" s="26" t="s">
        <v>36</v>
      </c>
      <c r="C33" s="27">
        <f t="shared" ref="C33:G33" si="13">SUM(C14:C32)</f>
        <v>1154190</v>
      </c>
      <c r="D33" s="27">
        <f t="shared" si="13"/>
        <v>14862208</v>
      </c>
      <c r="E33" s="27">
        <f t="shared" si="13"/>
        <v>743110.40000000037</v>
      </c>
      <c r="F33" s="27">
        <f t="shared" si="13"/>
        <v>705954.88</v>
      </c>
      <c r="G33" s="27">
        <f t="shared" si="13"/>
        <v>670657.13599999936</v>
      </c>
      <c r="H33" s="27">
        <f>SUM(H14:H32)</f>
        <v>2119722.4159999997</v>
      </c>
      <c r="I33" s="28">
        <f>SUM(I14:I32)</f>
        <v>3273912.4160000002</v>
      </c>
      <c r="J33" s="27">
        <f>SUM(J14:J32)</f>
        <v>637124.27920000022</v>
      </c>
      <c r="K33" s="28">
        <f>SUM(K14:K32)</f>
        <v>3911036.6952000004</v>
      </c>
      <c r="L33" s="27">
        <f t="shared" ref="L33:Q33" si="14">SUM(L14:L32)</f>
        <v>605268.06524000003</v>
      </c>
      <c r="M33" s="29">
        <f>SUM(M14:M32)</f>
        <v>4516304.7604400003</v>
      </c>
      <c r="N33" s="27">
        <f t="shared" si="14"/>
        <v>575004.66205231042</v>
      </c>
      <c r="O33" s="28">
        <f t="shared" si="14"/>
        <v>5091309.4224923104</v>
      </c>
      <c r="P33" s="27">
        <f>SUM(P14:P32)</f>
        <v>546254.42900914559</v>
      </c>
      <c r="Q33" s="29">
        <f t="shared" si="14"/>
        <v>5637563.8515014565</v>
      </c>
    </row>
    <row r="34" spans="1:17" ht="15.75" thickTop="1" x14ac:dyDescent="0.25">
      <c r="O34" s="31"/>
      <c r="Q34" s="32"/>
    </row>
    <row r="35" spans="1:17" x14ac:dyDescent="0.25">
      <c r="O35" s="23"/>
      <c r="Q35" s="30"/>
    </row>
  </sheetData>
  <mergeCells count="1">
    <mergeCell ref="E11:G11"/>
  </mergeCells>
  <pageMargins left="0.7" right="0.7" top="0.75" bottom="0.75" header="0.3" footer="0.3"/>
  <pageSetup scale="47" orientation="landscape" r:id="rId1"/>
  <headerFooter>
    <oddHeader>&amp;LAttachment - Advisory Board Meeting, April 7, 2015&amp;CYear 1 Actual and Projected Years 2 - 5 
State Universal Communications Service Program Distributions&amp;R&amp;D&amp;T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802F1950D7A4547B451494D6381AAD2" ma:contentTypeVersion="111" ma:contentTypeDescription="" ma:contentTypeScope="" ma:versionID="50534baf41e23c377ce8bc090d50020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Notice</DocumentSetType>
    <IsConfidential xmlns="dc463f71-b30c-4ab2-9473-d307f9d35888">false</IsConfidential>
    <AgendaOrder xmlns="dc463f71-b30c-4ab2-9473-d307f9d35888">false</AgendaOrder>
    <CaseType xmlns="dc463f71-b30c-4ab2-9473-d307f9d35888">Special Project</CaseType>
    <IndustryCode xmlns="dc463f71-b30c-4ab2-9473-d307f9d35888">170</IndustryCode>
    <CaseStatus xmlns="dc463f71-b30c-4ab2-9473-d307f9d35888">Closed</CaseStatus>
    <OpenedDate xmlns="dc463f71-b30c-4ab2-9473-d307f9d35888">2015-01-13T08:00:00+00:00</OpenedDate>
    <Date1 xmlns="dc463f71-b30c-4ab2-9473-d307f9d35888">2015-03-19T16:35:20+00:00</Date1>
    <IsDocumentOrder xmlns="dc463f71-b30c-4ab2-9473-d307f9d35888" xsi:nil="true"/>
    <IsHighlyConfidential xmlns="dc463f71-b30c-4ab2-9473-d307f9d35888">false</IsHighlyConfidential>
    <CaseCompanyNames xmlns="dc463f71-b30c-4ab2-9473-d307f9d35888" xsi:nil="true"/>
    <DocketNumber xmlns="dc463f71-b30c-4ab2-9473-d307f9d35888">150067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8780588-0012-4910-8C0A-D8466AC0FF3C}"/>
</file>

<file path=customXml/itemProps2.xml><?xml version="1.0" encoding="utf-8"?>
<ds:datastoreItem xmlns:ds="http://schemas.openxmlformats.org/officeDocument/2006/customXml" ds:itemID="{64DE16A6-EEB9-4586-9152-8D0290A5F9E0}"/>
</file>

<file path=customXml/itemProps3.xml><?xml version="1.0" encoding="utf-8"?>
<ds:datastoreItem xmlns:ds="http://schemas.openxmlformats.org/officeDocument/2006/customXml" ds:itemID="{0B338766-6950-488A-B452-8FEAB3F9CC67}"/>
</file>

<file path=customXml/itemProps4.xml><?xml version="1.0" encoding="utf-8"?>
<ds:datastoreItem xmlns:ds="http://schemas.openxmlformats.org/officeDocument/2006/customXml" ds:itemID="{C44B4214-54F7-415B-8623-9745AB33B5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ProjectedTUSF</vt:lpstr>
      <vt:lpstr>ProjectedTUSF!Print_Area</vt:lpstr>
      <vt:lpstr>ProjectedTUSF!Print_Titles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Walker, Kippi (UTC)</cp:lastModifiedBy>
  <cp:lastPrinted>2015-03-18T18:21:51Z</cp:lastPrinted>
  <dcterms:created xsi:type="dcterms:W3CDTF">2015-02-10T17:45:02Z</dcterms:created>
  <dcterms:modified xsi:type="dcterms:W3CDTF">2015-03-18T18:23:49Z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0x0101006E56B4D1795A2E4DB2F0B01679ED314A00D802F1950D7A4547B451494D6381AAD2</vt:lpwstr>
  </property>
  <property fmtid="{D5CDD505-2E9C-101B-9397-08002B2CF9AE}" pid="3" name="_docset_NoMedatataSyncRequired">
    <vt:lpwstr>False</vt:lpwstr>
  </property>
</Properties>
</file>