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worksheets/sheet1.xml" ContentType="application/vnd.openxmlformats-officedocument.spreadsheetml.workshee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mc:AlternateContent xmlns:mc="http://schemas.openxmlformats.org/markup-compatibility/2006">
    <mc:Choice Requires="x15">
      <x15ac:absPath xmlns:x15ac="http://schemas.microsoft.com/office/spreadsheetml/2010/11/ac" url="C:\Users\steea\Documents\NRPortbl\LEGAL\STEEA\"/>
    </mc:Choice>
  </mc:AlternateContent>
  <xr:revisionPtr revIDLastSave="0" documentId="13_ncr:1_{C74177FC-8304-4654-990E-FE81A815FA79}" xr6:coauthVersionLast="41" xr6:coauthVersionMax="41" xr10:uidLastSave="{00000000-0000-0000-0000-000000000000}"/>
  <bookViews>
    <workbookView xWindow="-110" yWindow="-110" windowWidth="19420" windowHeight="10420" xr2:uid="{00000000-000D-0000-FFFF-FFFF00000000}"/>
  </bookViews>
  <sheets>
    <sheet name="5-8 Resp Att A p1" sheetId="10" r:id="rId1"/>
    <sheet name="5-8 Resp Att A p2" sheetId="8" r:id="rId2"/>
    <sheet name="PCA" sheetId="9" r:id="rId3"/>
    <sheet name="From 5-1 Resp---&gt;" sheetId="11" r:id="rId4"/>
    <sheet name="BR 15" sheetId="3" r:id="rId5"/>
    <sheet name="Tables for Response" sheetId="7" r:id="rId6"/>
    <sheet name="Scenario 1" sheetId="1" r:id="rId7"/>
    <sheet name="Scenario 2" sheetId="4" r:id="rId8"/>
    <sheet name="Scenario 3" sheetId="5" r:id="rId9"/>
    <sheet name="ARAM" sheetId="2" r:id="rId10"/>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29" i="9" l="1"/>
  <c r="I29" i="9"/>
  <c r="H29" i="9"/>
  <c r="D29" i="9"/>
  <c r="K28" i="9"/>
  <c r="F29" i="9"/>
  <c r="C29" i="9"/>
  <c r="K27" i="9"/>
  <c r="E27" i="9"/>
  <c r="G27" i="9" s="1"/>
  <c r="K26" i="9"/>
  <c r="E26" i="9"/>
  <c r="G26" i="9" s="1"/>
  <c r="K25" i="9"/>
  <c r="E25" i="9"/>
  <c r="G25" i="9" s="1"/>
  <c r="K24" i="9"/>
  <c r="E24" i="9"/>
  <c r="G24" i="9" s="1"/>
  <c r="K23" i="9"/>
  <c r="E23" i="9"/>
  <c r="G23" i="9" s="1"/>
  <c r="K22" i="9"/>
  <c r="E22" i="9"/>
  <c r="G22" i="9" s="1"/>
  <c r="K21" i="9"/>
  <c r="E21" i="9"/>
  <c r="G21" i="9" s="1"/>
  <c r="K20" i="9"/>
  <c r="G20" i="9"/>
  <c r="E20" i="9"/>
  <c r="K19" i="9"/>
  <c r="E19" i="9"/>
  <c r="G19" i="9" s="1"/>
  <c r="K18" i="9"/>
  <c r="E18" i="9"/>
  <c r="G18" i="9" s="1"/>
  <c r="K17" i="9"/>
  <c r="E17" i="9"/>
  <c r="G17" i="9" s="1"/>
  <c r="K16" i="9"/>
  <c r="E16" i="9"/>
  <c r="G16" i="9" s="1"/>
  <c r="K15" i="9"/>
  <c r="E15" i="9"/>
  <c r="G15" i="9" s="1"/>
  <c r="K14" i="9"/>
  <c r="E14" i="9"/>
  <c r="G14" i="9" s="1"/>
  <c r="K13" i="9"/>
  <c r="E13" i="9"/>
  <c r="G13" i="9" s="1"/>
  <c r="K12" i="9"/>
  <c r="G12" i="9"/>
  <c r="E12" i="9"/>
  <c r="K11" i="9"/>
  <c r="E11" i="9"/>
  <c r="G11" i="9" s="1"/>
  <c r="K29" i="9" l="1"/>
  <c r="E7" i="8" s="1"/>
  <c r="E28" i="9"/>
  <c r="G28" i="9" s="1"/>
  <c r="G29" i="9" s="1"/>
  <c r="E29" i="9" l="1"/>
  <c r="B9" i="2" l="1"/>
  <c r="C9" i="2" s="1"/>
  <c r="C8" i="2"/>
  <c r="G40" i="3" s="1"/>
  <c r="C7" i="2"/>
  <c r="G39" i="3" l="1"/>
  <c r="D7" i="2"/>
  <c r="C6" i="7"/>
  <c r="C18" i="7"/>
  <c r="C17" i="7"/>
  <c r="C16" i="7"/>
  <c r="C15" i="7"/>
  <c r="C14" i="7"/>
  <c r="C13" i="7"/>
  <c r="C12" i="7"/>
  <c r="C11" i="7"/>
  <c r="C10" i="7"/>
  <c r="C9" i="7"/>
  <c r="C8" i="7"/>
  <c r="C7" i="7"/>
  <c r="B18" i="7"/>
  <c r="B17" i="7"/>
  <c r="B16" i="7"/>
  <c r="B15" i="7"/>
  <c r="B14" i="7"/>
  <c r="B13" i="7"/>
  <c r="B12" i="7"/>
  <c r="B11" i="7"/>
  <c r="B10" i="7"/>
  <c r="B9" i="7"/>
  <c r="B8" i="7"/>
  <c r="B7" i="7"/>
  <c r="B6" i="7"/>
  <c r="G4" i="7"/>
  <c r="F4" i="7"/>
  <c r="G5" i="7"/>
  <c r="F5" i="7"/>
  <c r="C5" i="7"/>
  <c r="B5" i="7"/>
  <c r="I5" i="7"/>
  <c r="J5" i="7"/>
  <c r="K5" i="7"/>
  <c r="L18" i="7"/>
  <c r="L17" i="7"/>
  <c r="L16" i="7"/>
  <c r="L15" i="7"/>
  <c r="L14" i="7"/>
  <c r="L13" i="7"/>
  <c r="L12" i="7"/>
  <c r="L11" i="7"/>
  <c r="L10" i="7"/>
  <c r="L9" i="7"/>
  <c r="L8" i="7"/>
  <c r="L7" i="7"/>
  <c r="L6" i="7"/>
  <c r="K18" i="5"/>
  <c r="H18" i="5"/>
  <c r="I32" i="3"/>
  <c r="K18" i="7" s="1"/>
  <c r="I31" i="3"/>
  <c r="K17" i="7" s="1"/>
  <c r="I30" i="3"/>
  <c r="K16" i="7" s="1"/>
  <c r="I29" i="3"/>
  <c r="K15" i="7" s="1"/>
  <c r="I28" i="3"/>
  <c r="K14" i="7" s="1"/>
  <c r="I27" i="3"/>
  <c r="K13" i="7" s="1"/>
  <c r="I26" i="3"/>
  <c r="K12" i="7" s="1"/>
  <c r="I25" i="3"/>
  <c r="K11" i="7" s="1"/>
  <c r="I24" i="3"/>
  <c r="K10" i="7" s="1"/>
  <c r="I23" i="3"/>
  <c r="K9" i="7" s="1"/>
  <c r="I22" i="3"/>
  <c r="K8" i="7" s="1"/>
  <c r="I21" i="3"/>
  <c r="K7" i="7" s="1"/>
  <c r="I20" i="3"/>
  <c r="K6" i="7" s="1"/>
  <c r="H32" i="3"/>
  <c r="J18" i="7" s="1"/>
  <c r="H31" i="3"/>
  <c r="J17" i="7" s="1"/>
  <c r="H30" i="3"/>
  <c r="J16" i="7" s="1"/>
  <c r="H29" i="3"/>
  <c r="J15" i="7" s="1"/>
  <c r="H28" i="3"/>
  <c r="J14" i="7" s="1"/>
  <c r="H27" i="3"/>
  <c r="J13" i="7" s="1"/>
  <c r="H26" i="3"/>
  <c r="J12" i="7" s="1"/>
  <c r="H25" i="3"/>
  <c r="J11" i="7" s="1"/>
  <c r="H24" i="3"/>
  <c r="J10" i="7" s="1"/>
  <c r="H23" i="3"/>
  <c r="J9" i="7" s="1"/>
  <c r="H22" i="3"/>
  <c r="J8" i="7" s="1"/>
  <c r="H21" i="3"/>
  <c r="J7" i="7" s="1"/>
  <c r="H20" i="3"/>
  <c r="J6" i="7" s="1"/>
  <c r="G32" i="3"/>
  <c r="I18" i="7" s="1"/>
  <c r="G31" i="3"/>
  <c r="I17" i="7" s="1"/>
  <c r="G30" i="3"/>
  <c r="I16" i="7" s="1"/>
  <c r="G29" i="3"/>
  <c r="G28" i="3"/>
  <c r="I14" i="7" s="1"/>
  <c r="G27" i="3"/>
  <c r="I13" i="7" s="1"/>
  <c r="G26" i="3"/>
  <c r="I12" i="7" s="1"/>
  <c r="G25" i="3"/>
  <c r="I11" i="7" s="1"/>
  <c r="G24" i="3"/>
  <c r="G23" i="3"/>
  <c r="I9" i="7" s="1"/>
  <c r="G22" i="3"/>
  <c r="I8" i="7" s="1"/>
  <c r="G21" i="3"/>
  <c r="G20" i="3"/>
  <c r="I6" i="7" s="1"/>
  <c r="K18" i="4"/>
  <c r="H18" i="4"/>
  <c r="B8" i="10" l="1"/>
  <c r="B8" i="8"/>
  <c r="I10" i="7"/>
  <c r="I15" i="7"/>
  <c r="I7" i="7"/>
  <c r="AK86" i="5"/>
  <c r="AJ86" i="5"/>
  <c r="AI86" i="5"/>
  <c r="AH86" i="5"/>
  <c r="AG86" i="5"/>
  <c r="AF86" i="5"/>
  <c r="AE86" i="5"/>
  <c r="AD86" i="5"/>
  <c r="AC86" i="5"/>
  <c r="AB86" i="5"/>
  <c r="AA86" i="5"/>
  <c r="Z86" i="5"/>
  <c r="Y86" i="5"/>
  <c r="X86" i="5"/>
  <c r="W86" i="5"/>
  <c r="V86" i="5"/>
  <c r="U86" i="5"/>
  <c r="T86" i="5"/>
  <c r="C82" i="5"/>
  <c r="C83" i="5" s="1"/>
  <c r="AK70" i="5"/>
  <c r="AJ70" i="5"/>
  <c r="AI70" i="5"/>
  <c r="AH70" i="5"/>
  <c r="AG70" i="5"/>
  <c r="AF70" i="5"/>
  <c r="AE70" i="5"/>
  <c r="AD70" i="5"/>
  <c r="AC70" i="5"/>
  <c r="AB70" i="5"/>
  <c r="AA70" i="5"/>
  <c r="Z70" i="5"/>
  <c r="Y70" i="5"/>
  <c r="X70" i="5"/>
  <c r="W70" i="5"/>
  <c r="V70" i="5"/>
  <c r="U70" i="5"/>
  <c r="T70" i="5"/>
  <c r="AX88" i="5"/>
  <c r="AW88" i="5"/>
  <c r="AV88" i="5"/>
  <c r="AU88" i="5"/>
  <c r="AU90" i="5" s="1"/>
  <c r="AT88" i="5"/>
  <c r="AS88" i="5"/>
  <c r="AR88" i="5"/>
  <c r="AQ88" i="5"/>
  <c r="AQ90" i="5" s="1"/>
  <c r="AP88" i="5"/>
  <c r="AO88" i="5"/>
  <c r="AN88" i="5"/>
  <c r="AM88" i="5"/>
  <c r="AL88" i="5"/>
  <c r="AX72" i="5"/>
  <c r="AX90" i="5" s="1"/>
  <c r="AW72" i="5"/>
  <c r="AV72" i="5"/>
  <c r="AU72" i="5"/>
  <c r="AT72" i="5"/>
  <c r="AT90" i="5" s="1"/>
  <c r="AS72" i="5"/>
  <c r="AR72" i="5"/>
  <c r="AQ72" i="5"/>
  <c r="AP72" i="5"/>
  <c r="AP90" i="5" s="1"/>
  <c r="AO72" i="5"/>
  <c r="AN72" i="5"/>
  <c r="AM72" i="5"/>
  <c r="AL72" i="5"/>
  <c r="AL90" i="5" s="1"/>
  <c r="AX56" i="5"/>
  <c r="AW56" i="5"/>
  <c r="AV56" i="5"/>
  <c r="AU56" i="5"/>
  <c r="AT56" i="5"/>
  <c r="AS56" i="5"/>
  <c r="AR56" i="5"/>
  <c r="AQ56" i="5"/>
  <c r="AP56" i="5"/>
  <c r="AO56" i="5"/>
  <c r="AN56" i="5"/>
  <c r="AM56" i="5"/>
  <c r="AL56" i="5"/>
  <c r="AK56" i="5"/>
  <c r="AJ56" i="5"/>
  <c r="AI56" i="5"/>
  <c r="AH56" i="5"/>
  <c r="AG56" i="5"/>
  <c r="AF56" i="5"/>
  <c r="AE56" i="5"/>
  <c r="AD56" i="5"/>
  <c r="AC56" i="5"/>
  <c r="AB56" i="5"/>
  <c r="AA56" i="5"/>
  <c r="Z56" i="5"/>
  <c r="Y56" i="5"/>
  <c r="X56" i="5"/>
  <c r="W56" i="5"/>
  <c r="V56" i="5"/>
  <c r="U56" i="5"/>
  <c r="T56" i="5"/>
  <c r="S56" i="5"/>
  <c r="R56" i="5"/>
  <c r="Q56" i="5"/>
  <c r="P56" i="5"/>
  <c r="O56" i="5"/>
  <c r="N56" i="5"/>
  <c r="M56" i="5"/>
  <c r="L56" i="5"/>
  <c r="K56" i="5"/>
  <c r="J56" i="5"/>
  <c r="I56" i="5"/>
  <c r="H56" i="5"/>
  <c r="G56" i="5"/>
  <c r="F56" i="5"/>
  <c r="E56" i="5"/>
  <c r="D56" i="5"/>
  <c r="C52" i="5"/>
  <c r="C86" i="5"/>
  <c r="J19" i="5"/>
  <c r="K19" i="5"/>
  <c r="K22" i="5" s="1"/>
  <c r="H19" i="5"/>
  <c r="E17" i="5"/>
  <c r="G18" i="5"/>
  <c r="E16" i="5"/>
  <c r="K14" i="5"/>
  <c r="H14" i="5"/>
  <c r="E13" i="5"/>
  <c r="G14" i="5"/>
  <c r="E9" i="5"/>
  <c r="E7" i="5"/>
  <c r="E6" i="5"/>
  <c r="F70" i="5"/>
  <c r="E70" i="5"/>
  <c r="D70" i="5"/>
  <c r="C70" i="5"/>
  <c r="C66" i="5"/>
  <c r="C67" i="5" s="1"/>
  <c r="N4" i="5"/>
  <c r="O4" i="5" s="1"/>
  <c r="P4" i="5" s="1"/>
  <c r="Q4" i="5" s="1"/>
  <c r="R4" i="5" s="1"/>
  <c r="AK85" i="4"/>
  <c r="AJ85" i="4"/>
  <c r="AI85" i="4"/>
  <c r="AH85" i="4"/>
  <c r="AG85" i="4"/>
  <c r="AF85" i="4"/>
  <c r="AE85" i="4"/>
  <c r="AD85" i="4"/>
  <c r="AC85" i="4"/>
  <c r="AB85" i="4"/>
  <c r="AA85" i="4"/>
  <c r="Z85" i="4"/>
  <c r="Y85" i="4"/>
  <c r="X85" i="4"/>
  <c r="W85" i="4"/>
  <c r="V85" i="4"/>
  <c r="U85" i="4"/>
  <c r="T85" i="4"/>
  <c r="AK69" i="4"/>
  <c r="AJ69" i="4"/>
  <c r="AI69" i="4"/>
  <c r="AH69" i="4"/>
  <c r="AG69" i="4"/>
  <c r="AF69" i="4"/>
  <c r="AE69" i="4"/>
  <c r="AD69" i="4"/>
  <c r="AC69" i="4"/>
  <c r="AB69" i="4"/>
  <c r="AA69" i="4"/>
  <c r="Z69" i="4"/>
  <c r="Y69" i="4"/>
  <c r="X69" i="4"/>
  <c r="W69" i="4"/>
  <c r="V69" i="4"/>
  <c r="U69" i="4"/>
  <c r="AX87" i="4"/>
  <c r="AW87" i="4"/>
  <c r="AV87" i="4"/>
  <c r="AU87" i="4"/>
  <c r="AT87" i="4"/>
  <c r="AS87" i="4"/>
  <c r="AR87" i="4"/>
  <c r="AQ87" i="4"/>
  <c r="AP87" i="4"/>
  <c r="AO87" i="4"/>
  <c r="AN87" i="4"/>
  <c r="AM87" i="4"/>
  <c r="AL87" i="4"/>
  <c r="AX71" i="4"/>
  <c r="AW71" i="4"/>
  <c r="AV71" i="4"/>
  <c r="AU71" i="4"/>
  <c r="AT71" i="4"/>
  <c r="AS71" i="4"/>
  <c r="AR71" i="4"/>
  <c r="AQ71" i="4"/>
  <c r="AP71" i="4"/>
  <c r="AO71" i="4"/>
  <c r="AN71" i="4"/>
  <c r="AM71" i="4"/>
  <c r="AL71" i="4"/>
  <c r="AX55" i="4"/>
  <c r="AW55" i="4"/>
  <c r="AV55" i="4"/>
  <c r="AU55" i="4"/>
  <c r="AT55" i="4"/>
  <c r="AS55" i="4"/>
  <c r="AR55" i="4"/>
  <c r="AQ55" i="4"/>
  <c r="AP55" i="4"/>
  <c r="AO55" i="4"/>
  <c r="AN55" i="4"/>
  <c r="AM55" i="4"/>
  <c r="AL55" i="4"/>
  <c r="AK55" i="4"/>
  <c r="AJ55" i="4"/>
  <c r="AI55" i="4"/>
  <c r="AH55" i="4"/>
  <c r="AG55" i="4"/>
  <c r="AF55" i="4"/>
  <c r="AE55" i="4"/>
  <c r="AD55" i="4"/>
  <c r="AC55" i="4"/>
  <c r="AB55" i="4"/>
  <c r="AA55" i="4"/>
  <c r="Z55" i="4"/>
  <c r="Y55" i="4"/>
  <c r="X55" i="4"/>
  <c r="W55" i="4"/>
  <c r="V55" i="4"/>
  <c r="U55" i="4"/>
  <c r="T55" i="4"/>
  <c r="S55" i="4"/>
  <c r="R55" i="4"/>
  <c r="Q55" i="4"/>
  <c r="P55" i="4"/>
  <c r="O55" i="4"/>
  <c r="N55" i="4"/>
  <c r="M55" i="4"/>
  <c r="L55" i="4"/>
  <c r="K55" i="4"/>
  <c r="J55" i="4"/>
  <c r="I55" i="4"/>
  <c r="H55" i="4"/>
  <c r="G55" i="4"/>
  <c r="F55" i="4"/>
  <c r="E55" i="4"/>
  <c r="D55" i="4"/>
  <c r="C51" i="4"/>
  <c r="C55" i="4" s="1"/>
  <c r="C85" i="4"/>
  <c r="T69" i="4"/>
  <c r="N4" i="4"/>
  <c r="O4" i="4" s="1"/>
  <c r="P4" i="4" s="1"/>
  <c r="Q4" i="4" s="1"/>
  <c r="R4" i="4" s="1"/>
  <c r="S4" i="4" s="1"/>
  <c r="T4" i="4" s="1"/>
  <c r="U4" i="4" s="1"/>
  <c r="V4" i="4" s="1"/>
  <c r="W4" i="4" s="1"/>
  <c r="X4" i="4" s="1"/>
  <c r="Y4" i="4" s="1"/>
  <c r="Z4" i="4" s="1"/>
  <c r="AA4" i="4" s="1"/>
  <c r="AB4" i="4" s="1"/>
  <c r="AC4" i="4" s="1"/>
  <c r="AD4" i="4" s="1"/>
  <c r="AM90" i="5" l="1"/>
  <c r="D8" i="8"/>
  <c r="AO90" i="5"/>
  <c r="AS90" i="5"/>
  <c r="AW90" i="5"/>
  <c r="AN90" i="5"/>
  <c r="AV90" i="5"/>
  <c r="AR90" i="5"/>
  <c r="J9" i="5"/>
  <c r="E5" i="5"/>
  <c r="R5" i="5" s="1"/>
  <c r="H9" i="5"/>
  <c r="H21" i="5" s="1"/>
  <c r="N9" i="5"/>
  <c r="J18" i="5"/>
  <c r="N19" i="5"/>
  <c r="D86" i="5" s="1"/>
  <c r="D34" i="5" s="1"/>
  <c r="K9" i="5"/>
  <c r="K21" i="5" s="1"/>
  <c r="K23" i="5" s="1"/>
  <c r="E14" i="5"/>
  <c r="E18" i="5"/>
  <c r="R18" i="5" s="1"/>
  <c r="E69" i="4"/>
  <c r="E32" i="4" s="1"/>
  <c r="N9" i="4"/>
  <c r="AO89" i="4"/>
  <c r="AS89" i="4"/>
  <c r="AW89" i="4"/>
  <c r="K9" i="4"/>
  <c r="E18" i="4"/>
  <c r="AB18" i="4" s="1"/>
  <c r="J14" i="4"/>
  <c r="K14" i="4"/>
  <c r="C69" i="4"/>
  <c r="C32" i="4" s="1"/>
  <c r="C81" i="4"/>
  <c r="C82" i="4" s="1"/>
  <c r="K19" i="4"/>
  <c r="AQ89" i="4"/>
  <c r="D69" i="4"/>
  <c r="D32" i="4" s="1"/>
  <c r="E6" i="4"/>
  <c r="Y6" i="4" s="1"/>
  <c r="E9" i="4"/>
  <c r="Q9" i="4" s="1"/>
  <c r="H14" i="4"/>
  <c r="E13" i="4"/>
  <c r="G19" i="4"/>
  <c r="H19" i="4"/>
  <c r="AL89" i="4"/>
  <c r="AP89" i="4"/>
  <c r="AT89" i="4"/>
  <c r="AX89" i="4"/>
  <c r="E5" i="4"/>
  <c r="U5" i="4" s="1"/>
  <c r="H9" i="4"/>
  <c r="F69" i="4"/>
  <c r="F32" i="4" s="1"/>
  <c r="C65" i="4"/>
  <c r="C66" i="4" s="1"/>
  <c r="AN89" i="4"/>
  <c r="AR89" i="4"/>
  <c r="AV89" i="4"/>
  <c r="AM89" i="4"/>
  <c r="AU89" i="4"/>
  <c r="E7" i="4"/>
  <c r="AB7" i="4" s="1"/>
  <c r="E8" i="4"/>
  <c r="Z8" i="4" s="1"/>
  <c r="E12" i="4"/>
  <c r="AA12" i="4" s="1"/>
  <c r="F33" i="5"/>
  <c r="R9" i="5"/>
  <c r="S4" i="5"/>
  <c r="H22" i="5"/>
  <c r="R7" i="5"/>
  <c r="Q7" i="5"/>
  <c r="E12" i="5"/>
  <c r="C56" i="5"/>
  <c r="C53" i="5"/>
  <c r="D53" i="5" s="1"/>
  <c r="E53" i="5" s="1"/>
  <c r="F53" i="5" s="1"/>
  <c r="G53" i="5" s="1"/>
  <c r="H53" i="5" s="1"/>
  <c r="I53" i="5" s="1"/>
  <c r="J53" i="5" s="1"/>
  <c r="K53" i="5" s="1"/>
  <c r="L53" i="5" s="1"/>
  <c r="M53" i="5" s="1"/>
  <c r="N53" i="5" s="1"/>
  <c r="O53" i="5" s="1"/>
  <c r="P53" i="5" s="1"/>
  <c r="Q53" i="5" s="1"/>
  <c r="R53" i="5" s="1"/>
  <c r="S53" i="5" s="1"/>
  <c r="T53" i="5" s="1"/>
  <c r="U53" i="5" s="1"/>
  <c r="V53" i="5" s="1"/>
  <c r="W53" i="5" s="1"/>
  <c r="X53" i="5" s="1"/>
  <c r="Y53" i="5" s="1"/>
  <c r="Z53" i="5" s="1"/>
  <c r="AA53" i="5" s="1"/>
  <c r="AB53" i="5" s="1"/>
  <c r="AC53" i="5" s="1"/>
  <c r="AD53" i="5" s="1"/>
  <c r="AE53" i="5" s="1"/>
  <c r="AF53" i="5" s="1"/>
  <c r="AG53" i="5" s="1"/>
  <c r="AH53" i="5" s="1"/>
  <c r="AI53" i="5" s="1"/>
  <c r="AJ53" i="5" s="1"/>
  <c r="AK53" i="5" s="1"/>
  <c r="AL53" i="5" s="1"/>
  <c r="AM53" i="5" s="1"/>
  <c r="AN53" i="5" s="1"/>
  <c r="AO53" i="5" s="1"/>
  <c r="AP53" i="5" s="1"/>
  <c r="AQ53" i="5" s="1"/>
  <c r="AR53" i="5" s="1"/>
  <c r="AS53" i="5" s="1"/>
  <c r="AT53" i="5" s="1"/>
  <c r="AU53" i="5" s="1"/>
  <c r="AV53" i="5" s="1"/>
  <c r="AW53" i="5" s="1"/>
  <c r="AX53" i="5" s="1"/>
  <c r="D33" i="5"/>
  <c r="E8" i="5"/>
  <c r="E19" i="5"/>
  <c r="J14" i="5"/>
  <c r="J21" i="5" s="1"/>
  <c r="E11" i="5"/>
  <c r="C33" i="5"/>
  <c r="P9" i="5"/>
  <c r="O9" i="5"/>
  <c r="R16" i="5"/>
  <c r="S5" i="5"/>
  <c r="G9" i="5"/>
  <c r="G21" i="5" s="1"/>
  <c r="E33" i="5"/>
  <c r="S7" i="5"/>
  <c r="Q9" i="5"/>
  <c r="J22" i="5"/>
  <c r="R17" i="5"/>
  <c r="Q17" i="5"/>
  <c r="G19" i="5"/>
  <c r="G22" i="5" s="1"/>
  <c r="C34" i="5"/>
  <c r="Y9" i="4"/>
  <c r="U9" i="4"/>
  <c r="X9" i="4"/>
  <c r="T9" i="4"/>
  <c r="R9" i="4"/>
  <c r="AA9" i="4"/>
  <c r="O9" i="4"/>
  <c r="Z9" i="4"/>
  <c r="R8" i="4"/>
  <c r="AA8" i="4"/>
  <c r="AB8" i="4"/>
  <c r="W5" i="4"/>
  <c r="G9" i="4"/>
  <c r="E11" i="4"/>
  <c r="E17" i="4"/>
  <c r="J9" i="4"/>
  <c r="J21" i="4" s="1"/>
  <c r="S6" i="4"/>
  <c r="G14" i="4"/>
  <c r="E14" i="4"/>
  <c r="H22" i="4"/>
  <c r="N19" i="4"/>
  <c r="D85" i="4" s="1"/>
  <c r="D33" i="4" s="1"/>
  <c r="J19" i="4"/>
  <c r="X6" i="4"/>
  <c r="E16" i="4"/>
  <c r="J18" i="4"/>
  <c r="E19" i="4"/>
  <c r="C56" i="4"/>
  <c r="D56" i="4" s="1"/>
  <c r="E56" i="4" s="1"/>
  <c r="F56" i="4" s="1"/>
  <c r="G56" i="4" s="1"/>
  <c r="H56" i="4" s="1"/>
  <c r="I56" i="4" s="1"/>
  <c r="J56" i="4" s="1"/>
  <c r="K56" i="4" s="1"/>
  <c r="L56" i="4" s="1"/>
  <c r="M56" i="4" s="1"/>
  <c r="N56" i="4" s="1"/>
  <c r="O56" i="4" s="1"/>
  <c r="P56" i="4" s="1"/>
  <c r="Q56" i="4" s="1"/>
  <c r="R56" i="4" s="1"/>
  <c r="S56" i="4" s="1"/>
  <c r="T56" i="4" s="1"/>
  <c r="U56" i="4" s="1"/>
  <c r="V56" i="4" s="1"/>
  <c r="W56" i="4" s="1"/>
  <c r="X56" i="4" s="1"/>
  <c r="Y56" i="4" s="1"/>
  <c r="Z56" i="4" s="1"/>
  <c r="AA56" i="4" s="1"/>
  <c r="AB56" i="4" s="1"/>
  <c r="AC56" i="4" s="1"/>
  <c r="AD56" i="4" s="1"/>
  <c r="AE56" i="4" s="1"/>
  <c r="AF56" i="4" s="1"/>
  <c r="AG56" i="4" s="1"/>
  <c r="AH56" i="4" s="1"/>
  <c r="AI56" i="4" s="1"/>
  <c r="AJ56" i="4" s="1"/>
  <c r="AK56" i="4" s="1"/>
  <c r="AL56" i="4" s="1"/>
  <c r="AM56" i="4" s="1"/>
  <c r="AN56" i="4" s="1"/>
  <c r="AO56" i="4" s="1"/>
  <c r="AP56" i="4" s="1"/>
  <c r="AQ56" i="4" s="1"/>
  <c r="AR56" i="4" s="1"/>
  <c r="AS56" i="4" s="1"/>
  <c r="AT56" i="4" s="1"/>
  <c r="AU56" i="4" s="1"/>
  <c r="AV56" i="4" s="1"/>
  <c r="AW56" i="4" s="1"/>
  <c r="AX56" i="4" s="1"/>
  <c r="C33" i="4"/>
  <c r="G18" i="4"/>
  <c r="C52" i="4"/>
  <c r="D52" i="4" s="1"/>
  <c r="E52" i="4" s="1"/>
  <c r="F52" i="4" s="1"/>
  <c r="G52" i="4" s="1"/>
  <c r="H52" i="4" s="1"/>
  <c r="I52" i="4" s="1"/>
  <c r="J52" i="4" s="1"/>
  <c r="K52" i="4" s="1"/>
  <c r="L52" i="4" s="1"/>
  <c r="M52" i="4" s="1"/>
  <c r="N52" i="4" s="1"/>
  <c r="O52" i="4" s="1"/>
  <c r="P52" i="4" s="1"/>
  <c r="Q52" i="4" s="1"/>
  <c r="R52" i="4" s="1"/>
  <c r="S52" i="4" s="1"/>
  <c r="T52" i="4" s="1"/>
  <c r="U52" i="4" s="1"/>
  <c r="V52" i="4" s="1"/>
  <c r="W52" i="4" s="1"/>
  <c r="X52" i="4" s="1"/>
  <c r="Y52" i="4" s="1"/>
  <c r="Z52" i="4" s="1"/>
  <c r="AA52" i="4" s="1"/>
  <c r="AB52" i="4" s="1"/>
  <c r="AC52" i="4" s="1"/>
  <c r="AD52" i="4" s="1"/>
  <c r="AE52" i="4" s="1"/>
  <c r="AF52" i="4" s="1"/>
  <c r="AG52" i="4" s="1"/>
  <c r="AH52" i="4" s="1"/>
  <c r="AI52" i="4" s="1"/>
  <c r="AJ52" i="4" s="1"/>
  <c r="AK52" i="4" s="1"/>
  <c r="AL52" i="4" s="1"/>
  <c r="AM52" i="4" s="1"/>
  <c r="AN52" i="4" s="1"/>
  <c r="AO52" i="4" s="1"/>
  <c r="AP52" i="4" s="1"/>
  <c r="AQ52" i="4" s="1"/>
  <c r="AR52" i="4" s="1"/>
  <c r="AS52" i="4" s="1"/>
  <c r="AT52" i="4" s="1"/>
  <c r="AU52" i="4" s="1"/>
  <c r="AV52" i="4" s="1"/>
  <c r="AW52" i="4" s="1"/>
  <c r="AX52" i="4" s="1"/>
  <c r="H19" i="1"/>
  <c r="E32" i="3"/>
  <c r="F18" i="7" s="1"/>
  <c r="E8" i="8" l="1"/>
  <c r="T5" i="4"/>
  <c r="G22" i="4"/>
  <c r="Q18" i="5"/>
  <c r="Y5" i="4"/>
  <c r="U7" i="4"/>
  <c r="V18" i="4"/>
  <c r="Y18" i="4"/>
  <c r="AC8" i="4"/>
  <c r="AA18" i="4"/>
  <c r="AC18" i="4"/>
  <c r="Z18" i="4"/>
  <c r="Q18" i="4"/>
  <c r="T18" i="4"/>
  <c r="V7" i="4"/>
  <c r="U18" i="4"/>
  <c r="R18" i="4"/>
  <c r="S18" i="4"/>
  <c r="X18" i="4"/>
  <c r="S7" i="4"/>
  <c r="W18" i="4"/>
  <c r="AB6" i="4"/>
  <c r="AA6" i="4"/>
  <c r="Z6" i="4"/>
  <c r="AC6" i="4"/>
  <c r="T6" i="4"/>
  <c r="W6" i="4"/>
  <c r="U6" i="4"/>
  <c r="V6" i="4"/>
  <c r="AA5" i="4"/>
  <c r="AC5" i="4"/>
  <c r="V5" i="4"/>
  <c r="R5" i="4"/>
  <c r="AB5" i="4"/>
  <c r="T8" i="4"/>
  <c r="Q8" i="4"/>
  <c r="V8" i="4"/>
  <c r="Y12" i="4"/>
  <c r="S9" i="4"/>
  <c r="V9" i="4"/>
  <c r="AB9" i="4"/>
  <c r="AC9" i="4"/>
  <c r="X5" i="4"/>
  <c r="S5" i="4"/>
  <c r="Z5" i="4"/>
  <c r="X8" i="4"/>
  <c r="U8" i="4"/>
  <c r="AB12" i="4"/>
  <c r="W9" i="4"/>
  <c r="P9" i="4"/>
  <c r="J22" i="4"/>
  <c r="Y7" i="4"/>
  <c r="Z7" i="4"/>
  <c r="W7" i="4"/>
  <c r="T7" i="4"/>
  <c r="AC7" i="4"/>
  <c r="X7" i="4"/>
  <c r="AA7" i="4"/>
  <c r="Z12" i="4"/>
  <c r="Q7" i="4"/>
  <c r="R7" i="4"/>
  <c r="W8" i="4"/>
  <c r="S8" i="4"/>
  <c r="Y8" i="4"/>
  <c r="AC12" i="4"/>
  <c r="K22" i="4"/>
  <c r="D35" i="5"/>
  <c r="T4" i="5"/>
  <c r="T19" i="5" s="1"/>
  <c r="J86" i="5" s="1"/>
  <c r="S14" i="5"/>
  <c r="S18" i="5"/>
  <c r="C57" i="5"/>
  <c r="D57" i="5" s="1"/>
  <c r="E57" i="5" s="1"/>
  <c r="F57" i="5" s="1"/>
  <c r="G57" i="5" s="1"/>
  <c r="H57" i="5" s="1"/>
  <c r="I57" i="5" s="1"/>
  <c r="J57" i="5" s="1"/>
  <c r="K57" i="5" s="1"/>
  <c r="L57" i="5" s="1"/>
  <c r="M57" i="5" s="1"/>
  <c r="N57" i="5" s="1"/>
  <c r="O57" i="5" s="1"/>
  <c r="P57" i="5" s="1"/>
  <c r="Q57" i="5" s="1"/>
  <c r="R57" i="5" s="1"/>
  <c r="S57" i="5" s="1"/>
  <c r="T57" i="5" s="1"/>
  <c r="U57" i="5" s="1"/>
  <c r="V57" i="5" s="1"/>
  <c r="W57" i="5" s="1"/>
  <c r="X57" i="5" s="1"/>
  <c r="Y57" i="5" s="1"/>
  <c r="Z57" i="5" s="1"/>
  <c r="AA57" i="5" s="1"/>
  <c r="AB57" i="5" s="1"/>
  <c r="AC57" i="5" s="1"/>
  <c r="AD57" i="5" s="1"/>
  <c r="AE57" i="5" s="1"/>
  <c r="AF57" i="5" s="1"/>
  <c r="AG57" i="5" s="1"/>
  <c r="AH57" i="5" s="1"/>
  <c r="AI57" i="5" s="1"/>
  <c r="AJ57" i="5" s="1"/>
  <c r="AK57" i="5" s="1"/>
  <c r="AL57" i="5" s="1"/>
  <c r="AM57" i="5" s="1"/>
  <c r="AN57" i="5" s="1"/>
  <c r="AO57" i="5" s="1"/>
  <c r="AP57" i="5" s="1"/>
  <c r="AQ57" i="5" s="1"/>
  <c r="AR57" i="5" s="1"/>
  <c r="AS57" i="5" s="1"/>
  <c r="AT57" i="5" s="1"/>
  <c r="AU57" i="5" s="1"/>
  <c r="AV57" i="5" s="1"/>
  <c r="AW57" i="5" s="1"/>
  <c r="AX57" i="5" s="1"/>
  <c r="G23" i="5"/>
  <c r="S16" i="5"/>
  <c r="S6" i="5"/>
  <c r="S9" i="5"/>
  <c r="S17" i="5"/>
  <c r="H23" i="5"/>
  <c r="C35" i="5"/>
  <c r="J23" i="5"/>
  <c r="Q19" i="5"/>
  <c r="P19" i="5"/>
  <c r="S19" i="5"/>
  <c r="I86" i="5" s="1"/>
  <c r="O19" i="5"/>
  <c r="E86" i="5" s="1"/>
  <c r="R19" i="5"/>
  <c r="H86" i="5" s="1"/>
  <c r="Q8" i="5"/>
  <c r="G70" i="5" s="1"/>
  <c r="R8" i="5"/>
  <c r="H70" i="5" s="1"/>
  <c r="S8" i="5"/>
  <c r="AA19" i="4"/>
  <c r="Q85" i="4" s="1"/>
  <c r="W19" i="4"/>
  <c r="M85" i="4" s="1"/>
  <c r="S19" i="4"/>
  <c r="I85" i="4" s="1"/>
  <c r="O19" i="4"/>
  <c r="E85" i="4" s="1"/>
  <c r="Z19" i="4"/>
  <c r="P85" i="4" s="1"/>
  <c r="V19" i="4"/>
  <c r="L85" i="4" s="1"/>
  <c r="R19" i="4"/>
  <c r="H85" i="4" s="1"/>
  <c r="AB19" i="4"/>
  <c r="R85" i="4" s="1"/>
  <c r="T19" i="4"/>
  <c r="J85" i="4" s="1"/>
  <c r="Y19" i="4"/>
  <c r="O85" i="4" s="1"/>
  <c r="Q19" i="4"/>
  <c r="G85" i="4" s="1"/>
  <c r="X19" i="4"/>
  <c r="N85" i="4" s="1"/>
  <c r="P19" i="4"/>
  <c r="AC19" i="4"/>
  <c r="S85" i="4" s="1"/>
  <c r="U19" i="4"/>
  <c r="K85" i="4" s="1"/>
  <c r="Z16" i="4"/>
  <c r="V16" i="4"/>
  <c r="R16" i="4"/>
  <c r="AC16" i="4"/>
  <c r="Y16" i="4"/>
  <c r="U16" i="4"/>
  <c r="AB16" i="4"/>
  <c r="T16" i="4"/>
  <c r="AA16" i="4"/>
  <c r="S16" i="4"/>
  <c r="X16" i="4"/>
  <c r="W16" i="4"/>
  <c r="H21" i="4"/>
  <c r="H23" i="4" s="1"/>
  <c r="AA11" i="4"/>
  <c r="X11" i="4"/>
  <c r="Z11" i="4"/>
  <c r="AC11" i="4"/>
  <c r="Y11" i="4"/>
  <c r="AB11" i="4"/>
  <c r="C34" i="4"/>
  <c r="AB14" i="4"/>
  <c r="X14" i="4"/>
  <c r="T14" i="4"/>
  <c r="AA14" i="4"/>
  <c r="W14" i="4"/>
  <c r="S14" i="4"/>
  <c r="Z14" i="4"/>
  <c r="Y14" i="4"/>
  <c r="V14" i="4"/>
  <c r="AC14" i="4"/>
  <c r="U14" i="4"/>
  <c r="J23" i="4"/>
  <c r="K21" i="4"/>
  <c r="D34" i="4"/>
  <c r="AC17" i="4"/>
  <c r="Y17" i="4"/>
  <c r="U17" i="4"/>
  <c r="Q17" i="4"/>
  <c r="AB17" i="4"/>
  <c r="X17" i="4"/>
  <c r="T17" i="4"/>
  <c r="AA17" i="4"/>
  <c r="S17" i="4"/>
  <c r="Z17" i="4"/>
  <c r="R17" i="4"/>
  <c r="W17" i="4"/>
  <c r="V17" i="4"/>
  <c r="G21" i="4"/>
  <c r="G23" i="4" s="1"/>
  <c r="E29" i="3"/>
  <c r="F15" i="7" s="1"/>
  <c r="E28" i="3"/>
  <c r="F14" i="7" s="1"/>
  <c r="E26" i="3"/>
  <c r="F12" i="7" s="1"/>
  <c r="E25" i="3"/>
  <c r="F11" i="7" s="1"/>
  <c r="E24" i="3"/>
  <c r="E21" i="3"/>
  <c r="F7" i="7" s="1"/>
  <c r="E20" i="3"/>
  <c r="F6" i="7" l="1"/>
  <c r="F10" i="7"/>
  <c r="C7" i="10"/>
  <c r="C8" i="10" s="1"/>
  <c r="B9" i="10" s="1"/>
  <c r="C7" i="8"/>
  <c r="C8" i="8" s="1"/>
  <c r="I70" i="5"/>
  <c r="K69" i="4"/>
  <c r="K23" i="4"/>
  <c r="G86" i="5"/>
  <c r="G34" i="5" s="1"/>
  <c r="F86" i="5"/>
  <c r="F34" i="5" s="1"/>
  <c r="F35" i="5" s="1"/>
  <c r="P69" i="4"/>
  <c r="M69" i="4"/>
  <c r="O69" i="4"/>
  <c r="H69" i="4"/>
  <c r="J69" i="4"/>
  <c r="R69" i="4"/>
  <c r="Q69" i="4"/>
  <c r="I69" i="4"/>
  <c r="L69" i="4"/>
  <c r="S69" i="4"/>
  <c r="N69" i="4"/>
  <c r="G69" i="4"/>
  <c r="G32" i="4" s="1"/>
  <c r="F85" i="4"/>
  <c r="F33" i="4" s="1"/>
  <c r="F34" i="4" s="1"/>
  <c r="G33" i="5"/>
  <c r="E34" i="5"/>
  <c r="U4" i="5"/>
  <c r="T14" i="5"/>
  <c r="T17" i="5"/>
  <c r="T7" i="5"/>
  <c r="T18" i="5"/>
  <c r="T5" i="5"/>
  <c r="T16" i="5"/>
  <c r="T6" i="5"/>
  <c r="T9" i="5"/>
  <c r="T8" i="5"/>
  <c r="G33" i="4"/>
  <c r="E33" i="4"/>
  <c r="F32" i="3"/>
  <c r="G18" i="7" s="1"/>
  <c r="F29" i="3"/>
  <c r="F28" i="3"/>
  <c r="G14" i="7" s="1"/>
  <c r="F26" i="3"/>
  <c r="G12" i="7" s="1"/>
  <c r="F25" i="3"/>
  <c r="G11" i="7" s="1"/>
  <c r="F24" i="3"/>
  <c r="G10" i="7" s="1"/>
  <c r="F21" i="3"/>
  <c r="G7" i="7" s="1"/>
  <c r="F20" i="3"/>
  <c r="B9" i="8" l="1"/>
  <c r="D9" i="8" s="1"/>
  <c r="C9" i="10"/>
  <c r="B10" i="10"/>
  <c r="G15" i="7"/>
  <c r="G6" i="7"/>
  <c r="J70" i="5"/>
  <c r="H35" i="3"/>
  <c r="I35" i="3"/>
  <c r="V4" i="5"/>
  <c r="U17" i="5"/>
  <c r="U9" i="5"/>
  <c r="U14" i="5"/>
  <c r="U5" i="5"/>
  <c r="U7" i="5"/>
  <c r="U18" i="5"/>
  <c r="U6" i="5"/>
  <c r="U16" i="5"/>
  <c r="U8" i="5"/>
  <c r="U19" i="5"/>
  <c r="K86" i="5" s="1"/>
  <c r="E35" i="5"/>
  <c r="G35" i="5"/>
  <c r="E34" i="4"/>
  <c r="G34" i="4"/>
  <c r="B11" i="10" l="1"/>
  <c r="C10" i="10"/>
  <c r="E9" i="8"/>
  <c r="C9" i="8"/>
  <c r="D8" i="2"/>
  <c r="AU62" i="5"/>
  <c r="V62" i="5"/>
  <c r="AL62" i="5"/>
  <c r="F62" i="5"/>
  <c r="AV62" i="5"/>
  <c r="AQ62" i="5"/>
  <c r="N62" i="5"/>
  <c r="AD62" i="5"/>
  <c r="X62" i="5"/>
  <c r="M62" i="5"/>
  <c r="AC62" i="5"/>
  <c r="AS62" i="5"/>
  <c r="AN62" i="5"/>
  <c r="AE61" i="4"/>
  <c r="AP62" i="5"/>
  <c r="AX62" i="5"/>
  <c r="AH62" i="5"/>
  <c r="AG62" i="5"/>
  <c r="AK62" i="5"/>
  <c r="G62" i="5"/>
  <c r="W62" i="5"/>
  <c r="AM62" i="5"/>
  <c r="L62" i="5"/>
  <c r="Q61" i="4"/>
  <c r="Y61" i="4"/>
  <c r="AG61" i="4"/>
  <c r="AS61" i="4"/>
  <c r="U61" i="4"/>
  <c r="C61" i="4"/>
  <c r="J61" i="4"/>
  <c r="AA61" i="4"/>
  <c r="K61" i="4"/>
  <c r="AH61" i="4"/>
  <c r="AB61" i="4"/>
  <c r="H61" i="4"/>
  <c r="AI61" i="4"/>
  <c r="AA62" i="5"/>
  <c r="T62" i="5"/>
  <c r="N61" i="4"/>
  <c r="AT61" i="4"/>
  <c r="H62" i="5"/>
  <c r="P61" i="4"/>
  <c r="AP61" i="4"/>
  <c r="AT62" i="5"/>
  <c r="I62" i="5"/>
  <c r="O62" i="5"/>
  <c r="AC61" i="4"/>
  <c r="AW61" i="4"/>
  <c r="AX61" i="4"/>
  <c r="T61" i="4"/>
  <c r="AF61" i="4"/>
  <c r="Z61" i="4"/>
  <c r="AQ61" i="4"/>
  <c r="AU61" i="4"/>
  <c r="AW62" i="5"/>
  <c r="J62" i="5"/>
  <c r="AO62" i="5"/>
  <c r="K62" i="5"/>
  <c r="AR62" i="5"/>
  <c r="AK61" i="4"/>
  <c r="I61" i="4"/>
  <c r="AL61" i="4"/>
  <c r="O61" i="4"/>
  <c r="AM61" i="4"/>
  <c r="X61" i="4"/>
  <c r="AJ61" i="4"/>
  <c r="L61" i="4"/>
  <c r="Q62" i="5"/>
  <c r="R62" i="5"/>
  <c r="E62" i="5"/>
  <c r="AE62" i="5"/>
  <c r="AB62" i="5"/>
  <c r="M61" i="4"/>
  <c r="AO61" i="4"/>
  <c r="R61" i="4"/>
  <c r="S61" i="4"/>
  <c r="AR61" i="4"/>
  <c r="P62" i="5"/>
  <c r="AF62" i="5"/>
  <c r="Z62" i="5"/>
  <c r="AI62" i="5"/>
  <c r="D62" i="5"/>
  <c r="E61" i="4"/>
  <c r="F61" i="4"/>
  <c r="D61" i="4"/>
  <c r="AJ62" i="5"/>
  <c r="V61" i="4"/>
  <c r="AD61" i="4"/>
  <c r="AV61" i="4"/>
  <c r="U62" i="5"/>
  <c r="W61" i="4"/>
  <c r="G61" i="4"/>
  <c r="Y62" i="5"/>
  <c r="S62" i="5"/>
  <c r="AN61" i="4"/>
  <c r="C62" i="5"/>
  <c r="K70" i="5"/>
  <c r="W4" i="5"/>
  <c r="V5" i="5"/>
  <c r="V6" i="5"/>
  <c r="V9" i="5"/>
  <c r="V7" i="5"/>
  <c r="V18" i="5"/>
  <c r="V16" i="5"/>
  <c r="V14" i="5"/>
  <c r="V17" i="5"/>
  <c r="V8" i="5"/>
  <c r="V19" i="5"/>
  <c r="L86" i="5" s="1"/>
  <c r="B10" i="8" l="1"/>
  <c r="D10" i="8" s="1"/>
  <c r="C11" i="10"/>
  <c r="B12" i="10"/>
  <c r="C62" i="4"/>
  <c r="D62" i="4" s="1"/>
  <c r="E62" i="4" s="1"/>
  <c r="F62" i="4" s="1"/>
  <c r="G62" i="4" s="1"/>
  <c r="H62" i="4" s="1"/>
  <c r="I62" i="4" s="1"/>
  <c r="J62" i="4" s="1"/>
  <c r="K62" i="4" s="1"/>
  <c r="L62" i="4" s="1"/>
  <c r="M62" i="4" s="1"/>
  <c r="N62" i="4" s="1"/>
  <c r="O62" i="4" s="1"/>
  <c r="P62" i="4" s="1"/>
  <c r="Q62" i="4" s="1"/>
  <c r="R62" i="4" s="1"/>
  <c r="S62" i="4" s="1"/>
  <c r="T62" i="4" s="1"/>
  <c r="U62" i="4" s="1"/>
  <c r="V62" i="4" s="1"/>
  <c r="W62" i="4" s="1"/>
  <c r="X62" i="4" s="1"/>
  <c r="Y62" i="4" s="1"/>
  <c r="Z62" i="4" s="1"/>
  <c r="AA62" i="4" s="1"/>
  <c r="AB62" i="4" s="1"/>
  <c r="AC62" i="4" s="1"/>
  <c r="AD62" i="4" s="1"/>
  <c r="AE62" i="4" s="1"/>
  <c r="AF62" i="4" s="1"/>
  <c r="AG62" i="4" s="1"/>
  <c r="AH62" i="4" s="1"/>
  <c r="AI62" i="4" s="1"/>
  <c r="AJ62" i="4" s="1"/>
  <c r="AK62" i="4" s="1"/>
  <c r="AL62" i="4" s="1"/>
  <c r="AM62" i="4" s="1"/>
  <c r="AN62" i="4" s="1"/>
  <c r="AO62" i="4" s="1"/>
  <c r="AP62" i="4" s="1"/>
  <c r="AQ62" i="4" s="1"/>
  <c r="AR62" i="4" s="1"/>
  <c r="AS62" i="4" s="1"/>
  <c r="AT62" i="4" s="1"/>
  <c r="AU62" i="4" s="1"/>
  <c r="AV62" i="4" s="1"/>
  <c r="AW62" i="4" s="1"/>
  <c r="AX62" i="4" s="1"/>
  <c r="C63" i="5"/>
  <c r="D63" i="5" s="1"/>
  <c r="E63" i="5" s="1"/>
  <c r="F63" i="5" s="1"/>
  <c r="G63" i="5" s="1"/>
  <c r="H63" i="5" s="1"/>
  <c r="I63" i="5" s="1"/>
  <c r="J63" i="5" s="1"/>
  <c r="K63" i="5" s="1"/>
  <c r="L63" i="5" s="1"/>
  <c r="M63" i="5" s="1"/>
  <c r="N63" i="5" s="1"/>
  <c r="O63" i="5" s="1"/>
  <c r="P63" i="5" s="1"/>
  <c r="Q63" i="5" s="1"/>
  <c r="R63" i="5" s="1"/>
  <c r="S63" i="5" s="1"/>
  <c r="T63" i="5" s="1"/>
  <c r="U63" i="5" s="1"/>
  <c r="V63" i="5" s="1"/>
  <c r="W63" i="5" s="1"/>
  <c r="X63" i="5" s="1"/>
  <c r="Y63" i="5" s="1"/>
  <c r="Z63" i="5" s="1"/>
  <c r="AA63" i="5" s="1"/>
  <c r="AB63" i="5" s="1"/>
  <c r="AC63" i="5" s="1"/>
  <c r="AD63" i="5" s="1"/>
  <c r="AE63" i="5" s="1"/>
  <c r="AF63" i="5" s="1"/>
  <c r="AG63" i="5" s="1"/>
  <c r="AH63" i="5" s="1"/>
  <c r="AI63" i="5" s="1"/>
  <c r="AJ63" i="5" s="1"/>
  <c r="AK63" i="5" s="1"/>
  <c r="AL63" i="5" s="1"/>
  <c r="AM63" i="5" s="1"/>
  <c r="AN63" i="5" s="1"/>
  <c r="AO63" i="5" s="1"/>
  <c r="AP63" i="5" s="1"/>
  <c r="AQ63" i="5" s="1"/>
  <c r="AR63" i="5" s="1"/>
  <c r="AS63" i="5" s="1"/>
  <c r="AT63" i="5" s="1"/>
  <c r="AU63" i="5" s="1"/>
  <c r="AV63" i="5" s="1"/>
  <c r="AW63" i="5" s="1"/>
  <c r="AX63" i="5" s="1"/>
  <c r="H78" i="5"/>
  <c r="AC78" i="5"/>
  <c r="AN78" i="5"/>
  <c r="X78" i="5"/>
  <c r="K77" i="4"/>
  <c r="AQ77" i="4"/>
  <c r="AI78" i="5"/>
  <c r="T77" i="4"/>
  <c r="E77" i="4"/>
  <c r="AE77" i="4"/>
  <c r="O78" i="5"/>
  <c r="AU78" i="5"/>
  <c r="D78" i="5"/>
  <c r="AK77" i="4"/>
  <c r="R77" i="4"/>
  <c r="AH77" i="4"/>
  <c r="AX77" i="4"/>
  <c r="R78" i="5"/>
  <c r="AH78" i="5"/>
  <c r="AW78" i="5"/>
  <c r="AV78" i="5"/>
  <c r="AN77" i="4"/>
  <c r="AC77" i="4"/>
  <c r="AO77" i="4"/>
  <c r="AR77" i="4"/>
  <c r="AA77" i="4"/>
  <c r="D77" i="4"/>
  <c r="E78" i="5"/>
  <c r="AK78" i="5"/>
  <c r="AU77" i="4"/>
  <c r="M77" i="4"/>
  <c r="J77" i="4"/>
  <c r="AP77" i="4"/>
  <c r="Z78" i="5"/>
  <c r="P78" i="5"/>
  <c r="AF77" i="4"/>
  <c r="AJ77" i="4"/>
  <c r="AA78" i="5"/>
  <c r="L77" i="4"/>
  <c r="S77" i="4"/>
  <c r="K78" i="5"/>
  <c r="AQ78" i="5"/>
  <c r="AB78" i="5"/>
  <c r="U77" i="4"/>
  <c r="Q78" i="5"/>
  <c r="AG78" i="5"/>
  <c r="G77" i="4"/>
  <c r="AM77" i="4"/>
  <c r="W78" i="5"/>
  <c r="H77" i="4"/>
  <c r="L78" i="5"/>
  <c r="I77" i="4"/>
  <c r="F77" i="4"/>
  <c r="V77" i="4"/>
  <c r="AL77" i="4"/>
  <c r="F78" i="5"/>
  <c r="V78" i="5"/>
  <c r="AL78" i="5"/>
  <c r="AT78" i="5"/>
  <c r="AW77" i="4"/>
  <c r="S78" i="5"/>
  <c r="AJ78" i="5"/>
  <c r="U78" i="5"/>
  <c r="O77" i="4"/>
  <c r="AE78" i="5"/>
  <c r="T78" i="5"/>
  <c r="Z77" i="4"/>
  <c r="J78" i="5"/>
  <c r="M78" i="5"/>
  <c r="X77" i="4"/>
  <c r="AI77" i="4"/>
  <c r="AR78" i="5"/>
  <c r="W77" i="4"/>
  <c r="AT77" i="4"/>
  <c r="AV77" i="4"/>
  <c r="AS78" i="5"/>
  <c r="Y77" i="4"/>
  <c r="Y78" i="5"/>
  <c r="AM78" i="5"/>
  <c r="N77" i="4"/>
  <c r="AG77" i="4"/>
  <c r="AB77" i="4"/>
  <c r="AX78" i="5"/>
  <c r="AS77" i="4"/>
  <c r="I78" i="5"/>
  <c r="G78" i="5"/>
  <c r="Q77" i="4"/>
  <c r="N78" i="5"/>
  <c r="AF78" i="5"/>
  <c r="AD78" i="5"/>
  <c r="AP78" i="5"/>
  <c r="AO78" i="5"/>
  <c r="AD77" i="4"/>
  <c r="P77" i="4"/>
  <c r="C77" i="4"/>
  <c r="C78" i="5"/>
  <c r="L70" i="5"/>
  <c r="X4" i="5"/>
  <c r="W14" i="5"/>
  <c r="W6" i="5"/>
  <c r="W16" i="5"/>
  <c r="W17" i="5"/>
  <c r="W9" i="5"/>
  <c r="W5" i="5"/>
  <c r="W18" i="5"/>
  <c r="W7" i="5"/>
  <c r="W19" i="5"/>
  <c r="M86" i="5" s="1"/>
  <c r="W8" i="5"/>
  <c r="C12" i="10" l="1"/>
  <c r="B13" i="10"/>
  <c r="C10" i="8"/>
  <c r="E10" i="8"/>
  <c r="C67" i="4"/>
  <c r="D65" i="4" s="1"/>
  <c r="D66" i="4" s="1"/>
  <c r="C37" i="4"/>
  <c r="C71" i="4"/>
  <c r="C72" i="5"/>
  <c r="C38" i="5"/>
  <c r="C68" i="5"/>
  <c r="D66" i="5" s="1"/>
  <c r="D67" i="5" s="1"/>
  <c r="C78" i="4"/>
  <c r="D78" i="4" s="1"/>
  <c r="E78" i="4" s="1"/>
  <c r="F78" i="4" s="1"/>
  <c r="G78" i="4" s="1"/>
  <c r="H78" i="4" s="1"/>
  <c r="I78" i="4" s="1"/>
  <c r="J78" i="4" s="1"/>
  <c r="K78" i="4" s="1"/>
  <c r="L78" i="4" s="1"/>
  <c r="M78" i="4" s="1"/>
  <c r="N78" i="4" s="1"/>
  <c r="O78" i="4" s="1"/>
  <c r="P78" i="4" s="1"/>
  <c r="Q78" i="4" s="1"/>
  <c r="R78" i="4" s="1"/>
  <c r="S78" i="4" s="1"/>
  <c r="T78" i="4" s="1"/>
  <c r="U78" i="4" s="1"/>
  <c r="V78" i="4" s="1"/>
  <c r="W78" i="4" s="1"/>
  <c r="X78" i="4" s="1"/>
  <c r="Y78" i="4" s="1"/>
  <c r="Z78" i="4" s="1"/>
  <c r="AA78" i="4" s="1"/>
  <c r="AB78" i="4" s="1"/>
  <c r="AC78" i="4" s="1"/>
  <c r="AD78" i="4" s="1"/>
  <c r="AE78" i="4" s="1"/>
  <c r="AF78" i="4" s="1"/>
  <c r="AG78" i="4" s="1"/>
  <c r="AH78" i="4" s="1"/>
  <c r="AI78" i="4" s="1"/>
  <c r="AJ78" i="4" s="1"/>
  <c r="AK78" i="4" s="1"/>
  <c r="AL78" i="4" s="1"/>
  <c r="AM78" i="4" s="1"/>
  <c r="AN78" i="4" s="1"/>
  <c r="AO78" i="4" s="1"/>
  <c r="AP78" i="4" s="1"/>
  <c r="AQ78" i="4" s="1"/>
  <c r="AR78" i="4" s="1"/>
  <c r="AS78" i="4" s="1"/>
  <c r="AT78" i="4" s="1"/>
  <c r="AU78" i="4" s="1"/>
  <c r="AV78" i="4" s="1"/>
  <c r="AW78" i="4" s="1"/>
  <c r="AX78" i="4" s="1"/>
  <c r="C79" i="5"/>
  <c r="D79" i="5" s="1"/>
  <c r="E79" i="5" s="1"/>
  <c r="F79" i="5" s="1"/>
  <c r="G79" i="5" s="1"/>
  <c r="H79" i="5" s="1"/>
  <c r="I79" i="5" s="1"/>
  <c r="J79" i="5" s="1"/>
  <c r="K79" i="5" s="1"/>
  <c r="L79" i="5" s="1"/>
  <c r="M79" i="5" s="1"/>
  <c r="N79" i="5" s="1"/>
  <c r="O79" i="5" s="1"/>
  <c r="P79" i="5" s="1"/>
  <c r="Q79" i="5" s="1"/>
  <c r="R79" i="5" s="1"/>
  <c r="S79" i="5" s="1"/>
  <c r="T79" i="5" s="1"/>
  <c r="U79" i="5" s="1"/>
  <c r="V79" i="5" s="1"/>
  <c r="W79" i="5" s="1"/>
  <c r="X79" i="5" s="1"/>
  <c r="Y79" i="5" s="1"/>
  <c r="Z79" i="5" s="1"/>
  <c r="AA79" i="5" s="1"/>
  <c r="AB79" i="5" s="1"/>
  <c r="AC79" i="5" s="1"/>
  <c r="AD79" i="5" s="1"/>
  <c r="AE79" i="5" s="1"/>
  <c r="AF79" i="5" s="1"/>
  <c r="AG79" i="5" s="1"/>
  <c r="AH79" i="5" s="1"/>
  <c r="AI79" i="5" s="1"/>
  <c r="AJ79" i="5" s="1"/>
  <c r="AK79" i="5" s="1"/>
  <c r="AL79" i="5" s="1"/>
  <c r="AM79" i="5" s="1"/>
  <c r="AN79" i="5" s="1"/>
  <c r="AO79" i="5" s="1"/>
  <c r="AP79" i="5" s="1"/>
  <c r="AQ79" i="5" s="1"/>
  <c r="AR79" i="5" s="1"/>
  <c r="AS79" i="5" s="1"/>
  <c r="AT79" i="5" s="1"/>
  <c r="AU79" i="5" s="1"/>
  <c r="AV79" i="5" s="1"/>
  <c r="AW79" i="5" s="1"/>
  <c r="AX79" i="5" s="1"/>
  <c r="M70" i="5"/>
  <c r="Y4" i="5"/>
  <c r="X14" i="5"/>
  <c r="X17" i="5"/>
  <c r="X9" i="5"/>
  <c r="X16" i="5"/>
  <c r="X18" i="5"/>
  <c r="X6" i="5"/>
  <c r="X7" i="5"/>
  <c r="X5" i="5"/>
  <c r="X19" i="5"/>
  <c r="N86" i="5" s="1"/>
  <c r="X8" i="5"/>
  <c r="X11" i="5"/>
  <c r="C51" i="1"/>
  <c r="AX87" i="1"/>
  <c r="AW87" i="1"/>
  <c r="AV87" i="1"/>
  <c r="AU87" i="1"/>
  <c r="AT87" i="1"/>
  <c r="AS87" i="1"/>
  <c r="AR87" i="1"/>
  <c r="AQ87" i="1"/>
  <c r="AP87" i="1"/>
  <c r="AO87" i="1"/>
  <c r="AN87" i="1"/>
  <c r="AM87" i="1"/>
  <c r="AL87" i="1"/>
  <c r="AX71" i="1"/>
  <c r="AW71" i="1"/>
  <c r="AV71" i="1"/>
  <c r="AU71" i="1"/>
  <c r="AT71" i="1"/>
  <c r="AS71" i="1"/>
  <c r="AR71" i="1"/>
  <c r="AQ71" i="1"/>
  <c r="AP71" i="1"/>
  <c r="AO71" i="1"/>
  <c r="AN71" i="1"/>
  <c r="AM71" i="1"/>
  <c r="AL71" i="1"/>
  <c r="B11" i="8" l="1"/>
  <c r="C11" i="8" s="1"/>
  <c r="C13" i="10"/>
  <c r="B14" i="10"/>
  <c r="D68" i="5"/>
  <c r="E66" i="5" s="1"/>
  <c r="E67" i="5" s="1"/>
  <c r="D38" i="5"/>
  <c r="D72" i="5"/>
  <c r="C88" i="5"/>
  <c r="C90" i="5" s="1"/>
  <c r="C84" i="5"/>
  <c r="D82" i="5" s="1"/>
  <c r="D83" i="5" s="1"/>
  <c r="C39" i="5"/>
  <c r="C44" i="5" s="1"/>
  <c r="C42" i="4"/>
  <c r="C83" i="4"/>
  <c r="D81" i="4" s="1"/>
  <c r="D82" i="4" s="1"/>
  <c r="C38" i="4"/>
  <c r="C43" i="4" s="1"/>
  <c r="C87" i="4"/>
  <c r="C89" i="4" s="1"/>
  <c r="C43" i="5"/>
  <c r="N70" i="5"/>
  <c r="Z4" i="5"/>
  <c r="Y5" i="5"/>
  <c r="Y16" i="5"/>
  <c r="Y7" i="5"/>
  <c r="Y18" i="5"/>
  <c r="Y6" i="5"/>
  <c r="Y9" i="5"/>
  <c r="Y14" i="5"/>
  <c r="Y17" i="5"/>
  <c r="Y11" i="5"/>
  <c r="Y19" i="5"/>
  <c r="O86" i="5" s="1"/>
  <c r="Y8" i="5"/>
  <c r="Y12" i="5"/>
  <c r="N19" i="1"/>
  <c r="C14" i="10" l="1"/>
  <c r="B15" i="10"/>
  <c r="D11" i="8"/>
  <c r="E11" i="8" s="1"/>
  <c r="B12" i="8"/>
  <c r="O70" i="5"/>
  <c r="C40" i="5"/>
  <c r="C45" i="5"/>
  <c r="C44" i="4"/>
  <c r="D71" i="4"/>
  <c r="D37" i="4"/>
  <c r="D67" i="4"/>
  <c r="E65" i="4" s="1"/>
  <c r="E66" i="4" s="1"/>
  <c r="D43" i="5"/>
  <c r="E68" i="5"/>
  <c r="F66" i="5" s="1"/>
  <c r="C39" i="4"/>
  <c r="Z9" i="5"/>
  <c r="AA4" i="5"/>
  <c r="Z7" i="5"/>
  <c r="Z18" i="5"/>
  <c r="Z6" i="5"/>
  <c r="Z5" i="5"/>
  <c r="Z16" i="5"/>
  <c r="Z17" i="5"/>
  <c r="Z14" i="5"/>
  <c r="Z8" i="5"/>
  <c r="Z11" i="5"/>
  <c r="Z12" i="5"/>
  <c r="Z19" i="5"/>
  <c r="P86" i="5" s="1"/>
  <c r="K19" i="1"/>
  <c r="G19" i="1"/>
  <c r="E27" i="3"/>
  <c r="F13" i="7" s="1"/>
  <c r="F27" i="3"/>
  <c r="C15" i="10" l="1"/>
  <c r="B16" i="10"/>
  <c r="D12" i="8"/>
  <c r="C12" i="8"/>
  <c r="G13" i="7"/>
  <c r="F67" i="5"/>
  <c r="F72" i="5" s="1"/>
  <c r="E72" i="5"/>
  <c r="E38" i="5"/>
  <c r="D38" i="4"/>
  <c r="D43" i="4" s="1"/>
  <c r="D87" i="4"/>
  <c r="D89" i="4" s="1"/>
  <c r="D88" i="5"/>
  <c r="D90" i="5" s="1"/>
  <c r="D39" i="5"/>
  <c r="D42" i="4"/>
  <c r="E67" i="4"/>
  <c r="F65" i="4" s="1"/>
  <c r="F66" i="4" s="1"/>
  <c r="D83" i="4"/>
  <c r="E81" i="4" s="1"/>
  <c r="E82" i="4" s="1"/>
  <c r="D84" i="5"/>
  <c r="E82" i="5" s="1"/>
  <c r="E83" i="5" s="1"/>
  <c r="P70" i="5"/>
  <c r="AB4" i="5"/>
  <c r="AA14" i="5"/>
  <c r="AA18" i="5"/>
  <c r="AA9" i="5"/>
  <c r="AA7" i="5"/>
  <c r="AA6" i="5"/>
  <c r="AA5" i="5"/>
  <c r="AA17" i="5"/>
  <c r="AA16" i="5"/>
  <c r="AA8" i="5"/>
  <c r="AA19" i="5"/>
  <c r="Q86" i="5" s="1"/>
  <c r="AA12" i="5"/>
  <c r="AA11" i="5"/>
  <c r="E12" i="8" l="1"/>
  <c r="C16" i="10"/>
  <c r="B17" i="10"/>
  <c r="B13" i="8"/>
  <c r="D44" i="4"/>
  <c r="F68" i="5"/>
  <c r="G66" i="5" s="1"/>
  <c r="G67" i="5" s="1"/>
  <c r="G38" i="5" s="1"/>
  <c r="G43" i="5" s="1"/>
  <c r="F38" i="5"/>
  <c r="F43" i="5" s="1"/>
  <c r="Q70" i="5"/>
  <c r="D39" i="4"/>
  <c r="E43" i="5"/>
  <c r="F67" i="4"/>
  <c r="G65" i="4" s="1"/>
  <c r="G66" i="4" s="1"/>
  <c r="E84" i="5"/>
  <c r="F82" i="5" s="1"/>
  <c r="F83" i="5" s="1"/>
  <c r="D44" i="5"/>
  <c r="D45" i="5" s="1"/>
  <c r="D40" i="5"/>
  <c r="E83" i="4"/>
  <c r="F81" i="4" s="1"/>
  <c r="F82" i="4" s="1"/>
  <c r="E87" i="4"/>
  <c r="E38" i="4"/>
  <c r="E43" i="4" s="1"/>
  <c r="E37" i="4"/>
  <c r="E71" i="4"/>
  <c r="AC4" i="5"/>
  <c r="AB14" i="5"/>
  <c r="AB18" i="5"/>
  <c r="AB17" i="5"/>
  <c r="AB7" i="5"/>
  <c r="AB6" i="5"/>
  <c r="AB9" i="5"/>
  <c r="AB16" i="5"/>
  <c r="AB5" i="5"/>
  <c r="AB12" i="5"/>
  <c r="AB11" i="5"/>
  <c r="AB8" i="5"/>
  <c r="AB19" i="5"/>
  <c r="R86" i="5" s="1"/>
  <c r="K14" i="1"/>
  <c r="G14" i="1"/>
  <c r="H14" i="1"/>
  <c r="D13" i="8" l="1"/>
  <c r="E13" i="8" s="1"/>
  <c r="C13" i="8"/>
  <c r="C17" i="10"/>
  <c r="B18" i="10" s="1"/>
  <c r="G72" i="5"/>
  <c r="G68" i="5"/>
  <c r="H66" i="5" s="1"/>
  <c r="H67" i="5" s="1"/>
  <c r="H72" i="5" s="1"/>
  <c r="R70" i="5"/>
  <c r="G67" i="4"/>
  <c r="H65" i="4" s="1"/>
  <c r="H66" i="4" s="1"/>
  <c r="F84" i="5"/>
  <c r="G82" i="5" s="1"/>
  <c r="G83" i="5" s="1"/>
  <c r="E42" i="4"/>
  <c r="E44" i="4" s="1"/>
  <c r="E39" i="4"/>
  <c r="F71" i="4"/>
  <c r="F37" i="4"/>
  <c r="E89" i="4"/>
  <c r="F83" i="4"/>
  <c r="G81" i="4" s="1"/>
  <c r="G82" i="4" s="1"/>
  <c r="E88" i="5"/>
  <c r="E90" i="5" s="1"/>
  <c r="E39" i="5"/>
  <c r="AD4" i="5"/>
  <c r="AC17" i="5"/>
  <c r="AC5" i="5"/>
  <c r="AC14" i="5"/>
  <c r="AC16" i="5"/>
  <c r="AC7" i="5"/>
  <c r="AC9" i="5"/>
  <c r="AC6" i="5"/>
  <c r="AC18" i="5"/>
  <c r="AC12" i="5"/>
  <c r="AC8" i="5"/>
  <c r="AC11" i="5"/>
  <c r="AC19" i="5"/>
  <c r="S86" i="5" s="1"/>
  <c r="N9" i="1"/>
  <c r="C18" i="10" l="1"/>
  <c r="B19" i="10"/>
  <c r="C14" i="8"/>
  <c r="B14" i="8"/>
  <c r="G88" i="5"/>
  <c r="G90" i="5" s="1"/>
  <c r="H67" i="4"/>
  <c r="I65" i="4" s="1"/>
  <c r="H71" i="4"/>
  <c r="G83" i="4"/>
  <c r="H81" i="4" s="1"/>
  <c r="H82" i="4" s="1"/>
  <c r="G38" i="4"/>
  <c r="G43" i="4" s="1"/>
  <c r="G87" i="4"/>
  <c r="F42" i="4"/>
  <c r="F88" i="5"/>
  <c r="F90" i="5" s="1"/>
  <c r="F39" i="5"/>
  <c r="G84" i="5"/>
  <c r="H82" i="5" s="1"/>
  <c r="H83" i="5" s="1"/>
  <c r="F87" i="4"/>
  <c r="F89" i="4" s="1"/>
  <c r="F38" i="4"/>
  <c r="F43" i="4" s="1"/>
  <c r="E44" i="5"/>
  <c r="E45" i="5" s="1"/>
  <c r="E40" i="5"/>
  <c r="G37" i="4"/>
  <c r="G71" i="4"/>
  <c r="S70" i="5"/>
  <c r="H68" i="5"/>
  <c r="I66" i="5" s="1"/>
  <c r="E31" i="3"/>
  <c r="F17" i="7" s="1"/>
  <c r="E30" i="3"/>
  <c r="F31" i="3"/>
  <c r="G17" i="7" s="1"/>
  <c r="F30" i="3"/>
  <c r="E23" i="3"/>
  <c r="F9" i="7" s="1"/>
  <c r="F23" i="3"/>
  <c r="G9" i="7" s="1"/>
  <c r="E22" i="3"/>
  <c r="F22" i="3"/>
  <c r="G34" i="3" s="1"/>
  <c r="AK85" i="1"/>
  <c r="AK69" i="1"/>
  <c r="AJ85" i="1"/>
  <c r="AJ69" i="1"/>
  <c r="AI85" i="1"/>
  <c r="AI69" i="1"/>
  <c r="AH85" i="1"/>
  <c r="AH69" i="1"/>
  <c r="AG85" i="1"/>
  <c r="AG69" i="1"/>
  <c r="AF85" i="1"/>
  <c r="AF69" i="1"/>
  <c r="AE85" i="1"/>
  <c r="AE69" i="1"/>
  <c r="AD85" i="1"/>
  <c r="AD69" i="1"/>
  <c r="AC85" i="1"/>
  <c r="AC69" i="1"/>
  <c r="AB85" i="1"/>
  <c r="AB69" i="1"/>
  <c r="AA85" i="1"/>
  <c r="AA69" i="1"/>
  <c r="Z85" i="1"/>
  <c r="Z69" i="1"/>
  <c r="Y85" i="1"/>
  <c r="Y69" i="1"/>
  <c r="X85" i="1"/>
  <c r="X69" i="1"/>
  <c r="W85" i="1"/>
  <c r="W69" i="1"/>
  <c r="V85" i="1"/>
  <c r="V69" i="1"/>
  <c r="U85" i="1"/>
  <c r="U69" i="1"/>
  <c r="T85" i="1"/>
  <c r="T69" i="1"/>
  <c r="E7" i="10" l="1"/>
  <c r="G7" i="8"/>
  <c r="C19" i="10"/>
  <c r="B20" i="10" s="1"/>
  <c r="D14" i="8"/>
  <c r="B15" i="8"/>
  <c r="G35" i="3"/>
  <c r="H88" i="5"/>
  <c r="H90" i="5" s="1"/>
  <c r="G39" i="5"/>
  <c r="G44" i="5" s="1"/>
  <c r="G45" i="5" s="1"/>
  <c r="I67" i="5"/>
  <c r="I68" i="5" s="1"/>
  <c r="J66" i="5" s="1"/>
  <c r="J67" i="5" s="1"/>
  <c r="I66" i="4"/>
  <c r="I71" i="4" s="1"/>
  <c r="G89" i="4"/>
  <c r="H87" i="4"/>
  <c r="H89" i="4" s="1"/>
  <c r="G42" i="4"/>
  <c r="G44" i="4" s="1"/>
  <c r="G39" i="4"/>
  <c r="F39" i="4"/>
  <c r="F44" i="5"/>
  <c r="F45" i="5" s="1"/>
  <c r="F40" i="5"/>
  <c r="F44" i="4"/>
  <c r="G8" i="7"/>
  <c r="F34" i="3"/>
  <c r="E35" i="3"/>
  <c r="F21" i="7" s="1"/>
  <c r="F16" i="7"/>
  <c r="G16" i="7"/>
  <c r="F35" i="3"/>
  <c r="G21" i="7" s="1"/>
  <c r="E34" i="3"/>
  <c r="F8" i="7"/>
  <c r="I34" i="3"/>
  <c r="H34" i="3"/>
  <c r="C81" i="1"/>
  <c r="C82" i="1" s="1"/>
  <c r="K18" i="1"/>
  <c r="K22" i="1" s="1"/>
  <c r="H18" i="1"/>
  <c r="G18" i="1"/>
  <c r="AU89" i="1"/>
  <c r="AQ89" i="1"/>
  <c r="AM89" i="1"/>
  <c r="AX89" i="1"/>
  <c r="AW89" i="1"/>
  <c r="AV89" i="1"/>
  <c r="AT89" i="1"/>
  <c r="AS89" i="1"/>
  <c r="AR89" i="1"/>
  <c r="AP89" i="1"/>
  <c r="AO89" i="1"/>
  <c r="AN89" i="1"/>
  <c r="AL89" i="1"/>
  <c r="N4" i="1"/>
  <c r="O4" i="1" s="1"/>
  <c r="P4" i="1" s="1"/>
  <c r="Q4" i="1" s="1"/>
  <c r="E19" i="1"/>
  <c r="E18" i="7" s="1"/>
  <c r="E18" i="1"/>
  <c r="E17" i="7" s="1"/>
  <c r="E17" i="1"/>
  <c r="E16" i="7" s="1"/>
  <c r="E16" i="1"/>
  <c r="E15" i="7" s="1"/>
  <c r="E14" i="1"/>
  <c r="E14" i="7" s="1"/>
  <c r="E13" i="1"/>
  <c r="E13" i="7" s="1"/>
  <c r="E12" i="1"/>
  <c r="E12" i="7" s="1"/>
  <c r="E11" i="1"/>
  <c r="E11" i="7" s="1"/>
  <c r="E9" i="1"/>
  <c r="E10" i="7" s="1"/>
  <c r="E8" i="1"/>
  <c r="E9" i="7" s="1"/>
  <c r="E7" i="1"/>
  <c r="E8" i="7" s="1"/>
  <c r="E6" i="1"/>
  <c r="E7" i="7" s="1"/>
  <c r="C20" i="10" l="1"/>
  <c r="B21" i="10" s="1"/>
  <c r="D15" i="8"/>
  <c r="E14" i="8"/>
  <c r="I7" i="8"/>
  <c r="F8" i="8"/>
  <c r="H8" i="8" s="1"/>
  <c r="I8" i="8" s="1"/>
  <c r="G7" i="10"/>
  <c r="E8" i="10"/>
  <c r="D8" i="10"/>
  <c r="F8" i="10" s="1"/>
  <c r="C15" i="8"/>
  <c r="G36" i="3"/>
  <c r="I67" i="4"/>
  <c r="J65" i="4" s="1"/>
  <c r="J66" i="4" s="1"/>
  <c r="J71" i="4" s="1"/>
  <c r="I72" i="5"/>
  <c r="H84" i="5"/>
  <c r="I82" i="5" s="1"/>
  <c r="I83" i="5" s="1"/>
  <c r="I88" i="5" s="1"/>
  <c r="G40" i="5"/>
  <c r="H83" i="4"/>
  <c r="I81" i="4" s="1"/>
  <c r="F36" i="3"/>
  <c r="G22" i="7" s="1"/>
  <c r="G20" i="7"/>
  <c r="E36" i="3"/>
  <c r="F22" i="7" s="1"/>
  <c r="F20" i="7"/>
  <c r="H36" i="3"/>
  <c r="H37" i="3" s="1"/>
  <c r="I36" i="3"/>
  <c r="I37" i="3" s="1"/>
  <c r="J72" i="5"/>
  <c r="Q7" i="1"/>
  <c r="Q17" i="1"/>
  <c r="Q8" i="1"/>
  <c r="Q18" i="1"/>
  <c r="Q9" i="1"/>
  <c r="O9" i="1"/>
  <c r="P9" i="1"/>
  <c r="Q19" i="1"/>
  <c r="O19" i="1"/>
  <c r="P19" i="1"/>
  <c r="G22" i="1"/>
  <c r="C85" i="1"/>
  <c r="C33" i="1" s="1"/>
  <c r="R4" i="1"/>
  <c r="S4" i="1" s="1"/>
  <c r="S8" i="1" s="1"/>
  <c r="C21" i="10" l="1"/>
  <c r="B22" i="10" s="1"/>
  <c r="G8" i="10"/>
  <c r="G8" i="8"/>
  <c r="E15" i="8"/>
  <c r="D9" i="10"/>
  <c r="F9" i="10" s="1"/>
  <c r="G9" i="10" s="1"/>
  <c r="B16" i="8"/>
  <c r="J67" i="4"/>
  <c r="K65" i="4" s="1"/>
  <c r="K66" i="4" s="1"/>
  <c r="K71" i="4" s="1"/>
  <c r="I90" i="5"/>
  <c r="I82" i="4"/>
  <c r="I87" i="4" s="1"/>
  <c r="I89" i="4" s="1"/>
  <c r="I84" i="5"/>
  <c r="J82" i="5" s="1"/>
  <c r="J83" i="5" s="1"/>
  <c r="J68" i="5"/>
  <c r="K66" i="5" s="1"/>
  <c r="K67" i="5" s="1"/>
  <c r="R19" i="1"/>
  <c r="R17" i="1"/>
  <c r="S7" i="1"/>
  <c r="S16" i="1"/>
  <c r="S14" i="1"/>
  <c r="S9" i="1"/>
  <c r="S6" i="1"/>
  <c r="R8" i="1"/>
  <c r="R9" i="1"/>
  <c r="R18" i="1"/>
  <c r="S17" i="1"/>
  <c r="R16" i="1"/>
  <c r="S19" i="1"/>
  <c r="S18" i="1"/>
  <c r="R7" i="1"/>
  <c r="E85" i="1"/>
  <c r="E33" i="1" s="1"/>
  <c r="F85" i="1"/>
  <c r="F33" i="1" s="1"/>
  <c r="G85" i="1"/>
  <c r="G33" i="1" s="1"/>
  <c r="D85" i="1"/>
  <c r="D33" i="1" s="1"/>
  <c r="T4" i="1"/>
  <c r="C22" i="10" l="1"/>
  <c r="B23" i="10"/>
  <c r="E16" i="8"/>
  <c r="D16" i="8"/>
  <c r="F9" i="8"/>
  <c r="H9" i="8" s="1"/>
  <c r="I9" i="8" s="1"/>
  <c r="E9" i="10"/>
  <c r="C16" i="8"/>
  <c r="I83" i="4"/>
  <c r="J81" i="4" s="1"/>
  <c r="J82" i="4" s="1"/>
  <c r="J87" i="4" s="1"/>
  <c r="J89" i="4" s="1"/>
  <c r="K72" i="5"/>
  <c r="J88" i="5"/>
  <c r="J90" i="5" s="1"/>
  <c r="K67" i="4"/>
  <c r="L65" i="4" s="1"/>
  <c r="L66" i="4" s="1"/>
  <c r="T18" i="1"/>
  <c r="T19" i="1"/>
  <c r="T17" i="1"/>
  <c r="T6" i="1"/>
  <c r="T7" i="1"/>
  <c r="T8" i="1"/>
  <c r="T14" i="1"/>
  <c r="T9" i="1"/>
  <c r="T16" i="1"/>
  <c r="H85" i="1"/>
  <c r="I85" i="1"/>
  <c r="U4" i="1"/>
  <c r="G9" i="8" l="1"/>
  <c r="F10" i="8" s="1"/>
  <c r="B17" i="8"/>
  <c r="D10" i="10"/>
  <c r="F10" i="10" s="1"/>
  <c r="G10" i="10" s="1"/>
  <c r="C23" i="10"/>
  <c r="B24" i="10" s="1"/>
  <c r="J83" i="4"/>
  <c r="K81" i="4" s="1"/>
  <c r="K82" i="4"/>
  <c r="K87" i="4" s="1"/>
  <c r="K89" i="4" s="1"/>
  <c r="J84" i="5"/>
  <c r="K82" i="5" s="1"/>
  <c r="K83" i="5" s="1"/>
  <c r="K68" i="5"/>
  <c r="L66" i="5" s="1"/>
  <c r="L67" i="5" s="1"/>
  <c r="L71" i="4"/>
  <c r="U7" i="1"/>
  <c r="U9" i="1"/>
  <c r="U17" i="1"/>
  <c r="U8" i="1"/>
  <c r="U6" i="1"/>
  <c r="U19" i="1"/>
  <c r="U18" i="1"/>
  <c r="U14" i="1"/>
  <c r="U16" i="1"/>
  <c r="J85" i="1"/>
  <c r="V4" i="1"/>
  <c r="C24" i="10" l="1"/>
  <c r="B25" i="10"/>
  <c r="D17" i="8"/>
  <c r="E10" i="10"/>
  <c r="C17" i="8"/>
  <c r="G10" i="8"/>
  <c r="H10" i="8"/>
  <c r="I10" i="8" s="1"/>
  <c r="K83" i="4"/>
  <c r="L81" i="4" s="1"/>
  <c r="L82" i="4" s="1"/>
  <c r="L87" i="4" s="1"/>
  <c r="L89" i="4" s="1"/>
  <c r="L72" i="5"/>
  <c r="K88" i="5"/>
  <c r="K90" i="5" s="1"/>
  <c r="L67" i="4"/>
  <c r="M65" i="4" s="1"/>
  <c r="M66" i="4" s="1"/>
  <c r="V8" i="1"/>
  <c r="V18" i="1"/>
  <c r="V9" i="1"/>
  <c r="V16" i="1"/>
  <c r="V17" i="1"/>
  <c r="V19" i="1"/>
  <c r="V7" i="1"/>
  <c r="V6" i="1"/>
  <c r="V14" i="1"/>
  <c r="K85" i="1"/>
  <c r="W4" i="1"/>
  <c r="F11" i="8" l="1"/>
  <c r="H11" i="8" s="1"/>
  <c r="E17" i="8"/>
  <c r="D11" i="10"/>
  <c r="F11" i="10" s="1"/>
  <c r="G11" i="10" s="1"/>
  <c r="C25" i="10"/>
  <c r="B26" i="10"/>
  <c r="I11" i="8"/>
  <c r="B18" i="8"/>
  <c r="L83" i="4"/>
  <c r="M81" i="4" s="1"/>
  <c r="M82" i="4" s="1"/>
  <c r="M87" i="4" s="1"/>
  <c r="K84" i="5"/>
  <c r="L82" i="5" s="1"/>
  <c r="L83" i="5" s="1"/>
  <c r="L68" i="5"/>
  <c r="M66" i="5" s="1"/>
  <c r="M67" i="5" s="1"/>
  <c r="M71" i="4"/>
  <c r="W8" i="1"/>
  <c r="W6" i="1"/>
  <c r="W9" i="1"/>
  <c r="W14" i="1"/>
  <c r="W16" i="1"/>
  <c r="W7" i="1"/>
  <c r="W17" i="1"/>
  <c r="W18" i="1"/>
  <c r="W19" i="1"/>
  <c r="L85" i="1"/>
  <c r="X4" i="1"/>
  <c r="D18" i="8" l="1"/>
  <c r="E18" i="8" s="1"/>
  <c r="E11" i="10"/>
  <c r="G11" i="8"/>
  <c r="F12" i="8" s="1"/>
  <c r="C26" i="10"/>
  <c r="B27" i="10"/>
  <c r="C18" i="8"/>
  <c r="M83" i="4"/>
  <c r="N81" i="4" s="1"/>
  <c r="N82" i="4" s="1"/>
  <c r="M89" i="4"/>
  <c r="M72" i="5"/>
  <c r="L88" i="5"/>
  <c r="L90" i="5" s="1"/>
  <c r="N87" i="4"/>
  <c r="M67" i="4"/>
  <c r="N65" i="4" s="1"/>
  <c r="N66" i="4" s="1"/>
  <c r="X6" i="1"/>
  <c r="X19" i="1"/>
  <c r="X7" i="1"/>
  <c r="X17" i="1"/>
  <c r="X8" i="1"/>
  <c r="X14" i="1"/>
  <c r="X18" i="1"/>
  <c r="X9" i="1"/>
  <c r="X16" i="1"/>
  <c r="X11" i="1"/>
  <c r="M85" i="1"/>
  <c r="Y4" i="1"/>
  <c r="C52" i="1"/>
  <c r="D52" i="1" s="1"/>
  <c r="E52" i="1" s="1"/>
  <c r="F52" i="1" s="1"/>
  <c r="G52" i="1" s="1"/>
  <c r="H52" i="1" s="1"/>
  <c r="I52" i="1" s="1"/>
  <c r="J52" i="1" s="1"/>
  <c r="K52" i="1" s="1"/>
  <c r="L52" i="1" s="1"/>
  <c r="M52" i="1" s="1"/>
  <c r="N52" i="1" s="1"/>
  <c r="O52" i="1" s="1"/>
  <c r="P52" i="1" s="1"/>
  <c r="Q52" i="1" s="1"/>
  <c r="R52" i="1" s="1"/>
  <c r="S52" i="1" s="1"/>
  <c r="T52" i="1" s="1"/>
  <c r="U52" i="1" s="1"/>
  <c r="V52" i="1" s="1"/>
  <c r="W52" i="1" s="1"/>
  <c r="X52" i="1" s="1"/>
  <c r="Y52" i="1" s="1"/>
  <c r="Z52" i="1" s="1"/>
  <c r="AA52" i="1" s="1"/>
  <c r="AB52" i="1" s="1"/>
  <c r="AC52" i="1" s="1"/>
  <c r="AD52" i="1" s="1"/>
  <c r="AE52" i="1" s="1"/>
  <c r="AF52" i="1" s="1"/>
  <c r="AG52" i="1" s="1"/>
  <c r="AH52" i="1" s="1"/>
  <c r="AI52" i="1" s="1"/>
  <c r="AJ52" i="1" s="1"/>
  <c r="AK52" i="1" s="1"/>
  <c r="AL52" i="1" s="1"/>
  <c r="AM52" i="1" s="1"/>
  <c r="AN52" i="1" s="1"/>
  <c r="AO52" i="1" s="1"/>
  <c r="AP52" i="1" s="1"/>
  <c r="AQ52" i="1" s="1"/>
  <c r="AR52" i="1" s="1"/>
  <c r="AS52" i="1" s="1"/>
  <c r="AT52" i="1" s="1"/>
  <c r="AU52" i="1" s="1"/>
  <c r="AV52" i="1" s="1"/>
  <c r="AW52" i="1" s="1"/>
  <c r="AX52" i="1" s="1"/>
  <c r="AX55" i="1"/>
  <c r="AW55" i="1"/>
  <c r="AV55" i="1"/>
  <c r="AU55" i="1"/>
  <c r="AT55" i="1"/>
  <c r="AS55" i="1"/>
  <c r="AR55" i="1"/>
  <c r="AQ55" i="1"/>
  <c r="AP55" i="1"/>
  <c r="AO55" i="1"/>
  <c r="AN55" i="1"/>
  <c r="AM55" i="1"/>
  <c r="AL55" i="1"/>
  <c r="AK55" i="1"/>
  <c r="AJ55" i="1"/>
  <c r="AI55" i="1"/>
  <c r="AH55" i="1"/>
  <c r="AG55" i="1"/>
  <c r="AF55" i="1"/>
  <c r="AE55" i="1"/>
  <c r="AD55" i="1"/>
  <c r="AC55" i="1"/>
  <c r="AB55" i="1"/>
  <c r="AA55" i="1"/>
  <c r="Z55" i="1"/>
  <c r="Y55" i="1"/>
  <c r="X55" i="1"/>
  <c r="W55" i="1"/>
  <c r="V55" i="1"/>
  <c r="U55" i="1"/>
  <c r="T55" i="1"/>
  <c r="S55" i="1"/>
  <c r="R55" i="1"/>
  <c r="Q55" i="1"/>
  <c r="P55" i="1"/>
  <c r="O55" i="1"/>
  <c r="N55" i="1"/>
  <c r="M55" i="1"/>
  <c r="L55" i="1"/>
  <c r="K55" i="1"/>
  <c r="J55" i="1"/>
  <c r="I55" i="1"/>
  <c r="H55" i="1"/>
  <c r="G55" i="1"/>
  <c r="F55" i="1"/>
  <c r="E55" i="1"/>
  <c r="D55" i="1"/>
  <c r="C55" i="1"/>
  <c r="C61" i="1" s="1"/>
  <c r="C27" i="10" l="1"/>
  <c r="B28" i="10"/>
  <c r="G12" i="8"/>
  <c r="H12" i="8"/>
  <c r="I12" i="8" s="1"/>
  <c r="B19" i="8"/>
  <c r="D12" i="10"/>
  <c r="F12" i="10" s="1"/>
  <c r="G12" i="10" s="1"/>
  <c r="L84" i="5"/>
  <c r="M82" i="5" s="1"/>
  <c r="M83" i="5" s="1"/>
  <c r="M68" i="5"/>
  <c r="N66" i="5" s="1"/>
  <c r="N67" i="5" s="1"/>
  <c r="N71" i="4"/>
  <c r="N89" i="4" s="1"/>
  <c r="N83" i="4"/>
  <c r="O81" i="4" s="1"/>
  <c r="O82" i="4" s="1"/>
  <c r="Y7" i="1"/>
  <c r="Y17" i="1"/>
  <c r="Y9" i="1"/>
  <c r="Y14" i="1"/>
  <c r="Y19" i="1"/>
  <c r="Y12" i="1"/>
  <c r="Y6" i="1"/>
  <c r="Y11" i="1"/>
  <c r="Y18" i="1"/>
  <c r="Y16" i="1"/>
  <c r="Y8" i="1"/>
  <c r="F61" i="1"/>
  <c r="N61" i="1"/>
  <c r="V61" i="1"/>
  <c r="AD61" i="1"/>
  <c r="AL61" i="1"/>
  <c r="G61" i="1"/>
  <c r="K61" i="1"/>
  <c r="O61" i="1"/>
  <c r="S61" i="1"/>
  <c r="W61" i="1"/>
  <c r="AA61" i="1"/>
  <c r="AE61" i="1"/>
  <c r="AI61" i="1"/>
  <c r="AM61" i="1"/>
  <c r="AQ61" i="1"/>
  <c r="AU61" i="1"/>
  <c r="D61" i="1"/>
  <c r="H61" i="1"/>
  <c r="L61" i="1"/>
  <c r="P61" i="1"/>
  <c r="T61" i="1"/>
  <c r="X61" i="1"/>
  <c r="AB61" i="1"/>
  <c r="AF61" i="1"/>
  <c r="AJ61" i="1"/>
  <c r="AN61" i="1"/>
  <c r="AR61" i="1"/>
  <c r="AV61" i="1"/>
  <c r="J61" i="1"/>
  <c r="R61" i="1"/>
  <c r="Z61" i="1"/>
  <c r="AH61" i="1"/>
  <c r="AP61" i="1"/>
  <c r="AT61" i="1"/>
  <c r="AX61" i="1"/>
  <c r="E61" i="1"/>
  <c r="I61" i="1"/>
  <c r="M61" i="1"/>
  <c r="Q61" i="1"/>
  <c r="U61" i="1"/>
  <c r="Y61" i="1"/>
  <c r="AC61" i="1"/>
  <c r="AG61" i="1"/>
  <c r="AK61" i="1"/>
  <c r="AO61" i="1"/>
  <c r="AS61" i="1"/>
  <c r="AW61" i="1"/>
  <c r="N85" i="1"/>
  <c r="Z4" i="1"/>
  <c r="C56" i="1"/>
  <c r="D56" i="1" s="1"/>
  <c r="E56" i="1" s="1"/>
  <c r="F56" i="1" s="1"/>
  <c r="G56" i="1" s="1"/>
  <c r="H56" i="1" s="1"/>
  <c r="I56" i="1" s="1"/>
  <c r="J56" i="1" s="1"/>
  <c r="K56" i="1" s="1"/>
  <c r="L56" i="1" s="1"/>
  <c r="M56" i="1" s="1"/>
  <c r="N56" i="1" s="1"/>
  <c r="O56" i="1" s="1"/>
  <c r="P56" i="1" s="1"/>
  <c r="Q56" i="1" s="1"/>
  <c r="R56" i="1" s="1"/>
  <c r="S56" i="1" s="1"/>
  <c r="T56" i="1" s="1"/>
  <c r="U56" i="1" s="1"/>
  <c r="V56" i="1" s="1"/>
  <c r="W56" i="1" s="1"/>
  <c r="X56" i="1" s="1"/>
  <c r="Y56" i="1" s="1"/>
  <c r="Z56" i="1" s="1"/>
  <c r="AA56" i="1" s="1"/>
  <c r="AB56" i="1" s="1"/>
  <c r="AC56" i="1" s="1"/>
  <c r="AD56" i="1" s="1"/>
  <c r="AE56" i="1" s="1"/>
  <c r="AF56" i="1" s="1"/>
  <c r="AG56" i="1" s="1"/>
  <c r="AH56" i="1" s="1"/>
  <c r="AI56" i="1" s="1"/>
  <c r="AJ56" i="1" s="1"/>
  <c r="AK56" i="1" s="1"/>
  <c r="AL56" i="1" s="1"/>
  <c r="AM56" i="1" s="1"/>
  <c r="AN56" i="1" s="1"/>
  <c r="AO56" i="1" s="1"/>
  <c r="AP56" i="1" s="1"/>
  <c r="AQ56" i="1" s="1"/>
  <c r="AR56" i="1" s="1"/>
  <c r="AS56" i="1" s="1"/>
  <c r="AT56" i="1" s="1"/>
  <c r="AU56" i="1" s="1"/>
  <c r="AV56" i="1" s="1"/>
  <c r="AW56" i="1" s="1"/>
  <c r="AX56" i="1" s="1"/>
  <c r="F77" i="1"/>
  <c r="D19" i="8" l="1"/>
  <c r="C28" i="10"/>
  <c r="B29" i="10"/>
  <c r="F13" i="8"/>
  <c r="H13" i="8" s="1"/>
  <c r="I13" i="8" s="1"/>
  <c r="E12" i="10"/>
  <c r="C19" i="8"/>
  <c r="B20" i="8" s="1"/>
  <c r="G44" i="3"/>
  <c r="H39" i="3"/>
  <c r="N72" i="5"/>
  <c r="M88" i="5"/>
  <c r="M90" i="5" s="1"/>
  <c r="O87" i="4"/>
  <c r="N67" i="4"/>
  <c r="O65" i="4" s="1"/>
  <c r="O66" i="4" s="1"/>
  <c r="Z17" i="1"/>
  <c r="Z11" i="1"/>
  <c r="Z12" i="1"/>
  <c r="Z7" i="1"/>
  <c r="Z8" i="1"/>
  <c r="Z19" i="1"/>
  <c r="Z18" i="1"/>
  <c r="Z6" i="1"/>
  <c r="Z14" i="1"/>
  <c r="Z9" i="1"/>
  <c r="Z16" i="1"/>
  <c r="AV77" i="1"/>
  <c r="X77" i="1"/>
  <c r="AA77" i="1"/>
  <c r="C77" i="1"/>
  <c r="AN77" i="1"/>
  <c r="P77" i="1"/>
  <c r="AQ77" i="1"/>
  <c r="R77" i="1"/>
  <c r="AF77" i="1"/>
  <c r="K77" i="1"/>
  <c r="H77" i="1"/>
  <c r="AW77" i="1"/>
  <c r="AO77" i="1"/>
  <c r="AG77" i="1"/>
  <c r="Y77" i="1"/>
  <c r="Q77" i="1"/>
  <c r="I77" i="1"/>
  <c r="AX77" i="1"/>
  <c r="AP77" i="1"/>
  <c r="AU77" i="1"/>
  <c r="AM77" i="1"/>
  <c r="G77" i="1"/>
  <c r="AD77" i="1"/>
  <c r="N77" i="1"/>
  <c r="Z77" i="1"/>
  <c r="J77" i="1"/>
  <c r="AR77" i="1"/>
  <c r="AJ77" i="1"/>
  <c r="AB77" i="1"/>
  <c r="T77" i="1"/>
  <c r="L77" i="1"/>
  <c r="D77" i="1"/>
  <c r="AE77" i="1"/>
  <c r="W77" i="1"/>
  <c r="O77" i="1"/>
  <c r="AS77" i="1"/>
  <c r="AK77" i="1"/>
  <c r="AC77" i="1"/>
  <c r="U77" i="1"/>
  <c r="M77" i="1"/>
  <c r="E77" i="1"/>
  <c r="AT77" i="1"/>
  <c r="AH77" i="1"/>
  <c r="AI77" i="1"/>
  <c r="S77" i="1"/>
  <c r="AL77" i="1"/>
  <c r="V77" i="1"/>
  <c r="O85" i="1"/>
  <c r="AA4" i="1"/>
  <c r="C62" i="1"/>
  <c r="D62" i="1" s="1"/>
  <c r="E62" i="1" s="1"/>
  <c r="F62" i="1" s="1"/>
  <c r="G62" i="1" s="1"/>
  <c r="H62" i="1" s="1"/>
  <c r="I62" i="1" s="1"/>
  <c r="J62" i="1" s="1"/>
  <c r="K62" i="1" s="1"/>
  <c r="L62" i="1" s="1"/>
  <c r="M62" i="1" s="1"/>
  <c r="N62" i="1" s="1"/>
  <c r="O62" i="1" s="1"/>
  <c r="P62" i="1" s="1"/>
  <c r="Q62" i="1" s="1"/>
  <c r="R62" i="1" s="1"/>
  <c r="S62" i="1" s="1"/>
  <c r="T62" i="1" s="1"/>
  <c r="U62" i="1" s="1"/>
  <c r="V62" i="1" s="1"/>
  <c r="W62" i="1" s="1"/>
  <c r="X62" i="1" s="1"/>
  <c r="Y62" i="1" s="1"/>
  <c r="Z62" i="1" s="1"/>
  <c r="AA62" i="1" s="1"/>
  <c r="AB62" i="1" s="1"/>
  <c r="AC62" i="1" s="1"/>
  <c r="AD62" i="1" s="1"/>
  <c r="AE62" i="1" s="1"/>
  <c r="AF62" i="1" s="1"/>
  <c r="AG62" i="1" s="1"/>
  <c r="AH62" i="1" s="1"/>
  <c r="AI62" i="1" s="1"/>
  <c r="AJ62" i="1" s="1"/>
  <c r="AK62" i="1" s="1"/>
  <c r="AL62" i="1" s="1"/>
  <c r="AM62" i="1" s="1"/>
  <c r="AN62" i="1" s="1"/>
  <c r="AO62" i="1" s="1"/>
  <c r="AP62" i="1" s="1"/>
  <c r="AQ62" i="1" s="1"/>
  <c r="AR62" i="1" s="1"/>
  <c r="AS62" i="1" s="1"/>
  <c r="AT62" i="1" s="1"/>
  <c r="AU62" i="1" s="1"/>
  <c r="AV62" i="1" s="1"/>
  <c r="AW62" i="1" s="1"/>
  <c r="AX62" i="1" s="1"/>
  <c r="D13" i="10" l="1"/>
  <c r="F13" i="10" s="1"/>
  <c r="G13" i="10" s="1"/>
  <c r="C29" i="10"/>
  <c r="B30" i="10" s="1"/>
  <c r="G13" i="8"/>
  <c r="F14" i="8" s="1"/>
  <c r="C20" i="8"/>
  <c r="B21" i="8" s="1"/>
  <c r="E19" i="8"/>
  <c r="I39" i="3"/>
  <c r="H44" i="3"/>
  <c r="G45" i="3"/>
  <c r="G46" i="3" s="1"/>
  <c r="H40" i="3"/>
  <c r="M84" i="5"/>
  <c r="N82" i="5" s="1"/>
  <c r="N83" i="5" s="1"/>
  <c r="N68" i="5"/>
  <c r="O66" i="5" s="1"/>
  <c r="O67" i="5" s="1"/>
  <c r="O71" i="4"/>
  <c r="O89" i="4" s="1"/>
  <c r="O83" i="4"/>
  <c r="P81" i="4" s="1"/>
  <c r="P82" i="4" s="1"/>
  <c r="G41" i="3"/>
  <c r="AA7" i="1"/>
  <c r="AA8" i="1"/>
  <c r="AA6" i="1"/>
  <c r="AA9" i="1"/>
  <c r="AA14" i="1"/>
  <c r="AA16" i="1"/>
  <c r="AA11" i="1"/>
  <c r="AA17" i="1"/>
  <c r="AA19" i="1"/>
  <c r="AA12" i="1"/>
  <c r="AA18" i="1"/>
  <c r="P85" i="1"/>
  <c r="AB4" i="1"/>
  <c r="J19" i="1"/>
  <c r="J18" i="1"/>
  <c r="J14" i="1"/>
  <c r="C30" i="10" l="1"/>
  <c r="B31" i="10" s="1"/>
  <c r="G14" i="8"/>
  <c r="H14" i="8"/>
  <c r="I14" i="8" s="1"/>
  <c r="E20" i="8"/>
  <c r="E13" i="10"/>
  <c r="C21" i="8"/>
  <c r="D20" i="8"/>
  <c r="H42" i="4"/>
  <c r="A24" i="4" s="1"/>
  <c r="I44" i="3"/>
  <c r="I40" i="3"/>
  <c r="I45" i="3" s="1"/>
  <c r="H44" i="5" s="1"/>
  <c r="A25" i="5" s="1"/>
  <c r="H45" i="3"/>
  <c r="H43" i="4" s="1"/>
  <c r="A25" i="4" s="1"/>
  <c r="H41" i="3"/>
  <c r="O72" i="5"/>
  <c r="N88" i="5"/>
  <c r="N90" i="5" s="1"/>
  <c r="P87" i="4"/>
  <c r="O67" i="4"/>
  <c r="P65" i="4" s="1"/>
  <c r="P66" i="4" s="1"/>
  <c r="AB17" i="1"/>
  <c r="AB14" i="1"/>
  <c r="AB16" i="1"/>
  <c r="AB7" i="1"/>
  <c r="AB18" i="1"/>
  <c r="AB9" i="1"/>
  <c r="AB11" i="1"/>
  <c r="AB12" i="1"/>
  <c r="AB8" i="1"/>
  <c r="AB6" i="1"/>
  <c r="AB19" i="1"/>
  <c r="Q85" i="1"/>
  <c r="H22" i="1"/>
  <c r="C83" i="1"/>
  <c r="C78" i="1"/>
  <c r="AC4" i="1"/>
  <c r="J22" i="1"/>
  <c r="C31" i="10" l="1"/>
  <c r="B32" i="10"/>
  <c r="E21" i="8"/>
  <c r="D21" i="8"/>
  <c r="G15" i="8"/>
  <c r="F15" i="8"/>
  <c r="H15" i="8" s="1"/>
  <c r="I15" i="8" s="1"/>
  <c r="D14" i="10"/>
  <c r="F14" i="10" s="1"/>
  <c r="G14" i="10" s="1"/>
  <c r="B22" i="8"/>
  <c r="I41" i="3"/>
  <c r="I46" i="3"/>
  <c r="H43" i="5"/>
  <c r="A24" i="5" s="1"/>
  <c r="H46" i="3"/>
  <c r="N84" i="5"/>
  <c r="O82" i="5" s="1"/>
  <c r="O83" i="5" s="1"/>
  <c r="O68" i="5"/>
  <c r="P66" i="5" s="1"/>
  <c r="P67" i="5" s="1"/>
  <c r="P71" i="4"/>
  <c r="P89" i="4" s="1"/>
  <c r="P83" i="4"/>
  <c r="Q81" i="4" s="1"/>
  <c r="Q82" i="4" s="1"/>
  <c r="AD4" i="1"/>
  <c r="AC6" i="1"/>
  <c r="AC11" i="1"/>
  <c r="AC16" i="1"/>
  <c r="AC7" i="1"/>
  <c r="AC8" i="1"/>
  <c r="AC9" i="1"/>
  <c r="AC17" i="1"/>
  <c r="AC18" i="1"/>
  <c r="AC14" i="1"/>
  <c r="AC19" i="1"/>
  <c r="AC12" i="1"/>
  <c r="C38" i="1"/>
  <c r="C43" i="1" s="1"/>
  <c r="C87" i="1"/>
  <c r="R85" i="1"/>
  <c r="D78" i="1"/>
  <c r="D81" i="1"/>
  <c r="D82" i="1" s="1"/>
  <c r="D22" i="8" l="1"/>
  <c r="G16" i="8"/>
  <c r="F16" i="8"/>
  <c r="H16" i="8" s="1"/>
  <c r="I16" i="8" s="1"/>
  <c r="E22" i="8"/>
  <c r="C22" i="8"/>
  <c r="E14" i="10"/>
  <c r="C32" i="10"/>
  <c r="O88" i="5"/>
  <c r="O90" i="5" s="1"/>
  <c r="P72" i="5"/>
  <c r="Q87" i="4"/>
  <c r="P67" i="4"/>
  <c r="Q65" i="4" s="1"/>
  <c r="Q66" i="4" s="1"/>
  <c r="D83" i="1"/>
  <c r="E81" i="1" s="1"/>
  <c r="E82" i="1" s="1"/>
  <c r="S85" i="1"/>
  <c r="E78" i="1"/>
  <c r="F17" i="8" l="1"/>
  <c r="H17" i="8" s="1"/>
  <c r="I17" i="8" s="1"/>
  <c r="B33" i="10"/>
  <c r="C33" i="10"/>
  <c r="B23" i="8"/>
  <c r="D23" i="8" s="1"/>
  <c r="D15" i="10"/>
  <c r="F15" i="10" s="1"/>
  <c r="G15" i="10" s="1"/>
  <c r="P68" i="5"/>
  <c r="Q66" i="5" s="1"/>
  <c r="Q67" i="5" s="1"/>
  <c r="O84" i="5"/>
  <c r="P82" i="5" s="1"/>
  <c r="P83" i="5" s="1"/>
  <c r="Q71" i="4"/>
  <c r="Q89" i="4" s="1"/>
  <c r="Q83" i="4"/>
  <c r="R81" i="4" s="1"/>
  <c r="R82" i="4" s="1"/>
  <c r="D38" i="1"/>
  <c r="D43" i="1" s="1"/>
  <c r="D87" i="1"/>
  <c r="H43" i="1"/>
  <c r="F78" i="1"/>
  <c r="E83" i="1"/>
  <c r="B34" i="10" l="1"/>
  <c r="C34" i="10"/>
  <c r="E15" i="10"/>
  <c r="E23" i="8"/>
  <c r="C23" i="8"/>
  <c r="G17" i="8"/>
  <c r="F7" i="3"/>
  <c r="G7" i="3"/>
  <c r="P88" i="5"/>
  <c r="P90" i="5" s="1"/>
  <c r="Q72" i="5"/>
  <c r="R87" i="4"/>
  <c r="Q67" i="4"/>
  <c r="R65" i="4" s="1"/>
  <c r="R66" i="4" s="1"/>
  <c r="A25" i="1"/>
  <c r="E7" i="3" s="1"/>
  <c r="E38" i="1"/>
  <c r="E43" i="1" s="1"/>
  <c r="E87" i="1"/>
  <c r="F81" i="1"/>
  <c r="F82" i="1" s="1"/>
  <c r="G78" i="1"/>
  <c r="B24" i="8" l="1"/>
  <c r="C24" i="8" s="1"/>
  <c r="E16" i="10"/>
  <c r="D16" i="10"/>
  <c r="F16" i="10" s="1"/>
  <c r="G16" i="10" s="1"/>
  <c r="F18" i="8"/>
  <c r="H18" i="8" s="1"/>
  <c r="I18" i="8" s="1"/>
  <c r="B35" i="10"/>
  <c r="Q68" i="5"/>
  <c r="R66" i="5" s="1"/>
  <c r="R67" i="5" s="1"/>
  <c r="P84" i="5"/>
  <c r="Q82" i="5" s="1"/>
  <c r="Q83" i="5" s="1"/>
  <c r="R71" i="4"/>
  <c r="R89" i="4" s="1"/>
  <c r="R83" i="4"/>
  <c r="S81" i="4" s="1"/>
  <c r="S82" i="4" s="1"/>
  <c r="H78" i="1"/>
  <c r="F83" i="1"/>
  <c r="C35" i="10" l="1"/>
  <c r="B36" i="10"/>
  <c r="D17" i="10"/>
  <c r="F17" i="10" s="1"/>
  <c r="G17" i="10" s="1"/>
  <c r="G18" i="8"/>
  <c r="D24" i="8"/>
  <c r="E24" i="8" s="1"/>
  <c r="B25" i="8"/>
  <c r="Q88" i="5"/>
  <c r="Q90" i="5" s="1"/>
  <c r="R72" i="5"/>
  <c r="S87" i="4"/>
  <c r="R67" i="4"/>
  <c r="S65" i="4" s="1"/>
  <c r="S66" i="4" s="1"/>
  <c r="F38" i="1"/>
  <c r="F43" i="1" s="1"/>
  <c r="F87" i="1"/>
  <c r="I78" i="1"/>
  <c r="G81" i="1"/>
  <c r="G82" i="1" s="1"/>
  <c r="G19" i="8" l="1"/>
  <c r="F19" i="8"/>
  <c r="H19" i="8" s="1"/>
  <c r="I19" i="8" s="1"/>
  <c r="C36" i="10"/>
  <c r="D25" i="8"/>
  <c r="E17" i="10"/>
  <c r="C25" i="8"/>
  <c r="B26" i="8" s="1"/>
  <c r="R68" i="5"/>
  <c r="S66" i="5" s="1"/>
  <c r="S67" i="5" s="1"/>
  <c r="Q84" i="5"/>
  <c r="R82" i="5" s="1"/>
  <c r="R83" i="5" s="1"/>
  <c r="S71" i="4"/>
  <c r="S89" i="4" s="1"/>
  <c r="S83" i="4"/>
  <c r="T81" i="4" s="1"/>
  <c r="T82" i="4" s="1"/>
  <c r="G83" i="1"/>
  <c r="J78" i="1"/>
  <c r="C26" i="8" l="1"/>
  <c r="B27" i="8" s="1"/>
  <c r="F20" i="8"/>
  <c r="H20" i="8" s="1"/>
  <c r="I20" i="8" s="1"/>
  <c r="D18" i="10"/>
  <c r="F18" i="10" s="1"/>
  <c r="G18" i="10" s="1"/>
  <c r="B37" i="10"/>
  <c r="C37" i="10" s="1"/>
  <c r="E25" i="8"/>
  <c r="R88" i="5"/>
  <c r="R90" i="5" s="1"/>
  <c r="S72" i="5"/>
  <c r="T87" i="4"/>
  <c r="S67" i="4"/>
  <c r="T65" i="4" s="1"/>
  <c r="T66" i="4" s="1"/>
  <c r="G38" i="1"/>
  <c r="G43" i="1" s="1"/>
  <c r="G87" i="1"/>
  <c r="H81" i="1"/>
  <c r="H82" i="1" s="1"/>
  <c r="K78" i="1"/>
  <c r="E18" i="10" l="1"/>
  <c r="B38" i="10"/>
  <c r="G20" i="8"/>
  <c r="C27" i="8"/>
  <c r="D26" i="8"/>
  <c r="E26" i="8" s="1"/>
  <c r="S68" i="5"/>
  <c r="T66" i="5" s="1"/>
  <c r="T67" i="5" s="1"/>
  <c r="R84" i="5"/>
  <c r="S82" i="5" s="1"/>
  <c r="S83" i="5" s="1"/>
  <c r="T71" i="4"/>
  <c r="T89" i="4" s="1"/>
  <c r="T83" i="4"/>
  <c r="U81" i="4" s="1"/>
  <c r="U82" i="4" s="1"/>
  <c r="H87" i="1"/>
  <c r="L78" i="1"/>
  <c r="D27" i="8" l="1"/>
  <c r="G21" i="8"/>
  <c r="F21" i="8"/>
  <c r="H21" i="8" s="1"/>
  <c r="I21" i="8" s="1"/>
  <c r="E19" i="10"/>
  <c r="D19" i="10"/>
  <c r="F19" i="10" s="1"/>
  <c r="G19" i="10" s="1"/>
  <c r="B28" i="8"/>
  <c r="C38" i="10"/>
  <c r="B39" i="10"/>
  <c r="S88" i="5"/>
  <c r="S90" i="5" s="1"/>
  <c r="T72" i="5"/>
  <c r="U87" i="4"/>
  <c r="T67" i="4"/>
  <c r="U65" i="4" s="1"/>
  <c r="U66" i="4" s="1"/>
  <c r="H83" i="1"/>
  <c r="I81" i="1" s="1"/>
  <c r="M78" i="1"/>
  <c r="F22" i="8" l="1"/>
  <c r="H22" i="8" s="1"/>
  <c r="I22" i="8" s="1"/>
  <c r="B29" i="8"/>
  <c r="C28" i="8"/>
  <c r="C39" i="10"/>
  <c r="B40" i="10" s="1"/>
  <c r="D20" i="10"/>
  <c r="F20" i="10" s="1"/>
  <c r="G20" i="10" s="1"/>
  <c r="E27" i="8"/>
  <c r="I82" i="1"/>
  <c r="I87" i="1" s="1"/>
  <c r="T68" i="5"/>
  <c r="U66" i="5" s="1"/>
  <c r="U67" i="5" s="1"/>
  <c r="S84" i="5"/>
  <c r="T82" i="5" s="1"/>
  <c r="T83" i="5" s="1"/>
  <c r="U71" i="4"/>
  <c r="U89" i="4" s="1"/>
  <c r="U83" i="4"/>
  <c r="V81" i="4" s="1"/>
  <c r="V82" i="4" s="1"/>
  <c r="N78" i="1"/>
  <c r="O78" i="1" s="1"/>
  <c r="C40" i="10" l="1"/>
  <c r="B41" i="10"/>
  <c r="E28" i="8"/>
  <c r="C29" i="8"/>
  <c r="D28" i="8"/>
  <c r="E20" i="10"/>
  <c r="G22" i="8"/>
  <c r="I83" i="1"/>
  <c r="J81" i="1" s="1"/>
  <c r="J82" i="1" s="1"/>
  <c r="J87" i="1" s="1"/>
  <c r="T88" i="5"/>
  <c r="T90" i="5" s="1"/>
  <c r="U72" i="5"/>
  <c r="V87" i="4"/>
  <c r="U67" i="4"/>
  <c r="V65" i="4" s="1"/>
  <c r="V66" i="4" s="1"/>
  <c r="F23" i="8" l="1"/>
  <c r="H23" i="8" s="1"/>
  <c r="I23" i="8" s="1"/>
  <c r="E21" i="10"/>
  <c r="D21" i="10"/>
  <c r="F21" i="10" s="1"/>
  <c r="G21" i="10" s="1"/>
  <c r="D29" i="8"/>
  <c r="B30" i="8"/>
  <c r="C30" i="8"/>
  <c r="C41" i="10"/>
  <c r="B42" i="10" s="1"/>
  <c r="U68" i="5"/>
  <c r="V66" i="5" s="1"/>
  <c r="V67" i="5" s="1"/>
  <c r="T84" i="5"/>
  <c r="U82" i="5" s="1"/>
  <c r="U83" i="5" s="1"/>
  <c r="V71" i="4"/>
  <c r="V89" i="4" s="1"/>
  <c r="V83" i="4"/>
  <c r="W81" i="4" s="1"/>
  <c r="W82" i="4" s="1"/>
  <c r="J83" i="1"/>
  <c r="K81" i="1" s="1"/>
  <c r="P78" i="1"/>
  <c r="C42" i="10" l="1"/>
  <c r="B43" i="10"/>
  <c r="E22" i="10"/>
  <c r="D22" i="10"/>
  <c r="F22" i="10" s="1"/>
  <c r="G22" i="10" s="1"/>
  <c r="B31" i="8"/>
  <c r="C31" i="8"/>
  <c r="D30" i="8"/>
  <c r="E30" i="8" s="1"/>
  <c r="G23" i="8"/>
  <c r="E29" i="8"/>
  <c r="K82" i="1"/>
  <c r="K87" i="1" s="1"/>
  <c r="U88" i="5"/>
  <c r="U90" i="5" s="1"/>
  <c r="V72" i="5"/>
  <c r="W87" i="4"/>
  <c r="V67" i="4"/>
  <c r="W65" i="4" s="1"/>
  <c r="W66" i="4" s="1"/>
  <c r="Q78" i="1"/>
  <c r="D23" i="10" l="1"/>
  <c r="F23" i="10" s="1"/>
  <c r="G23" i="10" s="1"/>
  <c r="F24" i="8"/>
  <c r="H24" i="8" s="1"/>
  <c r="I24" i="8" s="1"/>
  <c r="D31" i="8"/>
  <c r="E31" i="8" s="1"/>
  <c r="B32" i="8"/>
  <c r="B44" i="10"/>
  <c r="C43" i="10"/>
  <c r="K83" i="1"/>
  <c r="L81" i="1" s="1"/>
  <c r="L82" i="1" s="1"/>
  <c r="L87" i="1" s="1"/>
  <c r="V68" i="5"/>
  <c r="W66" i="5" s="1"/>
  <c r="W67" i="5" s="1"/>
  <c r="U84" i="5"/>
  <c r="V82" i="5" s="1"/>
  <c r="V83" i="5" s="1"/>
  <c r="W71" i="4"/>
  <c r="W89" i="4" s="1"/>
  <c r="W83" i="4"/>
  <c r="X81" i="4" s="1"/>
  <c r="X82" i="4" s="1"/>
  <c r="R78" i="1"/>
  <c r="D32" i="8" l="1"/>
  <c r="E32" i="8" s="1"/>
  <c r="C32" i="8"/>
  <c r="B33" i="8" s="1"/>
  <c r="G24" i="8"/>
  <c r="C44" i="10"/>
  <c r="B45" i="10" s="1"/>
  <c r="E23" i="10"/>
  <c r="V88" i="5"/>
  <c r="V90" i="5" s="1"/>
  <c r="W72" i="5"/>
  <c r="X87" i="4"/>
  <c r="W67" i="4"/>
  <c r="X65" i="4" s="1"/>
  <c r="X66" i="4" s="1"/>
  <c r="L83" i="1"/>
  <c r="M81" i="1" s="1"/>
  <c r="S78" i="1"/>
  <c r="C45" i="10" l="1"/>
  <c r="B46" i="10" s="1"/>
  <c r="D33" i="8"/>
  <c r="E24" i="10"/>
  <c r="D24" i="10"/>
  <c r="F24" i="10" s="1"/>
  <c r="G24" i="10" s="1"/>
  <c r="F25" i="8"/>
  <c r="H25" i="8" s="1"/>
  <c r="I25" i="8" s="1"/>
  <c r="C33" i="8"/>
  <c r="M82" i="1"/>
  <c r="M87" i="1" s="1"/>
  <c r="W68" i="5"/>
  <c r="X66" i="5" s="1"/>
  <c r="X67" i="5" s="1"/>
  <c r="V84" i="5"/>
  <c r="W82" i="5" s="1"/>
  <c r="W83" i="5" s="1"/>
  <c r="X71" i="4"/>
  <c r="X89" i="4" s="1"/>
  <c r="X83" i="4"/>
  <c r="Y81" i="4" s="1"/>
  <c r="Y82" i="4" s="1"/>
  <c r="T78" i="1"/>
  <c r="D25" i="10" l="1"/>
  <c r="F25" i="10" s="1"/>
  <c r="G25" i="10" s="1"/>
  <c r="E33" i="8"/>
  <c r="G25" i="8"/>
  <c r="B34" i="8"/>
  <c r="C46" i="10"/>
  <c r="M83" i="1"/>
  <c r="N81" i="1" s="1"/>
  <c r="W88" i="5"/>
  <c r="W90" i="5" s="1"/>
  <c r="X72" i="5"/>
  <c r="Y87" i="4"/>
  <c r="X67" i="4"/>
  <c r="Y65" i="4" s="1"/>
  <c r="Y66" i="4" s="1"/>
  <c r="U78" i="1"/>
  <c r="F26" i="8" l="1"/>
  <c r="H26" i="8" s="1"/>
  <c r="I26" i="8" s="1"/>
  <c r="E25" i="10"/>
  <c r="D34" i="8"/>
  <c r="C34" i="8"/>
  <c r="B47" i="10"/>
  <c r="C47" i="10"/>
  <c r="N82" i="1"/>
  <c r="N83" i="1" s="1"/>
  <c r="O81" i="1" s="1"/>
  <c r="O82" i="1" s="1"/>
  <c r="O87" i="1" s="1"/>
  <c r="X68" i="5"/>
  <c r="Y66" i="5" s="1"/>
  <c r="Y67" i="5" s="1"/>
  <c r="W84" i="5"/>
  <c r="X82" i="5" s="1"/>
  <c r="X83" i="5" s="1"/>
  <c r="Y71" i="4"/>
  <c r="Y89" i="4" s="1"/>
  <c r="Y83" i="4"/>
  <c r="Z81" i="4" s="1"/>
  <c r="Z82" i="4" s="1"/>
  <c r="V78" i="1"/>
  <c r="E34" i="8" l="1"/>
  <c r="D26" i="10"/>
  <c r="F26" i="10" s="1"/>
  <c r="G26" i="10" s="1"/>
  <c r="B35" i="8"/>
  <c r="B48" i="10"/>
  <c r="G26" i="8"/>
  <c r="N87" i="1"/>
  <c r="X88" i="5"/>
  <c r="X90" i="5" s="1"/>
  <c r="Y72" i="5"/>
  <c r="Y67" i="4"/>
  <c r="Z65" i="4" s="1"/>
  <c r="Z87" i="4"/>
  <c r="O83" i="1"/>
  <c r="P81" i="1" s="1"/>
  <c r="P82" i="1" s="1"/>
  <c r="W78" i="1"/>
  <c r="E26" i="10" l="1"/>
  <c r="C48" i="10"/>
  <c r="B49" i="10"/>
  <c r="F27" i="8"/>
  <c r="H27" i="8" s="1"/>
  <c r="I27" i="8" s="1"/>
  <c r="D35" i="8"/>
  <c r="C35" i="8"/>
  <c r="Z66" i="4"/>
  <c r="Z71" i="4" s="1"/>
  <c r="Z89" i="4" s="1"/>
  <c r="Y68" i="5"/>
  <c r="Z66" i="5" s="1"/>
  <c r="Z67" i="5" s="1"/>
  <c r="X84" i="5"/>
  <c r="Y82" i="5" s="1"/>
  <c r="Y83" i="5" s="1"/>
  <c r="Z83" i="4"/>
  <c r="AA81" i="4" s="1"/>
  <c r="AA82" i="4" s="1"/>
  <c r="P87" i="1"/>
  <c r="X78" i="1"/>
  <c r="C36" i="8" l="1"/>
  <c r="B36" i="8"/>
  <c r="G27" i="8"/>
  <c r="C49" i="10"/>
  <c r="B50" i="10" s="1"/>
  <c r="E35" i="8"/>
  <c r="D27" i="10"/>
  <c r="F27" i="10" s="1"/>
  <c r="G27" i="10" s="1"/>
  <c r="Z67" i="4"/>
  <c r="AA65" i="4" s="1"/>
  <c r="AA66" i="4" s="1"/>
  <c r="AA67" i="4" s="1"/>
  <c r="Z72" i="5"/>
  <c r="Y88" i="5"/>
  <c r="Y90" i="5" s="1"/>
  <c r="AA87" i="4"/>
  <c r="P83" i="1"/>
  <c r="Q81" i="1" s="1"/>
  <c r="Q82" i="1" s="1"/>
  <c r="Y78" i="1"/>
  <c r="C50" i="10" l="1"/>
  <c r="B51" i="10"/>
  <c r="F28" i="8"/>
  <c r="H28" i="8" s="1"/>
  <c r="I28" i="8" s="1"/>
  <c r="E27" i="10"/>
  <c r="D36" i="8"/>
  <c r="E36" i="8" s="1"/>
  <c r="B37" i="8"/>
  <c r="Y84" i="5"/>
  <c r="Z82" i="5" s="1"/>
  <c r="Z83" i="5" s="1"/>
  <c r="Z68" i="5"/>
  <c r="AA66" i="5" s="1"/>
  <c r="AA67" i="5" s="1"/>
  <c r="AA71" i="4"/>
  <c r="AA89" i="4" s="1"/>
  <c r="AA83" i="4"/>
  <c r="AB81" i="4" s="1"/>
  <c r="AB82" i="4" s="1"/>
  <c r="AB65" i="4"/>
  <c r="AB66" i="4" s="1"/>
  <c r="Q87" i="1"/>
  <c r="Z78" i="1"/>
  <c r="D28" i="10" l="1"/>
  <c r="F28" i="10" s="1"/>
  <c r="G28" i="10" s="1"/>
  <c r="D37" i="8"/>
  <c r="E37" i="8" s="1"/>
  <c r="G28" i="8"/>
  <c r="C37" i="8"/>
  <c r="C51" i="10"/>
  <c r="AA72" i="5"/>
  <c r="Z88" i="5"/>
  <c r="Z90" i="5" s="1"/>
  <c r="AB71" i="4"/>
  <c r="AB87" i="4"/>
  <c r="Q83" i="1"/>
  <c r="R81" i="1" s="1"/>
  <c r="R82" i="1" s="1"/>
  <c r="G29" i="8" l="1"/>
  <c r="F29" i="8"/>
  <c r="H29" i="8" s="1"/>
  <c r="I29" i="8" s="1"/>
  <c r="B52" i="10"/>
  <c r="B38" i="8"/>
  <c r="E28" i="10"/>
  <c r="AB67" i="4"/>
  <c r="AC65" i="4" s="1"/>
  <c r="AC66" i="4" s="1"/>
  <c r="Z84" i="5"/>
  <c r="AA82" i="5" s="1"/>
  <c r="AA83" i="5" s="1"/>
  <c r="AA68" i="5"/>
  <c r="AB66" i="5" s="1"/>
  <c r="AB67" i="5" s="1"/>
  <c r="AB83" i="4"/>
  <c r="AC81" i="4" s="1"/>
  <c r="AC82" i="4" s="1"/>
  <c r="AB89" i="4"/>
  <c r="AA78" i="1"/>
  <c r="R87" i="1"/>
  <c r="D29" i="10" l="1"/>
  <c r="F29" i="10" s="1"/>
  <c r="G29" i="10" s="1"/>
  <c r="F30" i="8"/>
  <c r="H30" i="8" s="1"/>
  <c r="I30" i="8" s="1"/>
  <c r="D38" i="8"/>
  <c r="B39" i="8"/>
  <c r="C38" i="8"/>
  <c r="C52" i="10"/>
  <c r="AB72" i="5"/>
  <c r="AA88" i="5"/>
  <c r="AA90" i="5" s="1"/>
  <c r="AC67" i="4"/>
  <c r="AC87" i="4"/>
  <c r="R83" i="1"/>
  <c r="S81" i="1" s="1"/>
  <c r="S82" i="1" s="1"/>
  <c r="C39" i="8" l="1"/>
  <c r="B40" i="8" s="1"/>
  <c r="G30" i="8"/>
  <c r="D39" i="8"/>
  <c r="B53" i="10"/>
  <c r="E38" i="8"/>
  <c r="E29" i="10"/>
  <c r="AA84" i="5"/>
  <c r="AB82" i="5" s="1"/>
  <c r="AB83" i="5" s="1"/>
  <c r="AB68" i="5"/>
  <c r="AC66" i="5" s="1"/>
  <c r="AC67" i="5" s="1"/>
  <c r="AC83" i="4"/>
  <c r="AD81" i="4" s="1"/>
  <c r="AD82" i="4" s="1"/>
  <c r="AC71" i="4"/>
  <c r="AC89" i="4" s="1"/>
  <c r="AD65" i="4"/>
  <c r="AD66" i="4" s="1"/>
  <c r="AB78" i="1"/>
  <c r="S87" i="1"/>
  <c r="E39" i="8" l="1"/>
  <c r="C53" i="10"/>
  <c r="E30" i="10"/>
  <c r="D30" i="10"/>
  <c r="F30" i="10" s="1"/>
  <c r="G30" i="10" s="1"/>
  <c r="F31" i="8"/>
  <c r="H31" i="8" s="1"/>
  <c r="I31" i="8" s="1"/>
  <c r="C40" i="8"/>
  <c r="AC72" i="5"/>
  <c r="AB88" i="5"/>
  <c r="AB90" i="5" s="1"/>
  <c r="AD83" i="4"/>
  <c r="AD71" i="4"/>
  <c r="S83" i="1"/>
  <c r="T81" i="1" s="1"/>
  <c r="T82" i="1" s="1"/>
  <c r="D31" i="10" l="1"/>
  <c r="F31" i="10" s="1"/>
  <c r="G31" i="10" s="1"/>
  <c r="E40" i="8"/>
  <c r="B54" i="10"/>
  <c r="C54" i="10"/>
  <c r="B41" i="8"/>
  <c r="G31" i="8"/>
  <c r="D40" i="8"/>
  <c r="AD67" i="4"/>
  <c r="AE65" i="4" s="1"/>
  <c r="AE66" i="4" s="1"/>
  <c r="AB84" i="5"/>
  <c r="AC82" i="5" s="1"/>
  <c r="AC83" i="5" s="1"/>
  <c r="AC68" i="5"/>
  <c r="AD66" i="5" s="1"/>
  <c r="AD67" i="5" s="1"/>
  <c r="AD87" i="4"/>
  <c r="AD89" i="4" s="1"/>
  <c r="AE81" i="4"/>
  <c r="AE82" i="4" s="1"/>
  <c r="T87" i="1"/>
  <c r="AC78" i="1"/>
  <c r="D41" i="8" l="1"/>
  <c r="B42" i="8"/>
  <c r="B55" i="10"/>
  <c r="E31" i="10"/>
  <c r="F32" i="8"/>
  <c r="H32" i="8" s="1"/>
  <c r="I32" i="8" s="1"/>
  <c r="G32" i="8"/>
  <c r="C41" i="8"/>
  <c r="AD72" i="5"/>
  <c r="AC88" i="5"/>
  <c r="AC90" i="5" s="1"/>
  <c r="AE67" i="4"/>
  <c r="AE87" i="4"/>
  <c r="T83" i="1"/>
  <c r="U81" i="1" s="1"/>
  <c r="D32" i="10" l="1"/>
  <c r="F32" i="10" s="1"/>
  <c r="G32" i="10" s="1"/>
  <c r="E41" i="8"/>
  <c r="D42" i="8" s="1"/>
  <c r="B43" i="8"/>
  <c r="C42" i="8"/>
  <c r="F33" i="8"/>
  <c r="H33" i="8" s="1"/>
  <c r="I33" i="8" s="1"/>
  <c r="C55" i="10"/>
  <c r="U82" i="1"/>
  <c r="U87" i="1" s="1"/>
  <c r="AE71" i="4"/>
  <c r="AE89" i="4" s="1"/>
  <c r="AC84" i="5"/>
  <c r="AD82" i="5" s="1"/>
  <c r="AD83" i="5" s="1"/>
  <c r="AD68" i="5"/>
  <c r="AE66" i="5" s="1"/>
  <c r="AE67" i="5" s="1"/>
  <c r="AE83" i="4"/>
  <c r="AF81" i="4" s="1"/>
  <c r="AF82" i="4" s="1"/>
  <c r="AF65" i="4"/>
  <c r="AF66" i="4" s="1"/>
  <c r="AD78" i="1"/>
  <c r="B44" i="8" l="1"/>
  <c r="G33" i="8"/>
  <c r="B56" i="10"/>
  <c r="C56" i="10"/>
  <c r="E42" i="8"/>
  <c r="C43" i="8"/>
  <c r="E32" i="10"/>
  <c r="U83" i="1"/>
  <c r="V81" i="1" s="1"/>
  <c r="AE72" i="5"/>
  <c r="AD88" i="5"/>
  <c r="AD90" i="5" s="1"/>
  <c r="AF67" i="4"/>
  <c r="AF87" i="4"/>
  <c r="AE78" i="1"/>
  <c r="D43" i="8" l="1"/>
  <c r="B57" i="10"/>
  <c r="C57" i="10"/>
  <c r="D33" i="10"/>
  <c r="F33" i="10" s="1"/>
  <c r="G33" i="10" s="1"/>
  <c r="C44" i="8"/>
  <c r="B45" i="8" s="1"/>
  <c r="G34" i="8"/>
  <c r="F34" i="8"/>
  <c r="H34" i="8" s="1"/>
  <c r="I34" i="8" s="1"/>
  <c r="V82" i="1"/>
  <c r="V83" i="1" s="1"/>
  <c r="W81" i="1" s="1"/>
  <c r="W82" i="1" s="1"/>
  <c r="W87" i="1" s="1"/>
  <c r="AD84" i="5"/>
  <c r="AE82" i="5" s="1"/>
  <c r="AE83" i="5" s="1"/>
  <c r="AE68" i="5"/>
  <c r="AF66" i="5" s="1"/>
  <c r="AF67" i="5" s="1"/>
  <c r="AF83" i="4"/>
  <c r="AG81" i="4" s="1"/>
  <c r="AG82" i="4" s="1"/>
  <c r="AF71" i="4"/>
  <c r="AF89" i="4" s="1"/>
  <c r="AG65" i="4"/>
  <c r="AG66" i="4" s="1"/>
  <c r="F35" i="8" l="1"/>
  <c r="H35" i="8" s="1"/>
  <c r="I35" i="8" s="1"/>
  <c r="C58" i="10"/>
  <c r="C45" i="8"/>
  <c r="B46" i="8" s="1"/>
  <c r="B58" i="10"/>
  <c r="E33" i="10"/>
  <c r="E43" i="8"/>
  <c r="D44" i="8" s="1"/>
  <c r="V87" i="1"/>
  <c r="AF72" i="5"/>
  <c r="AE88" i="5"/>
  <c r="AE90" i="5" s="1"/>
  <c r="AG83" i="4"/>
  <c r="AG71" i="4"/>
  <c r="W83" i="1"/>
  <c r="X81" i="1" s="1"/>
  <c r="X82" i="1" s="1"/>
  <c r="AF78" i="1"/>
  <c r="B47" i="8" l="1"/>
  <c r="E44" i="8"/>
  <c r="C46" i="8"/>
  <c r="D34" i="10"/>
  <c r="F34" i="10" s="1"/>
  <c r="G34" i="10" s="1"/>
  <c r="B59" i="10"/>
  <c r="C59" i="10"/>
  <c r="G35" i="8"/>
  <c r="AG87" i="4"/>
  <c r="AG89" i="4" s="1"/>
  <c r="AE84" i="5"/>
  <c r="AF82" i="5" s="1"/>
  <c r="AF83" i="5" s="1"/>
  <c r="AF68" i="5"/>
  <c r="AG66" i="5" s="1"/>
  <c r="AG67" i="5" s="1"/>
  <c r="AG67" i="4"/>
  <c r="AH65" i="4" s="1"/>
  <c r="AH66" i="4" s="1"/>
  <c r="AH81" i="4"/>
  <c r="AH82" i="4" s="1"/>
  <c r="X87" i="1"/>
  <c r="F36" i="8" l="1"/>
  <c r="H36" i="8" s="1"/>
  <c r="I36" i="8" s="1"/>
  <c r="D45" i="8"/>
  <c r="C47" i="8"/>
  <c r="E34" i="10"/>
  <c r="B60" i="10"/>
  <c r="AG72" i="5"/>
  <c r="AF88" i="5"/>
  <c r="AF90" i="5" s="1"/>
  <c r="AH67" i="4"/>
  <c r="AH87" i="4"/>
  <c r="X83" i="1"/>
  <c r="Y81" i="1" s="1"/>
  <c r="AG78" i="1"/>
  <c r="C60" i="10" l="1"/>
  <c r="E35" i="10"/>
  <c r="D35" i="10"/>
  <c r="F35" i="10" s="1"/>
  <c r="G35" i="10" s="1"/>
  <c r="E45" i="8"/>
  <c r="C48" i="8"/>
  <c r="B48" i="8"/>
  <c r="G36" i="8"/>
  <c r="Y82" i="1"/>
  <c r="Y87" i="1" s="1"/>
  <c r="AF84" i="5"/>
  <c r="AG82" i="5" s="1"/>
  <c r="AG83" i="5" s="1"/>
  <c r="AG68" i="5"/>
  <c r="AH66" i="5" s="1"/>
  <c r="AH67" i="5" s="1"/>
  <c r="AH71" i="4"/>
  <c r="AH89" i="4" s="1"/>
  <c r="AH83" i="4"/>
  <c r="AI81" i="4" s="1"/>
  <c r="AI82" i="4" s="1"/>
  <c r="AI65" i="4"/>
  <c r="AI66" i="4" s="1"/>
  <c r="AH78" i="1"/>
  <c r="D36" i="10" l="1"/>
  <c r="F36" i="10" s="1"/>
  <c r="G36" i="10" s="1"/>
  <c r="F37" i="8"/>
  <c r="H37" i="8" s="1"/>
  <c r="I37" i="8" s="1"/>
  <c r="D46" i="8"/>
  <c r="B61" i="10"/>
  <c r="C61" i="10"/>
  <c r="B49" i="8"/>
  <c r="Y83" i="1"/>
  <c r="Z81" i="1" s="1"/>
  <c r="Z82" i="1" s="1"/>
  <c r="Z87" i="1" s="1"/>
  <c r="AH72" i="5"/>
  <c r="AG88" i="5"/>
  <c r="AG90" i="5" s="1"/>
  <c r="AI83" i="4"/>
  <c r="AI67" i="4"/>
  <c r="B50" i="8" l="1"/>
  <c r="G37" i="8"/>
  <c r="B62" i="10"/>
  <c r="C62" i="10"/>
  <c r="C49" i="8"/>
  <c r="E46" i="8"/>
  <c r="D47" i="8" s="1"/>
  <c r="E47" i="8" s="1"/>
  <c r="E36" i="10"/>
  <c r="Z83" i="1"/>
  <c r="AA81" i="1" s="1"/>
  <c r="AA82" i="1" s="1"/>
  <c r="AA87" i="1" s="1"/>
  <c r="AI87" i="4"/>
  <c r="AG84" i="5"/>
  <c r="AH82" i="5" s="1"/>
  <c r="AH83" i="5" s="1"/>
  <c r="AH68" i="5"/>
  <c r="AI66" i="5" s="1"/>
  <c r="AI67" i="5" s="1"/>
  <c r="AI71" i="4"/>
  <c r="AJ81" i="4"/>
  <c r="AJ82" i="4" s="1"/>
  <c r="AJ65" i="4"/>
  <c r="AJ66" i="4" s="1"/>
  <c r="AI78" i="1"/>
  <c r="D37" i="10" l="1"/>
  <c r="F37" i="10" s="1"/>
  <c r="G37" i="10" s="1"/>
  <c r="B63" i="10"/>
  <c r="C63" i="10"/>
  <c r="D48" i="8"/>
  <c r="C50" i="8"/>
  <c r="G38" i="8"/>
  <c r="F38" i="8"/>
  <c r="H38" i="8" s="1"/>
  <c r="I38" i="8" s="1"/>
  <c r="AI89" i="4"/>
  <c r="AI72" i="5"/>
  <c r="AH88" i="5"/>
  <c r="AH90" i="5" s="1"/>
  <c r="AJ67" i="4"/>
  <c r="AJ87" i="4"/>
  <c r="AA83" i="1"/>
  <c r="AB81" i="1" s="1"/>
  <c r="AB82" i="1" s="1"/>
  <c r="AJ78" i="1"/>
  <c r="F39" i="8" l="1"/>
  <c r="H39" i="8" s="1"/>
  <c r="I39" i="8" s="1"/>
  <c r="C51" i="8"/>
  <c r="B51" i="8"/>
  <c r="B64" i="10"/>
  <c r="C64" i="10"/>
  <c r="E48" i="8"/>
  <c r="E37" i="10"/>
  <c r="AH84" i="5"/>
  <c r="AI82" i="5" s="1"/>
  <c r="AI83" i="5" s="1"/>
  <c r="AI68" i="5"/>
  <c r="AJ66" i="5" s="1"/>
  <c r="AJ67" i="5" s="1"/>
  <c r="AJ83" i="4"/>
  <c r="AK81" i="4" s="1"/>
  <c r="AK82" i="4" s="1"/>
  <c r="AJ71" i="4"/>
  <c r="AJ89" i="4" s="1"/>
  <c r="AK65" i="4"/>
  <c r="AK66" i="4" s="1"/>
  <c r="AB87" i="1"/>
  <c r="AK78" i="1"/>
  <c r="AL78" i="1" s="1"/>
  <c r="AM78" i="1" s="1"/>
  <c r="AN78" i="1" s="1"/>
  <c r="AO78" i="1" s="1"/>
  <c r="AP78" i="1" s="1"/>
  <c r="AQ78" i="1" s="1"/>
  <c r="AR78" i="1" s="1"/>
  <c r="AS78" i="1" s="1"/>
  <c r="AT78" i="1" s="1"/>
  <c r="AU78" i="1" s="1"/>
  <c r="AV78" i="1" s="1"/>
  <c r="AW78" i="1" s="1"/>
  <c r="AX78" i="1" s="1"/>
  <c r="B65" i="10" l="1"/>
  <c r="C65" i="10"/>
  <c r="E38" i="10"/>
  <c r="D38" i="10"/>
  <c r="F38" i="10" s="1"/>
  <c r="G38" i="10" s="1"/>
  <c r="D49" i="8"/>
  <c r="B52" i="8"/>
  <c r="G39" i="8"/>
  <c r="AJ72" i="5"/>
  <c r="AI88" i="5"/>
  <c r="AI90" i="5" s="1"/>
  <c r="AK83" i="4"/>
  <c r="AK67" i="4"/>
  <c r="AB83" i="1"/>
  <c r="AC81" i="1" s="1"/>
  <c r="E49" i="8" l="1"/>
  <c r="B66" i="10"/>
  <c r="C66" i="10"/>
  <c r="D39" i="10"/>
  <c r="F39" i="10" s="1"/>
  <c r="G39" i="10" s="1"/>
  <c r="F40" i="8"/>
  <c r="H40" i="8" s="1"/>
  <c r="I40" i="8" s="1"/>
  <c r="C52" i="8"/>
  <c r="AC82" i="1"/>
  <c r="AC87" i="1" s="1"/>
  <c r="AI84" i="5"/>
  <c r="AJ82" i="5" s="1"/>
  <c r="AJ83" i="5" s="1"/>
  <c r="AJ68" i="5"/>
  <c r="AK66" i="5" s="1"/>
  <c r="AK67" i="5" s="1"/>
  <c r="AK87" i="4"/>
  <c r="B82" i="4"/>
  <c r="AK71" i="4"/>
  <c r="B66" i="4"/>
  <c r="B53" i="8" l="1"/>
  <c r="C53" i="8"/>
  <c r="D50" i="8"/>
  <c r="E39" i="10"/>
  <c r="G40" i="8"/>
  <c r="B67" i="10"/>
  <c r="C67" i="10"/>
  <c r="F12" i="3"/>
  <c r="C2" i="4"/>
  <c r="F11" i="3"/>
  <c r="C1" i="4"/>
  <c r="AC83" i="1"/>
  <c r="AD81" i="1" s="1"/>
  <c r="AK89" i="4"/>
  <c r="AJ88" i="5"/>
  <c r="AJ90" i="5" s="1"/>
  <c r="E50" i="8" l="1"/>
  <c r="F41" i="8"/>
  <c r="H41" i="8" s="1"/>
  <c r="I41" i="8" s="1"/>
  <c r="B68" i="10"/>
  <c r="D40" i="10"/>
  <c r="F40" i="10" s="1"/>
  <c r="G40" i="10" s="1"/>
  <c r="E40" i="10"/>
  <c r="B54" i="8"/>
  <c r="AD82" i="1"/>
  <c r="AD83" i="1" s="1"/>
  <c r="AE81" i="1" s="1"/>
  <c r="AE82" i="1" s="1"/>
  <c r="AE87" i="1" s="1"/>
  <c r="AJ84" i="5"/>
  <c r="AK82" i="5" s="1"/>
  <c r="AK83" i="5" s="1"/>
  <c r="AK72" i="5"/>
  <c r="B67" i="5"/>
  <c r="AK68" i="5"/>
  <c r="G41" i="8" l="1"/>
  <c r="E41" i="10"/>
  <c r="D41" i="10"/>
  <c r="F41" i="10" s="1"/>
  <c r="G41" i="10" s="1"/>
  <c r="C68" i="10"/>
  <c r="B69" i="10" s="1"/>
  <c r="D51" i="8"/>
  <c r="C54" i="8"/>
  <c r="G11" i="3"/>
  <c r="C1" i="5"/>
  <c r="AD87" i="1"/>
  <c r="AE83" i="1"/>
  <c r="AF81" i="1" s="1"/>
  <c r="AF82" i="1" s="1"/>
  <c r="C69" i="10" l="1"/>
  <c r="B70" i="10"/>
  <c r="E51" i="8"/>
  <c r="F42" i="8"/>
  <c r="H42" i="8" s="1"/>
  <c r="I42" i="8" s="1"/>
  <c r="E42" i="10"/>
  <c r="D42" i="10"/>
  <c r="F42" i="10" s="1"/>
  <c r="G42" i="10" s="1"/>
  <c r="B55" i="8"/>
  <c r="AK88" i="5"/>
  <c r="AK90" i="5" s="1"/>
  <c r="B83" i="5"/>
  <c r="AK84" i="5"/>
  <c r="AF87" i="1"/>
  <c r="D43" i="10" l="1"/>
  <c r="F43" i="10" s="1"/>
  <c r="G43" i="10" s="1"/>
  <c r="C55" i="8"/>
  <c r="G42" i="8"/>
  <c r="E52" i="8"/>
  <c r="D52" i="8"/>
  <c r="C70" i="10"/>
  <c r="G12" i="3"/>
  <c r="C2" i="5"/>
  <c r="AF83" i="1"/>
  <c r="AG81" i="1" s="1"/>
  <c r="AG82" i="1" s="1"/>
  <c r="B56" i="8" l="1"/>
  <c r="C56" i="8"/>
  <c r="B71" i="10"/>
  <c r="C71" i="10" s="1"/>
  <c r="D53" i="8"/>
  <c r="F43" i="8"/>
  <c r="H43" i="8" s="1"/>
  <c r="I43" i="8" s="1"/>
  <c r="E43" i="10"/>
  <c r="AG87" i="1"/>
  <c r="G43" i="8" l="1"/>
  <c r="B72" i="10"/>
  <c r="D44" i="10"/>
  <c r="F44" i="10" s="1"/>
  <c r="G44" i="10" s="1"/>
  <c r="E53" i="8"/>
  <c r="B57" i="8"/>
  <c r="AG83" i="1"/>
  <c r="AH81" i="1" s="1"/>
  <c r="E44" i="10" l="1"/>
  <c r="B58" i="8"/>
  <c r="C57" i="8"/>
  <c r="F44" i="8"/>
  <c r="H44" i="8" s="1"/>
  <c r="I44" i="8" s="1"/>
  <c r="D54" i="8"/>
  <c r="E54" i="8" s="1"/>
  <c r="C72" i="10"/>
  <c r="AH82" i="1"/>
  <c r="AH87" i="1" s="1"/>
  <c r="D55" i="8" l="1"/>
  <c r="E55" i="8" s="1"/>
  <c r="G44" i="8"/>
  <c r="B73" i="10"/>
  <c r="C73" i="10"/>
  <c r="C58" i="8"/>
  <c r="D45" i="10"/>
  <c r="F45" i="10" s="1"/>
  <c r="G45" i="10" s="1"/>
  <c r="AH83" i="1"/>
  <c r="AI81" i="1" s="1"/>
  <c r="AI82" i="1" s="1"/>
  <c r="D56" i="8" l="1"/>
  <c r="E56" i="8" s="1"/>
  <c r="B59" i="8"/>
  <c r="C59" i="8"/>
  <c r="B74" i="10"/>
  <c r="E45" i="10"/>
  <c r="G45" i="8"/>
  <c r="F45" i="8"/>
  <c r="H45" i="8" s="1"/>
  <c r="I45" i="8" s="1"/>
  <c r="AI87" i="1"/>
  <c r="AI83" i="1"/>
  <c r="AJ81" i="1" s="1"/>
  <c r="AJ82" i="1" s="1"/>
  <c r="AJ87" i="1" s="1"/>
  <c r="D57" i="8" l="1"/>
  <c r="E57" i="8" s="1"/>
  <c r="F46" i="8"/>
  <c r="H46" i="8" s="1"/>
  <c r="I46" i="8" s="1"/>
  <c r="D46" i="10"/>
  <c r="F46" i="10" s="1"/>
  <c r="G46" i="10" s="1"/>
  <c r="B60" i="8"/>
  <c r="C74" i="10"/>
  <c r="B75" i="10"/>
  <c r="AJ83" i="1"/>
  <c r="AK81" i="1" s="1"/>
  <c r="AK82" i="1" s="1"/>
  <c r="D58" i="8" l="1"/>
  <c r="B76" i="10"/>
  <c r="G46" i="8"/>
  <c r="C75" i="10"/>
  <c r="E46" i="10"/>
  <c r="C60" i="8"/>
  <c r="AK83" i="1"/>
  <c r="C76" i="10" l="1"/>
  <c r="B77" i="10"/>
  <c r="F47" i="8"/>
  <c r="H47" i="8" s="1"/>
  <c r="I47" i="8" s="1"/>
  <c r="D47" i="10"/>
  <c r="F47" i="10" s="1"/>
  <c r="G47" i="10" s="1"/>
  <c r="B61" i="8"/>
  <c r="E58" i="8"/>
  <c r="AK87" i="1"/>
  <c r="B82" i="1"/>
  <c r="E47" i="10" l="1"/>
  <c r="C77" i="10"/>
  <c r="D59" i="8"/>
  <c r="E59" i="8" s="1"/>
  <c r="D60" i="8" s="1"/>
  <c r="B62" i="8"/>
  <c r="G47" i="8"/>
  <c r="C61" i="8"/>
  <c r="E12" i="3"/>
  <c r="C2" i="1"/>
  <c r="G9" i="1"/>
  <c r="H9" i="1"/>
  <c r="E60" i="8" l="1"/>
  <c r="F48" i="8"/>
  <c r="H48" i="8" s="1"/>
  <c r="I48" i="8" s="1"/>
  <c r="B78" i="10"/>
  <c r="C78" i="10"/>
  <c r="C62" i="8"/>
  <c r="D48" i="10"/>
  <c r="F48" i="10" s="1"/>
  <c r="G48" i="10" s="1"/>
  <c r="H21" i="1"/>
  <c r="H23" i="1" s="1"/>
  <c r="G37" i="3" s="1"/>
  <c r="G21" i="1"/>
  <c r="G23" i="1" s="1"/>
  <c r="E48" i="10" l="1"/>
  <c r="B79" i="10"/>
  <c r="G48" i="8"/>
  <c r="B63" i="8"/>
  <c r="C63" i="8"/>
  <c r="E61" i="8"/>
  <c r="D61" i="8"/>
  <c r="K9" i="1"/>
  <c r="K21" i="1" s="1"/>
  <c r="K23" i="1" s="1"/>
  <c r="C65" i="1"/>
  <c r="C66" i="1" s="1"/>
  <c r="E5" i="1"/>
  <c r="E6" i="7" s="1"/>
  <c r="J9" i="1"/>
  <c r="J21" i="1" s="1"/>
  <c r="J23" i="1" s="1"/>
  <c r="D62" i="8" l="1"/>
  <c r="B64" i="8"/>
  <c r="C64" i="8"/>
  <c r="C79" i="10"/>
  <c r="G49" i="8"/>
  <c r="F49" i="8"/>
  <c r="H49" i="8" s="1"/>
  <c r="I49" i="8" s="1"/>
  <c r="D49" i="10"/>
  <c r="F49" i="10" s="1"/>
  <c r="G49" i="10" s="1"/>
  <c r="Z5" i="1"/>
  <c r="V5" i="1"/>
  <c r="R5" i="1"/>
  <c r="H69" i="1" s="1"/>
  <c r="Y5" i="1"/>
  <c r="O69" i="1" s="1"/>
  <c r="AA5" i="1"/>
  <c r="Q69" i="1" s="1"/>
  <c r="W5" i="1"/>
  <c r="S5" i="1"/>
  <c r="I69" i="1" s="1"/>
  <c r="U5" i="1"/>
  <c r="K69" i="1" s="1"/>
  <c r="AB5" i="1"/>
  <c r="R69" i="1" s="1"/>
  <c r="X5" i="1"/>
  <c r="N69" i="1" s="1"/>
  <c r="T5" i="1"/>
  <c r="J69" i="1" s="1"/>
  <c r="AC5" i="1"/>
  <c r="P69" i="1"/>
  <c r="E69" i="1"/>
  <c r="E32" i="1" s="1"/>
  <c r="E34" i="1" s="1"/>
  <c r="G69" i="1"/>
  <c r="G32" i="1" s="1"/>
  <c r="G34" i="1" s="1"/>
  <c r="C69" i="1"/>
  <c r="C32" i="1" s="1"/>
  <c r="F69" i="1"/>
  <c r="F32" i="1" s="1"/>
  <c r="F34" i="1" s="1"/>
  <c r="D69" i="1"/>
  <c r="D32" i="1" s="1"/>
  <c r="D34" i="1" s="1"/>
  <c r="L69" i="1"/>
  <c r="M69" i="1"/>
  <c r="F50" i="8" l="1"/>
  <c r="H50" i="8" s="1"/>
  <c r="I50" i="8" s="1"/>
  <c r="B80" i="10"/>
  <c r="B65" i="8"/>
  <c r="E49" i="10"/>
  <c r="E62" i="8"/>
  <c r="C67" i="1"/>
  <c r="D65" i="1" s="1"/>
  <c r="D66" i="1" s="1"/>
  <c r="C37" i="1"/>
  <c r="C34" i="1"/>
  <c r="C71" i="1"/>
  <c r="C89" i="1" s="1"/>
  <c r="S69" i="1"/>
  <c r="D50" i="10" l="1"/>
  <c r="F50" i="10" s="1"/>
  <c r="G50" i="10" s="1"/>
  <c r="C65" i="8"/>
  <c r="D63" i="8"/>
  <c r="C80" i="10"/>
  <c r="B81" i="10" s="1"/>
  <c r="G50" i="8"/>
  <c r="C39" i="1"/>
  <c r="C42" i="1"/>
  <c r="H42" i="1" s="1"/>
  <c r="D67" i="1"/>
  <c r="E65" i="1" s="1"/>
  <c r="E66" i="1" s="1"/>
  <c r="C81" i="10" l="1"/>
  <c r="B82" i="10"/>
  <c r="G51" i="8"/>
  <c r="F51" i="8"/>
  <c r="H51" i="8" s="1"/>
  <c r="I51" i="8" s="1"/>
  <c r="B66" i="8"/>
  <c r="E63" i="8"/>
  <c r="E50" i="10"/>
  <c r="C44" i="1"/>
  <c r="D71" i="1"/>
  <c r="D89" i="1" s="1"/>
  <c r="D37" i="1"/>
  <c r="E71" i="1"/>
  <c r="E89" i="1" s="1"/>
  <c r="F52" i="8" l="1"/>
  <c r="H52" i="8" s="1"/>
  <c r="D51" i="10"/>
  <c r="F51" i="10" s="1"/>
  <c r="G51" i="10" s="1"/>
  <c r="C66" i="8"/>
  <c r="D64" i="8"/>
  <c r="I52" i="8"/>
  <c r="C82" i="10"/>
  <c r="D39" i="1"/>
  <c r="D42" i="1"/>
  <c r="D44" i="1" s="1"/>
  <c r="A24" i="1"/>
  <c r="E37" i="1"/>
  <c r="E39" i="1" s="1"/>
  <c r="E67" i="1"/>
  <c r="F65" i="1" s="1"/>
  <c r="F66" i="1" s="1"/>
  <c r="B83" i="10" l="1"/>
  <c r="C83" i="10" s="1"/>
  <c r="B67" i="8"/>
  <c r="C67" i="8"/>
  <c r="E64" i="8"/>
  <c r="E51" i="10"/>
  <c r="G52" i="8"/>
  <c r="E42" i="1"/>
  <c r="E44" i="1" s="1"/>
  <c r="A26" i="5"/>
  <c r="G6" i="3"/>
  <c r="A26" i="4"/>
  <c r="F6" i="3"/>
  <c r="A26" i="1"/>
  <c r="E6" i="3"/>
  <c r="F67" i="1"/>
  <c r="G65" i="1" s="1"/>
  <c r="F71" i="1"/>
  <c r="F89" i="1" s="1"/>
  <c r="F37" i="1"/>
  <c r="B84" i="10" l="1"/>
  <c r="C84" i="10"/>
  <c r="E52" i="10"/>
  <c r="D52" i="10"/>
  <c r="F52" i="10" s="1"/>
  <c r="G52" i="10" s="1"/>
  <c r="B68" i="8"/>
  <c r="E65" i="8"/>
  <c r="D65" i="8"/>
  <c r="F53" i="8"/>
  <c r="H53" i="8" s="1"/>
  <c r="I53" i="8" s="1"/>
  <c r="G53" i="8"/>
  <c r="G66" i="1"/>
  <c r="G67" i="1" s="1"/>
  <c r="H65" i="1" s="1"/>
  <c r="H47" i="3"/>
  <c r="F42" i="1"/>
  <c r="F44" i="1" s="1"/>
  <c r="F39" i="1"/>
  <c r="E8" i="3"/>
  <c r="G47" i="3" s="1"/>
  <c r="F8" i="3"/>
  <c r="G8" i="3"/>
  <c r="I47" i="3" s="1"/>
  <c r="D66" i="8" l="1"/>
  <c r="D53" i="10"/>
  <c r="F53" i="10" s="1"/>
  <c r="G53" i="10" s="1"/>
  <c r="F54" i="8"/>
  <c r="H54" i="8" s="1"/>
  <c r="G54" i="8"/>
  <c r="C68" i="8"/>
  <c r="I54" i="8"/>
  <c r="C85" i="10"/>
  <c r="B85" i="10"/>
  <c r="H66" i="1"/>
  <c r="H67" i="1" s="1"/>
  <c r="I65" i="1" s="1"/>
  <c r="I66" i="1" s="1"/>
  <c r="G71" i="1"/>
  <c r="G89" i="1" s="1"/>
  <c r="G37" i="1"/>
  <c r="G39" i="1" s="1"/>
  <c r="B86" i="10" l="1"/>
  <c r="C86" i="10" s="1"/>
  <c r="C69" i="8"/>
  <c r="F55" i="8"/>
  <c r="H55" i="8" s="1"/>
  <c r="I55" i="8"/>
  <c r="E53" i="10"/>
  <c r="B69" i="8"/>
  <c r="E66" i="8"/>
  <c r="D67" i="8" s="1"/>
  <c r="H71" i="1"/>
  <c r="H89" i="1" s="1"/>
  <c r="G42" i="1"/>
  <c r="G44" i="1" s="1"/>
  <c r="I67" i="1"/>
  <c r="J65" i="1" s="1"/>
  <c r="J66" i="1" s="1"/>
  <c r="I71" i="1"/>
  <c r="I89" i="1" s="1"/>
  <c r="B70" i="8" l="1"/>
  <c r="G55" i="8"/>
  <c r="E67" i="8"/>
  <c r="D54" i="10"/>
  <c r="F54" i="10" s="1"/>
  <c r="G54" i="10" s="1"/>
  <c r="B87" i="10"/>
  <c r="J71" i="1"/>
  <c r="J89" i="1" s="1"/>
  <c r="C87" i="10" l="1"/>
  <c r="B88" i="10"/>
  <c r="D68" i="8"/>
  <c r="E68" i="8" s="1"/>
  <c r="E54" i="10"/>
  <c r="F56" i="8"/>
  <c r="H56" i="8" s="1"/>
  <c r="I56" i="8" s="1"/>
  <c r="G56" i="8"/>
  <c r="C70" i="8"/>
  <c r="J67" i="1"/>
  <c r="K65" i="1" s="1"/>
  <c r="K66" i="1" s="1"/>
  <c r="D69" i="8" l="1"/>
  <c r="E69" i="8" s="1"/>
  <c r="D55" i="10"/>
  <c r="F55" i="10" s="1"/>
  <c r="G55" i="10" s="1"/>
  <c r="C88" i="10"/>
  <c r="F57" i="8"/>
  <c r="H57" i="8" s="1"/>
  <c r="I57" i="8" s="1"/>
  <c r="B71" i="8"/>
  <c r="K71" i="1"/>
  <c r="K89" i="1" s="1"/>
  <c r="D70" i="8" l="1"/>
  <c r="E70" i="8" s="1"/>
  <c r="B89" i="10"/>
  <c r="C89" i="10"/>
  <c r="C71" i="8"/>
  <c r="E55" i="10"/>
  <c r="G57" i="8"/>
  <c r="K67" i="1"/>
  <c r="L65" i="1" s="1"/>
  <c r="L66" i="1" s="1"/>
  <c r="D71" i="8" l="1"/>
  <c r="C72" i="8"/>
  <c r="B72" i="8"/>
  <c r="F58" i="8"/>
  <c r="H58" i="8" s="1"/>
  <c r="I58" i="8" s="1"/>
  <c r="B90" i="10"/>
  <c r="C90" i="10" s="1"/>
  <c r="D56" i="10"/>
  <c r="F56" i="10" s="1"/>
  <c r="G56" i="10" s="1"/>
  <c r="L71" i="1"/>
  <c r="L89" i="1" s="1"/>
  <c r="B91" i="10" l="1"/>
  <c r="C91" i="10"/>
  <c r="C73" i="8"/>
  <c r="E56" i="10"/>
  <c r="G58" i="8"/>
  <c r="D72" i="8"/>
  <c r="B73" i="8"/>
  <c r="E71" i="8"/>
  <c r="L67" i="1"/>
  <c r="M65" i="1" s="1"/>
  <c r="M66" i="1" s="1"/>
  <c r="D57" i="10" l="1"/>
  <c r="F57" i="10" s="1"/>
  <c r="G57" i="10" s="1"/>
  <c r="C74" i="8"/>
  <c r="B92" i="10"/>
  <c r="C92" i="10"/>
  <c r="E72" i="8"/>
  <c r="D73" i="8"/>
  <c r="B74" i="8"/>
  <c r="F59" i="8"/>
  <c r="H59" i="8" s="1"/>
  <c r="I59" i="8" s="1"/>
  <c r="G59" i="8"/>
  <c r="M71" i="1"/>
  <c r="M89" i="1" s="1"/>
  <c r="F60" i="8" l="1"/>
  <c r="H60" i="8" s="1"/>
  <c r="I60" i="8" s="1"/>
  <c r="E73" i="8"/>
  <c r="E57" i="10"/>
  <c r="B75" i="8"/>
  <c r="B93" i="10"/>
  <c r="C93" i="10"/>
  <c r="M67" i="1"/>
  <c r="N65" i="1" s="1"/>
  <c r="N66" i="1" s="1"/>
  <c r="E74" i="8" l="1"/>
  <c r="B94" i="10"/>
  <c r="C94" i="10"/>
  <c r="D74" i="8"/>
  <c r="E58" i="10"/>
  <c r="D58" i="10"/>
  <c r="F58" i="10" s="1"/>
  <c r="G58" i="10" s="1"/>
  <c r="C75" i="8"/>
  <c r="B76" i="8" s="1"/>
  <c r="G60" i="8"/>
  <c r="N71" i="1"/>
  <c r="N89" i="1" s="1"/>
  <c r="D59" i="10" l="1"/>
  <c r="F59" i="10" s="1"/>
  <c r="G59" i="10" s="1"/>
  <c r="C76" i="8"/>
  <c r="G61" i="8"/>
  <c r="F61" i="8"/>
  <c r="H61" i="8" s="1"/>
  <c r="I61" i="8" s="1"/>
  <c r="B95" i="10"/>
  <c r="D75" i="8"/>
  <c r="E75" i="8" s="1"/>
  <c r="N67" i="1"/>
  <c r="O65" i="1" s="1"/>
  <c r="O66" i="1" s="1"/>
  <c r="D76" i="8" l="1"/>
  <c r="E76" i="8" s="1"/>
  <c r="E59" i="10"/>
  <c r="B77" i="8"/>
  <c r="C77" i="8"/>
  <c r="G62" i="8"/>
  <c r="F62" i="8"/>
  <c r="H62" i="8" s="1"/>
  <c r="I62" i="8" s="1"/>
  <c r="C95" i="10"/>
  <c r="O71" i="1"/>
  <c r="O89" i="1" s="1"/>
  <c r="D60" i="10" l="1"/>
  <c r="F60" i="10" s="1"/>
  <c r="G60" i="10" s="1"/>
  <c r="F63" i="8"/>
  <c r="H63" i="8" s="1"/>
  <c r="I63" i="8" s="1"/>
  <c r="B96" i="10"/>
  <c r="C96" i="10"/>
  <c r="B78" i="8"/>
  <c r="D77" i="8"/>
  <c r="O67" i="1"/>
  <c r="P65" i="1" s="1"/>
  <c r="P66" i="1" s="1"/>
  <c r="B97" i="10" l="1"/>
  <c r="C97" i="10"/>
  <c r="D78" i="8"/>
  <c r="E60" i="10"/>
  <c r="C78" i="8"/>
  <c r="G63" i="8"/>
  <c r="E77" i="8"/>
  <c r="P71" i="1"/>
  <c r="P89" i="1" s="1"/>
  <c r="P67" i="1"/>
  <c r="Q65" i="1" s="1"/>
  <c r="Q66" i="1" s="1"/>
  <c r="E78" i="8" l="1"/>
  <c r="D61" i="10"/>
  <c r="F61" i="10" s="1"/>
  <c r="G61" i="10" s="1"/>
  <c r="F64" i="8"/>
  <c r="H64" i="8" s="1"/>
  <c r="I64" i="8" s="1"/>
  <c r="B79" i="8"/>
  <c r="B98" i="10"/>
  <c r="C98" i="10" s="1"/>
  <c r="Q71" i="1"/>
  <c r="Q89" i="1" s="1"/>
  <c r="B99" i="10" l="1"/>
  <c r="C99" i="10"/>
  <c r="G64" i="8"/>
  <c r="E79" i="8"/>
  <c r="D79" i="8"/>
  <c r="B80" i="8"/>
  <c r="E61" i="10"/>
  <c r="C79" i="8"/>
  <c r="Q67" i="1"/>
  <c r="R65" i="1" s="1"/>
  <c r="R66" i="1" s="1"/>
  <c r="F65" i="8" l="1"/>
  <c r="H65" i="8" s="1"/>
  <c r="I65" i="8" s="1"/>
  <c r="D80" i="8"/>
  <c r="E80" i="8" s="1"/>
  <c r="C80" i="8"/>
  <c r="D62" i="10"/>
  <c r="F62" i="10" s="1"/>
  <c r="G62" i="10" s="1"/>
  <c r="B100" i="10"/>
  <c r="R71" i="1"/>
  <c r="R89" i="1" s="1"/>
  <c r="C100" i="10" l="1"/>
  <c r="B101" i="10"/>
  <c r="B81" i="8"/>
  <c r="E62" i="10"/>
  <c r="G65" i="8"/>
  <c r="R67" i="1"/>
  <c r="S65" i="1" s="1"/>
  <c r="S66" i="1" s="1"/>
  <c r="D81" i="8" l="1"/>
  <c r="E81" i="8" s="1"/>
  <c r="C101" i="10"/>
  <c r="D63" i="10"/>
  <c r="F63" i="10" s="1"/>
  <c r="G63" i="10" s="1"/>
  <c r="C81" i="8"/>
  <c r="F66" i="8"/>
  <c r="H66" i="8" s="1"/>
  <c r="I66" i="8" s="1"/>
  <c r="S71" i="1"/>
  <c r="S89" i="1" s="1"/>
  <c r="B82" i="8" l="1"/>
  <c r="E63" i="10"/>
  <c r="G66" i="8"/>
  <c r="B102" i="10"/>
  <c r="C102" i="10"/>
  <c r="S67" i="1"/>
  <c r="T65" i="1" s="1"/>
  <c r="T66" i="1" s="1"/>
  <c r="D64" i="10" l="1"/>
  <c r="F64" i="10" s="1"/>
  <c r="G64" i="10" s="1"/>
  <c r="D82" i="8"/>
  <c r="B103" i="10"/>
  <c r="F67" i="8"/>
  <c r="H67" i="8" s="1"/>
  <c r="I67" i="8" s="1"/>
  <c r="G67" i="8"/>
  <c r="C82" i="8"/>
  <c r="T71" i="1"/>
  <c r="T89" i="1" s="1"/>
  <c r="E82" i="8" l="1"/>
  <c r="F68" i="8"/>
  <c r="H68" i="8" s="1"/>
  <c r="I68" i="8" s="1"/>
  <c r="C103" i="10"/>
  <c r="B83" i="8"/>
  <c r="E64" i="10"/>
  <c r="T67" i="1"/>
  <c r="U65" i="1" s="1"/>
  <c r="U66" i="1" s="1"/>
  <c r="D65" i="10" l="1"/>
  <c r="F65" i="10" s="1"/>
  <c r="G65" i="10" s="1"/>
  <c r="D83" i="8"/>
  <c r="G68" i="8"/>
  <c r="C83" i="8"/>
  <c r="B104" i="10"/>
  <c r="U71" i="1"/>
  <c r="U89" i="1" s="1"/>
  <c r="F69" i="8" l="1"/>
  <c r="H69" i="8" s="1"/>
  <c r="I69" i="8" s="1"/>
  <c r="E65" i="10"/>
  <c r="E83" i="8"/>
  <c r="B84" i="8"/>
  <c r="D84" i="8" s="1"/>
  <c r="C104" i="10"/>
  <c r="B105" i="10" s="1"/>
  <c r="U67" i="1"/>
  <c r="V65" i="1" s="1"/>
  <c r="V66" i="1" s="1"/>
  <c r="C105" i="10" l="1"/>
  <c r="B106" i="10"/>
  <c r="E66" i="10"/>
  <c r="D66" i="10"/>
  <c r="F66" i="10" s="1"/>
  <c r="G66" i="10" s="1"/>
  <c r="C84" i="8"/>
  <c r="E84" i="8"/>
  <c r="G69" i="8"/>
  <c r="V71" i="1"/>
  <c r="V89" i="1" s="1"/>
  <c r="V67" i="1"/>
  <c r="W65" i="1" s="1"/>
  <c r="W66" i="1" s="1"/>
  <c r="D67" i="10" l="1"/>
  <c r="F67" i="10" s="1"/>
  <c r="G67" i="10" s="1"/>
  <c r="B85" i="8"/>
  <c r="C85" i="8"/>
  <c r="F70" i="8"/>
  <c r="H70" i="8" s="1"/>
  <c r="I70" i="8" s="1"/>
  <c r="B107" i="10"/>
  <c r="C106" i="10"/>
  <c r="W71" i="1"/>
  <c r="W89" i="1" s="1"/>
  <c r="D85" i="8" l="1"/>
  <c r="E85" i="8" s="1"/>
  <c r="B86" i="8"/>
  <c r="C107" i="10"/>
  <c r="G70" i="8"/>
  <c r="E67" i="10"/>
  <c r="W67" i="1"/>
  <c r="X65" i="1" s="1"/>
  <c r="X66" i="1" s="1"/>
  <c r="D68" i="10" l="1"/>
  <c r="F68" i="10" s="1"/>
  <c r="G68" i="10" s="1"/>
  <c r="D86" i="8"/>
  <c r="E86" i="8" s="1"/>
  <c r="F71" i="8"/>
  <c r="H71" i="8" s="1"/>
  <c r="I71" i="8" s="1"/>
  <c r="B108" i="10"/>
  <c r="C108" i="10" s="1"/>
  <c r="C86" i="8"/>
  <c r="X71" i="1"/>
  <c r="X89" i="1" s="1"/>
  <c r="B109" i="10" l="1"/>
  <c r="C109" i="10" s="1"/>
  <c r="G71" i="8"/>
  <c r="B87" i="8"/>
  <c r="E68" i="10"/>
  <c r="X67" i="1"/>
  <c r="Y65" i="1" s="1"/>
  <c r="Y66" i="1" s="1"/>
  <c r="B110" i="10" l="1"/>
  <c r="C110" i="10" s="1"/>
  <c r="D87" i="8"/>
  <c r="E87" i="8" s="1"/>
  <c r="F72" i="8"/>
  <c r="H72" i="8" s="1"/>
  <c r="I72" i="8" s="1"/>
  <c r="C87" i="8"/>
  <c r="E69" i="10"/>
  <c r="D69" i="10"/>
  <c r="F69" i="10" s="1"/>
  <c r="G69" i="10" s="1"/>
  <c r="Y71" i="1"/>
  <c r="Y89" i="1" s="1"/>
  <c r="Y67" i="1"/>
  <c r="Z65" i="1" s="1"/>
  <c r="Z66" i="1" s="1"/>
  <c r="B111" i="10" l="1"/>
  <c r="C111" i="10"/>
  <c r="C88" i="8"/>
  <c r="G72" i="8"/>
  <c r="D70" i="10"/>
  <c r="F70" i="10" s="1"/>
  <c r="G70" i="10" s="1"/>
  <c r="B88" i="8"/>
  <c r="Z71" i="1"/>
  <c r="Z89" i="1" s="1"/>
  <c r="Z67" i="1"/>
  <c r="AA65" i="1" s="1"/>
  <c r="AA66" i="1" s="1"/>
  <c r="F73" i="8" l="1"/>
  <c r="H73" i="8" s="1"/>
  <c r="I73" i="8" s="1"/>
  <c r="B112" i="10"/>
  <c r="C112" i="10"/>
  <c r="E70" i="10"/>
  <c r="D88" i="8"/>
  <c r="B89" i="8"/>
  <c r="AA71" i="1"/>
  <c r="AA89" i="1" s="1"/>
  <c r="AA67" i="1"/>
  <c r="AB65" i="1" s="1"/>
  <c r="AB66" i="1" s="1"/>
  <c r="B113" i="10" l="1"/>
  <c r="C113" i="10"/>
  <c r="E88" i="8"/>
  <c r="D71" i="10"/>
  <c r="F71" i="10" s="1"/>
  <c r="G71" i="10" s="1"/>
  <c r="C89" i="8"/>
  <c r="B90" i="8" s="1"/>
  <c r="G73" i="8"/>
  <c r="AB71" i="1"/>
  <c r="AB89" i="1" s="1"/>
  <c r="AB67" i="1"/>
  <c r="AC65" i="1" s="1"/>
  <c r="AC66" i="1" s="1"/>
  <c r="B91" i="8" l="1"/>
  <c r="E71" i="10"/>
  <c r="C90" i="8"/>
  <c r="B114" i="10"/>
  <c r="C114" i="10"/>
  <c r="F74" i="8"/>
  <c r="H74" i="8" s="1"/>
  <c r="I74" i="8" s="1"/>
  <c r="D89" i="8"/>
  <c r="AC71" i="1"/>
  <c r="AC89" i="1" s="1"/>
  <c r="AC67" i="1"/>
  <c r="AD65" i="1" s="1"/>
  <c r="AD66" i="1" s="1"/>
  <c r="B115" i="10" l="1"/>
  <c r="D72" i="10"/>
  <c r="F72" i="10" s="1"/>
  <c r="G72" i="10" s="1"/>
  <c r="G74" i="8"/>
  <c r="C91" i="8"/>
  <c r="E89" i="8"/>
  <c r="AD71" i="1"/>
  <c r="AD89" i="1" s="1"/>
  <c r="AD67" i="1"/>
  <c r="AE65" i="1" s="1"/>
  <c r="AE66" i="1" s="1"/>
  <c r="D90" i="8" l="1"/>
  <c r="E90" i="8" s="1"/>
  <c r="B92" i="8"/>
  <c r="C92" i="8"/>
  <c r="E72" i="10"/>
  <c r="G75" i="8"/>
  <c r="F75" i="8"/>
  <c r="H75" i="8" s="1"/>
  <c r="I75" i="8" s="1"/>
  <c r="C115" i="10"/>
  <c r="B116" i="10" s="1"/>
  <c r="AE71" i="1"/>
  <c r="AE89" i="1" s="1"/>
  <c r="C116" i="10" l="1"/>
  <c r="B117" i="10" s="1"/>
  <c r="E91" i="8"/>
  <c r="D91" i="8"/>
  <c r="F76" i="8"/>
  <c r="H76" i="8" s="1"/>
  <c r="E73" i="10"/>
  <c r="D73" i="10"/>
  <c r="F73" i="10" s="1"/>
  <c r="G73" i="10" s="1"/>
  <c r="B93" i="8"/>
  <c r="C93" i="8"/>
  <c r="I76" i="8"/>
  <c r="AE67" i="1"/>
  <c r="AF65" i="1" s="1"/>
  <c r="AF66" i="1" s="1"/>
  <c r="C117" i="10" l="1"/>
  <c r="B118" i="10"/>
  <c r="C94" i="8"/>
  <c r="B94" i="8"/>
  <c r="D92" i="8"/>
  <c r="G76" i="8"/>
  <c r="D74" i="10"/>
  <c r="F74" i="10" s="1"/>
  <c r="G74" i="10" s="1"/>
  <c r="AF71" i="1"/>
  <c r="AF89" i="1" s="1"/>
  <c r="AF67" i="1"/>
  <c r="AG65" i="1" s="1"/>
  <c r="AG66" i="1" s="1"/>
  <c r="B95" i="8" l="1"/>
  <c r="C95" i="8" s="1"/>
  <c r="C118" i="10"/>
  <c r="B119" i="10"/>
  <c r="E74" i="10"/>
  <c r="F77" i="8"/>
  <c r="H77" i="8" s="1"/>
  <c r="I77" i="8" s="1"/>
  <c r="E92" i="8"/>
  <c r="AG71" i="1"/>
  <c r="AG89" i="1" s="1"/>
  <c r="D93" i="8" l="1"/>
  <c r="G77" i="8"/>
  <c r="B96" i="8"/>
  <c r="D75" i="10"/>
  <c r="F75" i="10" s="1"/>
  <c r="G75" i="10" s="1"/>
  <c r="C119" i="10"/>
  <c r="B120" i="10" s="1"/>
  <c r="AG67" i="1"/>
  <c r="AH65" i="1" s="1"/>
  <c r="AH66" i="1" s="1"/>
  <c r="C120" i="10" l="1"/>
  <c r="B121" i="10" s="1"/>
  <c r="F78" i="8"/>
  <c r="H78" i="8" s="1"/>
  <c r="I78" i="8" s="1"/>
  <c r="G78" i="8"/>
  <c r="E75" i="10"/>
  <c r="E93" i="8"/>
  <c r="C96" i="8"/>
  <c r="AH71" i="1"/>
  <c r="AH89" i="1" s="1"/>
  <c r="C121" i="10" l="1"/>
  <c r="B122" i="10" s="1"/>
  <c r="C97" i="8"/>
  <c r="E94" i="8"/>
  <c r="D95" i="8" s="1"/>
  <c r="E95" i="8" s="1"/>
  <c r="D94" i="8"/>
  <c r="B97" i="8"/>
  <c r="D76" i="10"/>
  <c r="F76" i="10" s="1"/>
  <c r="G76" i="10" s="1"/>
  <c r="F79" i="8"/>
  <c r="H79" i="8" s="1"/>
  <c r="I79" i="8" s="1"/>
  <c r="AH67" i="1"/>
  <c r="AI65" i="1" s="1"/>
  <c r="AI66" i="1" s="1"/>
  <c r="E76" i="10" l="1"/>
  <c r="B98" i="8"/>
  <c r="C98" i="8" s="1"/>
  <c r="G79" i="8"/>
  <c r="D96" i="8"/>
  <c r="C122" i="10"/>
  <c r="AI71" i="1"/>
  <c r="AI89" i="1" s="1"/>
  <c r="F80" i="8" l="1"/>
  <c r="H80" i="8" s="1"/>
  <c r="I80" i="8" s="1"/>
  <c r="E96" i="8"/>
  <c r="B123" i="10"/>
  <c r="C123" i="10"/>
  <c r="D77" i="10"/>
  <c r="F77" i="10" s="1"/>
  <c r="G77" i="10" s="1"/>
  <c r="B99" i="8"/>
  <c r="AI67" i="1"/>
  <c r="AJ65" i="1" s="1"/>
  <c r="AJ66" i="1" s="1"/>
  <c r="E77" i="10" l="1"/>
  <c r="B124" i="10"/>
  <c r="C124" i="10"/>
  <c r="G80" i="8"/>
  <c r="D97" i="8"/>
  <c r="C99" i="8"/>
  <c r="AJ71" i="1"/>
  <c r="AJ89" i="1" s="1"/>
  <c r="AJ67" i="1"/>
  <c r="AK65" i="1" s="1"/>
  <c r="AK66" i="1" s="1"/>
  <c r="D78" i="10" l="1"/>
  <c r="F78" i="10" s="1"/>
  <c r="G78" i="10" s="1"/>
  <c r="B125" i="10"/>
  <c r="C125" i="10" s="1"/>
  <c r="B100" i="8"/>
  <c r="E97" i="8"/>
  <c r="D98" i="8" s="1"/>
  <c r="F81" i="8"/>
  <c r="H81" i="8" s="1"/>
  <c r="I81" i="8" s="1"/>
  <c r="AK71" i="1"/>
  <c r="AK89" i="1" s="1"/>
  <c r="B66" i="1"/>
  <c r="AK67" i="1"/>
  <c r="B126" i="10" l="1"/>
  <c r="C126" i="10" s="1"/>
  <c r="E98" i="8"/>
  <c r="G81" i="8"/>
  <c r="E78" i="10"/>
  <c r="C100" i="8"/>
  <c r="B101" i="8" s="1"/>
  <c r="E11" i="3"/>
  <c r="C1" i="1"/>
  <c r="G82" i="8" l="1"/>
  <c r="F82" i="8"/>
  <c r="H82" i="8" s="1"/>
  <c r="I82" i="8" s="1"/>
  <c r="D99" i="8"/>
  <c r="C101" i="8"/>
  <c r="D79" i="10"/>
  <c r="F79" i="10" s="1"/>
  <c r="G79" i="10" s="1"/>
  <c r="B127" i="10"/>
  <c r="F83" i="8" l="1"/>
  <c r="H83" i="8" s="1"/>
  <c r="I83" i="8" s="1"/>
  <c r="B102" i="8"/>
  <c r="E99" i="8"/>
  <c r="C127" i="10"/>
  <c r="B128" i="10"/>
  <c r="E79" i="10"/>
  <c r="D80" i="10" l="1"/>
  <c r="F80" i="10" s="1"/>
  <c r="G80" i="10" s="1"/>
  <c r="G83" i="8"/>
  <c r="C128" i="10"/>
  <c r="B129" i="10" s="1"/>
  <c r="D100" i="8"/>
  <c r="E100" i="8" s="1"/>
  <c r="C102" i="8"/>
  <c r="C129" i="10" l="1"/>
  <c r="B130" i="10"/>
  <c r="E101" i="8"/>
  <c r="D102" i="8" s="1"/>
  <c r="D101" i="8"/>
  <c r="B103" i="8"/>
  <c r="C103" i="8" s="1"/>
  <c r="E80" i="10"/>
  <c r="F84" i="8"/>
  <c r="H84" i="8" s="1"/>
  <c r="I84" i="8" s="1"/>
  <c r="E102" i="8" l="1"/>
  <c r="G84" i="8"/>
  <c r="C130" i="10"/>
  <c r="B131" i="10" s="1"/>
  <c r="D103" i="8"/>
  <c r="B104" i="8"/>
  <c r="D81" i="10"/>
  <c r="F81" i="10" s="1"/>
  <c r="G81" i="10" s="1"/>
  <c r="E81" i="10" l="1"/>
  <c r="F85" i="8"/>
  <c r="H85" i="8" s="1"/>
  <c r="I85" i="8" s="1"/>
  <c r="C131" i="10"/>
  <c r="E103" i="8"/>
  <c r="C104" i="8"/>
  <c r="D82" i="10" l="1"/>
  <c r="F82" i="10" s="1"/>
  <c r="G82" i="10" s="1"/>
  <c r="B105" i="8"/>
  <c r="D104" i="8"/>
  <c r="C132" i="10"/>
  <c r="G85" i="8"/>
  <c r="B132" i="10"/>
  <c r="E82" i="10" l="1"/>
  <c r="E104" i="8"/>
  <c r="D105" i="8" s="1"/>
  <c r="B133" i="10"/>
  <c r="C133" i="10"/>
  <c r="F86" i="8"/>
  <c r="H86" i="8" s="1"/>
  <c r="I86" i="8" s="1"/>
  <c r="C105" i="8"/>
  <c r="E105" i="8" l="1"/>
  <c r="C106" i="8"/>
  <c r="B106" i="8"/>
  <c r="G86" i="8"/>
  <c r="B134" i="10"/>
  <c r="C134" i="10"/>
  <c r="D83" i="10"/>
  <c r="F83" i="10" s="1"/>
  <c r="G83" i="10" s="1"/>
  <c r="B135" i="10" l="1"/>
  <c r="C107" i="8"/>
  <c r="G87" i="8"/>
  <c r="F87" i="8"/>
  <c r="H87" i="8" s="1"/>
  <c r="I87" i="8" s="1"/>
  <c r="E83" i="10"/>
  <c r="D106" i="8"/>
  <c r="B107" i="8"/>
  <c r="F88" i="8" l="1"/>
  <c r="H88" i="8" s="1"/>
  <c r="I88" i="8" s="1"/>
  <c r="E106" i="8"/>
  <c r="E84" i="10"/>
  <c r="D84" i="10"/>
  <c r="F84" i="10" s="1"/>
  <c r="G84" i="10" s="1"/>
  <c r="D107" i="8"/>
  <c r="B108" i="8"/>
  <c r="C135" i="10"/>
  <c r="B136" i="10" s="1"/>
  <c r="D85" i="10" l="1"/>
  <c r="F85" i="10" s="1"/>
  <c r="G85" i="10" s="1"/>
  <c r="E107" i="8"/>
  <c r="C108" i="8"/>
  <c r="C136" i="10"/>
  <c r="G88" i="8"/>
  <c r="B109" i="8" l="1"/>
  <c r="G89" i="8"/>
  <c r="F89" i="8"/>
  <c r="H89" i="8" s="1"/>
  <c r="I89" i="8" s="1"/>
  <c r="B137" i="10"/>
  <c r="C137" i="10"/>
  <c r="D108" i="8"/>
  <c r="E85" i="10"/>
  <c r="F90" i="8" l="1"/>
  <c r="H90" i="8" s="1"/>
  <c r="I90" i="8" s="1"/>
  <c r="E108" i="8"/>
  <c r="B138" i="10"/>
  <c r="E86" i="10"/>
  <c r="D86" i="10"/>
  <c r="F86" i="10" s="1"/>
  <c r="G86" i="10" s="1"/>
  <c r="C109" i="8"/>
  <c r="D87" i="10" l="1"/>
  <c r="F87" i="10" s="1"/>
  <c r="G87" i="10" s="1"/>
  <c r="C138" i="10"/>
  <c r="B139" i="10" s="1"/>
  <c r="E109" i="8"/>
  <c r="B110" i="8"/>
  <c r="G90" i="8"/>
  <c r="D109" i="8"/>
  <c r="C139" i="10" l="1"/>
  <c r="B140" i="10"/>
  <c r="D110" i="8"/>
  <c r="E110" i="8" s="1"/>
  <c r="C110" i="8"/>
  <c r="F91" i="8"/>
  <c r="H91" i="8" s="1"/>
  <c r="I91" i="8" s="1"/>
  <c r="E87" i="10"/>
  <c r="D88" i="10" l="1"/>
  <c r="F88" i="10" s="1"/>
  <c r="G88" i="10" s="1"/>
  <c r="B111" i="8"/>
  <c r="C111" i="8"/>
  <c r="G91" i="8"/>
  <c r="C140" i="10"/>
  <c r="B141" i="10" l="1"/>
  <c r="C141" i="10" s="1"/>
  <c r="F92" i="8"/>
  <c r="H92" i="8" s="1"/>
  <c r="I92" i="8" s="1"/>
  <c r="E88" i="10"/>
  <c r="D111" i="8"/>
  <c r="E111" i="8" s="1"/>
  <c r="B112" i="8"/>
  <c r="B142" i="10" l="1"/>
  <c r="C142" i="10" s="1"/>
  <c r="D112" i="8"/>
  <c r="B113" i="8"/>
  <c r="D113" i="8" s="1"/>
  <c r="C112" i="8"/>
  <c r="D89" i="10"/>
  <c r="F89" i="10" s="1"/>
  <c r="G89" i="10" s="1"/>
  <c r="E112" i="8"/>
  <c r="G92" i="8"/>
  <c r="F93" i="8" s="1"/>
  <c r="B143" i="10" l="1"/>
  <c r="C143" i="10"/>
  <c r="E113" i="8"/>
  <c r="E89" i="10"/>
  <c r="G93" i="8"/>
  <c r="H93" i="8"/>
  <c r="I93" i="8" s="1"/>
  <c r="C113" i="8"/>
  <c r="D90" i="10" l="1"/>
  <c r="F90" i="10" s="1"/>
  <c r="G90" i="10" s="1"/>
  <c r="E90" i="10"/>
  <c r="B114" i="8"/>
  <c r="D114" i="8" s="1"/>
  <c r="E114" i="8"/>
  <c r="I94" i="8"/>
  <c r="G94" i="8"/>
  <c r="F94" i="8"/>
  <c r="H94" i="8" s="1"/>
  <c r="B144" i="10"/>
  <c r="C144" i="10" s="1"/>
  <c r="F95" i="8" l="1"/>
  <c r="H95" i="8" s="1"/>
  <c r="I95" i="8" s="1"/>
  <c r="D91" i="10"/>
  <c r="F91" i="10" s="1"/>
  <c r="G91" i="10" s="1"/>
  <c r="B145" i="10"/>
  <c r="C114" i="8"/>
  <c r="C145" i="10" l="1"/>
  <c r="B146" i="10"/>
  <c r="B115" i="8"/>
  <c r="E91" i="10"/>
  <c r="G95" i="8"/>
  <c r="D115" i="8" l="1"/>
  <c r="E115" i="8" s="1"/>
  <c r="F96" i="8"/>
  <c r="H96" i="8" s="1"/>
  <c r="I96" i="8" s="1"/>
  <c r="D92" i="10"/>
  <c r="F92" i="10" s="1"/>
  <c r="G92" i="10" s="1"/>
  <c r="C146" i="10"/>
  <c r="B147" i="10"/>
  <c r="C115" i="8"/>
  <c r="C147" i="10" l="1"/>
  <c r="G96" i="8"/>
  <c r="B116" i="8"/>
  <c r="B148" i="10"/>
  <c r="E92" i="10"/>
  <c r="D116" i="8" l="1"/>
  <c r="E116" i="8" s="1"/>
  <c r="F97" i="8"/>
  <c r="H97" i="8" s="1"/>
  <c r="I97" i="8" s="1"/>
  <c r="D93" i="10"/>
  <c r="F93" i="10" s="1"/>
  <c r="G93" i="10" s="1"/>
  <c r="C116" i="8"/>
  <c r="C148" i="10"/>
  <c r="G97" i="8" l="1"/>
  <c r="B117" i="8"/>
  <c r="E93" i="10"/>
  <c r="E94" i="10" l="1"/>
  <c r="D94" i="10"/>
  <c r="F94" i="10" s="1"/>
  <c r="G94" i="10" s="1"/>
  <c r="F98" i="8"/>
  <c r="H98" i="8" s="1"/>
  <c r="I98" i="8" s="1"/>
  <c r="D117" i="8"/>
  <c r="C117" i="8"/>
  <c r="B118" i="8" s="1"/>
  <c r="G98" i="8" l="1"/>
  <c r="E117" i="8"/>
  <c r="D95" i="10"/>
  <c r="F95" i="10" s="1"/>
  <c r="G95" i="10" s="1"/>
  <c r="C118" i="8"/>
  <c r="F99" i="8" l="1"/>
  <c r="H99" i="8" s="1"/>
  <c r="I99" i="8" s="1"/>
  <c r="B119" i="8"/>
  <c r="E95" i="10"/>
  <c r="D118" i="8"/>
  <c r="E118" i="8" s="1"/>
  <c r="G99" i="8" l="1"/>
  <c r="D119" i="8"/>
  <c r="B120" i="8"/>
  <c r="D96" i="10"/>
  <c r="F96" i="10" s="1"/>
  <c r="G96" i="10" s="1"/>
  <c r="C119" i="8"/>
  <c r="B121" i="8" l="1"/>
  <c r="C120" i="8"/>
  <c r="E119" i="8"/>
  <c r="E96" i="10"/>
  <c r="G100" i="8"/>
  <c r="F100" i="8"/>
  <c r="H100" i="8" s="1"/>
  <c r="I100" i="8" s="1"/>
  <c r="F101" i="8" l="1"/>
  <c r="H101" i="8" s="1"/>
  <c r="I101" i="8" s="1"/>
  <c r="C121" i="8"/>
  <c r="B122" i="8"/>
  <c r="D97" i="10"/>
  <c r="F97" i="10" s="1"/>
  <c r="G97" i="10" s="1"/>
  <c r="D120" i="8"/>
  <c r="C122" i="8" l="1"/>
  <c r="B123" i="8"/>
  <c r="E97" i="10"/>
  <c r="E120" i="8"/>
  <c r="G101" i="8"/>
  <c r="F102" i="8" l="1"/>
  <c r="H102" i="8" s="1"/>
  <c r="I102" i="8" s="1"/>
  <c r="D121" i="8"/>
  <c r="B124" i="8"/>
  <c r="E98" i="10"/>
  <c r="D98" i="10"/>
  <c r="F98" i="10" s="1"/>
  <c r="G98" i="10" s="1"/>
  <c r="C123" i="8"/>
  <c r="E121" i="8" l="1"/>
  <c r="D99" i="10"/>
  <c r="F99" i="10" s="1"/>
  <c r="G99" i="10" s="1"/>
  <c r="C124" i="8"/>
  <c r="G102" i="8"/>
  <c r="D122" i="8" l="1"/>
  <c r="B125" i="8"/>
  <c r="C125" i="8" s="1"/>
  <c r="F103" i="8"/>
  <c r="H103" i="8" s="1"/>
  <c r="I103" i="8" s="1"/>
  <c r="E99" i="10"/>
  <c r="B126" i="8" l="1"/>
  <c r="C126" i="8" s="1"/>
  <c r="D100" i="10"/>
  <c r="F100" i="10" s="1"/>
  <c r="G100" i="10" s="1"/>
  <c r="G103" i="8"/>
  <c r="E122" i="8"/>
  <c r="D123" i="8" l="1"/>
  <c r="E123" i="8" s="1"/>
  <c r="D124" i="8" s="1"/>
  <c r="E100" i="10"/>
  <c r="F104" i="8"/>
  <c r="H104" i="8" s="1"/>
  <c r="I104" i="8" s="1"/>
  <c r="B127" i="8"/>
  <c r="E124" i="8" l="1"/>
  <c r="D101" i="10"/>
  <c r="F101" i="10" s="1"/>
  <c r="G101" i="10" s="1"/>
  <c r="B128" i="8"/>
  <c r="G104" i="8"/>
  <c r="C127" i="8"/>
  <c r="F105" i="8" l="1"/>
  <c r="H105" i="8" s="1"/>
  <c r="I105" i="8" s="1"/>
  <c r="E101" i="10"/>
  <c r="C128" i="8"/>
  <c r="E125" i="8"/>
  <c r="D125" i="8"/>
  <c r="D126" i="8" l="1"/>
  <c r="E102" i="10"/>
  <c r="D102" i="10"/>
  <c r="F102" i="10" s="1"/>
  <c r="G102" i="10" s="1"/>
  <c r="B129" i="8"/>
  <c r="C129" i="8" s="1"/>
  <c r="G105" i="8"/>
  <c r="D103" i="10" l="1"/>
  <c r="F103" i="10" s="1"/>
  <c r="G103" i="10" s="1"/>
  <c r="G106" i="8"/>
  <c r="F106" i="8"/>
  <c r="H106" i="8" s="1"/>
  <c r="I106" i="8" s="1"/>
  <c r="B130" i="8"/>
  <c r="E126" i="8"/>
  <c r="F107" i="8" l="1"/>
  <c r="H107" i="8" s="1"/>
  <c r="I107" i="8" s="1"/>
  <c r="E103" i="10"/>
  <c r="D127" i="8"/>
  <c r="C130" i="8"/>
  <c r="E127" i="8" l="1"/>
  <c r="D104" i="10"/>
  <c r="F104" i="10" s="1"/>
  <c r="G104" i="10" s="1"/>
  <c r="B131" i="8"/>
  <c r="G107" i="8"/>
  <c r="G108" i="8" l="1"/>
  <c r="F108" i="8"/>
  <c r="H108" i="8" s="1"/>
  <c r="I108" i="8" s="1"/>
  <c r="E104" i="10"/>
  <c r="D128" i="8"/>
  <c r="E128" i="8" s="1"/>
  <c r="D129" i="8" s="1"/>
  <c r="C131" i="8"/>
  <c r="E129" i="8" l="1"/>
  <c r="G109" i="8"/>
  <c r="F109" i="8"/>
  <c r="H109" i="8" s="1"/>
  <c r="I109" i="8" s="1"/>
  <c r="B132" i="8"/>
  <c r="C132" i="8" s="1"/>
  <c r="D105" i="10"/>
  <c r="F105" i="10" s="1"/>
  <c r="G105" i="10" s="1"/>
  <c r="E105" i="10" l="1"/>
  <c r="F110" i="8"/>
  <c r="H110" i="8" s="1"/>
  <c r="I110" i="8" s="1"/>
  <c r="B133" i="8"/>
  <c r="D130" i="8"/>
  <c r="D106" i="10" l="1"/>
  <c r="F106" i="10" s="1"/>
  <c r="G106" i="10" s="1"/>
  <c r="G110" i="8"/>
  <c r="E130" i="8"/>
  <c r="D131" i="8" s="1"/>
  <c r="E131" i="8" s="1"/>
  <c r="C133" i="8"/>
  <c r="F111" i="8" l="1"/>
  <c r="H111" i="8" s="1"/>
  <c r="I111" i="8" s="1"/>
  <c r="B134" i="8"/>
  <c r="E106" i="10"/>
  <c r="D132" i="8"/>
  <c r="B135" i="8" l="1"/>
  <c r="C134" i="8"/>
  <c r="E132" i="8"/>
  <c r="G111" i="8"/>
  <c r="D107" i="10"/>
  <c r="F107" i="10" s="1"/>
  <c r="G107" i="10" s="1"/>
  <c r="B136" i="8" l="1"/>
  <c r="E107" i="10"/>
  <c r="F112" i="8"/>
  <c r="H112" i="8" s="1"/>
  <c r="I112" i="8" s="1"/>
  <c r="G112" i="8"/>
  <c r="D133" i="8"/>
  <c r="E133" i="8" s="1"/>
  <c r="C135" i="8"/>
  <c r="D134" i="8" l="1"/>
  <c r="F113" i="8"/>
  <c r="H113" i="8" s="1"/>
  <c r="I113" i="8" s="1"/>
  <c r="E108" i="10"/>
  <c r="D108" i="10"/>
  <c r="F108" i="10" s="1"/>
  <c r="G108" i="10" s="1"/>
  <c r="C136" i="8"/>
  <c r="D109" i="10" l="1"/>
  <c r="F109" i="10" s="1"/>
  <c r="G109" i="10" s="1"/>
  <c r="G113" i="8"/>
  <c r="B137" i="8"/>
  <c r="E134" i="8"/>
  <c r="D135" i="8" l="1"/>
  <c r="F114" i="8"/>
  <c r="H114" i="8" s="1"/>
  <c r="I114" i="8" s="1"/>
  <c r="E109" i="10"/>
  <c r="B138" i="8"/>
  <c r="C137" i="8"/>
  <c r="G114" i="8" l="1"/>
  <c r="C138" i="8"/>
  <c r="B139" i="8" s="1"/>
  <c r="E110" i="10"/>
  <c r="D110" i="10"/>
  <c r="F110" i="10" s="1"/>
  <c r="G110" i="10" s="1"/>
  <c r="E135" i="8"/>
  <c r="B140" i="8" l="1"/>
  <c r="D111" i="10"/>
  <c r="F111" i="10" s="1"/>
  <c r="G111" i="10" s="1"/>
  <c r="C139" i="8"/>
  <c r="D136" i="8"/>
  <c r="F115" i="8"/>
  <c r="H115" i="8" s="1"/>
  <c r="I115" i="8" s="1"/>
  <c r="E111" i="10" l="1"/>
  <c r="E136" i="8"/>
  <c r="G115" i="8"/>
  <c r="C140" i="8"/>
  <c r="F116" i="8" l="1"/>
  <c r="H116" i="8" s="1"/>
  <c r="I116" i="8" s="1"/>
  <c r="D137" i="8"/>
  <c r="D112" i="10"/>
  <c r="F112" i="10" s="1"/>
  <c r="G112" i="10" s="1"/>
  <c r="B141" i="8"/>
  <c r="E137" i="8" l="1"/>
  <c r="D138" i="8" s="1"/>
  <c r="E138" i="8" s="1"/>
  <c r="G116" i="8"/>
  <c r="C141" i="8"/>
  <c r="E112" i="10"/>
  <c r="F117" i="8" l="1"/>
  <c r="H117" i="8" s="1"/>
  <c r="I117" i="8" s="1"/>
  <c r="D113" i="10"/>
  <c r="F113" i="10" s="1"/>
  <c r="G113" i="10" s="1"/>
  <c r="B142" i="8"/>
  <c r="C142" i="8"/>
  <c r="D139" i="8"/>
  <c r="E139" i="8" l="1"/>
  <c r="D140" i="8" s="1"/>
  <c r="E113" i="10"/>
  <c r="B143" i="8"/>
  <c r="C143" i="8"/>
  <c r="G117" i="8"/>
  <c r="D114" i="10" l="1"/>
  <c r="F114" i="10" s="1"/>
  <c r="G114" i="10" s="1"/>
  <c r="E140" i="8"/>
  <c r="F118" i="8"/>
  <c r="H118" i="8" s="1"/>
  <c r="I118" i="8" s="1"/>
  <c r="G118" i="8"/>
  <c r="B144" i="8"/>
  <c r="F119" i="8" l="1"/>
  <c r="H119" i="8" s="1"/>
  <c r="I119" i="8" s="1"/>
  <c r="D141" i="8"/>
  <c r="C144" i="8"/>
  <c r="E114" i="10"/>
  <c r="E141" i="8" l="1"/>
  <c r="B145" i="8"/>
  <c r="C145" i="8" s="1"/>
  <c r="D115" i="10"/>
  <c r="F115" i="10" s="1"/>
  <c r="G115" i="10" s="1"/>
  <c r="G119" i="8"/>
  <c r="B146" i="8" l="1"/>
  <c r="F120" i="8"/>
  <c r="H120" i="8" s="1"/>
  <c r="I120" i="8" s="1"/>
  <c r="D142" i="8"/>
  <c r="E115" i="10"/>
  <c r="E142" i="8" l="1"/>
  <c r="D116" i="10"/>
  <c r="F116" i="10" s="1"/>
  <c r="G116" i="10" s="1"/>
  <c r="G120" i="8"/>
  <c r="C146" i="8"/>
  <c r="B147" i="8" l="1"/>
  <c r="C147" i="8"/>
  <c r="F121" i="8"/>
  <c r="H121" i="8" s="1"/>
  <c r="I121" i="8" s="1"/>
  <c r="D143" i="8"/>
  <c r="E116" i="10"/>
  <c r="D117" i="10" l="1"/>
  <c r="F117" i="10" s="1"/>
  <c r="G117" i="10" s="1"/>
  <c r="G121" i="8"/>
  <c r="B148" i="8"/>
  <c r="E143" i="8"/>
  <c r="D144" i="8" l="1"/>
  <c r="G122" i="8"/>
  <c r="F122" i="8"/>
  <c r="H122" i="8" s="1"/>
  <c r="I122" i="8" s="1"/>
  <c r="C148" i="8"/>
  <c r="E117" i="10"/>
  <c r="D118" i="10" l="1"/>
  <c r="F118" i="10" s="1"/>
  <c r="G118" i="10" s="1"/>
  <c r="B149" i="8"/>
  <c r="F123" i="8"/>
  <c r="H123" i="8" s="1"/>
  <c r="I123" i="8"/>
  <c r="E144" i="8"/>
  <c r="C149" i="8" l="1"/>
  <c r="G123" i="8"/>
  <c r="E145" i="8"/>
  <c r="D145" i="8"/>
  <c r="E118" i="10"/>
  <c r="D146" i="8" l="1"/>
  <c r="F124" i="8"/>
  <c r="H124" i="8" s="1"/>
  <c r="I124" i="8" s="1"/>
  <c r="D119" i="10"/>
  <c r="F119" i="10" s="1"/>
  <c r="G119" i="10" s="1"/>
  <c r="B150" i="8"/>
  <c r="C150" i="8"/>
  <c r="B151" i="8" l="1"/>
  <c r="G124" i="8"/>
  <c r="E119" i="10"/>
  <c r="E146" i="8"/>
  <c r="C151" i="8" l="1"/>
  <c r="B152" i="8"/>
  <c r="D120" i="10"/>
  <c r="F120" i="10" s="1"/>
  <c r="G120" i="10" s="1"/>
  <c r="D147" i="8"/>
  <c r="F125" i="8"/>
  <c r="H125" i="8" s="1"/>
  <c r="I125" i="8" s="1"/>
  <c r="G125" i="8"/>
  <c r="E147" i="8" l="1"/>
  <c r="F126" i="8"/>
  <c r="H126" i="8" s="1"/>
  <c r="I126" i="8" s="1"/>
  <c r="G126" i="8"/>
  <c r="E120" i="10"/>
  <c r="C152" i="8"/>
  <c r="F127" i="8" l="1"/>
  <c r="H127" i="8" s="1"/>
  <c r="I127" i="8" s="1"/>
  <c r="B153" i="8"/>
  <c r="C153" i="8"/>
  <c r="D121" i="10"/>
  <c r="F121" i="10" s="1"/>
  <c r="G121" i="10" s="1"/>
  <c r="D148" i="8"/>
  <c r="B154" i="8" l="1"/>
  <c r="E148" i="8"/>
  <c r="E121" i="10"/>
  <c r="G127" i="8"/>
  <c r="F128" i="8" l="1"/>
  <c r="H128" i="8" s="1"/>
  <c r="I128" i="8" s="1"/>
  <c r="D122" i="10"/>
  <c r="F122" i="10" s="1"/>
  <c r="G122" i="10" s="1"/>
  <c r="D149" i="8"/>
  <c r="C154" i="8"/>
  <c r="E122" i="10" l="1"/>
  <c r="B155" i="8"/>
  <c r="C155" i="8" s="1"/>
  <c r="E149" i="8"/>
  <c r="G128" i="8"/>
  <c r="B156" i="8" l="1"/>
  <c r="F129" i="8"/>
  <c r="H129" i="8" s="1"/>
  <c r="I129" i="8" s="1"/>
  <c r="D150" i="8"/>
  <c r="E150" i="8" s="1"/>
  <c r="D123" i="10"/>
  <c r="F123" i="10" s="1"/>
  <c r="G123" i="10" s="1"/>
  <c r="D151" i="8" l="1"/>
  <c r="E123" i="10"/>
  <c r="G129" i="8"/>
  <c r="C156" i="8"/>
  <c r="B157" i="8" l="1"/>
  <c r="C157" i="8"/>
  <c r="G130" i="8"/>
  <c r="F130" i="8"/>
  <c r="H130" i="8" s="1"/>
  <c r="I130" i="8" s="1"/>
  <c r="D124" i="10"/>
  <c r="F124" i="10" s="1"/>
  <c r="G124" i="10" s="1"/>
  <c r="E151" i="8"/>
  <c r="D152" i="8" l="1"/>
  <c r="F131" i="8"/>
  <c r="H131" i="8" s="1"/>
  <c r="I131" i="8" s="1"/>
  <c r="E124" i="10"/>
  <c r="B158" i="8"/>
  <c r="G131" i="8" l="1"/>
  <c r="D125" i="10"/>
  <c r="F125" i="10" s="1"/>
  <c r="G125" i="10" s="1"/>
  <c r="C158" i="8"/>
  <c r="E152" i="8"/>
  <c r="D153" i="8" l="1"/>
  <c r="B159" i="8"/>
  <c r="C159" i="8" s="1"/>
  <c r="E125" i="10"/>
  <c r="F132" i="8"/>
  <c r="H132" i="8" s="1"/>
  <c r="I132" i="8" s="1"/>
  <c r="B160" i="8" l="1"/>
  <c r="G132" i="8"/>
  <c r="D126" i="10"/>
  <c r="F126" i="10" s="1"/>
  <c r="G126" i="10" s="1"/>
  <c r="E153" i="8"/>
  <c r="F133" i="8" l="1"/>
  <c r="H133" i="8" s="1"/>
  <c r="I133" i="8" s="1"/>
  <c r="E126" i="10"/>
  <c r="D154" i="8"/>
  <c r="E154" i="8" s="1"/>
  <c r="C160" i="8"/>
  <c r="D155" i="8" l="1"/>
  <c r="B161" i="8"/>
  <c r="C161" i="8" s="1"/>
  <c r="G133" i="8"/>
  <c r="D127" i="10"/>
  <c r="F127" i="10" s="1"/>
  <c r="G127" i="10" s="1"/>
  <c r="B162" i="8" l="1"/>
  <c r="C162" i="8" s="1"/>
  <c r="E127" i="10"/>
  <c r="F134" i="8"/>
  <c r="H134" i="8" s="1"/>
  <c r="I134" i="8" s="1"/>
  <c r="E155" i="8"/>
  <c r="G134" i="8" l="1"/>
  <c r="D128" i="10"/>
  <c r="F128" i="10" s="1"/>
  <c r="G128" i="10" s="1"/>
  <c r="D156" i="8"/>
  <c r="B163" i="8"/>
  <c r="E128" i="10" l="1"/>
  <c r="F135" i="8"/>
  <c r="H135" i="8" s="1"/>
  <c r="I135" i="8" s="1"/>
  <c r="E156" i="8"/>
  <c r="C163" i="8"/>
  <c r="B164" i="8" s="1"/>
  <c r="C164" i="8" l="1"/>
  <c r="B165" i="8"/>
  <c r="G135" i="8"/>
  <c r="D157" i="8"/>
  <c r="D129" i="10"/>
  <c r="F129" i="10" s="1"/>
  <c r="G129" i="10" s="1"/>
  <c r="E129" i="10" l="1"/>
  <c r="E157" i="8"/>
  <c r="F136" i="8"/>
  <c r="H136" i="8" s="1"/>
  <c r="I136" i="8" s="1"/>
  <c r="C165" i="8"/>
  <c r="G136" i="8" l="1"/>
  <c r="D158" i="8"/>
  <c r="C166" i="8"/>
  <c r="B166" i="8"/>
  <c r="D130" i="10"/>
  <c r="F130" i="10" s="1"/>
  <c r="G130" i="10" s="1"/>
  <c r="E158" i="8" l="1"/>
  <c r="E130" i="10"/>
  <c r="F137" i="8"/>
  <c r="H137" i="8" s="1"/>
  <c r="I137" i="8" s="1"/>
  <c r="D159" i="8" l="1"/>
  <c r="E131" i="10"/>
  <c r="D131" i="10"/>
  <c r="F131" i="10" s="1"/>
  <c r="G131" i="10" s="1"/>
  <c r="G137" i="8"/>
  <c r="D132" i="10" l="1"/>
  <c r="F132" i="10" s="1"/>
  <c r="G132" i="10" s="1"/>
  <c r="F138" i="8"/>
  <c r="H138" i="8" s="1"/>
  <c r="I138" i="8" s="1"/>
  <c r="E159" i="8"/>
  <c r="G138" i="8" l="1"/>
  <c r="D160" i="8"/>
  <c r="E132" i="10"/>
  <c r="D133" i="10" l="1"/>
  <c r="F133" i="10" s="1"/>
  <c r="G133" i="10" s="1"/>
  <c r="E160" i="8"/>
  <c r="F139" i="8"/>
  <c r="H139" i="8" s="1"/>
  <c r="I139" i="8" s="1"/>
  <c r="D161" i="8" l="1"/>
  <c r="G139" i="8"/>
  <c r="E133" i="10"/>
  <c r="D134" i="10" l="1"/>
  <c r="F134" i="10" s="1"/>
  <c r="G134" i="10" s="1"/>
  <c r="G140" i="8"/>
  <c r="F141" i="8" s="1"/>
  <c r="F140" i="8"/>
  <c r="H140" i="8" s="1"/>
  <c r="I140" i="8" s="1"/>
  <c r="E161" i="8"/>
  <c r="G141" i="8" l="1"/>
  <c r="F142" i="8" s="1"/>
  <c r="H141" i="8"/>
  <c r="I141" i="8" s="1"/>
  <c r="E134" i="10"/>
  <c r="D162" i="8"/>
  <c r="E162" i="8" s="1"/>
  <c r="D163" i="8" l="1"/>
  <c r="E135" i="10"/>
  <c r="D135" i="10"/>
  <c r="F135" i="10" s="1"/>
  <c r="G135" i="10" s="1"/>
  <c r="G142" i="8"/>
  <c r="F143" i="8" s="1"/>
  <c r="H142" i="8"/>
  <c r="I142" i="8" s="1"/>
  <c r="D136" i="10" l="1"/>
  <c r="F136" i="10" s="1"/>
  <c r="G136" i="10" s="1"/>
  <c r="G143" i="8"/>
  <c r="H143" i="8"/>
  <c r="I143" i="8" s="1"/>
  <c r="E163" i="8"/>
  <c r="F144" i="8" l="1"/>
  <c r="H144" i="8" s="1"/>
  <c r="I144" i="8" s="1"/>
  <c r="D164" i="8"/>
  <c r="E136" i="10"/>
  <c r="E164" i="8" l="1"/>
  <c r="D137" i="10"/>
  <c r="F137" i="10" s="1"/>
  <c r="G137" i="10" s="1"/>
  <c r="G144" i="8"/>
  <c r="D165" i="8" l="1"/>
  <c r="E137" i="10"/>
  <c r="F145" i="8"/>
  <c r="H145" i="8" s="1"/>
  <c r="I145" i="8" s="1"/>
  <c r="D138" i="10" l="1"/>
  <c r="F138" i="10" s="1"/>
  <c r="G138" i="10" s="1"/>
  <c r="G145" i="8"/>
  <c r="E165" i="8"/>
  <c r="F146" i="8" l="1"/>
  <c r="H146" i="8" s="1"/>
  <c r="I146" i="8" s="1"/>
  <c r="D166" i="8"/>
  <c r="E138" i="10"/>
  <c r="E166" i="8" l="1"/>
  <c r="D139" i="10"/>
  <c r="F139" i="10" s="1"/>
  <c r="G139" i="10" s="1"/>
  <c r="G146" i="8"/>
  <c r="E139" i="10" l="1"/>
  <c r="F147" i="8"/>
  <c r="H147" i="8" s="1"/>
  <c r="I147" i="8" s="1"/>
  <c r="G147" i="8" l="1"/>
  <c r="D140" i="10"/>
  <c r="F140" i="10" s="1"/>
  <c r="G140" i="10" s="1"/>
  <c r="E140" i="10" l="1"/>
  <c r="F148" i="8"/>
  <c r="H148" i="8" s="1"/>
  <c r="I148" i="8" s="1"/>
  <c r="G148" i="8"/>
  <c r="F149" i="8" s="1"/>
  <c r="G149" i="8" l="1"/>
  <c r="F150" i="8" s="1"/>
  <c r="H149" i="8"/>
  <c r="I149" i="8" s="1"/>
  <c r="D141" i="10"/>
  <c r="F141" i="10" s="1"/>
  <c r="G141" i="10" s="1"/>
  <c r="E141" i="10" l="1"/>
  <c r="G150" i="8"/>
  <c r="F151" i="8" s="1"/>
  <c r="H150" i="8"/>
  <c r="I150" i="8" s="1"/>
  <c r="G151" i="8" l="1"/>
  <c r="F152" i="8" s="1"/>
  <c r="H151" i="8"/>
  <c r="I151" i="8" s="1"/>
  <c r="D142" i="10"/>
  <c r="F142" i="10" s="1"/>
  <c r="G142" i="10" s="1"/>
  <c r="E142" i="10" l="1"/>
  <c r="G152" i="8"/>
  <c r="F153" i="8" s="1"/>
  <c r="H152" i="8"/>
  <c r="I152" i="8" s="1"/>
  <c r="G153" i="8" l="1"/>
  <c r="F154" i="8" s="1"/>
  <c r="H153" i="8"/>
  <c r="I153" i="8" s="1"/>
  <c r="D143" i="10"/>
  <c r="F143" i="10" s="1"/>
  <c r="G143" i="10" s="1"/>
  <c r="E143" i="10" l="1"/>
  <c r="G154" i="8"/>
  <c r="F155" i="8" s="1"/>
  <c r="H154" i="8"/>
  <c r="I154" i="8" s="1"/>
  <c r="G155" i="8" l="1"/>
  <c r="F156" i="8" s="1"/>
  <c r="H155" i="8"/>
  <c r="I155" i="8" s="1"/>
  <c r="D144" i="10"/>
  <c r="F144" i="10" s="1"/>
  <c r="G144" i="10" s="1"/>
  <c r="E144" i="10" l="1"/>
  <c r="G156" i="8"/>
  <c r="F157" i="8" s="1"/>
  <c r="H156" i="8"/>
  <c r="I156" i="8" s="1"/>
  <c r="G157" i="8" l="1"/>
  <c r="F158" i="8" s="1"/>
  <c r="H157" i="8"/>
  <c r="I157" i="8" s="1"/>
  <c r="D145" i="10"/>
  <c r="F145" i="10" s="1"/>
  <c r="G145" i="10" s="1"/>
  <c r="E145" i="10" l="1"/>
  <c r="G158" i="8"/>
  <c r="F159" i="8" s="1"/>
  <c r="H158" i="8"/>
  <c r="I158" i="8" s="1"/>
  <c r="G159" i="8" l="1"/>
  <c r="F160" i="8" s="1"/>
  <c r="H159" i="8"/>
  <c r="I159" i="8" s="1"/>
  <c r="D146" i="10"/>
  <c r="F146" i="10" s="1"/>
  <c r="G146" i="10" s="1"/>
  <c r="E146" i="10" l="1"/>
  <c r="G160" i="8"/>
  <c r="F161" i="8" s="1"/>
  <c r="H160" i="8"/>
  <c r="I160" i="8" s="1"/>
  <c r="G161" i="8" l="1"/>
  <c r="F162" i="8" s="1"/>
  <c r="H161" i="8"/>
  <c r="I161" i="8" s="1"/>
  <c r="D147" i="10"/>
  <c r="F147" i="10" s="1"/>
  <c r="G147" i="10" s="1"/>
  <c r="E147" i="10" l="1"/>
  <c r="G162" i="8"/>
  <c r="F163" i="8" s="1"/>
  <c r="H162" i="8"/>
  <c r="I162" i="8" s="1"/>
  <c r="G163" i="8" l="1"/>
  <c r="F164" i="8" s="1"/>
  <c r="H163" i="8"/>
  <c r="I163" i="8" s="1"/>
  <c r="D148" i="10"/>
  <c r="F148" i="10" s="1"/>
  <c r="G148" i="10" s="1"/>
  <c r="E148" i="10" l="1"/>
  <c r="G164" i="8"/>
  <c r="F165" i="8" s="1"/>
  <c r="H164" i="8"/>
  <c r="I164" i="8" s="1"/>
  <c r="G165" i="8" l="1"/>
  <c r="F166" i="8" s="1"/>
  <c r="H165" i="8"/>
  <c r="I165" i="8" s="1"/>
  <c r="G166" i="8" l="1"/>
  <c r="H166" i="8"/>
  <c r="I166" i="8" s="1"/>
</calcChain>
</file>

<file path=xl/sharedStrings.xml><?xml version="1.0" encoding="utf-8"?>
<sst xmlns="http://schemas.openxmlformats.org/spreadsheetml/2006/main" count="508" uniqueCount="143">
  <si>
    <t>Description</t>
  </si>
  <si>
    <t>Storm</t>
  </si>
  <si>
    <t>Major Maint.</t>
  </si>
  <si>
    <t>Chelan PPA Prepayment</t>
  </si>
  <si>
    <t>LSR BPA LGIA Prepayment</t>
  </si>
  <si>
    <t>Mint Farm Deferral</t>
  </si>
  <si>
    <t>Env. Deferrals - Electric</t>
  </si>
  <si>
    <t>Env. Deferrals - Gas</t>
  </si>
  <si>
    <t>GTZ Deferrals - Electric</t>
  </si>
  <si>
    <t>GTZ Deferrals - Gas</t>
  </si>
  <si>
    <t>AMI Deferrals - Gas</t>
  </si>
  <si>
    <t>AMI Deferrals - Electric</t>
  </si>
  <si>
    <t>PGA 106B</t>
  </si>
  <si>
    <t>Decoupling Deferrals - Electric</t>
  </si>
  <si>
    <t>Area</t>
  </si>
  <si>
    <t>Electric T&amp;D</t>
  </si>
  <si>
    <t>Electric Gen.</t>
  </si>
  <si>
    <t>Gas</t>
  </si>
  <si>
    <t>Gas Supply</t>
  </si>
  <si>
    <t>Electric</t>
  </si>
  <si>
    <t>Balance</t>
  </si>
  <si>
    <t>Annual Rate</t>
  </si>
  <si>
    <t>Recovery</t>
  </si>
  <si>
    <t>Total</t>
  </si>
  <si>
    <t>EDIT Amort</t>
  </si>
  <si>
    <t>Accum EDIT Amort</t>
  </si>
  <si>
    <t>Tax Adjusted EDIT Amort</t>
  </si>
  <si>
    <t>Tax Adjusted Accum Edit Amort</t>
  </si>
  <si>
    <t xml:space="preserve">  - Annual Amort</t>
  </si>
  <si>
    <t>Total Protected EDIT</t>
  </si>
  <si>
    <t>Electric Protected EDIT</t>
  </si>
  <si>
    <t>Electric Regulatory Asset Holding Acct</t>
  </si>
  <si>
    <t>ELECTRIC ANALYSIS</t>
  </si>
  <si>
    <t>Amort. of Elec. Reg. Assets in Rates</t>
  </si>
  <si>
    <t xml:space="preserve">  - Beginning Balance</t>
  </si>
  <si>
    <t xml:space="preserve">  - Ending Balance</t>
  </si>
  <si>
    <t>Annual Amortization ==&gt;</t>
  </si>
  <si>
    <t>Electric Customer Rate Relief</t>
  </si>
  <si>
    <t>GAS ANALYSIS</t>
  </si>
  <si>
    <t>Gas Protected EDIT</t>
  </si>
  <si>
    <t>Gas Regulatory Asset Holding Acct</t>
  </si>
  <si>
    <t>Amort. of Gas Reg. Assets in Rates</t>
  </si>
  <si>
    <t>Gas Customer Rate Relief</t>
  </si>
  <si>
    <t>2020 Starts in July</t>
  </si>
  <si>
    <t>Yes</t>
  </si>
  <si>
    <t>No</t>
  </si>
  <si>
    <t>Current Amortization of Assets in Holding Account</t>
  </si>
  <si>
    <t>Amortization of Assets Equal to Passback of EDIT</t>
  </si>
  <si>
    <t xml:space="preserve">Reduction in Costs Recovered from Customer </t>
  </si>
  <si>
    <t>Subtotals All</t>
  </si>
  <si>
    <t>Amounts</t>
  </si>
  <si>
    <t>Subtotals for</t>
  </si>
  <si>
    <t>Amounts in</t>
  </si>
  <si>
    <t>Holding Account</t>
  </si>
  <si>
    <t>TOTAL CUSTOMER RATE RELIEF (PAY LESS) / PAY  MORE</t>
  </si>
  <si>
    <t>Jul - Dec 2020</t>
  </si>
  <si>
    <t>Scenario 2</t>
  </si>
  <si>
    <t>Estimated GRC Benefit:</t>
  </si>
  <si>
    <t>Scenario 3</t>
  </si>
  <si>
    <t>Input Values</t>
  </si>
  <si>
    <t>Do Not Delete</t>
  </si>
  <si>
    <t>Customer Impacts → Pay More (Pay Less)</t>
  </si>
  <si>
    <t>All In</t>
  </si>
  <si>
    <t>ARAM</t>
  </si>
  <si>
    <t>Scenario 1</t>
  </si>
  <si>
    <t>"All In"</t>
  </si>
  <si>
    <t>Combined</t>
  </si>
  <si>
    <t>Regulatory Asset Holding Accounts</t>
  </si>
  <si>
    <t>Amortization Life in Years*</t>
  </si>
  <si>
    <t>* Decoupling and PGA if included will amortize first</t>
  </si>
  <si>
    <t>Current</t>
  </si>
  <si>
    <t>Remaining Life</t>
  </si>
  <si>
    <t>2020 ARAM</t>
  </si>
  <si>
    <t>Scenario 3 Only</t>
  </si>
  <si>
    <t>Decoupling Deferrals</t>
  </si>
  <si>
    <t>Decoupling Deferral</t>
  </si>
  <si>
    <t>Holding Accounts</t>
  </si>
  <si>
    <t>Estimated Rate Year Benefit:</t>
  </si>
  <si>
    <t>Estimated Rate Year Benefit</t>
  </si>
  <si>
    <t>Table 2</t>
  </si>
  <si>
    <t>Table 1</t>
  </si>
  <si>
    <t>Table 3</t>
  </si>
  <si>
    <t>Grossed Up</t>
  </si>
  <si>
    <t>Allocation</t>
  </si>
  <si>
    <t>(Bench Request 5)</t>
  </si>
  <si>
    <t>Amort Life</t>
  </si>
  <si>
    <t>Type</t>
  </si>
  <si>
    <t>GRC</t>
  </si>
  <si>
    <t>Sch. 142</t>
  </si>
  <si>
    <t>Sch. 106B</t>
  </si>
  <si>
    <t>Electric ARAM</t>
  </si>
  <si>
    <t>Gas ARAM</t>
  </si>
  <si>
    <t>Combined ARAM</t>
  </si>
  <si>
    <t>Electric Period</t>
  </si>
  <si>
    <t>Gas Period</t>
  </si>
  <si>
    <t>Amortization</t>
  </si>
  <si>
    <t>Decoupling</t>
  </si>
  <si>
    <t>Remaining</t>
  </si>
  <si>
    <t>Month</t>
  </si>
  <si>
    <t>PCA</t>
  </si>
  <si>
    <t>Exh. SEF-4</t>
  </si>
  <si>
    <t>Page 4 of 10</t>
  </si>
  <si>
    <t xml:space="preserve">Puget Sound Energy </t>
  </si>
  <si>
    <t>Power Cost Adjustment with 2018 at Amounts Expected to be Appoved in UE-190882</t>
  </si>
  <si>
    <t>Cumulative Amounts</t>
  </si>
  <si>
    <t>Power Costs</t>
  </si>
  <si>
    <t>Allocation of Power Costs</t>
  </si>
  <si>
    <t>Time Period</t>
  </si>
  <si>
    <t>PCA Period</t>
  </si>
  <si>
    <t>Actual</t>
  </si>
  <si>
    <t>Baseline</t>
  </si>
  <si>
    <t>Difference</t>
  </si>
  <si>
    <t>Wholesale Customers</t>
  </si>
  <si>
    <t>Total Cost Over (Under) Baseline</t>
  </si>
  <si>
    <t>Company</t>
  </si>
  <si>
    <t>Customers</t>
  </si>
  <si>
    <t>Customer Interest</t>
  </si>
  <si>
    <t>Total Customer Share With Interest</t>
  </si>
  <si>
    <t>12 mo end 6.30.03</t>
  </si>
  <si>
    <t>12 mo end 6.30.04</t>
  </si>
  <si>
    <t>12 mo end 6.30.05</t>
  </si>
  <si>
    <t>12 mo end 6.30.06</t>
  </si>
  <si>
    <t>6 mo end 12.31.06</t>
  </si>
  <si>
    <t>12 mo end 12.31.07</t>
  </si>
  <si>
    <t>12 mo end 12.31.08</t>
  </si>
  <si>
    <t>12 mo end 12.31.09</t>
  </si>
  <si>
    <t>12 mo end 12.31.10</t>
  </si>
  <si>
    <t>12 mo end 12.31.11</t>
  </si>
  <si>
    <t>12 mo end 12.31.12</t>
  </si>
  <si>
    <t>12 mo end 12.31.13</t>
  </si>
  <si>
    <t>12 mo end 12.31.14</t>
  </si>
  <si>
    <t>12 mo end 12.31.15</t>
  </si>
  <si>
    <t>12 mo end 12.31.16</t>
  </si>
  <si>
    <t>12 mo end 12.31.17</t>
  </si>
  <si>
    <t>12 mo end 12.31.18</t>
  </si>
  <si>
    <t>12 mo end 12.31.19</t>
  </si>
  <si>
    <t>Cumulative</t>
  </si>
  <si>
    <t xml:space="preserve">Note: As of January 1, 2017, the PCA includes variable costs only.  Calculation of the PCA fixed costs deferral was done separately in 2017 before moving the fixed costs to the decoupling mechanism when the new GRC went into effect on December 19, 2017.  </t>
  </si>
  <si>
    <t>As filed in UE-200398</t>
  </si>
  <si>
    <t>Attachment A to PSE's Reply to Parties' Bench Request No. 15 Responses</t>
  </si>
  <si>
    <t>Page 2 - Presentation of Amortization of Regulatory Assets under Scenario 1 with the Addition of the PCA Receivable</t>
  </si>
  <si>
    <t>Page 1 - Presentation of Amortization of Regulatory Assets under Scenario 1</t>
  </si>
  <si>
    <t>The information on the following tabs is supported in Attachment A to PSE's May 1st Response to Bench Request No. 15.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</si>
</sst>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quot;$&quot;* #,##0_);_(&quot;$&quot;* \(#,##0\);_(&quot;$&quot;* &quot;-&quot;??_);_(@_)"/>
    <numFmt numFmtId="165" formatCode="_(* #,##0_);_(* \(#,##0\);_(* &quot;-&quot;??_);_(@_)"/>
    <numFmt numFmtId="166" formatCode="0.0%"/>
    <numFmt numFmtId="167" formatCode="_(* #,##0.0_);_(* \(#,##0.0\);_(* &quot;-&quot;?_);_(@_)"/>
    <numFmt numFmtId="168" formatCode="_(* #,##0.0_);_(* \(#,##0.0\);_(* &quot;-&quot;??_);_(@_)"/>
    <numFmt numFmtId="169" formatCode="&quot;As of&quot;\ mmmm\ dd\,\ yyyy"/>
  </numFmts>
  <fonts count="18"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i/>
      <u/>
      <sz val="11"/>
      <color theme="1"/>
      <name val="Calibri"/>
      <family val="2"/>
      <scheme val="minor"/>
    </font>
    <font>
      <b/>
      <sz val="11"/>
      <color rgb="FFFF0000"/>
      <name val="Calibri"/>
      <family val="2"/>
      <scheme val="minor"/>
    </font>
    <font>
      <sz val="10"/>
      <name val="Arial"/>
      <family val="2"/>
    </font>
    <font>
      <u val="singleAccounting"/>
      <sz val="11"/>
      <color theme="1"/>
      <name val="Calibri"/>
      <family val="2"/>
      <scheme val="minor"/>
    </font>
    <font>
      <sz val="11"/>
      <color theme="0" tint="-0.249977111117893"/>
      <name val="Calibri"/>
      <family val="2"/>
      <scheme val="minor"/>
    </font>
    <font>
      <sz val="11"/>
      <color rgb="FF0070C0"/>
      <name val="Calibri"/>
      <family val="2"/>
      <scheme val="minor"/>
    </font>
    <font>
      <b/>
      <sz val="11"/>
      <color rgb="FF0000FF"/>
      <name val="Calibri"/>
      <family val="2"/>
      <scheme val="minor"/>
    </font>
    <font>
      <sz val="9"/>
      <color theme="0" tint="-0.249977111117893"/>
      <name val="Calibri"/>
      <family val="2"/>
      <scheme val="minor"/>
    </font>
    <font>
      <b/>
      <sz val="11"/>
      <name val="Calibri"/>
      <family val="2"/>
      <scheme val="minor"/>
    </font>
    <font>
      <sz val="11"/>
      <name val="Calibri"/>
      <family val="2"/>
      <scheme val="minor"/>
    </font>
    <font>
      <b/>
      <sz val="12"/>
      <name val="Arial"/>
      <family val="2"/>
    </font>
    <font>
      <b/>
      <sz val="10"/>
      <name val="Arial"/>
      <family val="2"/>
    </font>
    <font>
      <b/>
      <sz val="10"/>
      <color theme="1"/>
      <name val="Arial"/>
      <family val="2"/>
    </font>
    <font>
      <sz val="10"/>
      <color theme="1"/>
      <name val="Arial"/>
      <family val="2"/>
    </font>
  </fonts>
  <fills count="7">
    <fill>
      <patternFill patternType="none"/>
    </fill>
    <fill>
      <patternFill patternType="gray125"/>
    </fill>
    <fill>
      <patternFill patternType="solid">
        <fgColor theme="2" tint="-9.9978637043366805E-2"/>
        <bgColor indexed="64"/>
      </patternFill>
    </fill>
    <fill>
      <patternFill patternType="solid">
        <fgColor theme="0" tint="-0.14999847407452621"/>
        <bgColor indexed="64"/>
      </patternFill>
    </fill>
    <fill>
      <patternFill patternType="solid">
        <fgColor rgb="FFFFC000"/>
        <bgColor indexed="64"/>
      </patternFill>
    </fill>
    <fill>
      <patternFill patternType="solid">
        <fgColor rgb="FFCC99FF"/>
        <bgColor indexed="64"/>
      </patternFill>
    </fill>
    <fill>
      <patternFill patternType="solid">
        <fgColor theme="6" tint="0.39997558519241921"/>
        <bgColor indexed="64"/>
      </patternFill>
    </fill>
  </fills>
  <borders count="31">
    <border>
      <left/>
      <right/>
      <top/>
      <bottom/>
      <diagonal/>
    </border>
    <border>
      <left/>
      <right/>
      <top/>
      <bottom style="thin">
        <color indexed="64"/>
      </bottom>
      <diagonal/>
    </border>
    <border>
      <left/>
      <right/>
      <top style="thin">
        <color indexed="64"/>
      </top>
      <bottom style="double">
        <color indexed="64"/>
      </bottom>
      <diagonal/>
    </border>
    <border>
      <left/>
      <right/>
      <top/>
      <bottom style="hair">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rgb="FF0000FF"/>
      </bottom>
      <diagonal/>
    </border>
    <border>
      <left/>
      <right/>
      <top style="thin">
        <color indexed="64"/>
      </top>
      <bottom style="thin">
        <color rgb="FF0000FF"/>
      </bottom>
      <diagonal/>
    </border>
    <border>
      <left/>
      <right style="thin">
        <color indexed="64"/>
      </right>
      <top/>
      <bottom/>
      <diagonal/>
    </border>
    <border>
      <left/>
      <right style="thin">
        <color indexed="64"/>
      </right>
      <top/>
      <bottom style="thin">
        <color indexed="64"/>
      </bottom>
      <diagonal/>
    </border>
    <border>
      <left style="thin">
        <color rgb="FF0000FF"/>
      </left>
      <right/>
      <top style="thin">
        <color rgb="FF0000FF"/>
      </top>
      <bottom/>
      <diagonal/>
    </border>
    <border>
      <left/>
      <right style="thin">
        <color rgb="FF0000FF"/>
      </right>
      <top style="thin">
        <color rgb="FF0000FF"/>
      </top>
      <bottom/>
      <diagonal/>
    </border>
    <border>
      <left style="thin">
        <color rgb="FF0000FF"/>
      </left>
      <right/>
      <top/>
      <bottom style="thin">
        <color rgb="FF0000FF"/>
      </bottom>
      <diagonal/>
    </border>
    <border>
      <left/>
      <right style="thin">
        <color rgb="FF0000FF"/>
      </right>
      <top/>
      <bottom/>
      <diagonal/>
    </border>
    <border>
      <left style="thin">
        <color rgb="FF0000FF"/>
      </left>
      <right/>
      <top/>
      <bottom/>
      <diagonal/>
    </border>
    <border>
      <left/>
      <right style="thin">
        <color rgb="FF0000FF"/>
      </right>
      <top/>
      <bottom style="thin">
        <color rgb="FF0000FF"/>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hair">
        <color auto="1"/>
      </bottom>
      <diagonal/>
    </border>
    <border>
      <left/>
      <right style="thin">
        <color indexed="64"/>
      </right>
      <top style="thin">
        <color indexed="64"/>
      </top>
      <bottom style="double">
        <color indexed="64"/>
      </bottom>
      <diagonal/>
    </border>
    <border>
      <left style="thin">
        <color rgb="FF0000FF"/>
      </left>
      <right/>
      <top style="thin">
        <color rgb="FF0000FF"/>
      </top>
      <bottom style="double">
        <color rgb="FF0000FF"/>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hair">
        <color auto="1"/>
      </bottom>
      <diagonal/>
    </border>
    <border>
      <left/>
      <right style="thin">
        <color indexed="64"/>
      </right>
      <top style="thin">
        <color indexed="64"/>
      </top>
      <bottom style="hair">
        <color auto="1"/>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6" fillId="0" borderId="0"/>
  </cellStyleXfs>
  <cellXfs count="251">
    <xf numFmtId="0" fontId="0" fillId="0" borderId="0" xfId="0"/>
    <xf numFmtId="164" fontId="0" fillId="0" borderId="0" xfId="2" applyNumberFormat="1" applyFont="1"/>
    <xf numFmtId="164" fontId="0" fillId="0" borderId="0" xfId="0" applyNumberFormat="1"/>
    <xf numFmtId="0" fontId="3" fillId="0" borderId="0" xfId="0" applyFont="1"/>
    <xf numFmtId="0" fontId="3" fillId="0" borderId="0" xfId="0" applyFont="1" applyAlignment="1">
      <alignment horizontal="center"/>
    </xf>
    <xf numFmtId="0" fontId="3" fillId="0" borderId="1" xfId="0" applyFont="1" applyBorder="1" applyAlignment="1">
      <alignment horizontal="center"/>
    </xf>
    <xf numFmtId="164" fontId="3" fillId="0" borderId="2" xfId="0" applyNumberFormat="1" applyFont="1" applyBorder="1"/>
    <xf numFmtId="9" fontId="0" fillId="0" borderId="0" xfId="3" applyFont="1"/>
    <xf numFmtId="0" fontId="4" fillId="0" borderId="0" xfId="0" applyFont="1"/>
    <xf numFmtId="0" fontId="0" fillId="0" borderId="1" xfId="0" applyBorder="1" applyAlignment="1">
      <alignment horizontal="center"/>
    </xf>
    <xf numFmtId="165" fontId="0" fillId="0" borderId="0" xfId="1" applyNumberFormat="1" applyFont="1"/>
    <xf numFmtId="0" fontId="6" fillId="0" borderId="0" xfId="0" applyFont="1"/>
    <xf numFmtId="165" fontId="0" fillId="0" borderId="0" xfId="0" applyNumberFormat="1"/>
    <xf numFmtId="165" fontId="7" fillId="0" borderId="0" xfId="0" applyNumberFormat="1" applyFont="1"/>
    <xf numFmtId="14" fontId="3" fillId="0" borderId="0" xfId="0" applyNumberFormat="1" applyFont="1" applyAlignment="1">
      <alignment horizontal="center"/>
    </xf>
    <xf numFmtId="0" fontId="3" fillId="0" borderId="0" xfId="0" applyFont="1" applyAlignment="1">
      <alignment horizontal="left"/>
    </xf>
    <xf numFmtId="0" fontId="0" fillId="0" borderId="1" xfId="0" applyBorder="1"/>
    <xf numFmtId="164" fontId="0" fillId="0" borderId="0" xfId="2" applyNumberFormat="1" applyFont="1" applyFill="1"/>
    <xf numFmtId="164" fontId="3" fillId="0" borderId="0" xfId="0" applyNumberFormat="1" applyFont="1"/>
    <xf numFmtId="0" fontId="0" fillId="0" borderId="0" xfId="0" applyFill="1"/>
    <xf numFmtId="0" fontId="0" fillId="2" borderId="0" xfId="0" applyFill="1"/>
    <xf numFmtId="37" fontId="11" fillId="0" borderId="0" xfId="2" applyNumberFormat="1" applyFont="1"/>
    <xf numFmtId="0" fontId="0" fillId="0" borderId="0" xfId="0" applyAlignment="1">
      <alignment horizontal="center"/>
    </xf>
    <xf numFmtId="0" fontId="8" fillId="3" borderId="0" xfId="0" applyFont="1" applyFill="1"/>
    <xf numFmtId="0" fontId="8" fillId="3" borderId="0" xfId="0" applyFont="1" applyFill="1" applyAlignment="1">
      <alignment horizontal="center"/>
    </xf>
    <xf numFmtId="0" fontId="3" fillId="0" borderId="1" xfId="0" applyFont="1" applyBorder="1" applyAlignment="1">
      <alignment horizontal="centerContinuous"/>
    </xf>
    <xf numFmtId="0" fontId="3" fillId="0" borderId="8" xfId="0" applyFont="1" applyBorder="1" applyAlignment="1">
      <alignment horizontal="centerContinuous"/>
    </xf>
    <xf numFmtId="164" fontId="3" fillId="0" borderId="7" xfId="2" applyNumberFormat="1" applyFont="1" applyBorder="1" applyAlignment="1">
      <alignment horizontal="center"/>
    </xf>
    <xf numFmtId="164" fontId="3" fillId="0" borderId="0" xfId="2" applyNumberFormat="1" applyFont="1" applyBorder="1" applyAlignment="1">
      <alignment horizontal="center"/>
    </xf>
    <xf numFmtId="164" fontId="3" fillId="0" borderId="11" xfId="2" applyNumberFormat="1" applyFont="1" applyBorder="1" applyAlignment="1">
      <alignment horizontal="center"/>
    </xf>
    <xf numFmtId="164" fontId="0" fillId="0" borderId="7" xfId="2" applyNumberFormat="1" applyFont="1" applyBorder="1"/>
    <xf numFmtId="164" fontId="0" fillId="0" borderId="0" xfId="2" applyNumberFormat="1" applyFont="1" applyBorder="1"/>
    <xf numFmtId="164" fontId="3" fillId="0" borderId="8" xfId="2" applyNumberFormat="1" applyFont="1" applyBorder="1" applyAlignment="1">
      <alignment horizontal="center"/>
    </xf>
    <xf numFmtId="164" fontId="3" fillId="0" borderId="1" xfId="2" applyNumberFormat="1" applyFont="1" applyBorder="1" applyAlignment="1">
      <alignment horizontal="center"/>
    </xf>
    <xf numFmtId="164" fontId="3" fillId="0" borderId="12" xfId="2" applyNumberFormat="1" applyFont="1" applyBorder="1" applyAlignment="1">
      <alignment horizontal="center"/>
    </xf>
    <xf numFmtId="0" fontId="5" fillId="0" borderId="0" xfId="0" applyFont="1"/>
    <xf numFmtId="0" fontId="0" fillId="0" borderId="7" xfId="0" applyFill="1" applyBorder="1" applyAlignment="1">
      <alignment horizontal="left" indent="1"/>
    </xf>
    <xf numFmtId="43" fontId="0" fillId="0" borderId="0" xfId="1" applyFont="1" applyFill="1" applyAlignment="1">
      <alignment horizontal="center"/>
    </xf>
    <xf numFmtId="0" fontId="0" fillId="0" borderId="0" xfId="0" applyFill="1" applyAlignment="1">
      <alignment horizontal="center"/>
    </xf>
    <xf numFmtId="0" fontId="0" fillId="0" borderId="0" xfId="0" applyFill="1" applyBorder="1" applyAlignment="1">
      <alignment horizontal="left" indent="1"/>
    </xf>
    <xf numFmtId="0" fontId="0" fillId="0" borderId="0" xfId="0" applyBorder="1"/>
    <xf numFmtId="0" fontId="0" fillId="0" borderId="0" xfId="0" applyFill="1" applyBorder="1"/>
    <xf numFmtId="166" fontId="0" fillId="0" borderId="0" xfId="3" applyNumberFormat="1" applyFont="1"/>
    <xf numFmtId="166" fontId="0" fillId="0" borderId="0" xfId="3" applyNumberFormat="1" applyFont="1" applyFill="1"/>
    <xf numFmtId="0" fontId="3" fillId="0" borderId="19" xfId="0" applyFont="1" applyFill="1" applyBorder="1"/>
    <xf numFmtId="0" fontId="0" fillId="0" borderId="20" xfId="0" applyFill="1" applyBorder="1"/>
    <xf numFmtId="0" fontId="0" fillId="0" borderId="21" xfId="0" applyFill="1" applyBorder="1"/>
    <xf numFmtId="0" fontId="0" fillId="0" borderId="7" xfId="0" applyFill="1" applyBorder="1"/>
    <xf numFmtId="0" fontId="0" fillId="0" borderId="11" xfId="0" applyFill="1" applyBorder="1"/>
    <xf numFmtId="0" fontId="3" fillId="0" borderId="7" xfId="0" applyFont="1" applyFill="1" applyBorder="1" applyAlignment="1">
      <alignment horizontal="center"/>
    </xf>
    <xf numFmtId="0" fontId="3" fillId="0" borderId="0" xfId="0" applyFont="1" applyFill="1" applyBorder="1" applyAlignment="1">
      <alignment horizontal="center"/>
    </xf>
    <xf numFmtId="0" fontId="3" fillId="0" borderId="8" xfId="0" applyFont="1" applyFill="1" applyBorder="1" applyAlignment="1">
      <alignment horizontal="centerContinuous"/>
    </xf>
    <xf numFmtId="0" fontId="3" fillId="0" borderId="1" xfId="0" applyFont="1" applyFill="1" applyBorder="1" applyAlignment="1">
      <alignment horizontal="centerContinuous"/>
    </xf>
    <xf numFmtId="0" fontId="3" fillId="0" borderId="1" xfId="0" applyFont="1" applyFill="1" applyBorder="1" applyAlignment="1">
      <alignment horizontal="center"/>
    </xf>
    <xf numFmtId="0" fontId="3" fillId="0" borderId="12" xfId="0" applyFont="1" applyFill="1" applyBorder="1" applyAlignment="1">
      <alignment horizontal="center"/>
    </xf>
    <xf numFmtId="164" fontId="0" fillId="0" borderId="11" xfId="0" applyNumberFormat="1" applyFill="1" applyBorder="1"/>
    <xf numFmtId="164" fontId="3" fillId="0" borderId="23" xfId="0" applyNumberFormat="1" applyFont="1" applyFill="1" applyBorder="1"/>
    <xf numFmtId="0" fontId="0" fillId="0" borderId="8" xfId="0" applyFill="1" applyBorder="1"/>
    <xf numFmtId="0" fontId="0" fillId="0" borderId="1" xfId="0" applyFill="1" applyBorder="1"/>
    <xf numFmtId="10" fontId="0" fillId="0" borderId="0" xfId="3" applyNumberFormat="1" applyFont="1"/>
    <xf numFmtId="0" fontId="0" fillId="0" borderId="20" xfId="0" applyBorder="1"/>
    <xf numFmtId="0" fontId="0" fillId="0" borderId="21" xfId="0" applyBorder="1"/>
    <xf numFmtId="0" fontId="0" fillId="0" borderId="11" xfId="0" applyBorder="1"/>
    <xf numFmtId="0" fontId="0" fillId="0" borderId="8" xfId="0" applyFill="1" applyBorder="1" applyAlignment="1">
      <alignment horizontal="left" indent="1"/>
    </xf>
    <xf numFmtId="0" fontId="0" fillId="0" borderId="12" xfId="0" applyBorder="1"/>
    <xf numFmtId="0" fontId="0" fillId="0" borderId="7" xfId="0" applyBorder="1"/>
    <xf numFmtId="0" fontId="0" fillId="0" borderId="19" xfId="0" applyFill="1" applyBorder="1" applyAlignment="1">
      <alignment horizontal="left" indent="1"/>
    </xf>
    <xf numFmtId="164" fontId="3" fillId="0" borderId="19" xfId="2" applyNumberFormat="1" applyFont="1" applyBorder="1" applyAlignment="1">
      <alignment horizontal="center"/>
    </xf>
    <xf numFmtId="164" fontId="3" fillId="0" borderId="20" xfId="2" applyNumberFormat="1" applyFont="1" applyBorder="1" applyAlignment="1">
      <alignment horizontal="center"/>
    </xf>
    <xf numFmtId="164" fontId="3" fillId="0" borderId="21" xfId="2" applyNumberFormat="1" applyFont="1" applyBorder="1" applyAlignment="1">
      <alignment horizontal="center"/>
    </xf>
    <xf numFmtId="0" fontId="0" fillId="0" borderId="20" xfId="0" applyFill="1" applyBorder="1" applyAlignment="1">
      <alignment horizontal="left" indent="1"/>
    </xf>
    <xf numFmtId="164" fontId="0" fillId="0" borderId="20" xfId="2" applyNumberFormat="1" applyFont="1" applyFill="1" applyBorder="1"/>
    <xf numFmtId="164" fontId="0" fillId="0" borderId="21" xfId="2" applyNumberFormat="1" applyFont="1" applyFill="1" applyBorder="1"/>
    <xf numFmtId="0" fontId="0" fillId="0" borderId="1" xfId="0" applyFill="1" applyBorder="1" applyAlignment="1">
      <alignment horizontal="left" indent="1"/>
    </xf>
    <xf numFmtId="0" fontId="0" fillId="0" borderId="19" xfId="0" applyFill="1" applyBorder="1"/>
    <xf numFmtId="164" fontId="0" fillId="0" borderId="0" xfId="0" applyNumberFormat="1" applyFill="1" applyBorder="1"/>
    <xf numFmtId="164" fontId="3" fillId="0" borderId="2" xfId="0" applyNumberFormat="1" applyFont="1" applyFill="1" applyBorder="1"/>
    <xf numFmtId="14" fontId="3" fillId="0" borderId="0" xfId="0" applyNumberFormat="1" applyFont="1" applyFill="1" applyBorder="1" applyAlignment="1">
      <alignment horizontal="center"/>
    </xf>
    <xf numFmtId="41" fontId="0" fillId="0" borderId="0" xfId="2" applyNumberFormat="1" applyFont="1" applyFill="1" applyBorder="1"/>
    <xf numFmtId="41" fontId="0" fillId="0" borderId="1" xfId="2" applyNumberFormat="1" applyFont="1" applyFill="1" applyBorder="1"/>
    <xf numFmtId="41" fontId="0" fillId="0" borderId="20" xfId="2" applyNumberFormat="1" applyFont="1" applyFill="1" applyBorder="1"/>
    <xf numFmtId="3" fontId="2" fillId="0" borderId="1" xfId="0" applyNumberFormat="1" applyFont="1" applyBorder="1"/>
    <xf numFmtId="3" fontId="2" fillId="0" borderId="12" xfId="0" applyNumberFormat="1" applyFont="1" applyBorder="1"/>
    <xf numFmtId="1" fontId="2" fillId="0" borderId="0" xfId="0" applyNumberFormat="1" applyFont="1" applyBorder="1"/>
    <xf numFmtId="1" fontId="2" fillId="0" borderId="11" xfId="0" applyNumberFormat="1" applyFont="1" applyBorder="1"/>
    <xf numFmtId="0" fontId="3" fillId="0" borderId="26" xfId="0" applyFont="1" applyFill="1" applyBorder="1"/>
    <xf numFmtId="0" fontId="3" fillId="0" borderId="29" xfId="0" applyFont="1" applyFill="1" applyBorder="1" applyAlignment="1">
      <alignment horizontal="center"/>
    </xf>
    <xf numFmtId="0" fontId="3" fillId="0" borderId="30" xfId="0" applyFont="1" applyFill="1" applyBorder="1" applyAlignment="1">
      <alignment horizontal="centerContinuous"/>
    </xf>
    <xf numFmtId="0" fontId="0" fillId="0" borderId="26" xfId="0" applyFill="1" applyBorder="1" applyAlignment="1">
      <alignment horizontal="left" indent="1"/>
    </xf>
    <xf numFmtId="0" fontId="0" fillId="0" borderId="29" xfId="0" applyFill="1" applyBorder="1" applyAlignment="1">
      <alignment horizontal="left" indent="1"/>
    </xf>
    <xf numFmtId="0" fontId="0" fillId="0" borderId="30" xfId="0" applyFill="1" applyBorder="1" applyAlignment="1">
      <alignment horizontal="left" indent="1"/>
    </xf>
    <xf numFmtId="41" fontId="0" fillId="0" borderId="11" xfId="2" applyNumberFormat="1" applyFont="1" applyFill="1" applyBorder="1"/>
    <xf numFmtId="41" fontId="0" fillId="0" borderId="12" xfId="2" applyNumberFormat="1" applyFont="1" applyFill="1" applyBorder="1"/>
    <xf numFmtId="41" fontId="0" fillId="0" borderId="21" xfId="2" applyNumberFormat="1" applyFont="1" applyFill="1" applyBorder="1"/>
    <xf numFmtId="0" fontId="0" fillId="0" borderId="8" xfId="0" applyBorder="1"/>
    <xf numFmtId="14" fontId="3" fillId="0" borderId="11" xfId="0" applyNumberFormat="1" applyFont="1" applyFill="1" applyBorder="1" applyAlignment="1">
      <alignment horizontal="center"/>
    </xf>
    <xf numFmtId="42" fontId="0" fillId="0" borderId="0" xfId="0" applyNumberFormat="1"/>
    <xf numFmtId="42" fontId="0" fillId="0" borderId="2" xfId="0" applyNumberFormat="1" applyBorder="1"/>
    <xf numFmtId="41" fontId="0" fillId="0" borderId="0" xfId="0" applyNumberFormat="1" applyFill="1" applyBorder="1"/>
    <xf numFmtId="41" fontId="0" fillId="0" borderId="11" xfId="0" applyNumberFormat="1" applyFill="1" applyBorder="1"/>
    <xf numFmtId="168" fontId="0" fillId="0" borderId="20" xfId="0" applyNumberFormat="1" applyFill="1" applyBorder="1" applyAlignment="1">
      <alignment horizontal="left" indent="1"/>
    </xf>
    <xf numFmtId="168" fontId="0" fillId="0" borderId="0" xfId="0" applyNumberFormat="1" applyFill="1" applyBorder="1" applyAlignment="1">
      <alignment horizontal="left" indent="1"/>
    </xf>
    <xf numFmtId="168" fontId="0" fillId="0" borderId="1" xfId="0" applyNumberFormat="1" applyFill="1" applyBorder="1" applyAlignment="1">
      <alignment horizontal="left" indent="1"/>
    </xf>
    <xf numFmtId="0" fontId="13" fillId="0" borderId="0" xfId="0" applyFont="1"/>
    <xf numFmtId="164" fontId="12" fillId="0" borderId="0" xfId="0" applyNumberFormat="1" applyFont="1" applyFill="1" applyBorder="1" applyAlignment="1">
      <alignment horizontal="center"/>
    </xf>
    <xf numFmtId="164" fontId="12" fillId="0" borderId="0" xfId="0" applyNumberFormat="1" applyFont="1" applyFill="1" applyBorder="1" applyAlignment="1">
      <alignment horizontal="centerContinuous"/>
    </xf>
    <xf numFmtId="164" fontId="12" fillId="0" borderId="0" xfId="0" applyNumberFormat="1" applyFont="1" applyFill="1" applyBorder="1"/>
    <xf numFmtId="41" fontId="12" fillId="0" borderId="0" xfId="0" applyNumberFormat="1" applyFont="1" applyFill="1" applyBorder="1"/>
    <xf numFmtId="167" fontId="12" fillId="0" borderId="0" xfId="0" applyNumberFormat="1" applyFont="1" applyFill="1" applyBorder="1" applyAlignment="1">
      <alignment horizontal="centerContinuous"/>
    </xf>
    <xf numFmtId="37" fontId="12" fillId="0" borderId="0" xfId="0" applyNumberFormat="1" applyFont="1" applyFill="1" applyBorder="1" applyAlignment="1">
      <alignment horizontal="center"/>
    </xf>
    <xf numFmtId="0" fontId="13" fillId="0" borderId="0" xfId="0" applyFont="1" applyFill="1" applyBorder="1"/>
    <xf numFmtId="0" fontId="13" fillId="0" borderId="20" xfId="0" applyFont="1" applyFill="1" applyBorder="1"/>
    <xf numFmtId="0" fontId="12" fillId="0" borderId="0" xfId="0" applyFont="1" applyFill="1" applyBorder="1" applyAlignment="1">
      <alignment horizontal="center"/>
    </xf>
    <xf numFmtId="14" fontId="12" fillId="0" borderId="0" xfId="0" applyNumberFormat="1" applyFont="1" applyFill="1" applyBorder="1" applyAlignment="1">
      <alignment horizontal="center"/>
    </xf>
    <xf numFmtId="0" fontId="12" fillId="0" borderId="1" xfId="0" applyFont="1" applyFill="1" applyBorder="1" applyAlignment="1">
      <alignment horizontal="center"/>
    </xf>
    <xf numFmtId="164" fontId="12" fillId="0" borderId="19" xfId="0" applyNumberFormat="1" applyFont="1" applyFill="1" applyBorder="1" applyAlignment="1">
      <alignment horizontal="center"/>
    </xf>
    <xf numFmtId="164" fontId="12" fillId="0" borderId="20" xfId="0" applyNumberFormat="1" applyFont="1" applyFill="1" applyBorder="1" applyAlignment="1">
      <alignment horizontal="center"/>
    </xf>
    <xf numFmtId="164" fontId="12" fillId="0" borderId="21" xfId="0" applyNumberFormat="1" applyFont="1" applyFill="1" applyBorder="1" applyAlignment="1">
      <alignment horizontal="center"/>
    </xf>
    <xf numFmtId="0" fontId="12" fillId="0" borderId="7" xfId="0" applyFont="1" applyFill="1" applyBorder="1" applyAlignment="1">
      <alignment horizontal="centerContinuous"/>
    </xf>
    <xf numFmtId="164" fontId="12" fillId="0" borderId="11" xfId="0" applyNumberFormat="1" applyFont="1" applyFill="1" applyBorder="1" applyAlignment="1">
      <alignment horizontal="center"/>
    </xf>
    <xf numFmtId="164" fontId="12" fillId="0" borderId="11" xfId="0" applyNumberFormat="1" applyFont="1" applyFill="1" applyBorder="1" applyAlignment="1">
      <alignment horizontal="centerContinuous"/>
    </xf>
    <xf numFmtId="0" fontId="12" fillId="0" borderId="7" xfId="0" applyFont="1" applyFill="1" applyBorder="1"/>
    <xf numFmtId="164" fontId="12" fillId="0" borderId="11" xfId="0" applyNumberFormat="1" applyFont="1" applyFill="1" applyBorder="1"/>
    <xf numFmtId="41" fontId="12" fillId="0" borderId="11" xfId="0" applyNumberFormat="1" applyFont="1" applyFill="1" applyBorder="1"/>
    <xf numFmtId="167" fontId="12" fillId="0" borderId="11" xfId="0" applyNumberFormat="1" applyFont="1" applyFill="1" applyBorder="1" applyAlignment="1">
      <alignment horizontal="centerContinuous"/>
    </xf>
    <xf numFmtId="37" fontId="12" fillId="0" borderId="11" xfId="0" applyNumberFormat="1" applyFont="1" applyFill="1" applyBorder="1" applyAlignment="1">
      <alignment horizontal="center"/>
    </xf>
    <xf numFmtId="0" fontId="13" fillId="0" borderId="7" xfId="0" applyFont="1" applyFill="1" applyBorder="1"/>
    <xf numFmtId="0" fontId="13" fillId="0" borderId="11" xfId="0" applyFont="1" applyFill="1" applyBorder="1"/>
    <xf numFmtId="0" fontId="13" fillId="0" borderId="7" xfId="0" applyFont="1" applyFill="1" applyBorder="1" applyAlignment="1">
      <alignment horizontal="left" indent="1"/>
    </xf>
    <xf numFmtId="0" fontId="12" fillId="0" borderId="8" xfId="0" applyFont="1" applyFill="1" applyBorder="1"/>
    <xf numFmtId="9" fontId="13" fillId="0" borderId="1" xfId="3" applyFont="1" applyFill="1" applyBorder="1"/>
    <xf numFmtId="9" fontId="13" fillId="0" borderId="12" xfId="3" applyFont="1" applyFill="1" applyBorder="1"/>
    <xf numFmtId="0" fontId="12" fillId="0" borderId="4" xfId="0" applyFont="1" applyFill="1" applyBorder="1" applyAlignment="1">
      <alignment horizontal="centerContinuous"/>
    </xf>
    <xf numFmtId="164" fontId="12" fillId="0" borderId="5" xfId="0" applyNumberFormat="1" applyFont="1" applyFill="1" applyBorder="1" applyAlignment="1">
      <alignment horizontal="center"/>
    </xf>
    <xf numFmtId="164" fontId="12" fillId="0" borderId="6" xfId="0" applyNumberFormat="1" applyFont="1" applyFill="1" applyBorder="1" applyAlignment="1">
      <alignment horizontal="center"/>
    </xf>
    <xf numFmtId="164" fontId="12" fillId="0" borderId="2" xfId="0" applyNumberFormat="1" applyFont="1" applyFill="1" applyBorder="1"/>
    <xf numFmtId="164" fontId="12" fillId="0" borderId="23" xfId="0" applyNumberFormat="1" applyFont="1" applyFill="1" applyBorder="1"/>
    <xf numFmtId="0" fontId="3" fillId="4" borderId="4" xfId="0" applyFont="1" applyFill="1" applyBorder="1" applyAlignment="1">
      <alignment horizontal="centerContinuous"/>
    </xf>
    <xf numFmtId="164" fontId="10" fillId="4" borderId="9" xfId="0" applyNumberFormat="1" applyFont="1" applyFill="1" applyBorder="1" applyAlignment="1">
      <alignment horizontal="center"/>
    </xf>
    <xf numFmtId="0" fontId="10" fillId="4" borderId="13" xfId="0" applyFont="1" applyFill="1" applyBorder="1" applyAlignment="1">
      <alignment horizontal="left"/>
    </xf>
    <xf numFmtId="0" fontId="0" fillId="4" borderId="14" xfId="0" applyFill="1" applyBorder="1"/>
    <xf numFmtId="164" fontId="10" fillId="4" borderId="15" xfId="0" applyNumberFormat="1" applyFont="1" applyFill="1" applyBorder="1" applyAlignment="1">
      <alignment horizontal="center"/>
    </xf>
    <xf numFmtId="0" fontId="0" fillId="4" borderId="16" xfId="0" applyFill="1" applyBorder="1"/>
    <xf numFmtId="164" fontId="10" fillId="4" borderId="17" xfId="0" applyNumberFormat="1" applyFont="1" applyFill="1" applyBorder="1"/>
    <xf numFmtId="0" fontId="10" fillId="4" borderId="16" xfId="0" applyFont="1" applyFill="1" applyBorder="1"/>
    <xf numFmtId="164" fontId="10" fillId="4" borderId="24" xfId="0" applyNumberFormat="1" applyFont="1" applyFill="1" applyBorder="1"/>
    <xf numFmtId="9" fontId="0" fillId="4" borderId="15" xfId="3" applyFont="1" applyFill="1" applyBorder="1"/>
    <xf numFmtId="0" fontId="0" fillId="4" borderId="18" xfId="0" applyFill="1" applyBorder="1"/>
    <xf numFmtId="0" fontId="0" fillId="4" borderId="19" xfId="0" applyFill="1" applyBorder="1"/>
    <xf numFmtId="0" fontId="0" fillId="4" borderId="20" xfId="0" applyFill="1" applyBorder="1"/>
    <xf numFmtId="0" fontId="5" fillId="4" borderId="27" xfId="0" applyFont="1" applyFill="1" applyBorder="1" applyAlignment="1">
      <alignment horizontal="centerContinuous"/>
    </xf>
    <xf numFmtId="0" fontId="3" fillId="4" borderId="27" xfId="0" applyFont="1" applyFill="1" applyBorder="1" applyAlignment="1">
      <alignment horizontal="centerContinuous"/>
    </xf>
    <xf numFmtId="0" fontId="3" fillId="4" borderId="28" xfId="0" applyFont="1" applyFill="1" applyBorder="1" applyAlignment="1">
      <alignment horizontal="centerContinuous"/>
    </xf>
    <xf numFmtId="0" fontId="0" fillId="4" borderId="7" xfId="0" applyFill="1" applyBorder="1"/>
    <xf numFmtId="0" fontId="0" fillId="4" borderId="0" xfId="0" applyFill="1" applyBorder="1"/>
    <xf numFmtId="0" fontId="0" fillId="4" borderId="1" xfId="0" applyFill="1" applyBorder="1" applyAlignment="1">
      <alignment horizontal="center"/>
    </xf>
    <xf numFmtId="0" fontId="0" fillId="4" borderId="12" xfId="0" applyFill="1" applyBorder="1" applyAlignment="1">
      <alignment horizontal="center"/>
    </xf>
    <xf numFmtId="0" fontId="4" fillId="4" borderId="7" xfId="0" applyFont="1" applyFill="1" applyBorder="1"/>
    <xf numFmtId="0" fontId="0" fillId="4" borderId="11" xfId="0" applyFill="1" applyBorder="1"/>
    <xf numFmtId="164" fontId="0" fillId="4" borderId="0" xfId="0" applyNumberFormat="1" applyFill="1" applyBorder="1"/>
    <xf numFmtId="164" fontId="0" fillId="4" borderId="11" xfId="0" applyNumberFormat="1" applyFill="1" applyBorder="1"/>
    <xf numFmtId="164" fontId="3" fillId="4" borderId="2" xfId="0" applyNumberFormat="1" applyFont="1" applyFill="1" applyBorder="1"/>
    <xf numFmtId="164" fontId="3" fillId="4" borderId="23" xfId="0" applyNumberFormat="1" applyFont="1" applyFill="1" applyBorder="1"/>
    <xf numFmtId="165" fontId="0" fillId="4" borderId="0" xfId="0" applyNumberFormat="1" applyFill="1" applyBorder="1"/>
    <xf numFmtId="165" fontId="0" fillId="4" borderId="11" xfId="0" applyNumberFormat="1" applyFill="1" applyBorder="1"/>
    <xf numFmtId="0" fontId="0" fillId="4" borderId="8" xfId="0" applyFill="1" applyBorder="1"/>
    <xf numFmtId="0" fontId="0" fillId="4" borderId="1" xfId="0" applyFill="1" applyBorder="1"/>
    <xf numFmtId="164" fontId="3" fillId="4" borderId="1" xfId="0" applyNumberFormat="1" applyFont="1" applyFill="1" applyBorder="1"/>
    <xf numFmtId="164" fontId="3" fillId="4" borderId="12" xfId="0" applyNumberFormat="1" applyFont="1" applyFill="1" applyBorder="1"/>
    <xf numFmtId="165" fontId="9" fillId="4" borderId="0" xfId="1" applyNumberFormat="1" applyFont="1" applyFill="1"/>
    <xf numFmtId="164" fontId="0" fillId="4" borderId="0" xfId="2" applyNumberFormat="1" applyFont="1" applyFill="1"/>
    <xf numFmtId="0" fontId="3" fillId="4" borderId="25" xfId="0" applyFont="1" applyFill="1" applyBorder="1" applyAlignment="1">
      <alignment horizontal="centerContinuous"/>
    </xf>
    <xf numFmtId="164" fontId="10" fillId="4" borderId="10" xfId="0" applyNumberFormat="1" applyFont="1" applyFill="1" applyBorder="1" applyAlignment="1">
      <alignment horizontal="center"/>
    </xf>
    <xf numFmtId="42" fontId="10" fillId="4" borderId="17" xfId="0" applyNumberFormat="1" applyFont="1" applyFill="1" applyBorder="1"/>
    <xf numFmtId="0" fontId="3" fillId="4" borderId="20" xfId="0" applyFont="1" applyFill="1" applyBorder="1" applyAlignment="1">
      <alignment horizontal="centerContinuous"/>
    </xf>
    <xf numFmtId="0" fontId="3" fillId="4" borderId="21" xfId="0" applyFont="1" applyFill="1" applyBorder="1" applyAlignment="1">
      <alignment horizontal="centerContinuous"/>
    </xf>
    <xf numFmtId="0" fontId="5" fillId="4" borderId="3" xfId="0" applyFont="1" applyFill="1" applyBorder="1" applyAlignment="1">
      <alignment horizontal="centerContinuous"/>
    </xf>
    <xf numFmtId="0" fontId="3" fillId="4" borderId="3" xfId="0" applyFont="1" applyFill="1" applyBorder="1" applyAlignment="1">
      <alignment horizontal="centerContinuous"/>
    </xf>
    <xf numFmtId="0" fontId="3" fillId="4" borderId="22" xfId="0" applyFont="1" applyFill="1" applyBorder="1" applyAlignment="1">
      <alignment horizontal="centerContinuous"/>
    </xf>
    <xf numFmtId="43" fontId="0" fillId="0" borderId="0" xfId="0" applyNumberFormat="1"/>
    <xf numFmtId="0" fontId="3" fillId="5" borderId="0" xfId="0" applyFont="1" applyFill="1"/>
    <xf numFmtId="43" fontId="3" fillId="5" borderId="0" xfId="0" applyNumberFormat="1" applyFont="1" applyFill="1"/>
    <xf numFmtId="165" fontId="0" fillId="5" borderId="0" xfId="0" applyNumberFormat="1" applyFill="1"/>
    <xf numFmtId="9" fontId="11" fillId="0" borderId="0" xfId="3" applyFont="1"/>
    <xf numFmtId="41" fontId="0" fillId="0" borderId="0" xfId="0" applyNumberFormat="1"/>
    <xf numFmtId="0" fontId="0" fillId="0" borderId="26" xfId="0" applyBorder="1"/>
    <xf numFmtId="0" fontId="3" fillId="0" borderId="30" xfId="0" applyFont="1" applyBorder="1" applyAlignment="1">
      <alignment horizontal="center"/>
    </xf>
    <xf numFmtId="0" fontId="0" fillId="0" borderId="29" xfId="0" applyBorder="1"/>
    <xf numFmtId="14" fontId="0" fillId="0" borderId="29" xfId="0" applyNumberFormat="1" applyBorder="1"/>
    <xf numFmtId="0" fontId="0" fillId="0" borderId="30" xfId="0" applyBorder="1"/>
    <xf numFmtId="0" fontId="0" fillId="0" borderId="7" xfId="0" applyBorder="1" applyAlignment="1">
      <alignment horizontal="center"/>
    </xf>
    <xf numFmtId="0" fontId="0" fillId="0" borderId="11" xfId="0" applyBorder="1" applyAlignment="1">
      <alignment horizontal="center"/>
    </xf>
    <xf numFmtId="42" fontId="0" fillId="0" borderId="7" xfId="0" applyNumberFormat="1" applyBorder="1"/>
    <xf numFmtId="42" fontId="0" fillId="0" borderId="11" xfId="0" applyNumberFormat="1" applyBorder="1"/>
    <xf numFmtId="41" fontId="0" fillId="0" borderId="7" xfId="0" applyNumberFormat="1" applyBorder="1"/>
    <xf numFmtId="41" fontId="0" fillId="0" borderId="11" xfId="0" applyNumberFormat="1" applyBorder="1"/>
    <xf numFmtId="41" fontId="0" fillId="0" borderId="8" xfId="0" applyNumberFormat="1" applyBorder="1"/>
    <xf numFmtId="41" fontId="0" fillId="0" borderId="12" xfId="0" applyNumberFormat="1" applyBorder="1"/>
    <xf numFmtId="0" fontId="3" fillId="0" borderId="19" xfId="0" applyFont="1" applyBorder="1" applyAlignment="1">
      <alignment horizontal="centerContinuous"/>
    </xf>
    <xf numFmtId="0" fontId="3" fillId="0" borderId="21" xfId="0" applyFont="1" applyBorder="1" applyAlignment="1">
      <alignment horizontal="centerContinuous"/>
    </xf>
    <xf numFmtId="0" fontId="3" fillId="0" borderId="8" xfId="0" applyFont="1" applyBorder="1" applyAlignment="1">
      <alignment horizontal="center"/>
    </xf>
    <xf numFmtId="0" fontId="3" fillId="0" borderId="12" xfId="0" applyFont="1" applyBorder="1" applyAlignment="1">
      <alignment horizontal="center"/>
    </xf>
    <xf numFmtId="41" fontId="0" fillId="0" borderId="0" xfId="0" applyNumberFormat="1" applyBorder="1"/>
    <xf numFmtId="0" fontId="0" fillId="0" borderId="0" xfId="0" applyNumberFormat="1" applyAlignment="1"/>
    <xf numFmtId="0" fontId="0" fillId="0" borderId="0" xfId="0" applyNumberFormat="1" applyFill="1" applyAlignment="1">
      <alignment horizontal="right"/>
    </xf>
    <xf numFmtId="0" fontId="15" fillId="0" borderId="0" xfId="0" applyNumberFormat="1" applyFont="1" applyAlignment="1">
      <alignment horizontal="right"/>
    </xf>
    <xf numFmtId="0" fontId="16" fillId="0" borderId="19" xfId="0" applyFont="1" applyBorder="1" applyAlignment="1">
      <alignment horizontal="centerContinuous" vertical="center"/>
    </xf>
    <xf numFmtId="0" fontId="16" fillId="0" borderId="21" xfId="0" applyFont="1" applyBorder="1" applyAlignment="1">
      <alignment horizontal="centerContinuous" vertical="center"/>
    </xf>
    <xf numFmtId="0" fontId="16" fillId="0" borderId="4" xfId="0" applyFont="1" applyBorder="1" applyAlignment="1">
      <alignment horizontal="centerContinuous" vertical="center"/>
    </xf>
    <xf numFmtId="0" fontId="16" fillId="0" borderId="5" xfId="0" applyNumberFormat="1" applyFont="1" applyBorder="1" applyAlignment="1">
      <alignment horizontal="centerContinuous" vertical="center"/>
    </xf>
    <xf numFmtId="0" fontId="16" fillId="0" borderId="6" xfId="0" applyNumberFormat="1" applyFont="1" applyBorder="1" applyAlignment="1">
      <alignment horizontal="centerContinuous" vertical="center"/>
    </xf>
    <xf numFmtId="0" fontId="3" fillId="0" borderId="4" xfId="0" applyNumberFormat="1" applyFont="1" applyBorder="1" applyAlignment="1">
      <alignment horizontal="center" vertical="center"/>
    </xf>
    <xf numFmtId="0" fontId="3" fillId="0" borderId="4" xfId="0" applyNumberFormat="1" applyFont="1" applyBorder="1" applyAlignment="1">
      <alignment horizontal="center" vertical="center" wrapText="1"/>
    </xf>
    <xf numFmtId="0" fontId="16" fillId="0" borderId="4" xfId="0" applyNumberFormat="1" applyFont="1" applyBorder="1" applyAlignment="1">
      <alignment horizontal="center" vertical="center" wrapText="1"/>
    </xf>
    <xf numFmtId="0" fontId="16" fillId="0" borderId="5" xfId="0" applyNumberFormat="1" applyFont="1" applyBorder="1" applyAlignment="1">
      <alignment horizontal="center" vertical="center" wrapText="1"/>
    </xf>
    <xf numFmtId="0" fontId="16" fillId="0" borderId="6" xfId="0" applyNumberFormat="1" applyFont="1" applyBorder="1" applyAlignment="1">
      <alignment horizontal="center" vertical="center" wrapText="1"/>
    </xf>
    <xf numFmtId="0" fontId="1" fillId="0" borderId="0" xfId="0" applyNumberFormat="1" applyFont="1" applyAlignment="1"/>
    <xf numFmtId="0" fontId="17" fillId="0" borderId="26" xfId="0" applyNumberFormat="1" applyFont="1" applyBorder="1" applyAlignment="1"/>
    <xf numFmtId="0" fontId="0" fillId="0" borderId="0" xfId="0" applyNumberFormat="1" applyAlignment="1">
      <alignment horizontal="center"/>
    </xf>
    <xf numFmtId="42" fontId="17" fillId="0" borderId="19" xfId="0" applyNumberFormat="1" applyFont="1" applyBorder="1" applyAlignment="1"/>
    <xf numFmtId="42" fontId="0" fillId="0" borderId="0" xfId="0" applyNumberFormat="1" applyAlignment="1"/>
    <xf numFmtId="42" fontId="17" fillId="0" borderId="11" xfId="0" applyNumberFormat="1" applyFont="1" applyBorder="1" applyAlignment="1"/>
    <xf numFmtId="0" fontId="17" fillId="0" borderId="29" xfId="0" applyNumberFormat="1" applyFont="1" applyBorder="1" applyAlignment="1"/>
    <xf numFmtId="41" fontId="17" fillId="0" borderId="7" xfId="0" applyNumberFormat="1" applyFont="1" applyBorder="1" applyAlignment="1"/>
    <xf numFmtId="41" fontId="0" fillId="0" borderId="0" xfId="0" applyNumberFormat="1" applyAlignment="1"/>
    <xf numFmtId="41" fontId="17" fillId="0" borderId="11" xfId="0" applyNumberFormat="1" applyFont="1" applyBorder="1" applyAlignment="1"/>
    <xf numFmtId="41" fontId="0" fillId="0" borderId="0" xfId="0" applyNumberFormat="1" applyFill="1" applyAlignment="1"/>
    <xf numFmtId="41" fontId="17" fillId="0" borderId="7" xfId="0" applyNumberFormat="1" applyFont="1" applyFill="1" applyBorder="1" applyAlignment="1"/>
    <xf numFmtId="41" fontId="17" fillId="0" borderId="7" xfId="4" applyNumberFormat="1" applyFont="1" applyFill="1" applyBorder="1"/>
    <xf numFmtId="41" fontId="17" fillId="0" borderId="1" xfId="4" applyNumberFormat="1" applyFont="1" applyFill="1" applyBorder="1"/>
    <xf numFmtId="41" fontId="17" fillId="0" borderId="11" xfId="4" applyNumberFormat="1" applyFont="1" applyBorder="1"/>
    <xf numFmtId="0" fontId="16" fillId="0" borderId="4" xfId="0" applyNumberFormat="1" applyFont="1" applyBorder="1" applyAlignment="1"/>
    <xf numFmtId="0" fontId="16" fillId="0" borderId="6" xfId="0" applyNumberFormat="1" applyFont="1" applyBorder="1" applyAlignment="1"/>
    <xf numFmtId="42" fontId="16" fillId="0" borderId="4" xfId="0" applyNumberFormat="1" applyFont="1" applyBorder="1" applyAlignment="1"/>
    <xf numFmtId="42" fontId="16" fillId="0" borderId="8" xfId="0" applyNumberFormat="1" applyFont="1" applyBorder="1" applyAlignment="1"/>
    <xf numFmtId="42" fontId="16" fillId="0" borderId="25" xfId="0" applyNumberFormat="1" applyFont="1" applyBorder="1" applyAlignment="1"/>
    <xf numFmtId="0" fontId="0" fillId="0" borderId="0" xfId="0" applyNumberFormat="1" applyAlignment="1">
      <alignment wrapText="1"/>
    </xf>
    <xf numFmtId="0" fontId="2" fillId="0" borderId="0" xfId="0" applyNumberFormat="1" applyFont="1" applyAlignment="1"/>
    <xf numFmtId="0" fontId="0" fillId="0" borderId="0" xfId="0" applyNumberFormat="1" applyAlignment="1">
      <alignment wrapText="1"/>
    </xf>
    <xf numFmtId="0" fontId="14" fillId="0" borderId="0" xfId="0" applyNumberFormat="1" applyFont="1" applyAlignment="1">
      <alignment horizontal="center"/>
    </xf>
    <xf numFmtId="0" fontId="14" fillId="6" borderId="0" xfId="0" applyNumberFormat="1" applyFont="1" applyFill="1" applyAlignment="1">
      <alignment horizontal="center"/>
    </xf>
    <xf numFmtId="169" fontId="14" fillId="0" borderId="0" xfId="0" applyNumberFormat="1" applyFont="1" applyAlignment="1">
      <alignment horizontal="center" wrapText="1"/>
    </xf>
    <xf numFmtId="0" fontId="16" fillId="0" borderId="4" xfId="0" applyNumberFormat="1" applyFont="1" applyBorder="1" applyAlignment="1">
      <alignment horizontal="center" vertical="center" wrapText="1"/>
    </xf>
    <xf numFmtId="0" fontId="16" fillId="0" borderId="5" xfId="0" applyNumberFormat="1" applyFont="1" applyBorder="1" applyAlignment="1">
      <alignment horizontal="center" vertical="center" wrapText="1"/>
    </xf>
    <xf numFmtId="0" fontId="16" fillId="0" borderId="6" xfId="0" applyNumberFormat="1" applyFont="1" applyBorder="1" applyAlignment="1">
      <alignment horizontal="center" vertical="center" wrapText="1"/>
    </xf>
    <xf numFmtId="0" fontId="12" fillId="0" borderId="19" xfId="0" applyFont="1" applyFill="1" applyBorder="1" applyAlignment="1">
      <alignment horizontal="center" vertical="center"/>
    </xf>
    <xf numFmtId="0" fontId="12" fillId="0" borderId="20" xfId="0" applyFont="1" applyFill="1" applyBorder="1" applyAlignment="1">
      <alignment horizontal="center" vertical="center"/>
    </xf>
    <xf numFmtId="0" fontId="12" fillId="0" borderId="21" xfId="0" applyFont="1" applyFill="1" applyBorder="1" applyAlignment="1">
      <alignment horizontal="center" vertical="center"/>
    </xf>
    <xf numFmtId="0" fontId="12" fillId="0" borderId="8" xfId="0" applyFont="1" applyFill="1" applyBorder="1" applyAlignment="1">
      <alignment horizontal="center" vertical="center"/>
    </xf>
    <xf numFmtId="0" fontId="12" fillId="0" borderId="1" xfId="0" applyFont="1" applyFill="1" applyBorder="1" applyAlignment="1">
      <alignment horizontal="center" vertical="center"/>
    </xf>
    <xf numFmtId="0" fontId="12" fillId="0" borderId="12" xfId="0" applyFont="1" applyFill="1" applyBorder="1" applyAlignment="1">
      <alignment horizontal="center" vertical="center"/>
    </xf>
  </cellXfs>
  <cellStyles count="5">
    <cellStyle name="Comma" xfId="1" builtinId="3"/>
    <cellStyle name="Currency" xfId="2" builtinId="4"/>
    <cellStyle name="Normal" xfId="0" builtinId="0"/>
    <cellStyle name="Normal 154" xfId="4" xr:uid="{00000000-0005-0000-0000-000003000000}"/>
    <cellStyle name="Percent" xfId="3" builtinId="5"/>
  </cellStyles>
  <dxfs count="16">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s>
  <tableStyles count="0" defaultTableStyle="TableStyleMedium2" defaultPivotStyle="PivotStyleLight16"/>
  <colors>
    <mruColors>
      <color rgb="FFCC99FF"/>
      <color rgb="FF0000FF"/>
      <color rgb="FFFFCCFF"/>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Tax Adjusted EDIT Amortization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4926219688220596"/>
          <c:y val="0.20334321985561332"/>
          <c:w val="0.74329608624264099"/>
          <c:h val="0.63047357528152148"/>
        </c:manualLayout>
      </c:layout>
      <c:barChart>
        <c:barDir val="col"/>
        <c:grouping val="clustered"/>
        <c:varyColors val="0"/>
        <c:ser>
          <c:idx val="3"/>
          <c:order val="3"/>
          <c:tx>
            <c:strRef>
              <c:f>'Scenario 1'!$A$55</c:f>
              <c:strCache>
                <c:ptCount val="1"/>
                <c:pt idx="0">
                  <c:v>Tax Adjusted EDIT Amort</c:v>
                </c:pt>
              </c:strCache>
            </c:strRef>
          </c:tx>
          <c:spPr>
            <a:solidFill>
              <a:schemeClr val="accent4"/>
            </a:solidFill>
            <a:ln>
              <a:noFill/>
            </a:ln>
            <a:effectLst/>
          </c:spPr>
          <c:invertIfNegative val="0"/>
          <c:cat>
            <c:strRef>
              <c:f>'Scenario 1'!$B$50:$AX$50</c:f>
              <c:strCache>
                <c:ptCount val="49"/>
                <c:pt idx="1">
                  <c:v>Jul - Dec 2020</c:v>
                </c:pt>
                <c:pt idx="2">
                  <c:v>2021</c:v>
                </c:pt>
                <c:pt idx="3">
                  <c:v>2022</c:v>
                </c:pt>
                <c:pt idx="4">
                  <c:v>2023</c:v>
                </c:pt>
                <c:pt idx="5">
                  <c:v>2024</c:v>
                </c:pt>
                <c:pt idx="6">
                  <c:v>2025</c:v>
                </c:pt>
                <c:pt idx="7">
                  <c:v>2026</c:v>
                </c:pt>
                <c:pt idx="8">
                  <c:v>2027</c:v>
                </c:pt>
                <c:pt idx="9">
                  <c:v>2028</c:v>
                </c:pt>
                <c:pt idx="10">
                  <c:v>2029</c:v>
                </c:pt>
                <c:pt idx="11">
                  <c:v>2030</c:v>
                </c:pt>
                <c:pt idx="12">
                  <c:v>2031</c:v>
                </c:pt>
                <c:pt idx="13">
                  <c:v>2032</c:v>
                </c:pt>
                <c:pt idx="14">
                  <c:v>2033</c:v>
                </c:pt>
                <c:pt idx="15">
                  <c:v>2034</c:v>
                </c:pt>
                <c:pt idx="16">
                  <c:v>2035</c:v>
                </c:pt>
                <c:pt idx="17">
                  <c:v>2036</c:v>
                </c:pt>
                <c:pt idx="18">
                  <c:v>2037</c:v>
                </c:pt>
                <c:pt idx="19">
                  <c:v>2038</c:v>
                </c:pt>
                <c:pt idx="20">
                  <c:v>2039</c:v>
                </c:pt>
                <c:pt idx="21">
                  <c:v>2040</c:v>
                </c:pt>
                <c:pt idx="22">
                  <c:v>2041</c:v>
                </c:pt>
                <c:pt idx="23">
                  <c:v>2042</c:v>
                </c:pt>
                <c:pt idx="24">
                  <c:v>2044</c:v>
                </c:pt>
                <c:pt idx="25">
                  <c:v>2045</c:v>
                </c:pt>
                <c:pt idx="26">
                  <c:v>2046</c:v>
                </c:pt>
                <c:pt idx="27">
                  <c:v>2047</c:v>
                </c:pt>
                <c:pt idx="28">
                  <c:v>2048</c:v>
                </c:pt>
                <c:pt idx="29">
                  <c:v>2049</c:v>
                </c:pt>
                <c:pt idx="30">
                  <c:v>2050</c:v>
                </c:pt>
                <c:pt idx="31">
                  <c:v>2051</c:v>
                </c:pt>
                <c:pt idx="32">
                  <c:v>2052</c:v>
                </c:pt>
                <c:pt idx="33">
                  <c:v>2053</c:v>
                </c:pt>
                <c:pt idx="34">
                  <c:v>2054</c:v>
                </c:pt>
                <c:pt idx="35">
                  <c:v>2055</c:v>
                </c:pt>
                <c:pt idx="36">
                  <c:v>2056</c:v>
                </c:pt>
                <c:pt idx="37">
                  <c:v>2057</c:v>
                </c:pt>
                <c:pt idx="38">
                  <c:v>2058</c:v>
                </c:pt>
                <c:pt idx="39">
                  <c:v>2059</c:v>
                </c:pt>
                <c:pt idx="40">
                  <c:v>2060</c:v>
                </c:pt>
                <c:pt idx="41">
                  <c:v>2061</c:v>
                </c:pt>
                <c:pt idx="42">
                  <c:v>2062</c:v>
                </c:pt>
                <c:pt idx="43">
                  <c:v>2063</c:v>
                </c:pt>
                <c:pt idx="44">
                  <c:v>2064</c:v>
                </c:pt>
                <c:pt idx="45">
                  <c:v>2065</c:v>
                </c:pt>
                <c:pt idx="46">
                  <c:v>2066</c:v>
                </c:pt>
                <c:pt idx="47">
                  <c:v>2067</c:v>
                </c:pt>
                <c:pt idx="48">
                  <c:v>2068</c:v>
                </c:pt>
              </c:strCache>
            </c:strRef>
          </c:cat>
          <c:val>
            <c:numRef>
              <c:f>'Scenario 1'!$B$55:$AX$55</c:f>
              <c:numCache>
                <c:formatCode>_(* #,##0_);_(* \(#,##0\);_(* "-"??_);_(@_)</c:formatCode>
                <c:ptCount val="49"/>
                <c:pt idx="1">
                  <c:v>16217633.469527341</c:v>
                </c:pt>
                <c:pt idx="2">
                  <c:v>30399322.548974659</c:v>
                </c:pt>
                <c:pt idx="3">
                  <c:v>30885079.488120139</c:v>
                </c:pt>
                <c:pt idx="4">
                  <c:v>29917033.869467515</c:v>
                </c:pt>
                <c:pt idx="5">
                  <c:v>30209064.950382195</c:v>
                </c:pt>
                <c:pt idx="6">
                  <c:v>30767461.806181408</c:v>
                </c:pt>
                <c:pt idx="7">
                  <c:v>31602266.424166437</c:v>
                </c:pt>
                <c:pt idx="8">
                  <c:v>30372347.779105786</c:v>
                </c:pt>
                <c:pt idx="9">
                  <c:v>31994649.232874922</c:v>
                </c:pt>
                <c:pt idx="10">
                  <c:v>33077286.197458144</c:v>
                </c:pt>
                <c:pt idx="11">
                  <c:v>32947900.114060938</c:v>
                </c:pt>
                <c:pt idx="12">
                  <c:v>31408739.120111316</c:v>
                </c:pt>
                <c:pt idx="13">
                  <c:v>29894351.131300531</c:v>
                </c:pt>
                <c:pt idx="14">
                  <c:v>31154979.155259963</c:v>
                </c:pt>
                <c:pt idx="15">
                  <c:v>30860577.426079702</c:v>
                </c:pt>
                <c:pt idx="16">
                  <c:v>27599214.995361779</c:v>
                </c:pt>
                <c:pt idx="17">
                  <c:v>27141906.408430345</c:v>
                </c:pt>
                <c:pt idx="18">
                  <c:v>25419447.266721144</c:v>
                </c:pt>
                <c:pt idx="19">
                  <c:v>24536619.631118666</c:v>
                </c:pt>
                <c:pt idx="20">
                  <c:v>23630210.682697408</c:v>
                </c:pt>
                <c:pt idx="21">
                  <c:v>22395689.211992677</c:v>
                </c:pt>
                <c:pt idx="22">
                  <c:v>21518485.330821581</c:v>
                </c:pt>
                <c:pt idx="23">
                  <c:v>20614548.1380255</c:v>
                </c:pt>
                <c:pt idx="24">
                  <c:v>18823759.442529809</c:v>
                </c:pt>
                <c:pt idx="25">
                  <c:v>18293417.146462858</c:v>
                </c:pt>
                <c:pt idx="26">
                  <c:v>17754803.987014167</c:v>
                </c:pt>
                <c:pt idx="27">
                  <c:v>17167499.990319088</c:v>
                </c:pt>
                <c:pt idx="28">
                  <c:v>16545743.084511636</c:v>
                </c:pt>
                <c:pt idx="29">
                  <c:v>15945515.176384535</c:v>
                </c:pt>
                <c:pt idx="30">
                  <c:v>14942211.794477524</c:v>
                </c:pt>
                <c:pt idx="31">
                  <c:v>14080078.092310933</c:v>
                </c:pt>
                <c:pt idx="32">
                  <c:v>13267687.663137311</c:v>
                </c:pt>
                <c:pt idx="33">
                  <c:v>12502170.426362623</c:v>
                </c:pt>
                <c:pt idx="34">
                  <c:v>11780821.898912268</c:v>
                </c:pt>
                <c:pt idx="35">
                  <c:v>11101093.640607944</c:v>
                </c:pt>
                <c:pt idx="36">
                  <c:v>10460584.250825869</c:v>
                </c:pt>
                <c:pt idx="37">
                  <c:v>9857030.8846285585</c:v>
                </c:pt>
                <c:pt idx="38">
                  <c:v>9288301.2583977208</c:v>
                </c:pt>
                <c:pt idx="39">
                  <c:v>8752386.1167250108</c:v>
                </c:pt>
                <c:pt idx="40">
                  <c:v>8247392.1339471443</c:v>
                </c:pt>
                <c:pt idx="41">
                  <c:v>7771535.2252472322</c:v>
                </c:pt>
                <c:pt idx="42">
                  <c:v>7323134.2436912898</c:v>
                </c:pt>
                <c:pt idx="43">
                  <c:v>6900605.0409323042</c:v>
                </c:pt>
                <c:pt idx="44">
                  <c:v>6502454.8705989411</c:v>
                </c:pt>
                <c:pt idx="45">
                  <c:v>6127277.1145968093</c:v>
                </c:pt>
                <c:pt idx="46">
                  <c:v>5773746.313690858</c:v>
                </c:pt>
                <c:pt idx="47">
                  <c:v>5440613.4848125586</c:v>
                </c:pt>
                <c:pt idx="48">
                  <c:v>4129602.9322167281</c:v>
                </c:pt>
              </c:numCache>
            </c:numRef>
          </c:val>
          <c:extLst>
            <c:ext xmlns:c16="http://schemas.microsoft.com/office/drawing/2014/chart" uri="{C3380CC4-5D6E-409C-BE32-E72D297353CC}">
              <c16:uniqueId val="{00000003-1571-49BF-8DFB-7EDE5E84342B}"/>
            </c:ext>
          </c:extLst>
        </c:ser>
        <c:dLbls>
          <c:showLegendKey val="0"/>
          <c:showVal val="0"/>
          <c:showCatName val="0"/>
          <c:showSerName val="0"/>
          <c:showPercent val="0"/>
          <c:showBubbleSize val="0"/>
        </c:dLbls>
        <c:gapWidth val="150"/>
        <c:axId val="739811872"/>
        <c:axId val="739813840"/>
        <c:extLst>
          <c:ext xmlns:c15="http://schemas.microsoft.com/office/drawing/2012/chart" uri="{02D57815-91ED-43cb-92C2-25804820EDAC}">
            <c15:filteredBarSeries>
              <c15:ser>
                <c:idx val="0"/>
                <c:order val="0"/>
                <c:tx>
                  <c:strRef>
                    <c:extLst>
                      <c:ext uri="{02D57815-91ED-43cb-92C2-25804820EDAC}">
                        <c15:formulaRef>
                          <c15:sqref>'Scenario 1'!$A$51</c15:sqref>
                        </c15:formulaRef>
                      </c:ext>
                    </c:extLst>
                    <c:strCache>
                      <c:ptCount val="1"/>
                      <c:pt idx="0">
                        <c:v>EDIT Amort</c:v>
                      </c:pt>
                    </c:strCache>
                  </c:strRef>
                </c:tx>
                <c:spPr>
                  <a:solidFill>
                    <a:schemeClr val="accent1"/>
                  </a:solidFill>
                  <a:ln>
                    <a:noFill/>
                  </a:ln>
                  <a:effectLst/>
                </c:spPr>
                <c:invertIfNegative val="0"/>
                <c:cat>
                  <c:strRef>
                    <c:extLst>
                      <c:ext uri="{02D57815-91ED-43cb-92C2-25804820EDAC}">
                        <c15:formulaRef>
                          <c15:sqref>'Scenario 1'!$B$50:$AX$50</c15:sqref>
                        </c15:formulaRef>
                      </c:ext>
                    </c:extLst>
                    <c:strCache>
                      <c:ptCount val="49"/>
                      <c:pt idx="1">
                        <c:v>Jul - Dec 2020</c:v>
                      </c:pt>
                      <c:pt idx="2">
                        <c:v>2021</c:v>
                      </c:pt>
                      <c:pt idx="3">
                        <c:v>2022</c:v>
                      </c:pt>
                      <c:pt idx="4">
                        <c:v>2023</c:v>
                      </c:pt>
                      <c:pt idx="5">
                        <c:v>2024</c:v>
                      </c:pt>
                      <c:pt idx="6">
                        <c:v>2025</c:v>
                      </c:pt>
                      <c:pt idx="7">
                        <c:v>2026</c:v>
                      </c:pt>
                      <c:pt idx="8">
                        <c:v>2027</c:v>
                      </c:pt>
                      <c:pt idx="9">
                        <c:v>2028</c:v>
                      </c:pt>
                      <c:pt idx="10">
                        <c:v>2029</c:v>
                      </c:pt>
                      <c:pt idx="11">
                        <c:v>2030</c:v>
                      </c:pt>
                      <c:pt idx="12">
                        <c:v>2031</c:v>
                      </c:pt>
                      <c:pt idx="13">
                        <c:v>2032</c:v>
                      </c:pt>
                      <c:pt idx="14">
                        <c:v>2033</c:v>
                      </c:pt>
                      <c:pt idx="15">
                        <c:v>2034</c:v>
                      </c:pt>
                      <c:pt idx="16">
                        <c:v>2035</c:v>
                      </c:pt>
                      <c:pt idx="17">
                        <c:v>2036</c:v>
                      </c:pt>
                      <c:pt idx="18">
                        <c:v>2037</c:v>
                      </c:pt>
                      <c:pt idx="19">
                        <c:v>2038</c:v>
                      </c:pt>
                      <c:pt idx="20">
                        <c:v>2039</c:v>
                      </c:pt>
                      <c:pt idx="21">
                        <c:v>2040</c:v>
                      </c:pt>
                      <c:pt idx="22">
                        <c:v>2041</c:v>
                      </c:pt>
                      <c:pt idx="23">
                        <c:v>2042</c:v>
                      </c:pt>
                      <c:pt idx="24">
                        <c:v>2044</c:v>
                      </c:pt>
                      <c:pt idx="25">
                        <c:v>2045</c:v>
                      </c:pt>
                      <c:pt idx="26">
                        <c:v>2046</c:v>
                      </c:pt>
                      <c:pt idx="27">
                        <c:v>2047</c:v>
                      </c:pt>
                      <c:pt idx="28">
                        <c:v>2048</c:v>
                      </c:pt>
                      <c:pt idx="29">
                        <c:v>2049</c:v>
                      </c:pt>
                      <c:pt idx="30">
                        <c:v>2050</c:v>
                      </c:pt>
                      <c:pt idx="31">
                        <c:v>2051</c:v>
                      </c:pt>
                      <c:pt idx="32">
                        <c:v>2052</c:v>
                      </c:pt>
                      <c:pt idx="33">
                        <c:v>2053</c:v>
                      </c:pt>
                      <c:pt idx="34">
                        <c:v>2054</c:v>
                      </c:pt>
                      <c:pt idx="35">
                        <c:v>2055</c:v>
                      </c:pt>
                      <c:pt idx="36">
                        <c:v>2056</c:v>
                      </c:pt>
                      <c:pt idx="37">
                        <c:v>2057</c:v>
                      </c:pt>
                      <c:pt idx="38">
                        <c:v>2058</c:v>
                      </c:pt>
                      <c:pt idx="39">
                        <c:v>2059</c:v>
                      </c:pt>
                      <c:pt idx="40">
                        <c:v>2060</c:v>
                      </c:pt>
                      <c:pt idx="41">
                        <c:v>2061</c:v>
                      </c:pt>
                      <c:pt idx="42">
                        <c:v>2062</c:v>
                      </c:pt>
                      <c:pt idx="43">
                        <c:v>2063</c:v>
                      </c:pt>
                      <c:pt idx="44">
                        <c:v>2064</c:v>
                      </c:pt>
                      <c:pt idx="45">
                        <c:v>2065</c:v>
                      </c:pt>
                      <c:pt idx="46">
                        <c:v>2066</c:v>
                      </c:pt>
                      <c:pt idx="47">
                        <c:v>2067</c:v>
                      </c:pt>
                      <c:pt idx="48">
                        <c:v>2068</c:v>
                      </c:pt>
                    </c:strCache>
                  </c:strRef>
                </c:cat>
                <c:val>
                  <c:numRef>
                    <c:extLst>
                      <c:ext uri="{02D57815-91ED-43cb-92C2-25804820EDAC}">
                        <c15:formulaRef>
                          <c15:sqref>'Scenario 1'!$B$51:$AX$51</c15:sqref>
                        </c15:formulaRef>
                      </c:ext>
                    </c:extLst>
                    <c:numCache>
                      <c:formatCode>_(* #,##0_);_(* \(#,##0\);_(* "-"??_);_(@_)</c:formatCode>
                      <c:ptCount val="49"/>
                      <c:pt idx="1">
                        <c:v>12811930.4409266</c:v>
                      </c:pt>
                      <c:pt idx="2">
                        <c:v>24015464.813689981</c:v>
                      </c:pt>
                      <c:pt idx="3">
                        <c:v>24399212.795614909</c:v>
                      </c:pt>
                      <c:pt idx="4">
                        <c:v>23634456.756879337</c:v>
                      </c:pt>
                      <c:pt idx="5">
                        <c:v>23865161.310801934</c:v>
                      </c:pt>
                      <c:pt idx="6">
                        <c:v>24306294.826883312</c:v>
                      </c:pt>
                      <c:pt idx="7">
                        <c:v>24965790.475091487</c:v>
                      </c:pt>
                      <c:pt idx="8">
                        <c:v>23994154.745493572</c:v>
                      </c:pt>
                      <c:pt idx="9">
                        <c:v>25275772.89397119</c:v>
                      </c:pt>
                      <c:pt idx="10">
                        <c:v>26131056.095991936</c:v>
                      </c:pt>
                      <c:pt idx="11">
                        <c:v>26028841.090108141</c:v>
                      </c:pt>
                      <c:pt idx="12">
                        <c:v>24812903.904887941</c:v>
                      </c:pt>
                      <c:pt idx="13">
                        <c:v>23616537.393727422</c:v>
                      </c:pt>
                      <c:pt idx="14">
                        <c:v>24612433.532655373</c:v>
                      </c:pt>
                      <c:pt idx="15">
                        <c:v>24379856.166602965</c:v>
                      </c:pt>
                      <c:pt idx="16">
                        <c:v>21803379.846335806</c:v>
                      </c:pt>
                      <c:pt idx="17">
                        <c:v>21442106.062659975</c:v>
                      </c:pt>
                      <c:pt idx="18">
                        <c:v>20081363.340709705</c:v>
                      </c:pt>
                      <c:pt idx="19">
                        <c:v>19383929.508583747</c:v>
                      </c:pt>
                      <c:pt idx="20">
                        <c:v>18667866.439330954</c:v>
                      </c:pt>
                      <c:pt idx="21">
                        <c:v>17692594.477474216</c:v>
                      </c:pt>
                      <c:pt idx="22">
                        <c:v>16999603.411349051</c:v>
                      </c:pt>
                      <c:pt idx="23">
                        <c:v>16285493.029040147</c:v>
                      </c:pt>
                      <c:pt idx="24">
                        <c:v>14870769.959598551</c:v>
                      </c:pt>
                      <c:pt idx="25">
                        <c:v>14451799.545705659</c:v>
                      </c:pt>
                      <c:pt idx="26">
                        <c:v>14026295.149741191</c:v>
                      </c:pt>
                      <c:pt idx="27">
                        <c:v>13562324.99235208</c:v>
                      </c:pt>
                      <c:pt idx="28">
                        <c:v>13071137.036764193</c:v>
                      </c:pt>
                      <c:pt idx="29">
                        <c:v>12596956.989343783</c:v>
                      </c:pt>
                      <c:pt idx="30">
                        <c:v>11804347.317637244</c:v>
                      </c:pt>
                      <c:pt idx="31">
                        <c:v>11123261.692925638</c:v>
                      </c:pt>
                      <c:pt idx="32">
                        <c:v>10481473.253878476</c:v>
                      </c:pt>
                      <c:pt idx="33">
                        <c:v>9876714.6368264724</c:v>
                      </c:pt>
                      <c:pt idx="34">
                        <c:v>9306849.3001406919</c:v>
                      </c:pt>
                      <c:pt idx="35">
                        <c:v>8769863.9760802761</c:v>
                      </c:pt>
                      <c:pt idx="36">
                        <c:v>8263861.5581524372</c:v>
                      </c:pt>
                      <c:pt idx="37">
                        <c:v>7787054.3988565616</c:v>
                      </c:pt>
                      <c:pt idx="38">
                        <c:v>7337757.9941341998</c:v>
                      </c:pt>
                      <c:pt idx="39">
                        <c:v>6914385.0322127594</c:v>
                      </c:pt>
                      <c:pt idx="40">
                        <c:v>6515439.7858182443</c:v>
                      </c:pt>
                      <c:pt idx="41">
                        <c:v>6139512.8279453134</c:v>
                      </c:pt>
                      <c:pt idx="42">
                        <c:v>5785276.0525161196</c:v>
                      </c:pt>
                      <c:pt idx="43">
                        <c:v>5451477.9823365202</c:v>
                      </c:pt>
                      <c:pt idx="44">
                        <c:v>5136939.3477731636</c:v>
                      </c:pt>
                      <c:pt idx="45">
                        <c:v>4840548.9205314796</c:v>
                      </c:pt>
                      <c:pt idx="46">
                        <c:v>4561259.5878157783</c:v>
                      </c:pt>
                      <c:pt idx="47">
                        <c:v>4298084.6530019213</c:v>
                      </c:pt>
                      <c:pt idx="48">
                        <c:v>3262386.3164512152</c:v>
                      </c:pt>
                    </c:numCache>
                  </c:numRef>
                </c:val>
                <c:extLst>
                  <c:ext xmlns:c16="http://schemas.microsoft.com/office/drawing/2014/chart" uri="{C3380CC4-5D6E-409C-BE32-E72D297353CC}">
                    <c16:uniqueId val="{00000000-1571-49BF-8DFB-7EDE5E84342B}"/>
                  </c:ext>
                </c:extLst>
              </c15:ser>
            </c15:filteredBarSeries>
            <c15:filteredBarSeries>
              <c15:ser>
                <c:idx val="1"/>
                <c:order val="1"/>
                <c:tx>
                  <c:strRef>
                    <c:extLst xmlns:c15="http://schemas.microsoft.com/office/drawing/2012/chart">
                      <c:ext xmlns:c15="http://schemas.microsoft.com/office/drawing/2012/chart" uri="{02D57815-91ED-43cb-92C2-25804820EDAC}">
                        <c15:formulaRef>
                          <c15:sqref>'Scenario 1'!$A$52</c15:sqref>
                        </c15:formulaRef>
                      </c:ext>
                    </c:extLst>
                    <c:strCache>
                      <c:ptCount val="1"/>
                      <c:pt idx="0">
                        <c:v>Accum EDIT Amort</c:v>
                      </c:pt>
                    </c:strCache>
                  </c:strRef>
                </c:tx>
                <c:spPr>
                  <a:solidFill>
                    <a:schemeClr val="accent2"/>
                  </a:solidFill>
                  <a:ln>
                    <a:noFill/>
                  </a:ln>
                  <a:effectLst/>
                </c:spPr>
                <c:invertIfNegative val="0"/>
                <c:cat>
                  <c:strRef>
                    <c:extLst xmlns:c15="http://schemas.microsoft.com/office/drawing/2012/chart">
                      <c:ext xmlns:c15="http://schemas.microsoft.com/office/drawing/2012/chart" uri="{02D57815-91ED-43cb-92C2-25804820EDAC}">
                        <c15:formulaRef>
                          <c15:sqref>'Scenario 1'!$B$50:$AX$50</c15:sqref>
                        </c15:formulaRef>
                      </c:ext>
                    </c:extLst>
                    <c:strCache>
                      <c:ptCount val="49"/>
                      <c:pt idx="1">
                        <c:v>Jul - Dec 2020</c:v>
                      </c:pt>
                      <c:pt idx="2">
                        <c:v>2021</c:v>
                      </c:pt>
                      <c:pt idx="3">
                        <c:v>2022</c:v>
                      </c:pt>
                      <c:pt idx="4">
                        <c:v>2023</c:v>
                      </c:pt>
                      <c:pt idx="5">
                        <c:v>2024</c:v>
                      </c:pt>
                      <c:pt idx="6">
                        <c:v>2025</c:v>
                      </c:pt>
                      <c:pt idx="7">
                        <c:v>2026</c:v>
                      </c:pt>
                      <c:pt idx="8">
                        <c:v>2027</c:v>
                      </c:pt>
                      <c:pt idx="9">
                        <c:v>2028</c:v>
                      </c:pt>
                      <c:pt idx="10">
                        <c:v>2029</c:v>
                      </c:pt>
                      <c:pt idx="11">
                        <c:v>2030</c:v>
                      </c:pt>
                      <c:pt idx="12">
                        <c:v>2031</c:v>
                      </c:pt>
                      <c:pt idx="13">
                        <c:v>2032</c:v>
                      </c:pt>
                      <c:pt idx="14">
                        <c:v>2033</c:v>
                      </c:pt>
                      <c:pt idx="15">
                        <c:v>2034</c:v>
                      </c:pt>
                      <c:pt idx="16">
                        <c:v>2035</c:v>
                      </c:pt>
                      <c:pt idx="17">
                        <c:v>2036</c:v>
                      </c:pt>
                      <c:pt idx="18">
                        <c:v>2037</c:v>
                      </c:pt>
                      <c:pt idx="19">
                        <c:v>2038</c:v>
                      </c:pt>
                      <c:pt idx="20">
                        <c:v>2039</c:v>
                      </c:pt>
                      <c:pt idx="21">
                        <c:v>2040</c:v>
                      </c:pt>
                      <c:pt idx="22">
                        <c:v>2041</c:v>
                      </c:pt>
                      <c:pt idx="23">
                        <c:v>2042</c:v>
                      </c:pt>
                      <c:pt idx="24">
                        <c:v>2044</c:v>
                      </c:pt>
                      <c:pt idx="25">
                        <c:v>2045</c:v>
                      </c:pt>
                      <c:pt idx="26">
                        <c:v>2046</c:v>
                      </c:pt>
                      <c:pt idx="27">
                        <c:v>2047</c:v>
                      </c:pt>
                      <c:pt idx="28">
                        <c:v>2048</c:v>
                      </c:pt>
                      <c:pt idx="29">
                        <c:v>2049</c:v>
                      </c:pt>
                      <c:pt idx="30">
                        <c:v>2050</c:v>
                      </c:pt>
                      <c:pt idx="31">
                        <c:v>2051</c:v>
                      </c:pt>
                      <c:pt idx="32">
                        <c:v>2052</c:v>
                      </c:pt>
                      <c:pt idx="33">
                        <c:v>2053</c:v>
                      </c:pt>
                      <c:pt idx="34">
                        <c:v>2054</c:v>
                      </c:pt>
                      <c:pt idx="35">
                        <c:v>2055</c:v>
                      </c:pt>
                      <c:pt idx="36">
                        <c:v>2056</c:v>
                      </c:pt>
                      <c:pt idx="37">
                        <c:v>2057</c:v>
                      </c:pt>
                      <c:pt idx="38">
                        <c:v>2058</c:v>
                      </c:pt>
                      <c:pt idx="39">
                        <c:v>2059</c:v>
                      </c:pt>
                      <c:pt idx="40">
                        <c:v>2060</c:v>
                      </c:pt>
                      <c:pt idx="41">
                        <c:v>2061</c:v>
                      </c:pt>
                      <c:pt idx="42">
                        <c:v>2062</c:v>
                      </c:pt>
                      <c:pt idx="43">
                        <c:v>2063</c:v>
                      </c:pt>
                      <c:pt idx="44">
                        <c:v>2064</c:v>
                      </c:pt>
                      <c:pt idx="45">
                        <c:v>2065</c:v>
                      </c:pt>
                      <c:pt idx="46">
                        <c:v>2066</c:v>
                      </c:pt>
                      <c:pt idx="47">
                        <c:v>2067</c:v>
                      </c:pt>
                      <c:pt idx="48">
                        <c:v>2068</c:v>
                      </c:pt>
                    </c:strCache>
                  </c:strRef>
                </c:cat>
                <c:val>
                  <c:numRef>
                    <c:extLst xmlns:c15="http://schemas.microsoft.com/office/drawing/2012/chart">
                      <c:ext xmlns:c15="http://schemas.microsoft.com/office/drawing/2012/chart" uri="{02D57815-91ED-43cb-92C2-25804820EDAC}">
                        <c15:formulaRef>
                          <c15:sqref>'Scenario 1'!$B$52:$AX$52</c15:sqref>
                        </c15:formulaRef>
                      </c:ext>
                    </c:extLst>
                    <c:numCache>
                      <c:formatCode>_(* #,##0_);_(* \(#,##0\);_(* "-"??_);_(@_)</c:formatCode>
                      <c:ptCount val="49"/>
                      <c:pt idx="1">
                        <c:v>12811930.4409266</c:v>
                      </c:pt>
                      <c:pt idx="2">
                        <c:v>36827395.254616581</c:v>
                      </c:pt>
                      <c:pt idx="3">
                        <c:v>61226608.050231487</c:v>
                      </c:pt>
                      <c:pt idx="4">
                        <c:v>84861064.807110816</c:v>
                      </c:pt>
                      <c:pt idx="5">
                        <c:v>108726226.11791275</c:v>
                      </c:pt>
                      <c:pt idx="6">
                        <c:v>133032520.94479607</c:v>
                      </c:pt>
                      <c:pt idx="7">
                        <c:v>157998311.41988754</c:v>
                      </c:pt>
                      <c:pt idx="8">
                        <c:v>181992466.1653811</c:v>
                      </c:pt>
                      <c:pt idx="9">
                        <c:v>207268239.05935228</c:v>
                      </c:pt>
                      <c:pt idx="10">
                        <c:v>233399295.15534422</c:v>
                      </c:pt>
                      <c:pt idx="11">
                        <c:v>259428136.24545234</c:v>
                      </c:pt>
                      <c:pt idx="12">
                        <c:v>284241040.15034026</c:v>
                      </c:pt>
                      <c:pt idx="13">
                        <c:v>307857577.54406768</c:v>
                      </c:pt>
                      <c:pt idx="14">
                        <c:v>332470011.07672304</c:v>
                      </c:pt>
                      <c:pt idx="15">
                        <c:v>356849867.24332601</c:v>
                      </c:pt>
                      <c:pt idx="16">
                        <c:v>378653247.08966184</c:v>
                      </c:pt>
                      <c:pt idx="17">
                        <c:v>400095353.15232182</c:v>
                      </c:pt>
                      <c:pt idx="18">
                        <c:v>420176716.4930315</c:v>
                      </c:pt>
                      <c:pt idx="19">
                        <c:v>439560646.00161523</c:v>
                      </c:pt>
                      <c:pt idx="20">
                        <c:v>458228512.44094616</c:v>
                      </c:pt>
                      <c:pt idx="21">
                        <c:v>475921106.91842037</c:v>
                      </c:pt>
                      <c:pt idx="22">
                        <c:v>492920710.32976943</c:v>
                      </c:pt>
                      <c:pt idx="23">
                        <c:v>509206203.35880959</c:v>
                      </c:pt>
                      <c:pt idx="24">
                        <c:v>524076973.31840813</c:v>
                      </c:pt>
                      <c:pt idx="25">
                        <c:v>538528772.86411381</c:v>
                      </c:pt>
                      <c:pt idx="26">
                        <c:v>552555068.01385498</c:v>
                      </c:pt>
                      <c:pt idx="27">
                        <c:v>566117393.00620711</c:v>
                      </c:pt>
                      <c:pt idx="28">
                        <c:v>579188530.04297125</c:v>
                      </c:pt>
                      <c:pt idx="29">
                        <c:v>591785487.03231502</c:v>
                      </c:pt>
                      <c:pt idx="30">
                        <c:v>603589834.34995222</c:v>
                      </c:pt>
                      <c:pt idx="31">
                        <c:v>614713096.04287791</c:v>
                      </c:pt>
                      <c:pt idx="32">
                        <c:v>625194569.29675639</c:v>
                      </c:pt>
                      <c:pt idx="33">
                        <c:v>635071283.9335829</c:v>
                      </c:pt>
                      <c:pt idx="34">
                        <c:v>644378133.23372364</c:v>
                      </c:pt>
                      <c:pt idx="35">
                        <c:v>653147997.20980394</c:v>
                      </c:pt>
                      <c:pt idx="36">
                        <c:v>661411858.76795638</c:v>
                      </c:pt>
                      <c:pt idx="37">
                        <c:v>669198913.1668129</c:v>
                      </c:pt>
                      <c:pt idx="38">
                        <c:v>676536671.16094708</c:v>
                      </c:pt>
                      <c:pt idx="39">
                        <c:v>683451056.19315982</c:v>
                      </c:pt>
                      <c:pt idx="40">
                        <c:v>689966495.97897804</c:v>
                      </c:pt>
                      <c:pt idx="41">
                        <c:v>696106008.80692339</c:v>
                      </c:pt>
                      <c:pt idx="42">
                        <c:v>701891284.85943949</c:v>
                      </c:pt>
                      <c:pt idx="43">
                        <c:v>707342762.84177601</c:v>
                      </c:pt>
                      <c:pt idx="44">
                        <c:v>712479702.18954921</c:v>
                      </c:pt>
                      <c:pt idx="45">
                        <c:v>717320251.11008072</c:v>
                      </c:pt>
                      <c:pt idx="46">
                        <c:v>721881510.69789648</c:v>
                      </c:pt>
                      <c:pt idx="47">
                        <c:v>726179595.35089839</c:v>
                      </c:pt>
                      <c:pt idx="48">
                        <c:v>729441981.66734958</c:v>
                      </c:pt>
                    </c:numCache>
                  </c:numRef>
                </c:val>
                <c:extLst xmlns:c15="http://schemas.microsoft.com/office/drawing/2012/chart">
                  <c:ext xmlns:c16="http://schemas.microsoft.com/office/drawing/2014/chart" uri="{C3380CC4-5D6E-409C-BE32-E72D297353CC}">
                    <c16:uniqueId val="{00000001-1571-49BF-8DFB-7EDE5E84342B}"/>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'Scenario 1'!$A$53</c15:sqref>
                        </c15:formulaRef>
                      </c:ext>
                    </c:extLst>
                    <c:strCache>
                      <c:ptCount val="1"/>
                    </c:strCache>
                  </c:strRef>
                </c:tx>
                <c:spPr>
                  <a:solidFill>
                    <a:schemeClr val="accent3"/>
                  </a:solidFill>
                  <a:ln>
                    <a:noFill/>
                  </a:ln>
                  <a:effectLst/>
                </c:spPr>
                <c:invertIfNegative val="0"/>
                <c:cat>
                  <c:strRef>
                    <c:extLst xmlns:c15="http://schemas.microsoft.com/office/drawing/2012/chart">
                      <c:ext xmlns:c15="http://schemas.microsoft.com/office/drawing/2012/chart" uri="{02D57815-91ED-43cb-92C2-25804820EDAC}">
                        <c15:formulaRef>
                          <c15:sqref>'Scenario 1'!$B$50:$AX$50</c15:sqref>
                        </c15:formulaRef>
                      </c:ext>
                    </c:extLst>
                    <c:strCache>
                      <c:ptCount val="49"/>
                      <c:pt idx="1">
                        <c:v>Jul - Dec 2020</c:v>
                      </c:pt>
                      <c:pt idx="2">
                        <c:v>2021</c:v>
                      </c:pt>
                      <c:pt idx="3">
                        <c:v>2022</c:v>
                      </c:pt>
                      <c:pt idx="4">
                        <c:v>2023</c:v>
                      </c:pt>
                      <c:pt idx="5">
                        <c:v>2024</c:v>
                      </c:pt>
                      <c:pt idx="6">
                        <c:v>2025</c:v>
                      </c:pt>
                      <c:pt idx="7">
                        <c:v>2026</c:v>
                      </c:pt>
                      <c:pt idx="8">
                        <c:v>2027</c:v>
                      </c:pt>
                      <c:pt idx="9">
                        <c:v>2028</c:v>
                      </c:pt>
                      <c:pt idx="10">
                        <c:v>2029</c:v>
                      </c:pt>
                      <c:pt idx="11">
                        <c:v>2030</c:v>
                      </c:pt>
                      <c:pt idx="12">
                        <c:v>2031</c:v>
                      </c:pt>
                      <c:pt idx="13">
                        <c:v>2032</c:v>
                      </c:pt>
                      <c:pt idx="14">
                        <c:v>2033</c:v>
                      </c:pt>
                      <c:pt idx="15">
                        <c:v>2034</c:v>
                      </c:pt>
                      <c:pt idx="16">
                        <c:v>2035</c:v>
                      </c:pt>
                      <c:pt idx="17">
                        <c:v>2036</c:v>
                      </c:pt>
                      <c:pt idx="18">
                        <c:v>2037</c:v>
                      </c:pt>
                      <c:pt idx="19">
                        <c:v>2038</c:v>
                      </c:pt>
                      <c:pt idx="20">
                        <c:v>2039</c:v>
                      </c:pt>
                      <c:pt idx="21">
                        <c:v>2040</c:v>
                      </c:pt>
                      <c:pt idx="22">
                        <c:v>2041</c:v>
                      </c:pt>
                      <c:pt idx="23">
                        <c:v>2042</c:v>
                      </c:pt>
                      <c:pt idx="24">
                        <c:v>2044</c:v>
                      </c:pt>
                      <c:pt idx="25">
                        <c:v>2045</c:v>
                      </c:pt>
                      <c:pt idx="26">
                        <c:v>2046</c:v>
                      </c:pt>
                      <c:pt idx="27">
                        <c:v>2047</c:v>
                      </c:pt>
                      <c:pt idx="28">
                        <c:v>2048</c:v>
                      </c:pt>
                      <c:pt idx="29">
                        <c:v>2049</c:v>
                      </c:pt>
                      <c:pt idx="30">
                        <c:v>2050</c:v>
                      </c:pt>
                      <c:pt idx="31">
                        <c:v>2051</c:v>
                      </c:pt>
                      <c:pt idx="32">
                        <c:v>2052</c:v>
                      </c:pt>
                      <c:pt idx="33">
                        <c:v>2053</c:v>
                      </c:pt>
                      <c:pt idx="34">
                        <c:v>2054</c:v>
                      </c:pt>
                      <c:pt idx="35">
                        <c:v>2055</c:v>
                      </c:pt>
                      <c:pt idx="36">
                        <c:v>2056</c:v>
                      </c:pt>
                      <c:pt idx="37">
                        <c:v>2057</c:v>
                      </c:pt>
                      <c:pt idx="38">
                        <c:v>2058</c:v>
                      </c:pt>
                      <c:pt idx="39">
                        <c:v>2059</c:v>
                      </c:pt>
                      <c:pt idx="40">
                        <c:v>2060</c:v>
                      </c:pt>
                      <c:pt idx="41">
                        <c:v>2061</c:v>
                      </c:pt>
                      <c:pt idx="42">
                        <c:v>2062</c:v>
                      </c:pt>
                      <c:pt idx="43">
                        <c:v>2063</c:v>
                      </c:pt>
                      <c:pt idx="44">
                        <c:v>2064</c:v>
                      </c:pt>
                      <c:pt idx="45">
                        <c:v>2065</c:v>
                      </c:pt>
                      <c:pt idx="46">
                        <c:v>2066</c:v>
                      </c:pt>
                      <c:pt idx="47">
                        <c:v>2067</c:v>
                      </c:pt>
                      <c:pt idx="48">
                        <c:v>2068</c:v>
                      </c:pt>
                    </c:strCache>
                  </c:strRef>
                </c:cat>
                <c:val>
                  <c:numRef>
                    <c:extLst xmlns:c15="http://schemas.microsoft.com/office/drawing/2012/chart">
                      <c:ext xmlns:c15="http://schemas.microsoft.com/office/drawing/2012/chart" uri="{02D57815-91ED-43cb-92C2-25804820EDAC}">
                        <c15:formulaRef>
                          <c15:sqref>'Scenario 1'!$B$53:$AX$53</c15:sqref>
                        </c15:formulaRef>
                      </c:ext>
                    </c:extLst>
                    <c:numCache>
                      <c:formatCode>General</c:formatCode>
                      <c:ptCount val="49"/>
                    </c:numCache>
                  </c:numRef>
                </c:val>
                <c:extLst xmlns:c15="http://schemas.microsoft.com/office/drawing/2012/chart">
                  <c:ext xmlns:c16="http://schemas.microsoft.com/office/drawing/2014/chart" uri="{C3380CC4-5D6E-409C-BE32-E72D297353CC}">
                    <c16:uniqueId val="{00000002-1571-49BF-8DFB-7EDE5E84342B}"/>
                  </c:ext>
                </c:extLst>
              </c15:ser>
            </c15:filteredBarSeries>
          </c:ext>
        </c:extLst>
      </c:barChart>
      <c:lineChart>
        <c:grouping val="standard"/>
        <c:varyColors val="0"/>
        <c:ser>
          <c:idx val="4"/>
          <c:order val="4"/>
          <c:tx>
            <c:strRef>
              <c:f>'Scenario 1'!$A$56</c:f>
              <c:strCache>
                <c:ptCount val="1"/>
                <c:pt idx="0">
                  <c:v>Tax Adjusted Accum Edit Amort</c:v>
                </c:pt>
              </c:strCache>
            </c:strRef>
          </c:tx>
          <c:spPr>
            <a:ln w="28575" cap="rnd">
              <a:solidFill>
                <a:schemeClr val="accent5"/>
              </a:solidFill>
              <a:round/>
            </a:ln>
            <a:effectLst/>
          </c:spPr>
          <c:marker>
            <c:symbol val="none"/>
          </c:marker>
          <c:cat>
            <c:strRef>
              <c:f>'Scenario 1'!$B$50:$AX$50</c:f>
              <c:strCache>
                <c:ptCount val="49"/>
                <c:pt idx="1">
                  <c:v>Jul - Dec 2020</c:v>
                </c:pt>
                <c:pt idx="2">
                  <c:v>2021</c:v>
                </c:pt>
                <c:pt idx="3">
                  <c:v>2022</c:v>
                </c:pt>
                <c:pt idx="4">
                  <c:v>2023</c:v>
                </c:pt>
                <c:pt idx="5">
                  <c:v>2024</c:v>
                </c:pt>
                <c:pt idx="6">
                  <c:v>2025</c:v>
                </c:pt>
                <c:pt idx="7">
                  <c:v>2026</c:v>
                </c:pt>
                <c:pt idx="8">
                  <c:v>2027</c:v>
                </c:pt>
                <c:pt idx="9">
                  <c:v>2028</c:v>
                </c:pt>
                <c:pt idx="10">
                  <c:v>2029</c:v>
                </c:pt>
                <c:pt idx="11">
                  <c:v>2030</c:v>
                </c:pt>
                <c:pt idx="12">
                  <c:v>2031</c:v>
                </c:pt>
                <c:pt idx="13">
                  <c:v>2032</c:v>
                </c:pt>
                <c:pt idx="14">
                  <c:v>2033</c:v>
                </c:pt>
                <c:pt idx="15">
                  <c:v>2034</c:v>
                </c:pt>
                <c:pt idx="16">
                  <c:v>2035</c:v>
                </c:pt>
                <c:pt idx="17">
                  <c:v>2036</c:v>
                </c:pt>
                <c:pt idx="18">
                  <c:v>2037</c:v>
                </c:pt>
                <c:pt idx="19">
                  <c:v>2038</c:v>
                </c:pt>
                <c:pt idx="20">
                  <c:v>2039</c:v>
                </c:pt>
                <c:pt idx="21">
                  <c:v>2040</c:v>
                </c:pt>
                <c:pt idx="22">
                  <c:v>2041</c:v>
                </c:pt>
                <c:pt idx="23">
                  <c:v>2042</c:v>
                </c:pt>
                <c:pt idx="24">
                  <c:v>2044</c:v>
                </c:pt>
                <c:pt idx="25">
                  <c:v>2045</c:v>
                </c:pt>
                <c:pt idx="26">
                  <c:v>2046</c:v>
                </c:pt>
                <c:pt idx="27">
                  <c:v>2047</c:v>
                </c:pt>
                <c:pt idx="28">
                  <c:v>2048</c:v>
                </c:pt>
                <c:pt idx="29">
                  <c:v>2049</c:v>
                </c:pt>
                <c:pt idx="30">
                  <c:v>2050</c:v>
                </c:pt>
                <c:pt idx="31">
                  <c:v>2051</c:v>
                </c:pt>
                <c:pt idx="32">
                  <c:v>2052</c:v>
                </c:pt>
                <c:pt idx="33">
                  <c:v>2053</c:v>
                </c:pt>
                <c:pt idx="34">
                  <c:v>2054</c:v>
                </c:pt>
                <c:pt idx="35">
                  <c:v>2055</c:v>
                </c:pt>
                <c:pt idx="36">
                  <c:v>2056</c:v>
                </c:pt>
                <c:pt idx="37">
                  <c:v>2057</c:v>
                </c:pt>
                <c:pt idx="38">
                  <c:v>2058</c:v>
                </c:pt>
                <c:pt idx="39">
                  <c:v>2059</c:v>
                </c:pt>
                <c:pt idx="40">
                  <c:v>2060</c:v>
                </c:pt>
                <c:pt idx="41">
                  <c:v>2061</c:v>
                </c:pt>
                <c:pt idx="42">
                  <c:v>2062</c:v>
                </c:pt>
                <c:pt idx="43">
                  <c:v>2063</c:v>
                </c:pt>
                <c:pt idx="44">
                  <c:v>2064</c:v>
                </c:pt>
                <c:pt idx="45">
                  <c:v>2065</c:v>
                </c:pt>
                <c:pt idx="46">
                  <c:v>2066</c:v>
                </c:pt>
                <c:pt idx="47">
                  <c:v>2067</c:v>
                </c:pt>
                <c:pt idx="48">
                  <c:v>2068</c:v>
                </c:pt>
              </c:strCache>
            </c:strRef>
          </c:cat>
          <c:val>
            <c:numRef>
              <c:f>'Scenario 1'!$B$56:$AX$56</c:f>
              <c:numCache>
                <c:formatCode>_(* #,##0_);_(* \(#,##0\);_(* "-"??_);_(@_)</c:formatCode>
                <c:ptCount val="49"/>
                <c:pt idx="1">
                  <c:v>16217633.469527341</c:v>
                </c:pt>
                <c:pt idx="2">
                  <c:v>46616956.018501997</c:v>
                </c:pt>
                <c:pt idx="3">
                  <c:v>77502035.506622136</c:v>
                </c:pt>
                <c:pt idx="4">
                  <c:v>107419069.37608965</c:v>
                </c:pt>
                <c:pt idx="5">
                  <c:v>137628134.32647184</c:v>
                </c:pt>
                <c:pt idx="6">
                  <c:v>168395596.13265324</c:v>
                </c:pt>
                <c:pt idx="7">
                  <c:v>199997862.55681968</c:v>
                </c:pt>
                <c:pt idx="8">
                  <c:v>230370210.33592546</c:v>
                </c:pt>
                <c:pt idx="9">
                  <c:v>262364859.56880039</c:v>
                </c:pt>
                <c:pt idx="10">
                  <c:v>295442145.76625854</c:v>
                </c:pt>
                <c:pt idx="11">
                  <c:v>328390045.88031948</c:v>
                </c:pt>
                <c:pt idx="12">
                  <c:v>359798785.00043082</c:v>
                </c:pt>
                <c:pt idx="13">
                  <c:v>389693136.13173133</c:v>
                </c:pt>
                <c:pt idx="14">
                  <c:v>420848115.2869913</c:v>
                </c:pt>
                <c:pt idx="15">
                  <c:v>451708692.71307099</c:v>
                </c:pt>
                <c:pt idx="16">
                  <c:v>479307907.70843279</c:v>
                </c:pt>
                <c:pt idx="17">
                  <c:v>506449814.11686313</c:v>
                </c:pt>
                <c:pt idx="18">
                  <c:v>531869261.38358426</c:v>
                </c:pt>
                <c:pt idx="19">
                  <c:v>556405881.01470292</c:v>
                </c:pt>
                <c:pt idx="20">
                  <c:v>580036091.69740033</c:v>
                </c:pt>
                <c:pt idx="21">
                  <c:v>602431780.90939295</c:v>
                </c:pt>
                <c:pt idx="22">
                  <c:v>623950266.24021459</c:v>
                </c:pt>
                <c:pt idx="23">
                  <c:v>644564814.37824011</c:v>
                </c:pt>
                <c:pt idx="24">
                  <c:v>663388573.82076991</c:v>
                </c:pt>
                <c:pt idx="25">
                  <c:v>681681990.9672327</c:v>
                </c:pt>
                <c:pt idx="26">
                  <c:v>699436794.95424688</c:v>
                </c:pt>
                <c:pt idx="27">
                  <c:v>716604294.94456601</c:v>
                </c:pt>
                <c:pt idx="28">
                  <c:v>733150038.02907765</c:v>
                </c:pt>
                <c:pt idx="29">
                  <c:v>749095553.20546222</c:v>
                </c:pt>
                <c:pt idx="30">
                  <c:v>764037764.9999398</c:v>
                </c:pt>
                <c:pt idx="31">
                  <c:v>778117843.0922507</c:v>
                </c:pt>
                <c:pt idx="32">
                  <c:v>791385530.75538802</c:v>
                </c:pt>
                <c:pt idx="33">
                  <c:v>803887701.18175066</c:v>
                </c:pt>
                <c:pt idx="34">
                  <c:v>815668523.08066297</c:v>
                </c:pt>
                <c:pt idx="35">
                  <c:v>826769616.72127092</c:v>
                </c:pt>
                <c:pt idx="36">
                  <c:v>837230200.9720968</c:v>
                </c:pt>
                <c:pt idx="37">
                  <c:v>847087231.85672534</c:v>
                </c:pt>
                <c:pt idx="38">
                  <c:v>856375533.11512303</c:v>
                </c:pt>
                <c:pt idx="39">
                  <c:v>865127919.231848</c:v>
                </c:pt>
                <c:pt idx="40">
                  <c:v>873375311.36579514</c:v>
                </c:pt>
                <c:pt idx="41">
                  <c:v>881146846.5910424</c:v>
                </c:pt>
                <c:pt idx="42">
                  <c:v>888469980.83473372</c:v>
                </c:pt>
                <c:pt idx="43">
                  <c:v>895370585.87566602</c:v>
                </c:pt>
                <c:pt idx="44">
                  <c:v>901873040.74626493</c:v>
                </c:pt>
                <c:pt idx="45">
                  <c:v>908000317.86086178</c:v>
                </c:pt>
                <c:pt idx="46">
                  <c:v>913774064.17455268</c:v>
                </c:pt>
                <c:pt idx="47">
                  <c:v>919214677.6593653</c:v>
                </c:pt>
                <c:pt idx="48">
                  <c:v>923344280.59158206</c:v>
                </c:pt>
              </c:numCache>
            </c:numRef>
          </c:val>
          <c:smooth val="0"/>
          <c:extLst>
            <c:ext xmlns:c16="http://schemas.microsoft.com/office/drawing/2014/chart" uri="{C3380CC4-5D6E-409C-BE32-E72D297353CC}">
              <c16:uniqueId val="{00000004-1571-49BF-8DFB-7EDE5E84342B}"/>
            </c:ext>
          </c:extLst>
        </c:ser>
        <c:dLbls>
          <c:showLegendKey val="0"/>
          <c:showVal val="0"/>
          <c:showCatName val="0"/>
          <c:showSerName val="0"/>
          <c:showPercent val="0"/>
          <c:showBubbleSize val="0"/>
        </c:dLbls>
        <c:marker val="1"/>
        <c:smooth val="0"/>
        <c:axId val="725837632"/>
        <c:axId val="725840256"/>
      </c:lineChart>
      <c:catAx>
        <c:axId val="7258376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25840256"/>
        <c:crosses val="autoZero"/>
        <c:auto val="1"/>
        <c:lblAlgn val="ctr"/>
        <c:lblOffset val="100"/>
        <c:noMultiLvlLbl val="0"/>
      </c:catAx>
      <c:valAx>
        <c:axId val="725840256"/>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25837632"/>
        <c:crosses val="autoZero"/>
        <c:crossBetween val="between"/>
      </c:valAx>
      <c:valAx>
        <c:axId val="739813840"/>
        <c:scaling>
          <c:orientation val="minMax"/>
        </c:scaling>
        <c:delete val="0"/>
        <c:axPos val="r"/>
        <c:numFmt formatCode="_(* #,##0_);_(* \(#,##0\);_(* &quot;-&quot;??_);_(@_)"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39811872"/>
        <c:crosses val="max"/>
        <c:crossBetween val="between"/>
      </c:valAx>
      <c:catAx>
        <c:axId val="739811872"/>
        <c:scaling>
          <c:orientation val="minMax"/>
        </c:scaling>
        <c:delete val="1"/>
        <c:axPos val="b"/>
        <c:numFmt formatCode="General" sourceLinked="1"/>
        <c:majorTickMark val="out"/>
        <c:minorTickMark val="none"/>
        <c:tickLblPos val="nextTo"/>
        <c:crossAx val="739813840"/>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Tax Adjusted EDIT Amortization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3"/>
          <c:order val="3"/>
          <c:tx>
            <c:strRef>
              <c:f>'Scenario 1'!$A$55</c:f>
              <c:strCache>
                <c:ptCount val="1"/>
                <c:pt idx="0">
                  <c:v>Tax Adjusted EDIT Amort</c:v>
                </c:pt>
              </c:strCache>
            </c:strRef>
          </c:tx>
          <c:spPr>
            <a:solidFill>
              <a:schemeClr val="accent4"/>
            </a:solidFill>
            <a:ln>
              <a:noFill/>
            </a:ln>
            <a:effectLst/>
          </c:spPr>
          <c:invertIfNegative val="0"/>
          <c:cat>
            <c:strRef>
              <c:f>'Scenario 1'!$B$50:$AX$50</c:f>
              <c:strCache>
                <c:ptCount val="49"/>
                <c:pt idx="1">
                  <c:v>Jul - Dec 2020</c:v>
                </c:pt>
                <c:pt idx="2">
                  <c:v>2021</c:v>
                </c:pt>
                <c:pt idx="3">
                  <c:v>2022</c:v>
                </c:pt>
                <c:pt idx="4">
                  <c:v>2023</c:v>
                </c:pt>
                <c:pt idx="5">
                  <c:v>2024</c:v>
                </c:pt>
                <c:pt idx="6">
                  <c:v>2025</c:v>
                </c:pt>
                <c:pt idx="7">
                  <c:v>2026</c:v>
                </c:pt>
                <c:pt idx="8">
                  <c:v>2027</c:v>
                </c:pt>
                <c:pt idx="9">
                  <c:v>2028</c:v>
                </c:pt>
                <c:pt idx="10">
                  <c:v>2029</c:v>
                </c:pt>
                <c:pt idx="11">
                  <c:v>2030</c:v>
                </c:pt>
                <c:pt idx="12">
                  <c:v>2031</c:v>
                </c:pt>
                <c:pt idx="13">
                  <c:v>2032</c:v>
                </c:pt>
                <c:pt idx="14">
                  <c:v>2033</c:v>
                </c:pt>
                <c:pt idx="15">
                  <c:v>2034</c:v>
                </c:pt>
                <c:pt idx="16">
                  <c:v>2035</c:v>
                </c:pt>
                <c:pt idx="17">
                  <c:v>2036</c:v>
                </c:pt>
                <c:pt idx="18">
                  <c:v>2037</c:v>
                </c:pt>
                <c:pt idx="19">
                  <c:v>2038</c:v>
                </c:pt>
                <c:pt idx="20">
                  <c:v>2039</c:v>
                </c:pt>
                <c:pt idx="21">
                  <c:v>2040</c:v>
                </c:pt>
                <c:pt idx="22">
                  <c:v>2041</c:v>
                </c:pt>
                <c:pt idx="23">
                  <c:v>2042</c:v>
                </c:pt>
                <c:pt idx="24">
                  <c:v>2044</c:v>
                </c:pt>
                <c:pt idx="25">
                  <c:v>2045</c:v>
                </c:pt>
                <c:pt idx="26">
                  <c:v>2046</c:v>
                </c:pt>
                <c:pt idx="27">
                  <c:v>2047</c:v>
                </c:pt>
                <c:pt idx="28">
                  <c:v>2048</c:v>
                </c:pt>
                <c:pt idx="29">
                  <c:v>2049</c:v>
                </c:pt>
                <c:pt idx="30">
                  <c:v>2050</c:v>
                </c:pt>
                <c:pt idx="31">
                  <c:v>2051</c:v>
                </c:pt>
                <c:pt idx="32">
                  <c:v>2052</c:v>
                </c:pt>
                <c:pt idx="33">
                  <c:v>2053</c:v>
                </c:pt>
                <c:pt idx="34">
                  <c:v>2054</c:v>
                </c:pt>
                <c:pt idx="35">
                  <c:v>2055</c:v>
                </c:pt>
                <c:pt idx="36">
                  <c:v>2056</c:v>
                </c:pt>
                <c:pt idx="37">
                  <c:v>2057</c:v>
                </c:pt>
                <c:pt idx="38">
                  <c:v>2058</c:v>
                </c:pt>
                <c:pt idx="39">
                  <c:v>2059</c:v>
                </c:pt>
                <c:pt idx="40">
                  <c:v>2060</c:v>
                </c:pt>
                <c:pt idx="41">
                  <c:v>2061</c:v>
                </c:pt>
                <c:pt idx="42">
                  <c:v>2062</c:v>
                </c:pt>
                <c:pt idx="43">
                  <c:v>2063</c:v>
                </c:pt>
                <c:pt idx="44">
                  <c:v>2064</c:v>
                </c:pt>
                <c:pt idx="45">
                  <c:v>2065</c:v>
                </c:pt>
                <c:pt idx="46">
                  <c:v>2066</c:v>
                </c:pt>
                <c:pt idx="47">
                  <c:v>2067</c:v>
                </c:pt>
                <c:pt idx="48">
                  <c:v>2068</c:v>
                </c:pt>
              </c:strCache>
            </c:strRef>
          </c:cat>
          <c:val>
            <c:numRef>
              <c:f>'Scenario 1'!$B$55:$AX$55</c:f>
              <c:numCache>
                <c:formatCode>_(* #,##0_);_(* \(#,##0\);_(* "-"??_);_(@_)</c:formatCode>
                <c:ptCount val="49"/>
                <c:pt idx="1">
                  <c:v>16217633.469527341</c:v>
                </c:pt>
                <c:pt idx="2">
                  <c:v>30399322.548974659</c:v>
                </c:pt>
                <c:pt idx="3">
                  <c:v>30885079.488120139</c:v>
                </c:pt>
                <c:pt idx="4">
                  <c:v>29917033.869467515</c:v>
                </c:pt>
                <c:pt idx="5">
                  <c:v>30209064.950382195</c:v>
                </c:pt>
                <c:pt idx="6">
                  <c:v>30767461.806181408</c:v>
                </c:pt>
                <c:pt idx="7">
                  <c:v>31602266.424166437</c:v>
                </c:pt>
                <c:pt idx="8">
                  <c:v>30372347.779105786</c:v>
                </c:pt>
                <c:pt idx="9">
                  <c:v>31994649.232874922</c:v>
                </c:pt>
                <c:pt idx="10">
                  <c:v>33077286.197458144</c:v>
                </c:pt>
                <c:pt idx="11">
                  <c:v>32947900.114060938</c:v>
                </c:pt>
                <c:pt idx="12">
                  <c:v>31408739.120111316</c:v>
                </c:pt>
                <c:pt idx="13">
                  <c:v>29894351.131300531</c:v>
                </c:pt>
                <c:pt idx="14">
                  <c:v>31154979.155259963</c:v>
                </c:pt>
                <c:pt idx="15">
                  <c:v>30860577.426079702</c:v>
                </c:pt>
                <c:pt idx="16">
                  <c:v>27599214.995361779</c:v>
                </c:pt>
                <c:pt idx="17">
                  <c:v>27141906.408430345</c:v>
                </c:pt>
                <c:pt idx="18">
                  <c:v>25419447.266721144</c:v>
                </c:pt>
                <c:pt idx="19">
                  <c:v>24536619.631118666</c:v>
                </c:pt>
                <c:pt idx="20">
                  <c:v>23630210.682697408</c:v>
                </c:pt>
                <c:pt idx="21">
                  <c:v>22395689.211992677</c:v>
                </c:pt>
                <c:pt idx="22">
                  <c:v>21518485.330821581</c:v>
                </c:pt>
                <c:pt idx="23">
                  <c:v>20614548.1380255</c:v>
                </c:pt>
                <c:pt idx="24">
                  <c:v>18823759.442529809</c:v>
                </c:pt>
                <c:pt idx="25">
                  <c:v>18293417.146462858</c:v>
                </c:pt>
                <c:pt idx="26">
                  <c:v>17754803.987014167</c:v>
                </c:pt>
                <c:pt idx="27">
                  <c:v>17167499.990319088</c:v>
                </c:pt>
                <c:pt idx="28">
                  <c:v>16545743.084511636</c:v>
                </c:pt>
                <c:pt idx="29">
                  <c:v>15945515.176384535</c:v>
                </c:pt>
                <c:pt idx="30">
                  <c:v>14942211.794477524</c:v>
                </c:pt>
                <c:pt idx="31">
                  <c:v>14080078.092310933</c:v>
                </c:pt>
                <c:pt idx="32">
                  <c:v>13267687.663137311</c:v>
                </c:pt>
                <c:pt idx="33">
                  <c:v>12502170.426362623</c:v>
                </c:pt>
                <c:pt idx="34">
                  <c:v>11780821.898912268</c:v>
                </c:pt>
                <c:pt idx="35">
                  <c:v>11101093.640607944</c:v>
                </c:pt>
                <c:pt idx="36">
                  <c:v>10460584.250825869</c:v>
                </c:pt>
                <c:pt idx="37">
                  <c:v>9857030.8846285585</c:v>
                </c:pt>
                <c:pt idx="38">
                  <c:v>9288301.2583977208</c:v>
                </c:pt>
                <c:pt idx="39">
                  <c:v>8752386.1167250108</c:v>
                </c:pt>
                <c:pt idx="40">
                  <c:v>8247392.1339471443</c:v>
                </c:pt>
                <c:pt idx="41">
                  <c:v>7771535.2252472322</c:v>
                </c:pt>
                <c:pt idx="42">
                  <c:v>7323134.2436912898</c:v>
                </c:pt>
                <c:pt idx="43">
                  <c:v>6900605.0409323042</c:v>
                </c:pt>
                <c:pt idx="44">
                  <c:v>6502454.8705989411</c:v>
                </c:pt>
                <c:pt idx="45">
                  <c:v>6127277.1145968093</c:v>
                </c:pt>
                <c:pt idx="46">
                  <c:v>5773746.313690858</c:v>
                </c:pt>
                <c:pt idx="47">
                  <c:v>5440613.4848125586</c:v>
                </c:pt>
                <c:pt idx="48">
                  <c:v>4129602.9322167281</c:v>
                </c:pt>
              </c:numCache>
            </c:numRef>
          </c:val>
          <c:extLst>
            <c:ext xmlns:c16="http://schemas.microsoft.com/office/drawing/2014/chart" uri="{C3380CC4-5D6E-409C-BE32-E72D297353CC}">
              <c16:uniqueId val="{00000000-FE63-4490-AA70-BBBC51EC98CE}"/>
            </c:ext>
          </c:extLst>
        </c:ser>
        <c:dLbls>
          <c:showLegendKey val="0"/>
          <c:showVal val="0"/>
          <c:showCatName val="0"/>
          <c:showSerName val="0"/>
          <c:showPercent val="0"/>
          <c:showBubbleSize val="0"/>
        </c:dLbls>
        <c:gapWidth val="150"/>
        <c:axId val="739811872"/>
        <c:axId val="739813840"/>
        <c:extLst>
          <c:ext xmlns:c15="http://schemas.microsoft.com/office/drawing/2012/chart" uri="{02D57815-91ED-43cb-92C2-25804820EDAC}">
            <c15:filteredBarSeries>
              <c15:ser>
                <c:idx val="0"/>
                <c:order val="0"/>
                <c:tx>
                  <c:strRef>
                    <c:extLst>
                      <c:ext uri="{02D57815-91ED-43cb-92C2-25804820EDAC}">
                        <c15:formulaRef>
                          <c15:sqref>'Scenario 1'!$A$51</c15:sqref>
                        </c15:formulaRef>
                      </c:ext>
                    </c:extLst>
                    <c:strCache>
                      <c:ptCount val="1"/>
                      <c:pt idx="0">
                        <c:v>EDIT Amort</c:v>
                      </c:pt>
                    </c:strCache>
                  </c:strRef>
                </c:tx>
                <c:spPr>
                  <a:solidFill>
                    <a:schemeClr val="accent1"/>
                  </a:solidFill>
                  <a:ln>
                    <a:noFill/>
                  </a:ln>
                  <a:effectLst/>
                </c:spPr>
                <c:invertIfNegative val="0"/>
                <c:cat>
                  <c:strRef>
                    <c:extLst>
                      <c:ext uri="{02D57815-91ED-43cb-92C2-25804820EDAC}">
                        <c15:formulaRef>
                          <c15:sqref>'Scenario 1'!$B$50:$AX$50</c15:sqref>
                        </c15:formulaRef>
                      </c:ext>
                    </c:extLst>
                    <c:strCache>
                      <c:ptCount val="49"/>
                      <c:pt idx="1">
                        <c:v>Jul - Dec 2020</c:v>
                      </c:pt>
                      <c:pt idx="2">
                        <c:v>2021</c:v>
                      </c:pt>
                      <c:pt idx="3">
                        <c:v>2022</c:v>
                      </c:pt>
                      <c:pt idx="4">
                        <c:v>2023</c:v>
                      </c:pt>
                      <c:pt idx="5">
                        <c:v>2024</c:v>
                      </c:pt>
                      <c:pt idx="6">
                        <c:v>2025</c:v>
                      </c:pt>
                      <c:pt idx="7">
                        <c:v>2026</c:v>
                      </c:pt>
                      <c:pt idx="8">
                        <c:v>2027</c:v>
                      </c:pt>
                      <c:pt idx="9">
                        <c:v>2028</c:v>
                      </c:pt>
                      <c:pt idx="10">
                        <c:v>2029</c:v>
                      </c:pt>
                      <c:pt idx="11">
                        <c:v>2030</c:v>
                      </c:pt>
                      <c:pt idx="12">
                        <c:v>2031</c:v>
                      </c:pt>
                      <c:pt idx="13">
                        <c:v>2032</c:v>
                      </c:pt>
                      <c:pt idx="14">
                        <c:v>2033</c:v>
                      </c:pt>
                      <c:pt idx="15">
                        <c:v>2034</c:v>
                      </c:pt>
                      <c:pt idx="16">
                        <c:v>2035</c:v>
                      </c:pt>
                      <c:pt idx="17">
                        <c:v>2036</c:v>
                      </c:pt>
                      <c:pt idx="18">
                        <c:v>2037</c:v>
                      </c:pt>
                      <c:pt idx="19">
                        <c:v>2038</c:v>
                      </c:pt>
                      <c:pt idx="20">
                        <c:v>2039</c:v>
                      </c:pt>
                      <c:pt idx="21">
                        <c:v>2040</c:v>
                      </c:pt>
                      <c:pt idx="22">
                        <c:v>2041</c:v>
                      </c:pt>
                      <c:pt idx="23">
                        <c:v>2042</c:v>
                      </c:pt>
                      <c:pt idx="24">
                        <c:v>2044</c:v>
                      </c:pt>
                      <c:pt idx="25">
                        <c:v>2045</c:v>
                      </c:pt>
                      <c:pt idx="26">
                        <c:v>2046</c:v>
                      </c:pt>
                      <c:pt idx="27">
                        <c:v>2047</c:v>
                      </c:pt>
                      <c:pt idx="28">
                        <c:v>2048</c:v>
                      </c:pt>
                      <c:pt idx="29">
                        <c:v>2049</c:v>
                      </c:pt>
                      <c:pt idx="30">
                        <c:v>2050</c:v>
                      </c:pt>
                      <c:pt idx="31">
                        <c:v>2051</c:v>
                      </c:pt>
                      <c:pt idx="32">
                        <c:v>2052</c:v>
                      </c:pt>
                      <c:pt idx="33">
                        <c:v>2053</c:v>
                      </c:pt>
                      <c:pt idx="34">
                        <c:v>2054</c:v>
                      </c:pt>
                      <c:pt idx="35">
                        <c:v>2055</c:v>
                      </c:pt>
                      <c:pt idx="36">
                        <c:v>2056</c:v>
                      </c:pt>
                      <c:pt idx="37">
                        <c:v>2057</c:v>
                      </c:pt>
                      <c:pt idx="38">
                        <c:v>2058</c:v>
                      </c:pt>
                      <c:pt idx="39">
                        <c:v>2059</c:v>
                      </c:pt>
                      <c:pt idx="40">
                        <c:v>2060</c:v>
                      </c:pt>
                      <c:pt idx="41">
                        <c:v>2061</c:v>
                      </c:pt>
                      <c:pt idx="42">
                        <c:v>2062</c:v>
                      </c:pt>
                      <c:pt idx="43">
                        <c:v>2063</c:v>
                      </c:pt>
                      <c:pt idx="44">
                        <c:v>2064</c:v>
                      </c:pt>
                      <c:pt idx="45">
                        <c:v>2065</c:v>
                      </c:pt>
                      <c:pt idx="46">
                        <c:v>2066</c:v>
                      </c:pt>
                      <c:pt idx="47">
                        <c:v>2067</c:v>
                      </c:pt>
                      <c:pt idx="48">
                        <c:v>2068</c:v>
                      </c:pt>
                    </c:strCache>
                  </c:strRef>
                </c:cat>
                <c:val>
                  <c:numRef>
                    <c:extLst>
                      <c:ext uri="{02D57815-91ED-43cb-92C2-25804820EDAC}">
                        <c15:formulaRef>
                          <c15:sqref>'Scenario 1'!$B$51:$AX$51</c15:sqref>
                        </c15:formulaRef>
                      </c:ext>
                    </c:extLst>
                    <c:numCache>
                      <c:formatCode>_(* #,##0_);_(* \(#,##0\);_(* "-"??_);_(@_)</c:formatCode>
                      <c:ptCount val="49"/>
                      <c:pt idx="1">
                        <c:v>12811930.4409266</c:v>
                      </c:pt>
                      <c:pt idx="2">
                        <c:v>24015464.813689981</c:v>
                      </c:pt>
                      <c:pt idx="3">
                        <c:v>24399212.795614909</c:v>
                      </c:pt>
                      <c:pt idx="4">
                        <c:v>23634456.756879337</c:v>
                      </c:pt>
                      <c:pt idx="5">
                        <c:v>23865161.310801934</c:v>
                      </c:pt>
                      <c:pt idx="6">
                        <c:v>24306294.826883312</c:v>
                      </c:pt>
                      <c:pt idx="7">
                        <c:v>24965790.475091487</c:v>
                      </c:pt>
                      <c:pt idx="8">
                        <c:v>23994154.745493572</c:v>
                      </c:pt>
                      <c:pt idx="9">
                        <c:v>25275772.89397119</c:v>
                      </c:pt>
                      <c:pt idx="10">
                        <c:v>26131056.095991936</c:v>
                      </c:pt>
                      <c:pt idx="11">
                        <c:v>26028841.090108141</c:v>
                      </c:pt>
                      <c:pt idx="12">
                        <c:v>24812903.904887941</c:v>
                      </c:pt>
                      <c:pt idx="13">
                        <c:v>23616537.393727422</c:v>
                      </c:pt>
                      <c:pt idx="14">
                        <c:v>24612433.532655373</c:v>
                      </c:pt>
                      <c:pt idx="15">
                        <c:v>24379856.166602965</c:v>
                      </c:pt>
                      <c:pt idx="16">
                        <c:v>21803379.846335806</c:v>
                      </c:pt>
                      <c:pt idx="17">
                        <c:v>21442106.062659975</c:v>
                      </c:pt>
                      <c:pt idx="18">
                        <c:v>20081363.340709705</c:v>
                      </c:pt>
                      <c:pt idx="19">
                        <c:v>19383929.508583747</c:v>
                      </c:pt>
                      <c:pt idx="20">
                        <c:v>18667866.439330954</c:v>
                      </c:pt>
                      <c:pt idx="21">
                        <c:v>17692594.477474216</c:v>
                      </c:pt>
                      <c:pt idx="22">
                        <c:v>16999603.411349051</c:v>
                      </c:pt>
                      <c:pt idx="23">
                        <c:v>16285493.029040147</c:v>
                      </c:pt>
                      <c:pt idx="24">
                        <c:v>14870769.959598551</c:v>
                      </c:pt>
                      <c:pt idx="25">
                        <c:v>14451799.545705659</c:v>
                      </c:pt>
                      <c:pt idx="26">
                        <c:v>14026295.149741191</c:v>
                      </c:pt>
                      <c:pt idx="27">
                        <c:v>13562324.99235208</c:v>
                      </c:pt>
                      <c:pt idx="28">
                        <c:v>13071137.036764193</c:v>
                      </c:pt>
                      <c:pt idx="29">
                        <c:v>12596956.989343783</c:v>
                      </c:pt>
                      <c:pt idx="30">
                        <c:v>11804347.317637244</c:v>
                      </c:pt>
                      <c:pt idx="31">
                        <c:v>11123261.692925638</c:v>
                      </c:pt>
                      <c:pt idx="32">
                        <c:v>10481473.253878476</c:v>
                      </c:pt>
                      <c:pt idx="33">
                        <c:v>9876714.6368264724</c:v>
                      </c:pt>
                      <c:pt idx="34">
                        <c:v>9306849.3001406919</c:v>
                      </c:pt>
                      <c:pt idx="35">
                        <c:v>8769863.9760802761</c:v>
                      </c:pt>
                      <c:pt idx="36">
                        <c:v>8263861.5581524372</c:v>
                      </c:pt>
                      <c:pt idx="37">
                        <c:v>7787054.3988565616</c:v>
                      </c:pt>
                      <c:pt idx="38">
                        <c:v>7337757.9941341998</c:v>
                      </c:pt>
                      <c:pt idx="39">
                        <c:v>6914385.0322127594</c:v>
                      </c:pt>
                      <c:pt idx="40">
                        <c:v>6515439.7858182443</c:v>
                      </c:pt>
                      <c:pt idx="41">
                        <c:v>6139512.8279453134</c:v>
                      </c:pt>
                      <c:pt idx="42">
                        <c:v>5785276.0525161196</c:v>
                      </c:pt>
                      <c:pt idx="43">
                        <c:v>5451477.9823365202</c:v>
                      </c:pt>
                      <c:pt idx="44">
                        <c:v>5136939.3477731636</c:v>
                      </c:pt>
                      <c:pt idx="45">
                        <c:v>4840548.9205314796</c:v>
                      </c:pt>
                      <c:pt idx="46">
                        <c:v>4561259.5878157783</c:v>
                      </c:pt>
                      <c:pt idx="47">
                        <c:v>4298084.6530019213</c:v>
                      </c:pt>
                      <c:pt idx="48">
                        <c:v>3262386.3164512152</c:v>
                      </c:pt>
                    </c:numCache>
                  </c:numRef>
                </c:val>
                <c:extLst>
                  <c:ext xmlns:c16="http://schemas.microsoft.com/office/drawing/2014/chart" uri="{C3380CC4-5D6E-409C-BE32-E72D297353CC}">
                    <c16:uniqueId val="{00000002-FE63-4490-AA70-BBBC51EC98CE}"/>
                  </c:ext>
                </c:extLst>
              </c15:ser>
            </c15:filteredBarSeries>
            <c15:filteredBarSeries>
              <c15:ser>
                <c:idx val="1"/>
                <c:order val="1"/>
                <c:tx>
                  <c:strRef>
                    <c:extLst xmlns:c15="http://schemas.microsoft.com/office/drawing/2012/chart">
                      <c:ext xmlns:c15="http://schemas.microsoft.com/office/drawing/2012/chart" uri="{02D57815-91ED-43cb-92C2-25804820EDAC}">
                        <c15:formulaRef>
                          <c15:sqref>'Scenario 1'!$A$52</c15:sqref>
                        </c15:formulaRef>
                      </c:ext>
                    </c:extLst>
                    <c:strCache>
                      <c:ptCount val="1"/>
                      <c:pt idx="0">
                        <c:v>Accum EDIT Amort</c:v>
                      </c:pt>
                    </c:strCache>
                  </c:strRef>
                </c:tx>
                <c:spPr>
                  <a:solidFill>
                    <a:schemeClr val="accent2"/>
                  </a:solidFill>
                  <a:ln>
                    <a:noFill/>
                  </a:ln>
                  <a:effectLst/>
                </c:spPr>
                <c:invertIfNegative val="0"/>
                <c:cat>
                  <c:strRef>
                    <c:extLst xmlns:c15="http://schemas.microsoft.com/office/drawing/2012/chart">
                      <c:ext xmlns:c15="http://schemas.microsoft.com/office/drawing/2012/chart" uri="{02D57815-91ED-43cb-92C2-25804820EDAC}">
                        <c15:formulaRef>
                          <c15:sqref>'Scenario 1'!$B$50:$AX$50</c15:sqref>
                        </c15:formulaRef>
                      </c:ext>
                    </c:extLst>
                    <c:strCache>
                      <c:ptCount val="49"/>
                      <c:pt idx="1">
                        <c:v>Jul - Dec 2020</c:v>
                      </c:pt>
                      <c:pt idx="2">
                        <c:v>2021</c:v>
                      </c:pt>
                      <c:pt idx="3">
                        <c:v>2022</c:v>
                      </c:pt>
                      <c:pt idx="4">
                        <c:v>2023</c:v>
                      </c:pt>
                      <c:pt idx="5">
                        <c:v>2024</c:v>
                      </c:pt>
                      <c:pt idx="6">
                        <c:v>2025</c:v>
                      </c:pt>
                      <c:pt idx="7">
                        <c:v>2026</c:v>
                      </c:pt>
                      <c:pt idx="8">
                        <c:v>2027</c:v>
                      </c:pt>
                      <c:pt idx="9">
                        <c:v>2028</c:v>
                      </c:pt>
                      <c:pt idx="10">
                        <c:v>2029</c:v>
                      </c:pt>
                      <c:pt idx="11">
                        <c:v>2030</c:v>
                      </c:pt>
                      <c:pt idx="12">
                        <c:v>2031</c:v>
                      </c:pt>
                      <c:pt idx="13">
                        <c:v>2032</c:v>
                      </c:pt>
                      <c:pt idx="14">
                        <c:v>2033</c:v>
                      </c:pt>
                      <c:pt idx="15">
                        <c:v>2034</c:v>
                      </c:pt>
                      <c:pt idx="16">
                        <c:v>2035</c:v>
                      </c:pt>
                      <c:pt idx="17">
                        <c:v>2036</c:v>
                      </c:pt>
                      <c:pt idx="18">
                        <c:v>2037</c:v>
                      </c:pt>
                      <c:pt idx="19">
                        <c:v>2038</c:v>
                      </c:pt>
                      <c:pt idx="20">
                        <c:v>2039</c:v>
                      </c:pt>
                      <c:pt idx="21">
                        <c:v>2040</c:v>
                      </c:pt>
                      <c:pt idx="22">
                        <c:v>2041</c:v>
                      </c:pt>
                      <c:pt idx="23">
                        <c:v>2042</c:v>
                      </c:pt>
                      <c:pt idx="24">
                        <c:v>2044</c:v>
                      </c:pt>
                      <c:pt idx="25">
                        <c:v>2045</c:v>
                      </c:pt>
                      <c:pt idx="26">
                        <c:v>2046</c:v>
                      </c:pt>
                      <c:pt idx="27">
                        <c:v>2047</c:v>
                      </c:pt>
                      <c:pt idx="28">
                        <c:v>2048</c:v>
                      </c:pt>
                      <c:pt idx="29">
                        <c:v>2049</c:v>
                      </c:pt>
                      <c:pt idx="30">
                        <c:v>2050</c:v>
                      </c:pt>
                      <c:pt idx="31">
                        <c:v>2051</c:v>
                      </c:pt>
                      <c:pt idx="32">
                        <c:v>2052</c:v>
                      </c:pt>
                      <c:pt idx="33">
                        <c:v>2053</c:v>
                      </c:pt>
                      <c:pt idx="34">
                        <c:v>2054</c:v>
                      </c:pt>
                      <c:pt idx="35">
                        <c:v>2055</c:v>
                      </c:pt>
                      <c:pt idx="36">
                        <c:v>2056</c:v>
                      </c:pt>
                      <c:pt idx="37">
                        <c:v>2057</c:v>
                      </c:pt>
                      <c:pt idx="38">
                        <c:v>2058</c:v>
                      </c:pt>
                      <c:pt idx="39">
                        <c:v>2059</c:v>
                      </c:pt>
                      <c:pt idx="40">
                        <c:v>2060</c:v>
                      </c:pt>
                      <c:pt idx="41">
                        <c:v>2061</c:v>
                      </c:pt>
                      <c:pt idx="42">
                        <c:v>2062</c:v>
                      </c:pt>
                      <c:pt idx="43">
                        <c:v>2063</c:v>
                      </c:pt>
                      <c:pt idx="44">
                        <c:v>2064</c:v>
                      </c:pt>
                      <c:pt idx="45">
                        <c:v>2065</c:v>
                      </c:pt>
                      <c:pt idx="46">
                        <c:v>2066</c:v>
                      </c:pt>
                      <c:pt idx="47">
                        <c:v>2067</c:v>
                      </c:pt>
                      <c:pt idx="48">
                        <c:v>2068</c:v>
                      </c:pt>
                    </c:strCache>
                  </c:strRef>
                </c:cat>
                <c:val>
                  <c:numRef>
                    <c:extLst xmlns:c15="http://schemas.microsoft.com/office/drawing/2012/chart">
                      <c:ext xmlns:c15="http://schemas.microsoft.com/office/drawing/2012/chart" uri="{02D57815-91ED-43cb-92C2-25804820EDAC}">
                        <c15:formulaRef>
                          <c15:sqref>'Scenario 1'!$B$52:$AX$52</c15:sqref>
                        </c15:formulaRef>
                      </c:ext>
                    </c:extLst>
                    <c:numCache>
                      <c:formatCode>_(* #,##0_);_(* \(#,##0\);_(* "-"??_);_(@_)</c:formatCode>
                      <c:ptCount val="49"/>
                      <c:pt idx="1">
                        <c:v>12811930.4409266</c:v>
                      </c:pt>
                      <c:pt idx="2">
                        <c:v>36827395.254616581</c:v>
                      </c:pt>
                      <c:pt idx="3">
                        <c:v>61226608.050231487</c:v>
                      </c:pt>
                      <c:pt idx="4">
                        <c:v>84861064.807110816</c:v>
                      </c:pt>
                      <c:pt idx="5">
                        <c:v>108726226.11791275</c:v>
                      </c:pt>
                      <c:pt idx="6">
                        <c:v>133032520.94479607</c:v>
                      </c:pt>
                      <c:pt idx="7">
                        <c:v>157998311.41988754</c:v>
                      </c:pt>
                      <c:pt idx="8">
                        <c:v>181992466.1653811</c:v>
                      </c:pt>
                      <c:pt idx="9">
                        <c:v>207268239.05935228</c:v>
                      </c:pt>
                      <c:pt idx="10">
                        <c:v>233399295.15534422</c:v>
                      </c:pt>
                      <c:pt idx="11">
                        <c:v>259428136.24545234</c:v>
                      </c:pt>
                      <c:pt idx="12">
                        <c:v>284241040.15034026</c:v>
                      </c:pt>
                      <c:pt idx="13">
                        <c:v>307857577.54406768</c:v>
                      </c:pt>
                      <c:pt idx="14">
                        <c:v>332470011.07672304</c:v>
                      </c:pt>
                      <c:pt idx="15">
                        <c:v>356849867.24332601</c:v>
                      </c:pt>
                      <c:pt idx="16">
                        <c:v>378653247.08966184</c:v>
                      </c:pt>
                      <c:pt idx="17">
                        <c:v>400095353.15232182</c:v>
                      </c:pt>
                      <c:pt idx="18">
                        <c:v>420176716.4930315</c:v>
                      </c:pt>
                      <c:pt idx="19">
                        <c:v>439560646.00161523</c:v>
                      </c:pt>
                      <c:pt idx="20">
                        <c:v>458228512.44094616</c:v>
                      </c:pt>
                      <c:pt idx="21">
                        <c:v>475921106.91842037</c:v>
                      </c:pt>
                      <c:pt idx="22">
                        <c:v>492920710.32976943</c:v>
                      </c:pt>
                      <c:pt idx="23">
                        <c:v>509206203.35880959</c:v>
                      </c:pt>
                      <c:pt idx="24">
                        <c:v>524076973.31840813</c:v>
                      </c:pt>
                      <c:pt idx="25">
                        <c:v>538528772.86411381</c:v>
                      </c:pt>
                      <c:pt idx="26">
                        <c:v>552555068.01385498</c:v>
                      </c:pt>
                      <c:pt idx="27">
                        <c:v>566117393.00620711</c:v>
                      </c:pt>
                      <c:pt idx="28">
                        <c:v>579188530.04297125</c:v>
                      </c:pt>
                      <c:pt idx="29">
                        <c:v>591785487.03231502</c:v>
                      </c:pt>
                      <c:pt idx="30">
                        <c:v>603589834.34995222</c:v>
                      </c:pt>
                      <c:pt idx="31">
                        <c:v>614713096.04287791</c:v>
                      </c:pt>
                      <c:pt idx="32">
                        <c:v>625194569.29675639</c:v>
                      </c:pt>
                      <c:pt idx="33">
                        <c:v>635071283.9335829</c:v>
                      </c:pt>
                      <c:pt idx="34">
                        <c:v>644378133.23372364</c:v>
                      </c:pt>
                      <c:pt idx="35">
                        <c:v>653147997.20980394</c:v>
                      </c:pt>
                      <c:pt idx="36">
                        <c:v>661411858.76795638</c:v>
                      </c:pt>
                      <c:pt idx="37">
                        <c:v>669198913.1668129</c:v>
                      </c:pt>
                      <c:pt idx="38">
                        <c:v>676536671.16094708</c:v>
                      </c:pt>
                      <c:pt idx="39">
                        <c:v>683451056.19315982</c:v>
                      </c:pt>
                      <c:pt idx="40">
                        <c:v>689966495.97897804</c:v>
                      </c:pt>
                      <c:pt idx="41">
                        <c:v>696106008.80692339</c:v>
                      </c:pt>
                      <c:pt idx="42">
                        <c:v>701891284.85943949</c:v>
                      </c:pt>
                      <c:pt idx="43">
                        <c:v>707342762.84177601</c:v>
                      </c:pt>
                      <c:pt idx="44">
                        <c:v>712479702.18954921</c:v>
                      </c:pt>
                      <c:pt idx="45">
                        <c:v>717320251.11008072</c:v>
                      </c:pt>
                      <c:pt idx="46">
                        <c:v>721881510.69789648</c:v>
                      </c:pt>
                      <c:pt idx="47">
                        <c:v>726179595.35089839</c:v>
                      </c:pt>
                      <c:pt idx="48">
                        <c:v>729441981.66734958</c:v>
                      </c:pt>
                    </c:numCache>
                  </c:numRef>
                </c:val>
                <c:extLst xmlns:c15="http://schemas.microsoft.com/office/drawing/2012/chart">
                  <c:ext xmlns:c16="http://schemas.microsoft.com/office/drawing/2014/chart" uri="{C3380CC4-5D6E-409C-BE32-E72D297353CC}">
                    <c16:uniqueId val="{00000003-FE63-4490-AA70-BBBC51EC98CE}"/>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'Scenario 1'!$A$53</c15:sqref>
                        </c15:formulaRef>
                      </c:ext>
                    </c:extLst>
                    <c:strCache>
                      <c:ptCount val="1"/>
                    </c:strCache>
                  </c:strRef>
                </c:tx>
                <c:spPr>
                  <a:solidFill>
                    <a:schemeClr val="accent3"/>
                  </a:solidFill>
                  <a:ln>
                    <a:noFill/>
                  </a:ln>
                  <a:effectLst/>
                </c:spPr>
                <c:invertIfNegative val="0"/>
                <c:cat>
                  <c:strRef>
                    <c:extLst xmlns:c15="http://schemas.microsoft.com/office/drawing/2012/chart">
                      <c:ext xmlns:c15="http://schemas.microsoft.com/office/drawing/2012/chart" uri="{02D57815-91ED-43cb-92C2-25804820EDAC}">
                        <c15:formulaRef>
                          <c15:sqref>'Scenario 1'!$B$50:$AX$50</c15:sqref>
                        </c15:formulaRef>
                      </c:ext>
                    </c:extLst>
                    <c:strCache>
                      <c:ptCount val="49"/>
                      <c:pt idx="1">
                        <c:v>Jul - Dec 2020</c:v>
                      </c:pt>
                      <c:pt idx="2">
                        <c:v>2021</c:v>
                      </c:pt>
                      <c:pt idx="3">
                        <c:v>2022</c:v>
                      </c:pt>
                      <c:pt idx="4">
                        <c:v>2023</c:v>
                      </c:pt>
                      <c:pt idx="5">
                        <c:v>2024</c:v>
                      </c:pt>
                      <c:pt idx="6">
                        <c:v>2025</c:v>
                      </c:pt>
                      <c:pt idx="7">
                        <c:v>2026</c:v>
                      </c:pt>
                      <c:pt idx="8">
                        <c:v>2027</c:v>
                      </c:pt>
                      <c:pt idx="9">
                        <c:v>2028</c:v>
                      </c:pt>
                      <c:pt idx="10">
                        <c:v>2029</c:v>
                      </c:pt>
                      <c:pt idx="11">
                        <c:v>2030</c:v>
                      </c:pt>
                      <c:pt idx="12">
                        <c:v>2031</c:v>
                      </c:pt>
                      <c:pt idx="13">
                        <c:v>2032</c:v>
                      </c:pt>
                      <c:pt idx="14">
                        <c:v>2033</c:v>
                      </c:pt>
                      <c:pt idx="15">
                        <c:v>2034</c:v>
                      </c:pt>
                      <c:pt idx="16">
                        <c:v>2035</c:v>
                      </c:pt>
                      <c:pt idx="17">
                        <c:v>2036</c:v>
                      </c:pt>
                      <c:pt idx="18">
                        <c:v>2037</c:v>
                      </c:pt>
                      <c:pt idx="19">
                        <c:v>2038</c:v>
                      </c:pt>
                      <c:pt idx="20">
                        <c:v>2039</c:v>
                      </c:pt>
                      <c:pt idx="21">
                        <c:v>2040</c:v>
                      </c:pt>
                      <c:pt idx="22">
                        <c:v>2041</c:v>
                      </c:pt>
                      <c:pt idx="23">
                        <c:v>2042</c:v>
                      </c:pt>
                      <c:pt idx="24">
                        <c:v>2044</c:v>
                      </c:pt>
                      <c:pt idx="25">
                        <c:v>2045</c:v>
                      </c:pt>
                      <c:pt idx="26">
                        <c:v>2046</c:v>
                      </c:pt>
                      <c:pt idx="27">
                        <c:v>2047</c:v>
                      </c:pt>
                      <c:pt idx="28">
                        <c:v>2048</c:v>
                      </c:pt>
                      <c:pt idx="29">
                        <c:v>2049</c:v>
                      </c:pt>
                      <c:pt idx="30">
                        <c:v>2050</c:v>
                      </c:pt>
                      <c:pt idx="31">
                        <c:v>2051</c:v>
                      </c:pt>
                      <c:pt idx="32">
                        <c:v>2052</c:v>
                      </c:pt>
                      <c:pt idx="33">
                        <c:v>2053</c:v>
                      </c:pt>
                      <c:pt idx="34">
                        <c:v>2054</c:v>
                      </c:pt>
                      <c:pt idx="35">
                        <c:v>2055</c:v>
                      </c:pt>
                      <c:pt idx="36">
                        <c:v>2056</c:v>
                      </c:pt>
                      <c:pt idx="37">
                        <c:v>2057</c:v>
                      </c:pt>
                      <c:pt idx="38">
                        <c:v>2058</c:v>
                      </c:pt>
                      <c:pt idx="39">
                        <c:v>2059</c:v>
                      </c:pt>
                      <c:pt idx="40">
                        <c:v>2060</c:v>
                      </c:pt>
                      <c:pt idx="41">
                        <c:v>2061</c:v>
                      </c:pt>
                      <c:pt idx="42">
                        <c:v>2062</c:v>
                      </c:pt>
                      <c:pt idx="43">
                        <c:v>2063</c:v>
                      </c:pt>
                      <c:pt idx="44">
                        <c:v>2064</c:v>
                      </c:pt>
                      <c:pt idx="45">
                        <c:v>2065</c:v>
                      </c:pt>
                      <c:pt idx="46">
                        <c:v>2066</c:v>
                      </c:pt>
                      <c:pt idx="47">
                        <c:v>2067</c:v>
                      </c:pt>
                      <c:pt idx="48">
                        <c:v>2068</c:v>
                      </c:pt>
                    </c:strCache>
                  </c:strRef>
                </c:cat>
                <c:val>
                  <c:numRef>
                    <c:extLst xmlns:c15="http://schemas.microsoft.com/office/drawing/2012/chart">
                      <c:ext xmlns:c15="http://schemas.microsoft.com/office/drawing/2012/chart" uri="{02D57815-91ED-43cb-92C2-25804820EDAC}">
                        <c15:formulaRef>
                          <c15:sqref>'Scenario 1'!$B$53:$AX$53</c15:sqref>
                        </c15:formulaRef>
                      </c:ext>
                    </c:extLst>
                    <c:numCache>
                      <c:formatCode>General</c:formatCode>
                      <c:ptCount val="49"/>
                    </c:numCache>
                  </c:numRef>
                </c:val>
                <c:extLst xmlns:c15="http://schemas.microsoft.com/office/drawing/2012/chart">
                  <c:ext xmlns:c16="http://schemas.microsoft.com/office/drawing/2014/chart" uri="{C3380CC4-5D6E-409C-BE32-E72D297353CC}">
                    <c16:uniqueId val="{00000004-FE63-4490-AA70-BBBC51EC98CE}"/>
                  </c:ext>
                </c:extLst>
              </c15:ser>
            </c15:filteredBarSeries>
          </c:ext>
        </c:extLst>
      </c:barChart>
      <c:lineChart>
        <c:grouping val="standard"/>
        <c:varyColors val="0"/>
        <c:ser>
          <c:idx val="4"/>
          <c:order val="4"/>
          <c:tx>
            <c:strRef>
              <c:f>'Scenario 1'!$A$56</c:f>
              <c:strCache>
                <c:ptCount val="1"/>
                <c:pt idx="0">
                  <c:v>Tax Adjusted Accum Edit Amort</c:v>
                </c:pt>
              </c:strCache>
            </c:strRef>
          </c:tx>
          <c:spPr>
            <a:ln w="28575" cap="rnd">
              <a:solidFill>
                <a:schemeClr val="accent5"/>
              </a:solidFill>
              <a:round/>
            </a:ln>
            <a:effectLst/>
          </c:spPr>
          <c:marker>
            <c:symbol val="none"/>
          </c:marker>
          <c:cat>
            <c:strRef>
              <c:f>'Scenario 1'!$B$50:$AX$50</c:f>
              <c:strCache>
                <c:ptCount val="49"/>
                <c:pt idx="1">
                  <c:v>Jul - Dec 2020</c:v>
                </c:pt>
                <c:pt idx="2">
                  <c:v>2021</c:v>
                </c:pt>
                <c:pt idx="3">
                  <c:v>2022</c:v>
                </c:pt>
                <c:pt idx="4">
                  <c:v>2023</c:v>
                </c:pt>
                <c:pt idx="5">
                  <c:v>2024</c:v>
                </c:pt>
                <c:pt idx="6">
                  <c:v>2025</c:v>
                </c:pt>
                <c:pt idx="7">
                  <c:v>2026</c:v>
                </c:pt>
                <c:pt idx="8">
                  <c:v>2027</c:v>
                </c:pt>
                <c:pt idx="9">
                  <c:v>2028</c:v>
                </c:pt>
                <c:pt idx="10">
                  <c:v>2029</c:v>
                </c:pt>
                <c:pt idx="11">
                  <c:v>2030</c:v>
                </c:pt>
                <c:pt idx="12">
                  <c:v>2031</c:v>
                </c:pt>
                <c:pt idx="13">
                  <c:v>2032</c:v>
                </c:pt>
                <c:pt idx="14">
                  <c:v>2033</c:v>
                </c:pt>
                <c:pt idx="15">
                  <c:v>2034</c:v>
                </c:pt>
                <c:pt idx="16">
                  <c:v>2035</c:v>
                </c:pt>
                <c:pt idx="17">
                  <c:v>2036</c:v>
                </c:pt>
                <c:pt idx="18">
                  <c:v>2037</c:v>
                </c:pt>
                <c:pt idx="19">
                  <c:v>2038</c:v>
                </c:pt>
                <c:pt idx="20">
                  <c:v>2039</c:v>
                </c:pt>
                <c:pt idx="21">
                  <c:v>2040</c:v>
                </c:pt>
                <c:pt idx="22">
                  <c:v>2041</c:v>
                </c:pt>
                <c:pt idx="23">
                  <c:v>2042</c:v>
                </c:pt>
                <c:pt idx="24">
                  <c:v>2044</c:v>
                </c:pt>
                <c:pt idx="25">
                  <c:v>2045</c:v>
                </c:pt>
                <c:pt idx="26">
                  <c:v>2046</c:v>
                </c:pt>
                <c:pt idx="27">
                  <c:v>2047</c:v>
                </c:pt>
                <c:pt idx="28">
                  <c:v>2048</c:v>
                </c:pt>
                <c:pt idx="29">
                  <c:v>2049</c:v>
                </c:pt>
                <c:pt idx="30">
                  <c:v>2050</c:v>
                </c:pt>
                <c:pt idx="31">
                  <c:v>2051</c:v>
                </c:pt>
                <c:pt idx="32">
                  <c:v>2052</c:v>
                </c:pt>
                <c:pt idx="33">
                  <c:v>2053</c:v>
                </c:pt>
                <c:pt idx="34">
                  <c:v>2054</c:v>
                </c:pt>
                <c:pt idx="35">
                  <c:v>2055</c:v>
                </c:pt>
                <c:pt idx="36">
                  <c:v>2056</c:v>
                </c:pt>
                <c:pt idx="37">
                  <c:v>2057</c:v>
                </c:pt>
                <c:pt idx="38">
                  <c:v>2058</c:v>
                </c:pt>
                <c:pt idx="39">
                  <c:v>2059</c:v>
                </c:pt>
                <c:pt idx="40">
                  <c:v>2060</c:v>
                </c:pt>
                <c:pt idx="41">
                  <c:v>2061</c:v>
                </c:pt>
                <c:pt idx="42">
                  <c:v>2062</c:v>
                </c:pt>
                <c:pt idx="43">
                  <c:v>2063</c:v>
                </c:pt>
                <c:pt idx="44">
                  <c:v>2064</c:v>
                </c:pt>
                <c:pt idx="45">
                  <c:v>2065</c:v>
                </c:pt>
                <c:pt idx="46">
                  <c:v>2066</c:v>
                </c:pt>
                <c:pt idx="47">
                  <c:v>2067</c:v>
                </c:pt>
                <c:pt idx="48">
                  <c:v>2068</c:v>
                </c:pt>
              </c:strCache>
            </c:strRef>
          </c:cat>
          <c:val>
            <c:numRef>
              <c:f>'Scenario 1'!$B$56:$AX$56</c:f>
              <c:numCache>
                <c:formatCode>_(* #,##0_);_(* \(#,##0\);_(* "-"??_);_(@_)</c:formatCode>
                <c:ptCount val="49"/>
                <c:pt idx="1">
                  <c:v>16217633.469527341</c:v>
                </c:pt>
                <c:pt idx="2">
                  <c:v>46616956.018501997</c:v>
                </c:pt>
                <c:pt idx="3">
                  <c:v>77502035.506622136</c:v>
                </c:pt>
                <c:pt idx="4">
                  <c:v>107419069.37608965</c:v>
                </c:pt>
                <c:pt idx="5">
                  <c:v>137628134.32647184</c:v>
                </c:pt>
                <c:pt idx="6">
                  <c:v>168395596.13265324</c:v>
                </c:pt>
                <c:pt idx="7">
                  <c:v>199997862.55681968</c:v>
                </c:pt>
                <c:pt idx="8">
                  <c:v>230370210.33592546</c:v>
                </c:pt>
                <c:pt idx="9">
                  <c:v>262364859.56880039</c:v>
                </c:pt>
                <c:pt idx="10">
                  <c:v>295442145.76625854</c:v>
                </c:pt>
                <c:pt idx="11">
                  <c:v>328390045.88031948</c:v>
                </c:pt>
                <c:pt idx="12">
                  <c:v>359798785.00043082</c:v>
                </c:pt>
                <c:pt idx="13">
                  <c:v>389693136.13173133</c:v>
                </c:pt>
                <c:pt idx="14">
                  <c:v>420848115.2869913</c:v>
                </c:pt>
                <c:pt idx="15">
                  <c:v>451708692.71307099</c:v>
                </c:pt>
                <c:pt idx="16">
                  <c:v>479307907.70843279</c:v>
                </c:pt>
                <c:pt idx="17">
                  <c:v>506449814.11686313</c:v>
                </c:pt>
                <c:pt idx="18">
                  <c:v>531869261.38358426</c:v>
                </c:pt>
                <c:pt idx="19">
                  <c:v>556405881.01470292</c:v>
                </c:pt>
                <c:pt idx="20">
                  <c:v>580036091.69740033</c:v>
                </c:pt>
                <c:pt idx="21">
                  <c:v>602431780.90939295</c:v>
                </c:pt>
                <c:pt idx="22">
                  <c:v>623950266.24021459</c:v>
                </c:pt>
                <c:pt idx="23">
                  <c:v>644564814.37824011</c:v>
                </c:pt>
                <c:pt idx="24">
                  <c:v>663388573.82076991</c:v>
                </c:pt>
                <c:pt idx="25">
                  <c:v>681681990.9672327</c:v>
                </c:pt>
                <c:pt idx="26">
                  <c:v>699436794.95424688</c:v>
                </c:pt>
                <c:pt idx="27">
                  <c:v>716604294.94456601</c:v>
                </c:pt>
                <c:pt idx="28">
                  <c:v>733150038.02907765</c:v>
                </c:pt>
                <c:pt idx="29">
                  <c:v>749095553.20546222</c:v>
                </c:pt>
                <c:pt idx="30">
                  <c:v>764037764.9999398</c:v>
                </c:pt>
                <c:pt idx="31">
                  <c:v>778117843.0922507</c:v>
                </c:pt>
                <c:pt idx="32">
                  <c:v>791385530.75538802</c:v>
                </c:pt>
                <c:pt idx="33">
                  <c:v>803887701.18175066</c:v>
                </c:pt>
                <c:pt idx="34">
                  <c:v>815668523.08066297</c:v>
                </c:pt>
                <c:pt idx="35">
                  <c:v>826769616.72127092</c:v>
                </c:pt>
                <c:pt idx="36">
                  <c:v>837230200.9720968</c:v>
                </c:pt>
                <c:pt idx="37">
                  <c:v>847087231.85672534</c:v>
                </c:pt>
                <c:pt idx="38">
                  <c:v>856375533.11512303</c:v>
                </c:pt>
                <c:pt idx="39">
                  <c:v>865127919.231848</c:v>
                </c:pt>
                <c:pt idx="40">
                  <c:v>873375311.36579514</c:v>
                </c:pt>
                <c:pt idx="41">
                  <c:v>881146846.5910424</c:v>
                </c:pt>
                <c:pt idx="42">
                  <c:v>888469980.83473372</c:v>
                </c:pt>
                <c:pt idx="43">
                  <c:v>895370585.87566602</c:v>
                </c:pt>
                <c:pt idx="44">
                  <c:v>901873040.74626493</c:v>
                </c:pt>
                <c:pt idx="45">
                  <c:v>908000317.86086178</c:v>
                </c:pt>
                <c:pt idx="46">
                  <c:v>913774064.17455268</c:v>
                </c:pt>
                <c:pt idx="47">
                  <c:v>919214677.6593653</c:v>
                </c:pt>
                <c:pt idx="48">
                  <c:v>923344280.59158206</c:v>
                </c:pt>
              </c:numCache>
            </c:numRef>
          </c:val>
          <c:smooth val="0"/>
          <c:extLst>
            <c:ext xmlns:c16="http://schemas.microsoft.com/office/drawing/2014/chart" uri="{C3380CC4-5D6E-409C-BE32-E72D297353CC}">
              <c16:uniqueId val="{00000001-FE63-4490-AA70-BBBC51EC98CE}"/>
            </c:ext>
          </c:extLst>
        </c:ser>
        <c:dLbls>
          <c:showLegendKey val="0"/>
          <c:showVal val="0"/>
          <c:showCatName val="0"/>
          <c:showSerName val="0"/>
          <c:showPercent val="0"/>
          <c:showBubbleSize val="0"/>
        </c:dLbls>
        <c:marker val="1"/>
        <c:smooth val="0"/>
        <c:axId val="725837632"/>
        <c:axId val="725840256"/>
      </c:lineChart>
      <c:catAx>
        <c:axId val="7258376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25840256"/>
        <c:crosses val="autoZero"/>
        <c:auto val="1"/>
        <c:lblAlgn val="ctr"/>
        <c:lblOffset val="100"/>
        <c:noMultiLvlLbl val="0"/>
      </c:catAx>
      <c:valAx>
        <c:axId val="725840256"/>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25837632"/>
        <c:crosses val="autoZero"/>
        <c:crossBetween val="between"/>
      </c:valAx>
      <c:valAx>
        <c:axId val="739813840"/>
        <c:scaling>
          <c:orientation val="minMax"/>
        </c:scaling>
        <c:delete val="0"/>
        <c:axPos val="r"/>
        <c:numFmt formatCode="_(* #,##0_);_(* \(#,##0\);_(* &quot;-&quot;??_);_(@_)"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39811872"/>
        <c:crosses val="max"/>
        <c:crossBetween val="between"/>
      </c:valAx>
      <c:catAx>
        <c:axId val="739811872"/>
        <c:scaling>
          <c:orientation val="minMax"/>
        </c:scaling>
        <c:delete val="1"/>
        <c:axPos val="b"/>
        <c:numFmt formatCode="General" sourceLinked="1"/>
        <c:majorTickMark val="out"/>
        <c:minorTickMark val="none"/>
        <c:tickLblPos val="nextTo"/>
        <c:crossAx val="739813840"/>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Tax Adjusted EDIT Amortization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3"/>
          <c:order val="3"/>
          <c:tx>
            <c:strRef>
              <c:f>'Scenario 1'!$A$55</c:f>
              <c:strCache>
                <c:ptCount val="1"/>
                <c:pt idx="0">
                  <c:v>Tax Adjusted EDIT Amort</c:v>
                </c:pt>
              </c:strCache>
            </c:strRef>
          </c:tx>
          <c:spPr>
            <a:solidFill>
              <a:schemeClr val="accent4"/>
            </a:solidFill>
            <a:ln>
              <a:noFill/>
            </a:ln>
            <a:effectLst/>
          </c:spPr>
          <c:invertIfNegative val="0"/>
          <c:cat>
            <c:strRef>
              <c:f>'Scenario 1'!$B$50:$AX$50</c:f>
              <c:strCache>
                <c:ptCount val="49"/>
                <c:pt idx="1">
                  <c:v>Jul - Dec 2020</c:v>
                </c:pt>
                <c:pt idx="2">
                  <c:v>2021</c:v>
                </c:pt>
                <c:pt idx="3">
                  <c:v>2022</c:v>
                </c:pt>
                <c:pt idx="4">
                  <c:v>2023</c:v>
                </c:pt>
                <c:pt idx="5">
                  <c:v>2024</c:v>
                </c:pt>
                <c:pt idx="6">
                  <c:v>2025</c:v>
                </c:pt>
                <c:pt idx="7">
                  <c:v>2026</c:v>
                </c:pt>
                <c:pt idx="8">
                  <c:v>2027</c:v>
                </c:pt>
                <c:pt idx="9">
                  <c:v>2028</c:v>
                </c:pt>
                <c:pt idx="10">
                  <c:v>2029</c:v>
                </c:pt>
                <c:pt idx="11">
                  <c:v>2030</c:v>
                </c:pt>
                <c:pt idx="12">
                  <c:v>2031</c:v>
                </c:pt>
                <c:pt idx="13">
                  <c:v>2032</c:v>
                </c:pt>
                <c:pt idx="14">
                  <c:v>2033</c:v>
                </c:pt>
                <c:pt idx="15">
                  <c:v>2034</c:v>
                </c:pt>
                <c:pt idx="16">
                  <c:v>2035</c:v>
                </c:pt>
                <c:pt idx="17">
                  <c:v>2036</c:v>
                </c:pt>
                <c:pt idx="18">
                  <c:v>2037</c:v>
                </c:pt>
                <c:pt idx="19">
                  <c:v>2038</c:v>
                </c:pt>
                <c:pt idx="20">
                  <c:v>2039</c:v>
                </c:pt>
                <c:pt idx="21">
                  <c:v>2040</c:v>
                </c:pt>
                <c:pt idx="22">
                  <c:v>2041</c:v>
                </c:pt>
                <c:pt idx="23">
                  <c:v>2042</c:v>
                </c:pt>
                <c:pt idx="24">
                  <c:v>2044</c:v>
                </c:pt>
                <c:pt idx="25">
                  <c:v>2045</c:v>
                </c:pt>
                <c:pt idx="26">
                  <c:v>2046</c:v>
                </c:pt>
                <c:pt idx="27">
                  <c:v>2047</c:v>
                </c:pt>
                <c:pt idx="28">
                  <c:v>2048</c:v>
                </c:pt>
                <c:pt idx="29">
                  <c:v>2049</c:v>
                </c:pt>
                <c:pt idx="30">
                  <c:v>2050</c:v>
                </c:pt>
                <c:pt idx="31">
                  <c:v>2051</c:v>
                </c:pt>
                <c:pt idx="32">
                  <c:v>2052</c:v>
                </c:pt>
                <c:pt idx="33">
                  <c:v>2053</c:v>
                </c:pt>
                <c:pt idx="34">
                  <c:v>2054</c:v>
                </c:pt>
                <c:pt idx="35">
                  <c:v>2055</c:v>
                </c:pt>
                <c:pt idx="36">
                  <c:v>2056</c:v>
                </c:pt>
                <c:pt idx="37">
                  <c:v>2057</c:v>
                </c:pt>
                <c:pt idx="38">
                  <c:v>2058</c:v>
                </c:pt>
                <c:pt idx="39">
                  <c:v>2059</c:v>
                </c:pt>
                <c:pt idx="40">
                  <c:v>2060</c:v>
                </c:pt>
                <c:pt idx="41">
                  <c:v>2061</c:v>
                </c:pt>
                <c:pt idx="42">
                  <c:v>2062</c:v>
                </c:pt>
                <c:pt idx="43">
                  <c:v>2063</c:v>
                </c:pt>
                <c:pt idx="44">
                  <c:v>2064</c:v>
                </c:pt>
                <c:pt idx="45">
                  <c:v>2065</c:v>
                </c:pt>
                <c:pt idx="46">
                  <c:v>2066</c:v>
                </c:pt>
                <c:pt idx="47">
                  <c:v>2067</c:v>
                </c:pt>
                <c:pt idx="48">
                  <c:v>2068</c:v>
                </c:pt>
              </c:strCache>
            </c:strRef>
          </c:cat>
          <c:val>
            <c:numRef>
              <c:f>'Scenario 1'!$B$55:$AX$55</c:f>
              <c:numCache>
                <c:formatCode>_(* #,##0_);_(* \(#,##0\);_(* "-"??_);_(@_)</c:formatCode>
                <c:ptCount val="49"/>
                <c:pt idx="1">
                  <c:v>16217633.469527341</c:v>
                </c:pt>
                <c:pt idx="2">
                  <c:v>30399322.548974659</c:v>
                </c:pt>
                <c:pt idx="3">
                  <c:v>30885079.488120139</c:v>
                </c:pt>
                <c:pt idx="4">
                  <c:v>29917033.869467515</c:v>
                </c:pt>
                <c:pt idx="5">
                  <c:v>30209064.950382195</c:v>
                </c:pt>
                <c:pt idx="6">
                  <c:v>30767461.806181408</c:v>
                </c:pt>
                <c:pt idx="7">
                  <c:v>31602266.424166437</c:v>
                </c:pt>
                <c:pt idx="8">
                  <c:v>30372347.779105786</c:v>
                </c:pt>
                <c:pt idx="9">
                  <c:v>31994649.232874922</c:v>
                </c:pt>
                <c:pt idx="10">
                  <c:v>33077286.197458144</c:v>
                </c:pt>
                <c:pt idx="11">
                  <c:v>32947900.114060938</c:v>
                </c:pt>
                <c:pt idx="12">
                  <c:v>31408739.120111316</c:v>
                </c:pt>
                <c:pt idx="13">
                  <c:v>29894351.131300531</c:v>
                </c:pt>
                <c:pt idx="14">
                  <c:v>31154979.155259963</c:v>
                </c:pt>
                <c:pt idx="15">
                  <c:v>30860577.426079702</c:v>
                </c:pt>
                <c:pt idx="16">
                  <c:v>27599214.995361779</c:v>
                </c:pt>
                <c:pt idx="17">
                  <c:v>27141906.408430345</c:v>
                </c:pt>
                <c:pt idx="18">
                  <c:v>25419447.266721144</c:v>
                </c:pt>
                <c:pt idx="19">
                  <c:v>24536619.631118666</c:v>
                </c:pt>
                <c:pt idx="20">
                  <c:v>23630210.682697408</c:v>
                </c:pt>
                <c:pt idx="21">
                  <c:v>22395689.211992677</c:v>
                </c:pt>
                <c:pt idx="22">
                  <c:v>21518485.330821581</c:v>
                </c:pt>
                <c:pt idx="23">
                  <c:v>20614548.1380255</c:v>
                </c:pt>
                <c:pt idx="24">
                  <c:v>18823759.442529809</c:v>
                </c:pt>
                <c:pt idx="25">
                  <c:v>18293417.146462858</c:v>
                </c:pt>
                <c:pt idx="26">
                  <c:v>17754803.987014167</c:v>
                </c:pt>
                <c:pt idx="27">
                  <c:v>17167499.990319088</c:v>
                </c:pt>
                <c:pt idx="28">
                  <c:v>16545743.084511636</c:v>
                </c:pt>
                <c:pt idx="29">
                  <c:v>15945515.176384535</c:v>
                </c:pt>
                <c:pt idx="30">
                  <c:v>14942211.794477524</c:v>
                </c:pt>
                <c:pt idx="31">
                  <c:v>14080078.092310933</c:v>
                </c:pt>
                <c:pt idx="32">
                  <c:v>13267687.663137311</c:v>
                </c:pt>
                <c:pt idx="33">
                  <c:v>12502170.426362623</c:v>
                </c:pt>
                <c:pt idx="34">
                  <c:v>11780821.898912268</c:v>
                </c:pt>
                <c:pt idx="35">
                  <c:v>11101093.640607944</c:v>
                </c:pt>
                <c:pt idx="36">
                  <c:v>10460584.250825869</c:v>
                </c:pt>
                <c:pt idx="37">
                  <c:v>9857030.8846285585</c:v>
                </c:pt>
                <c:pt idx="38">
                  <c:v>9288301.2583977208</c:v>
                </c:pt>
                <c:pt idx="39">
                  <c:v>8752386.1167250108</c:v>
                </c:pt>
                <c:pt idx="40">
                  <c:v>8247392.1339471443</c:v>
                </c:pt>
                <c:pt idx="41">
                  <c:v>7771535.2252472322</c:v>
                </c:pt>
                <c:pt idx="42">
                  <c:v>7323134.2436912898</c:v>
                </c:pt>
                <c:pt idx="43">
                  <c:v>6900605.0409323042</c:v>
                </c:pt>
                <c:pt idx="44">
                  <c:v>6502454.8705989411</c:v>
                </c:pt>
                <c:pt idx="45">
                  <c:v>6127277.1145968093</c:v>
                </c:pt>
                <c:pt idx="46">
                  <c:v>5773746.313690858</c:v>
                </c:pt>
                <c:pt idx="47">
                  <c:v>5440613.4848125586</c:v>
                </c:pt>
                <c:pt idx="48">
                  <c:v>4129602.9322167281</c:v>
                </c:pt>
              </c:numCache>
            </c:numRef>
          </c:val>
          <c:extLst>
            <c:ext xmlns:c16="http://schemas.microsoft.com/office/drawing/2014/chart" uri="{C3380CC4-5D6E-409C-BE32-E72D297353CC}">
              <c16:uniqueId val="{00000000-9B97-4C8F-9DCC-C39058CE15F3}"/>
            </c:ext>
          </c:extLst>
        </c:ser>
        <c:dLbls>
          <c:showLegendKey val="0"/>
          <c:showVal val="0"/>
          <c:showCatName val="0"/>
          <c:showSerName val="0"/>
          <c:showPercent val="0"/>
          <c:showBubbleSize val="0"/>
        </c:dLbls>
        <c:gapWidth val="150"/>
        <c:axId val="739811872"/>
        <c:axId val="739813840"/>
        <c:extLst>
          <c:ext xmlns:c15="http://schemas.microsoft.com/office/drawing/2012/chart" uri="{02D57815-91ED-43cb-92C2-25804820EDAC}">
            <c15:filteredBarSeries>
              <c15:ser>
                <c:idx val="0"/>
                <c:order val="0"/>
                <c:tx>
                  <c:strRef>
                    <c:extLst>
                      <c:ext uri="{02D57815-91ED-43cb-92C2-25804820EDAC}">
                        <c15:formulaRef>
                          <c15:sqref>'Scenario 1'!$A$51</c15:sqref>
                        </c15:formulaRef>
                      </c:ext>
                    </c:extLst>
                    <c:strCache>
                      <c:ptCount val="1"/>
                      <c:pt idx="0">
                        <c:v>EDIT Amort</c:v>
                      </c:pt>
                    </c:strCache>
                  </c:strRef>
                </c:tx>
                <c:spPr>
                  <a:solidFill>
                    <a:schemeClr val="accent1"/>
                  </a:solidFill>
                  <a:ln>
                    <a:noFill/>
                  </a:ln>
                  <a:effectLst/>
                </c:spPr>
                <c:invertIfNegative val="0"/>
                <c:cat>
                  <c:strRef>
                    <c:extLst>
                      <c:ext uri="{02D57815-91ED-43cb-92C2-25804820EDAC}">
                        <c15:formulaRef>
                          <c15:sqref>'Scenario 1'!$B$50:$AX$50</c15:sqref>
                        </c15:formulaRef>
                      </c:ext>
                    </c:extLst>
                    <c:strCache>
                      <c:ptCount val="49"/>
                      <c:pt idx="1">
                        <c:v>Jul - Dec 2020</c:v>
                      </c:pt>
                      <c:pt idx="2">
                        <c:v>2021</c:v>
                      </c:pt>
                      <c:pt idx="3">
                        <c:v>2022</c:v>
                      </c:pt>
                      <c:pt idx="4">
                        <c:v>2023</c:v>
                      </c:pt>
                      <c:pt idx="5">
                        <c:v>2024</c:v>
                      </c:pt>
                      <c:pt idx="6">
                        <c:v>2025</c:v>
                      </c:pt>
                      <c:pt idx="7">
                        <c:v>2026</c:v>
                      </c:pt>
                      <c:pt idx="8">
                        <c:v>2027</c:v>
                      </c:pt>
                      <c:pt idx="9">
                        <c:v>2028</c:v>
                      </c:pt>
                      <c:pt idx="10">
                        <c:v>2029</c:v>
                      </c:pt>
                      <c:pt idx="11">
                        <c:v>2030</c:v>
                      </c:pt>
                      <c:pt idx="12">
                        <c:v>2031</c:v>
                      </c:pt>
                      <c:pt idx="13">
                        <c:v>2032</c:v>
                      </c:pt>
                      <c:pt idx="14">
                        <c:v>2033</c:v>
                      </c:pt>
                      <c:pt idx="15">
                        <c:v>2034</c:v>
                      </c:pt>
                      <c:pt idx="16">
                        <c:v>2035</c:v>
                      </c:pt>
                      <c:pt idx="17">
                        <c:v>2036</c:v>
                      </c:pt>
                      <c:pt idx="18">
                        <c:v>2037</c:v>
                      </c:pt>
                      <c:pt idx="19">
                        <c:v>2038</c:v>
                      </c:pt>
                      <c:pt idx="20">
                        <c:v>2039</c:v>
                      </c:pt>
                      <c:pt idx="21">
                        <c:v>2040</c:v>
                      </c:pt>
                      <c:pt idx="22">
                        <c:v>2041</c:v>
                      </c:pt>
                      <c:pt idx="23">
                        <c:v>2042</c:v>
                      </c:pt>
                      <c:pt idx="24">
                        <c:v>2044</c:v>
                      </c:pt>
                      <c:pt idx="25">
                        <c:v>2045</c:v>
                      </c:pt>
                      <c:pt idx="26">
                        <c:v>2046</c:v>
                      </c:pt>
                      <c:pt idx="27">
                        <c:v>2047</c:v>
                      </c:pt>
                      <c:pt idx="28">
                        <c:v>2048</c:v>
                      </c:pt>
                      <c:pt idx="29">
                        <c:v>2049</c:v>
                      </c:pt>
                      <c:pt idx="30">
                        <c:v>2050</c:v>
                      </c:pt>
                      <c:pt idx="31">
                        <c:v>2051</c:v>
                      </c:pt>
                      <c:pt idx="32">
                        <c:v>2052</c:v>
                      </c:pt>
                      <c:pt idx="33">
                        <c:v>2053</c:v>
                      </c:pt>
                      <c:pt idx="34">
                        <c:v>2054</c:v>
                      </c:pt>
                      <c:pt idx="35">
                        <c:v>2055</c:v>
                      </c:pt>
                      <c:pt idx="36">
                        <c:v>2056</c:v>
                      </c:pt>
                      <c:pt idx="37">
                        <c:v>2057</c:v>
                      </c:pt>
                      <c:pt idx="38">
                        <c:v>2058</c:v>
                      </c:pt>
                      <c:pt idx="39">
                        <c:v>2059</c:v>
                      </c:pt>
                      <c:pt idx="40">
                        <c:v>2060</c:v>
                      </c:pt>
                      <c:pt idx="41">
                        <c:v>2061</c:v>
                      </c:pt>
                      <c:pt idx="42">
                        <c:v>2062</c:v>
                      </c:pt>
                      <c:pt idx="43">
                        <c:v>2063</c:v>
                      </c:pt>
                      <c:pt idx="44">
                        <c:v>2064</c:v>
                      </c:pt>
                      <c:pt idx="45">
                        <c:v>2065</c:v>
                      </c:pt>
                      <c:pt idx="46">
                        <c:v>2066</c:v>
                      </c:pt>
                      <c:pt idx="47">
                        <c:v>2067</c:v>
                      </c:pt>
                      <c:pt idx="48">
                        <c:v>2068</c:v>
                      </c:pt>
                    </c:strCache>
                  </c:strRef>
                </c:cat>
                <c:val>
                  <c:numRef>
                    <c:extLst>
                      <c:ext uri="{02D57815-91ED-43cb-92C2-25804820EDAC}">
                        <c15:formulaRef>
                          <c15:sqref>'Scenario 1'!$B$51:$AX$51</c15:sqref>
                        </c15:formulaRef>
                      </c:ext>
                    </c:extLst>
                    <c:numCache>
                      <c:formatCode>_(* #,##0_);_(* \(#,##0\);_(* "-"??_);_(@_)</c:formatCode>
                      <c:ptCount val="49"/>
                      <c:pt idx="1">
                        <c:v>12811930.4409266</c:v>
                      </c:pt>
                      <c:pt idx="2">
                        <c:v>24015464.813689981</c:v>
                      </c:pt>
                      <c:pt idx="3">
                        <c:v>24399212.795614909</c:v>
                      </c:pt>
                      <c:pt idx="4">
                        <c:v>23634456.756879337</c:v>
                      </c:pt>
                      <c:pt idx="5">
                        <c:v>23865161.310801934</c:v>
                      </c:pt>
                      <c:pt idx="6">
                        <c:v>24306294.826883312</c:v>
                      </c:pt>
                      <c:pt idx="7">
                        <c:v>24965790.475091487</c:v>
                      </c:pt>
                      <c:pt idx="8">
                        <c:v>23994154.745493572</c:v>
                      </c:pt>
                      <c:pt idx="9">
                        <c:v>25275772.89397119</c:v>
                      </c:pt>
                      <c:pt idx="10">
                        <c:v>26131056.095991936</c:v>
                      </c:pt>
                      <c:pt idx="11">
                        <c:v>26028841.090108141</c:v>
                      </c:pt>
                      <c:pt idx="12">
                        <c:v>24812903.904887941</c:v>
                      </c:pt>
                      <c:pt idx="13">
                        <c:v>23616537.393727422</c:v>
                      </c:pt>
                      <c:pt idx="14">
                        <c:v>24612433.532655373</c:v>
                      </c:pt>
                      <c:pt idx="15">
                        <c:v>24379856.166602965</c:v>
                      </c:pt>
                      <c:pt idx="16">
                        <c:v>21803379.846335806</c:v>
                      </c:pt>
                      <c:pt idx="17">
                        <c:v>21442106.062659975</c:v>
                      </c:pt>
                      <c:pt idx="18">
                        <c:v>20081363.340709705</c:v>
                      </c:pt>
                      <c:pt idx="19">
                        <c:v>19383929.508583747</c:v>
                      </c:pt>
                      <c:pt idx="20">
                        <c:v>18667866.439330954</c:v>
                      </c:pt>
                      <c:pt idx="21">
                        <c:v>17692594.477474216</c:v>
                      </c:pt>
                      <c:pt idx="22">
                        <c:v>16999603.411349051</c:v>
                      </c:pt>
                      <c:pt idx="23">
                        <c:v>16285493.029040147</c:v>
                      </c:pt>
                      <c:pt idx="24">
                        <c:v>14870769.959598551</c:v>
                      </c:pt>
                      <c:pt idx="25">
                        <c:v>14451799.545705659</c:v>
                      </c:pt>
                      <c:pt idx="26">
                        <c:v>14026295.149741191</c:v>
                      </c:pt>
                      <c:pt idx="27">
                        <c:v>13562324.99235208</c:v>
                      </c:pt>
                      <c:pt idx="28">
                        <c:v>13071137.036764193</c:v>
                      </c:pt>
                      <c:pt idx="29">
                        <c:v>12596956.989343783</c:v>
                      </c:pt>
                      <c:pt idx="30">
                        <c:v>11804347.317637244</c:v>
                      </c:pt>
                      <c:pt idx="31">
                        <c:v>11123261.692925638</c:v>
                      </c:pt>
                      <c:pt idx="32">
                        <c:v>10481473.253878476</c:v>
                      </c:pt>
                      <c:pt idx="33">
                        <c:v>9876714.6368264724</c:v>
                      </c:pt>
                      <c:pt idx="34">
                        <c:v>9306849.3001406919</c:v>
                      </c:pt>
                      <c:pt idx="35">
                        <c:v>8769863.9760802761</c:v>
                      </c:pt>
                      <c:pt idx="36">
                        <c:v>8263861.5581524372</c:v>
                      </c:pt>
                      <c:pt idx="37">
                        <c:v>7787054.3988565616</c:v>
                      </c:pt>
                      <c:pt idx="38">
                        <c:v>7337757.9941341998</c:v>
                      </c:pt>
                      <c:pt idx="39">
                        <c:v>6914385.0322127594</c:v>
                      </c:pt>
                      <c:pt idx="40">
                        <c:v>6515439.7858182443</c:v>
                      </c:pt>
                      <c:pt idx="41">
                        <c:v>6139512.8279453134</c:v>
                      </c:pt>
                      <c:pt idx="42">
                        <c:v>5785276.0525161196</c:v>
                      </c:pt>
                      <c:pt idx="43">
                        <c:v>5451477.9823365202</c:v>
                      </c:pt>
                      <c:pt idx="44">
                        <c:v>5136939.3477731636</c:v>
                      </c:pt>
                      <c:pt idx="45">
                        <c:v>4840548.9205314796</c:v>
                      </c:pt>
                      <c:pt idx="46">
                        <c:v>4561259.5878157783</c:v>
                      </c:pt>
                      <c:pt idx="47">
                        <c:v>4298084.6530019213</c:v>
                      </c:pt>
                      <c:pt idx="48">
                        <c:v>3262386.3164512152</c:v>
                      </c:pt>
                    </c:numCache>
                  </c:numRef>
                </c:val>
                <c:extLst>
                  <c:ext xmlns:c16="http://schemas.microsoft.com/office/drawing/2014/chart" uri="{C3380CC4-5D6E-409C-BE32-E72D297353CC}">
                    <c16:uniqueId val="{00000002-9B97-4C8F-9DCC-C39058CE15F3}"/>
                  </c:ext>
                </c:extLst>
              </c15:ser>
            </c15:filteredBarSeries>
            <c15:filteredBarSeries>
              <c15:ser>
                <c:idx val="1"/>
                <c:order val="1"/>
                <c:tx>
                  <c:strRef>
                    <c:extLst xmlns:c15="http://schemas.microsoft.com/office/drawing/2012/chart">
                      <c:ext xmlns:c15="http://schemas.microsoft.com/office/drawing/2012/chart" uri="{02D57815-91ED-43cb-92C2-25804820EDAC}">
                        <c15:formulaRef>
                          <c15:sqref>'Scenario 1'!$A$52</c15:sqref>
                        </c15:formulaRef>
                      </c:ext>
                    </c:extLst>
                    <c:strCache>
                      <c:ptCount val="1"/>
                      <c:pt idx="0">
                        <c:v>Accum EDIT Amort</c:v>
                      </c:pt>
                    </c:strCache>
                  </c:strRef>
                </c:tx>
                <c:spPr>
                  <a:solidFill>
                    <a:schemeClr val="accent2"/>
                  </a:solidFill>
                  <a:ln>
                    <a:noFill/>
                  </a:ln>
                  <a:effectLst/>
                </c:spPr>
                <c:invertIfNegative val="0"/>
                <c:cat>
                  <c:strRef>
                    <c:extLst xmlns:c15="http://schemas.microsoft.com/office/drawing/2012/chart">
                      <c:ext xmlns:c15="http://schemas.microsoft.com/office/drawing/2012/chart" uri="{02D57815-91ED-43cb-92C2-25804820EDAC}">
                        <c15:formulaRef>
                          <c15:sqref>'Scenario 1'!$B$50:$AX$50</c15:sqref>
                        </c15:formulaRef>
                      </c:ext>
                    </c:extLst>
                    <c:strCache>
                      <c:ptCount val="49"/>
                      <c:pt idx="1">
                        <c:v>Jul - Dec 2020</c:v>
                      </c:pt>
                      <c:pt idx="2">
                        <c:v>2021</c:v>
                      </c:pt>
                      <c:pt idx="3">
                        <c:v>2022</c:v>
                      </c:pt>
                      <c:pt idx="4">
                        <c:v>2023</c:v>
                      </c:pt>
                      <c:pt idx="5">
                        <c:v>2024</c:v>
                      </c:pt>
                      <c:pt idx="6">
                        <c:v>2025</c:v>
                      </c:pt>
                      <c:pt idx="7">
                        <c:v>2026</c:v>
                      </c:pt>
                      <c:pt idx="8">
                        <c:v>2027</c:v>
                      </c:pt>
                      <c:pt idx="9">
                        <c:v>2028</c:v>
                      </c:pt>
                      <c:pt idx="10">
                        <c:v>2029</c:v>
                      </c:pt>
                      <c:pt idx="11">
                        <c:v>2030</c:v>
                      </c:pt>
                      <c:pt idx="12">
                        <c:v>2031</c:v>
                      </c:pt>
                      <c:pt idx="13">
                        <c:v>2032</c:v>
                      </c:pt>
                      <c:pt idx="14">
                        <c:v>2033</c:v>
                      </c:pt>
                      <c:pt idx="15">
                        <c:v>2034</c:v>
                      </c:pt>
                      <c:pt idx="16">
                        <c:v>2035</c:v>
                      </c:pt>
                      <c:pt idx="17">
                        <c:v>2036</c:v>
                      </c:pt>
                      <c:pt idx="18">
                        <c:v>2037</c:v>
                      </c:pt>
                      <c:pt idx="19">
                        <c:v>2038</c:v>
                      </c:pt>
                      <c:pt idx="20">
                        <c:v>2039</c:v>
                      </c:pt>
                      <c:pt idx="21">
                        <c:v>2040</c:v>
                      </c:pt>
                      <c:pt idx="22">
                        <c:v>2041</c:v>
                      </c:pt>
                      <c:pt idx="23">
                        <c:v>2042</c:v>
                      </c:pt>
                      <c:pt idx="24">
                        <c:v>2044</c:v>
                      </c:pt>
                      <c:pt idx="25">
                        <c:v>2045</c:v>
                      </c:pt>
                      <c:pt idx="26">
                        <c:v>2046</c:v>
                      </c:pt>
                      <c:pt idx="27">
                        <c:v>2047</c:v>
                      </c:pt>
                      <c:pt idx="28">
                        <c:v>2048</c:v>
                      </c:pt>
                      <c:pt idx="29">
                        <c:v>2049</c:v>
                      </c:pt>
                      <c:pt idx="30">
                        <c:v>2050</c:v>
                      </c:pt>
                      <c:pt idx="31">
                        <c:v>2051</c:v>
                      </c:pt>
                      <c:pt idx="32">
                        <c:v>2052</c:v>
                      </c:pt>
                      <c:pt idx="33">
                        <c:v>2053</c:v>
                      </c:pt>
                      <c:pt idx="34">
                        <c:v>2054</c:v>
                      </c:pt>
                      <c:pt idx="35">
                        <c:v>2055</c:v>
                      </c:pt>
                      <c:pt idx="36">
                        <c:v>2056</c:v>
                      </c:pt>
                      <c:pt idx="37">
                        <c:v>2057</c:v>
                      </c:pt>
                      <c:pt idx="38">
                        <c:v>2058</c:v>
                      </c:pt>
                      <c:pt idx="39">
                        <c:v>2059</c:v>
                      </c:pt>
                      <c:pt idx="40">
                        <c:v>2060</c:v>
                      </c:pt>
                      <c:pt idx="41">
                        <c:v>2061</c:v>
                      </c:pt>
                      <c:pt idx="42">
                        <c:v>2062</c:v>
                      </c:pt>
                      <c:pt idx="43">
                        <c:v>2063</c:v>
                      </c:pt>
                      <c:pt idx="44">
                        <c:v>2064</c:v>
                      </c:pt>
                      <c:pt idx="45">
                        <c:v>2065</c:v>
                      </c:pt>
                      <c:pt idx="46">
                        <c:v>2066</c:v>
                      </c:pt>
                      <c:pt idx="47">
                        <c:v>2067</c:v>
                      </c:pt>
                      <c:pt idx="48">
                        <c:v>2068</c:v>
                      </c:pt>
                    </c:strCache>
                  </c:strRef>
                </c:cat>
                <c:val>
                  <c:numRef>
                    <c:extLst xmlns:c15="http://schemas.microsoft.com/office/drawing/2012/chart">
                      <c:ext xmlns:c15="http://schemas.microsoft.com/office/drawing/2012/chart" uri="{02D57815-91ED-43cb-92C2-25804820EDAC}">
                        <c15:formulaRef>
                          <c15:sqref>'Scenario 1'!$B$52:$AX$52</c15:sqref>
                        </c15:formulaRef>
                      </c:ext>
                    </c:extLst>
                    <c:numCache>
                      <c:formatCode>_(* #,##0_);_(* \(#,##0\);_(* "-"??_);_(@_)</c:formatCode>
                      <c:ptCount val="49"/>
                      <c:pt idx="1">
                        <c:v>12811930.4409266</c:v>
                      </c:pt>
                      <c:pt idx="2">
                        <c:v>36827395.254616581</c:v>
                      </c:pt>
                      <c:pt idx="3">
                        <c:v>61226608.050231487</c:v>
                      </c:pt>
                      <c:pt idx="4">
                        <c:v>84861064.807110816</c:v>
                      </c:pt>
                      <c:pt idx="5">
                        <c:v>108726226.11791275</c:v>
                      </c:pt>
                      <c:pt idx="6">
                        <c:v>133032520.94479607</c:v>
                      </c:pt>
                      <c:pt idx="7">
                        <c:v>157998311.41988754</c:v>
                      </c:pt>
                      <c:pt idx="8">
                        <c:v>181992466.1653811</c:v>
                      </c:pt>
                      <c:pt idx="9">
                        <c:v>207268239.05935228</c:v>
                      </c:pt>
                      <c:pt idx="10">
                        <c:v>233399295.15534422</c:v>
                      </c:pt>
                      <c:pt idx="11">
                        <c:v>259428136.24545234</c:v>
                      </c:pt>
                      <c:pt idx="12">
                        <c:v>284241040.15034026</c:v>
                      </c:pt>
                      <c:pt idx="13">
                        <c:v>307857577.54406768</c:v>
                      </c:pt>
                      <c:pt idx="14">
                        <c:v>332470011.07672304</c:v>
                      </c:pt>
                      <c:pt idx="15">
                        <c:v>356849867.24332601</c:v>
                      </c:pt>
                      <c:pt idx="16">
                        <c:v>378653247.08966184</c:v>
                      </c:pt>
                      <c:pt idx="17">
                        <c:v>400095353.15232182</c:v>
                      </c:pt>
                      <c:pt idx="18">
                        <c:v>420176716.4930315</c:v>
                      </c:pt>
                      <c:pt idx="19">
                        <c:v>439560646.00161523</c:v>
                      </c:pt>
                      <c:pt idx="20">
                        <c:v>458228512.44094616</c:v>
                      </c:pt>
                      <c:pt idx="21">
                        <c:v>475921106.91842037</c:v>
                      </c:pt>
                      <c:pt idx="22">
                        <c:v>492920710.32976943</c:v>
                      </c:pt>
                      <c:pt idx="23">
                        <c:v>509206203.35880959</c:v>
                      </c:pt>
                      <c:pt idx="24">
                        <c:v>524076973.31840813</c:v>
                      </c:pt>
                      <c:pt idx="25">
                        <c:v>538528772.86411381</c:v>
                      </c:pt>
                      <c:pt idx="26">
                        <c:v>552555068.01385498</c:v>
                      </c:pt>
                      <c:pt idx="27">
                        <c:v>566117393.00620711</c:v>
                      </c:pt>
                      <c:pt idx="28">
                        <c:v>579188530.04297125</c:v>
                      </c:pt>
                      <c:pt idx="29">
                        <c:v>591785487.03231502</c:v>
                      </c:pt>
                      <c:pt idx="30">
                        <c:v>603589834.34995222</c:v>
                      </c:pt>
                      <c:pt idx="31">
                        <c:v>614713096.04287791</c:v>
                      </c:pt>
                      <c:pt idx="32">
                        <c:v>625194569.29675639</c:v>
                      </c:pt>
                      <c:pt idx="33">
                        <c:v>635071283.9335829</c:v>
                      </c:pt>
                      <c:pt idx="34">
                        <c:v>644378133.23372364</c:v>
                      </c:pt>
                      <c:pt idx="35">
                        <c:v>653147997.20980394</c:v>
                      </c:pt>
                      <c:pt idx="36">
                        <c:v>661411858.76795638</c:v>
                      </c:pt>
                      <c:pt idx="37">
                        <c:v>669198913.1668129</c:v>
                      </c:pt>
                      <c:pt idx="38">
                        <c:v>676536671.16094708</c:v>
                      </c:pt>
                      <c:pt idx="39">
                        <c:v>683451056.19315982</c:v>
                      </c:pt>
                      <c:pt idx="40">
                        <c:v>689966495.97897804</c:v>
                      </c:pt>
                      <c:pt idx="41">
                        <c:v>696106008.80692339</c:v>
                      </c:pt>
                      <c:pt idx="42">
                        <c:v>701891284.85943949</c:v>
                      </c:pt>
                      <c:pt idx="43">
                        <c:v>707342762.84177601</c:v>
                      </c:pt>
                      <c:pt idx="44">
                        <c:v>712479702.18954921</c:v>
                      </c:pt>
                      <c:pt idx="45">
                        <c:v>717320251.11008072</c:v>
                      </c:pt>
                      <c:pt idx="46">
                        <c:v>721881510.69789648</c:v>
                      </c:pt>
                      <c:pt idx="47">
                        <c:v>726179595.35089839</c:v>
                      </c:pt>
                      <c:pt idx="48">
                        <c:v>729441981.66734958</c:v>
                      </c:pt>
                    </c:numCache>
                  </c:numRef>
                </c:val>
                <c:extLst xmlns:c15="http://schemas.microsoft.com/office/drawing/2012/chart">
                  <c:ext xmlns:c16="http://schemas.microsoft.com/office/drawing/2014/chart" uri="{C3380CC4-5D6E-409C-BE32-E72D297353CC}">
                    <c16:uniqueId val="{00000003-9B97-4C8F-9DCC-C39058CE15F3}"/>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'Scenario 1'!$A$53</c15:sqref>
                        </c15:formulaRef>
                      </c:ext>
                    </c:extLst>
                    <c:strCache>
                      <c:ptCount val="1"/>
                    </c:strCache>
                  </c:strRef>
                </c:tx>
                <c:spPr>
                  <a:solidFill>
                    <a:schemeClr val="accent3"/>
                  </a:solidFill>
                  <a:ln>
                    <a:noFill/>
                  </a:ln>
                  <a:effectLst/>
                </c:spPr>
                <c:invertIfNegative val="0"/>
                <c:cat>
                  <c:strRef>
                    <c:extLst xmlns:c15="http://schemas.microsoft.com/office/drawing/2012/chart">
                      <c:ext xmlns:c15="http://schemas.microsoft.com/office/drawing/2012/chart" uri="{02D57815-91ED-43cb-92C2-25804820EDAC}">
                        <c15:formulaRef>
                          <c15:sqref>'Scenario 1'!$B$50:$AX$50</c15:sqref>
                        </c15:formulaRef>
                      </c:ext>
                    </c:extLst>
                    <c:strCache>
                      <c:ptCount val="49"/>
                      <c:pt idx="1">
                        <c:v>Jul - Dec 2020</c:v>
                      </c:pt>
                      <c:pt idx="2">
                        <c:v>2021</c:v>
                      </c:pt>
                      <c:pt idx="3">
                        <c:v>2022</c:v>
                      </c:pt>
                      <c:pt idx="4">
                        <c:v>2023</c:v>
                      </c:pt>
                      <c:pt idx="5">
                        <c:v>2024</c:v>
                      </c:pt>
                      <c:pt idx="6">
                        <c:v>2025</c:v>
                      </c:pt>
                      <c:pt idx="7">
                        <c:v>2026</c:v>
                      </c:pt>
                      <c:pt idx="8">
                        <c:v>2027</c:v>
                      </c:pt>
                      <c:pt idx="9">
                        <c:v>2028</c:v>
                      </c:pt>
                      <c:pt idx="10">
                        <c:v>2029</c:v>
                      </c:pt>
                      <c:pt idx="11">
                        <c:v>2030</c:v>
                      </c:pt>
                      <c:pt idx="12">
                        <c:v>2031</c:v>
                      </c:pt>
                      <c:pt idx="13">
                        <c:v>2032</c:v>
                      </c:pt>
                      <c:pt idx="14">
                        <c:v>2033</c:v>
                      </c:pt>
                      <c:pt idx="15">
                        <c:v>2034</c:v>
                      </c:pt>
                      <c:pt idx="16">
                        <c:v>2035</c:v>
                      </c:pt>
                      <c:pt idx="17">
                        <c:v>2036</c:v>
                      </c:pt>
                      <c:pt idx="18">
                        <c:v>2037</c:v>
                      </c:pt>
                      <c:pt idx="19">
                        <c:v>2038</c:v>
                      </c:pt>
                      <c:pt idx="20">
                        <c:v>2039</c:v>
                      </c:pt>
                      <c:pt idx="21">
                        <c:v>2040</c:v>
                      </c:pt>
                      <c:pt idx="22">
                        <c:v>2041</c:v>
                      </c:pt>
                      <c:pt idx="23">
                        <c:v>2042</c:v>
                      </c:pt>
                      <c:pt idx="24">
                        <c:v>2044</c:v>
                      </c:pt>
                      <c:pt idx="25">
                        <c:v>2045</c:v>
                      </c:pt>
                      <c:pt idx="26">
                        <c:v>2046</c:v>
                      </c:pt>
                      <c:pt idx="27">
                        <c:v>2047</c:v>
                      </c:pt>
                      <c:pt idx="28">
                        <c:v>2048</c:v>
                      </c:pt>
                      <c:pt idx="29">
                        <c:v>2049</c:v>
                      </c:pt>
                      <c:pt idx="30">
                        <c:v>2050</c:v>
                      </c:pt>
                      <c:pt idx="31">
                        <c:v>2051</c:v>
                      </c:pt>
                      <c:pt idx="32">
                        <c:v>2052</c:v>
                      </c:pt>
                      <c:pt idx="33">
                        <c:v>2053</c:v>
                      </c:pt>
                      <c:pt idx="34">
                        <c:v>2054</c:v>
                      </c:pt>
                      <c:pt idx="35">
                        <c:v>2055</c:v>
                      </c:pt>
                      <c:pt idx="36">
                        <c:v>2056</c:v>
                      </c:pt>
                      <c:pt idx="37">
                        <c:v>2057</c:v>
                      </c:pt>
                      <c:pt idx="38">
                        <c:v>2058</c:v>
                      </c:pt>
                      <c:pt idx="39">
                        <c:v>2059</c:v>
                      </c:pt>
                      <c:pt idx="40">
                        <c:v>2060</c:v>
                      </c:pt>
                      <c:pt idx="41">
                        <c:v>2061</c:v>
                      </c:pt>
                      <c:pt idx="42">
                        <c:v>2062</c:v>
                      </c:pt>
                      <c:pt idx="43">
                        <c:v>2063</c:v>
                      </c:pt>
                      <c:pt idx="44">
                        <c:v>2064</c:v>
                      </c:pt>
                      <c:pt idx="45">
                        <c:v>2065</c:v>
                      </c:pt>
                      <c:pt idx="46">
                        <c:v>2066</c:v>
                      </c:pt>
                      <c:pt idx="47">
                        <c:v>2067</c:v>
                      </c:pt>
                      <c:pt idx="48">
                        <c:v>2068</c:v>
                      </c:pt>
                    </c:strCache>
                  </c:strRef>
                </c:cat>
                <c:val>
                  <c:numRef>
                    <c:extLst xmlns:c15="http://schemas.microsoft.com/office/drawing/2012/chart">
                      <c:ext xmlns:c15="http://schemas.microsoft.com/office/drawing/2012/chart" uri="{02D57815-91ED-43cb-92C2-25804820EDAC}">
                        <c15:formulaRef>
                          <c15:sqref>'Scenario 1'!$B$53:$AX$53</c15:sqref>
                        </c15:formulaRef>
                      </c:ext>
                    </c:extLst>
                    <c:numCache>
                      <c:formatCode>General</c:formatCode>
                      <c:ptCount val="49"/>
                    </c:numCache>
                  </c:numRef>
                </c:val>
                <c:extLst xmlns:c15="http://schemas.microsoft.com/office/drawing/2012/chart">
                  <c:ext xmlns:c16="http://schemas.microsoft.com/office/drawing/2014/chart" uri="{C3380CC4-5D6E-409C-BE32-E72D297353CC}">
                    <c16:uniqueId val="{00000004-9B97-4C8F-9DCC-C39058CE15F3}"/>
                  </c:ext>
                </c:extLst>
              </c15:ser>
            </c15:filteredBarSeries>
          </c:ext>
        </c:extLst>
      </c:barChart>
      <c:lineChart>
        <c:grouping val="standard"/>
        <c:varyColors val="0"/>
        <c:ser>
          <c:idx val="4"/>
          <c:order val="4"/>
          <c:tx>
            <c:strRef>
              <c:f>'Scenario 1'!$A$56</c:f>
              <c:strCache>
                <c:ptCount val="1"/>
                <c:pt idx="0">
                  <c:v>Tax Adjusted Accum Edit Amort</c:v>
                </c:pt>
              </c:strCache>
            </c:strRef>
          </c:tx>
          <c:spPr>
            <a:ln w="28575" cap="rnd">
              <a:solidFill>
                <a:schemeClr val="accent5"/>
              </a:solidFill>
              <a:round/>
            </a:ln>
            <a:effectLst/>
          </c:spPr>
          <c:marker>
            <c:symbol val="none"/>
          </c:marker>
          <c:cat>
            <c:strRef>
              <c:f>'Scenario 1'!$B$50:$AX$50</c:f>
              <c:strCache>
                <c:ptCount val="49"/>
                <c:pt idx="1">
                  <c:v>Jul - Dec 2020</c:v>
                </c:pt>
                <c:pt idx="2">
                  <c:v>2021</c:v>
                </c:pt>
                <c:pt idx="3">
                  <c:v>2022</c:v>
                </c:pt>
                <c:pt idx="4">
                  <c:v>2023</c:v>
                </c:pt>
                <c:pt idx="5">
                  <c:v>2024</c:v>
                </c:pt>
                <c:pt idx="6">
                  <c:v>2025</c:v>
                </c:pt>
                <c:pt idx="7">
                  <c:v>2026</c:v>
                </c:pt>
                <c:pt idx="8">
                  <c:v>2027</c:v>
                </c:pt>
                <c:pt idx="9">
                  <c:v>2028</c:v>
                </c:pt>
                <c:pt idx="10">
                  <c:v>2029</c:v>
                </c:pt>
                <c:pt idx="11">
                  <c:v>2030</c:v>
                </c:pt>
                <c:pt idx="12">
                  <c:v>2031</c:v>
                </c:pt>
                <c:pt idx="13">
                  <c:v>2032</c:v>
                </c:pt>
                <c:pt idx="14">
                  <c:v>2033</c:v>
                </c:pt>
                <c:pt idx="15">
                  <c:v>2034</c:v>
                </c:pt>
                <c:pt idx="16">
                  <c:v>2035</c:v>
                </c:pt>
                <c:pt idx="17">
                  <c:v>2036</c:v>
                </c:pt>
                <c:pt idx="18">
                  <c:v>2037</c:v>
                </c:pt>
                <c:pt idx="19">
                  <c:v>2038</c:v>
                </c:pt>
                <c:pt idx="20">
                  <c:v>2039</c:v>
                </c:pt>
                <c:pt idx="21">
                  <c:v>2040</c:v>
                </c:pt>
                <c:pt idx="22">
                  <c:v>2041</c:v>
                </c:pt>
                <c:pt idx="23">
                  <c:v>2042</c:v>
                </c:pt>
                <c:pt idx="24">
                  <c:v>2044</c:v>
                </c:pt>
                <c:pt idx="25">
                  <c:v>2045</c:v>
                </c:pt>
                <c:pt idx="26">
                  <c:v>2046</c:v>
                </c:pt>
                <c:pt idx="27">
                  <c:v>2047</c:v>
                </c:pt>
                <c:pt idx="28">
                  <c:v>2048</c:v>
                </c:pt>
                <c:pt idx="29">
                  <c:v>2049</c:v>
                </c:pt>
                <c:pt idx="30">
                  <c:v>2050</c:v>
                </c:pt>
                <c:pt idx="31">
                  <c:v>2051</c:v>
                </c:pt>
                <c:pt idx="32">
                  <c:v>2052</c:v>
                </c:pt>
                <c:pt idx="33">
                  <c:v>2053</c:v>
                </c:pt>
                <c:pt idx="34">
                  <c:v>2054</c:v>
                </c:pt>
                <c:pt idx="35">
                  <c:v>2055</c:v>
                </c:pt>
                <c:pt idx="36">
                  <c:v>2056</c:v>
                </c:pt>
                <c:pt idx="37">
                  <c:v>2057</c:v>
                </c:pt>
                <c:pt idx="38">
                  <c:v>2058</c:v>
                </c:pt>
                <c:pt idx="39">
                  <c:v>2059</c:v>
                </c:pt>
                <c:pt idx="40">
                  <c:v>2060</c:v>
                </c:pt>
                <c:pt idx="41">
                  <c:v>2061</c:v>
                </c:pt>
                <c:pt idx="42">
                  <c:v>2062</c:v>
                </c:pt>
                <c:pt idx="43">
                  <c:v>2063</c:v>
                </c:pt>
                <c:pt idx="44">
                  <c:v>2064</c:v>
                </c:pt>
                <c:pt idx="45">
                  <c:v>2065</c:v>
                </c:pt>
                <c:pt idx="46">
                  <c:v>2066</c:v>
                </c:pt>
                <c:pt idx="47">
                  <c:v>2067</c:v>
                </c:pt>
                <c:pt idx="48">
                  <c:v>2068</c:v>
                </c:pt>
              </c:strCache>
            </c:strRef>
          </c:cat>
          <c:val>
            <c:numRef>
              <c:f>'Scenario 1'!$B$56:$AX$56</c:f>
              <c:numCache>
                <c:formatCode>_(* #,##0_);_(* \(#,##0\);_(* "-"??_);_(@_)</c:formatCode>
                <c:ptCount val="49"/>
                <c:pt idx="1">
                  <c:v>16217633.469527341</c:v>
                </c:pt>
                <c:pt idx="2">
                  <c:v>46616956.018501997</c:v>
                </c:pt>
                <c:pt idx="3">
                  <c:v>77502035.506622136</c:v>
                </c:pt>
                <c:pt idx="4">
                  <c:v>107419069.37608965</c:v>
                </c:pt>
                <c:pt idx="5">
                  <c:v>137628134.32647184</c:v>
                </c:pt>
                <c:pt idx="6">
                  <c:v>168395596.13265324</c:v>
                </c:pt>
                <c:pt idx="7">
                  <c:v>199997862.55681968</c:v>
                </c:pt>
                <c:pt idx="8">
                  <c:v>230370210.33592546</c:v>
                </c:pt>
                <c:pt idx="9">
                  <c:v>262364859.56880039</c:v>
                </c:pt>
                <c:pt idx="10">
                  <c:v>295442145.76625854</c:v>
                </c:pt>
                <c:pt idx="11">
                  <c:v>328390045.88031948</c:v>
                </c:pt>
                <c:pt idx="12">
                  <c:v>359798785.00043082</c:v>
                </c:pt>
                <c:pt idx="13">
                  <c:v>389693136.13173133</c:v>
                </c:pt>
                <c:pt idx="14">
                  <c:v>420848115.2869913</c:v>
                </c:pt>
                <c:pt idx="15">
                  <c:v>451708692.71307099</c:v>
                </c:pt>
                <c:pt idx="16">
                  <c:v>479307907.70843279</c:v>
                </c:pt>
                <c:pt idx="17">
                  <c:v>506449814.11686313</c:v>
                </c:pt>
                <c:pt idx="18">
                  <c:v>531869261.38358426</c:v>
                </c:pt>
                <c:pt idx="19">
                  <c:v>556405881.01470292</c:v>
                </c:pt>
                <c:pt idx="20">
                  <c:v>580036091.69740033</c:v>
                </c:pt>
                <c:pt idx="21">
                  <c:v>602431780.90939295</c:v>
                </c:pt>
                <c:pt idx="22">
                  <c:v>623950266.24021459</c:v>
                </c:pt>
                <c:pt idx="23">
                  <c:v>644564814.37824011</c:v>
                </c:pt>
                <c:pt idx="24">
                  <c:v>663388573.82076991</c:v>
                </c:pt>
                <c:pt idx="25">
                  <c:v>681681990.9672327</c:v>
                </c:pt>
                <c:pt idx="26">
                  <c:v>699436794.95424688</c:v>
                </c:pt>
                <c:pt idx="27">
                  <c:v>716604294.94456601</c:v>
                </c:pt>
                <c:pt idx="28">
                  <c:v>733150038.02907765</c:v>
                </c:pt>
                <c:pt idx="29">
                  <c:v>749095553.20546222</c:v>
                </c:pt>
                <c:pt idx="30">
                  <c:v>764037764.9999398</c:v>
                </c:pt>
                <c:pt idx="31">
                  <c:v>778117843.0922507</c:v>
                </c:pt>
                <c:pt idx="32">
                  <c:v>791385530.75538802</c:v>
                </c:pt>
                <c:pt idx="33">
                  <c:v>803887701.18175066</c:v>
                </c:pt>
                <c:pt idx="34">
                  <c:v>815668523.08066297</c:v>
                </c:pt>
                <c:pt idx="35">
                  <c:v>826769616.72127092</c:v>
                </c:pt>
                <c:pt idx="36">
                  <c:v>837230200.9720968</c:v>
                </c:pt>
                <c:pt idx="37">
                  <c:v>847087231.85672534</c:v>
                </c:pt>
                <c:pt idx="38">
                  <c:v>856375533.11512303</c:v>
                </c:pt>
                <c:pt idx="39">
                  <c:v>865127919.231848</c:v>
                </c:pt>
                <c:pt idx="40">
                  <c:v>873375311.36579514</c:v>
                </c:pt>
                <c:pt idx="41">
                  <c:v>881146846.5910424</c:v>
                </c:pt>
                <c:pt idx="42">
                  <c:v>888469980.83473372</c:v>
                </c:pt>
                <c:pt idx="43">
                  <c:v>895370585.87566602</c:v>
                </c:pt>
                <c:pt idx="44">
                  <c:v>901873040.74626493</c:v>
                </c:pt>
                <c:pt idx="45">
                  <c:v>908000317.86086178</c:v>
                </c:pt>
                <c:pt idx="46">
                  <c:v>913774064.17455268</c:v>
                </c:pt>
                <c:pt idx="47">
                  <c:v>919214677.6593653</c:v>
                </c:pt>
                <c:pt idx="48">
                  <c:v>923344280.59158206</c:v>
                </c:pt>
              </c:numCache>
            </c:numRef>
          </c:val>
          <c:smooth val="0"/>
          <c:extLst>
            <c:ext xmlns:c16="http://schemas.microsoft.com/office/drawing/2014/chart" uri="{C3380CC4-5D6E-409C-BE32-E72D297353CC}">
              <c16:uniqueId val="{00000001-9B97-4C8F-9DCC-C39058CE15F3}"/>
            </c:ext>
          </c:extLst>
        </c:ser>
        <c:dLbls>
          <c:showLegendKey val="0"/>
          <c:showVal val="0"/>
          <c:showCatName val="0"/>
          <c:showSerName val="0"/>
          <c:showPercent val="0"/>
          <c:showBubbleSize val="0"/>
        </c:dLbls>
        <c:marker val="1"/>
        <c:smooth val="0"/>
        <c:axId val="725837632"/>
        <c:axId val="725840256"/>
      </c:lineChart>
      <c:catAx>
        <c:axId val="7258376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25840256"/>
        <c:crosses val="autoZero"/>
        <c:auto val="1"/>
        <c:lblAlgn val="ctr"/>
        <c:lblOffset val="100"/>
        <c:noMultiLvlLbl val="0"/>
      </c:catAx>
      <c:valAx>
        <c:axId val="725840256"/>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25837632"/>
        <c:crosses val="autoZero"/>
        <c:crossBetween val="between"/>
      </c:valAx>
      <c:valAx>
        <c:axId val="739813840"/>
        <c:scaling>
          <c:orientation val="minMax"/>
        </c:scaling>
        <c:delete val="0"/>
        <c:axPos val="r"/>
        <c:numFmt formatCode="_(* #,##0_);_(* \(#,##0\);_(* &quot;-&quot;??_);_(@_)"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39811872"/>
        <c:crosses val="max"/>
        <c:crossBetween val="between"/>
      </c:valAx>
      <c:catAx>
        <c:axId val="739811872"/>
        <c:scaling>
          <c:orientation val="minMax"/>
        </c:scaling>
        <c:delete val="1"/>
        <c:axPos val="b"/>
        <c:numFmt formatCode="General" sourceLinked="1"/>
        <c:majorTickMark val="out"/>
        <c:minorTickMark val="none"/>
        <c:tickLblPos val="nextTo"/>
        <c:crossAx val="739813840"/>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9</xdr:col>
      <xdr:colOff>278186</xdr:colOff>
      <xdr:row>29</xdr:row>
      <xdr:rowOff>167901</xdr:rowOff>
    </xdr:from>
    <xdr:to>
      <xdr:col>15</xdr:col>
      <xdr:colOff>641724</xdr:colOff>
      <xdr:row>46</xdr:row>
      <xdr:rowOff>82177</xdr:rowOff>
    </xdr:to>
    <xdr:graphicFrame macro="">
      <xdr:nvGraphicFramePr>
        <xdr:cNvPr id="6" name="Chart 5">
          <a:extLst>
            <a:ext uri="{FF2B5EF4-FFF2-40B4-BE49-F238E27FC236}">
              <a16:creationId xmlns:a16="http://schemas.microsoft.com/office/drawing/2014/main" id="{00000000-0008-0000-06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9</xdr:col>
      <xdr:colOff>278186</xdr:colOff>
      <xdr:row>29</xdr:row>
      <xdr:rowOff>167901</xdr:rowOff>
    </xdr:from>
    <xdr:to>
      <xdr:col>15</xdr:col>
      <xdr:colOff>641724</xdr:colOff>
      <xdr:row>46</xdr:row>
      <xdr:rowOff>82177</xdr:rowOff>
    </xdr:to>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9</xdr:col>
      <xdr:colOff>278186</xdr:colOff>
      <xdr:row>30</xdr:row>
      <xdr:rowOff>167901</xdr:rowOff>
    </xdr:from>
    <xdr:to>
      <xdr:col>15</xdr:col>
      <xdr:colOff>641724</xdr:colOff>
      <xdr:row>47</xdr:row>
      <xdr:rowOff>82177</xdr:rowOff>
    </xdr:to>
    <xdr:graphicFrame macro="">
      <xdr:nvGraphicFramePr>
        <xdr:cNvPr id="2" name="Chart 1">
          <a:extLst>
            <a:ext uri="{FF2B5EF4-FFF2-40B4-BE49-F238E27FC236}">
              <a16:creationId xmlns:a16="http://schemas.microsoft.com/office/drawing/2014/main" id="{00000000-0008-0000-08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457"/>
  <sheetViews>
    <sheetView tabSelected="1" zoomScale="80" zoomScaleNormal="80" workbookViewId="0">
      <pane xSplit="1" ySplit="5" topLeftCell="B6" activePane="bottomRight" state="frozen"/>
      <selection pane="topRight" activeCell="B1" sqref="B1"/>
      <selection pane="bottomLeft" activeCell="A4" sqref="A4"/>
      <selection pane="bottomRight" activeCell="J14" sqref="J14"/>
    </sheetView>
  </sheetViews>
  <sheetFormatPr defaultRowHeight="14.5" x14ac:dyDescent="0.35"/>
  <cols>
    <col min="1" max="1" width="10.7265625" bestFit="1" customWidth="1"/>
    <col min="2" max="4" width="12.54296875" bestFit="1" customWidth="1"/>
    <col min="5" max="5" width="13.7265625" bestFit="1" customWidth="1"/>
    <col min="6" max="6" width="12.54296875" bestFit="1" customWidth="1"/>
    <col min="7" max="7" width="13.7265625" bestFit="1" customWidth="1"/>
  </cols>
  <sheetData>
    <row r="1" spans="1:7" x14ac:dyDescent="0.35">
      <c r="A1" s="3" t="s">
        <v>139</v>
      </c>
    </row>
    <row r="2" spans="1:7" x14ac:dyDescent="0.35">
      <c r="A2" s="3" t="s">
        <v>141</v>
      </c>
    </row>
    <row r="4" spans="1:7" x14ac:dyDescent="0.35">
      <c r="A4" s="185"/>
      <c r="B4" s="198" t="s">
        <v>96</v>
      </c>
      <c r="C4" s="199"/>
      <c r="D4" s="198" t="s">
        <v>97</v>
      </c>
      <c r="E4" s="199"/>
      <c r="F4" s="198" t="s">
        <v>66</v>
      </c>
      <c r="G4" s="199"/>
    </row>
    <row r="5" spans="1:7" x14ac:dyDescent="0.35">
      <c r="A5" s="186" t="s">
        <v>98</v>
      </c>
      <c r="B5" s="200" t="s">
        <v>95</v>
      </c>
      <c r="C5" s="201" t="s">
        <v>20</v>
      </c>
      <c r="D5" s="200" t="s">
        <v>95</v>
      </c>
      <c r="E5" s="201" t="s">
        <v>20</v>
      </c>
      <c r="F5" s="200" t="s">
        <v>95</v>
      </c>
      <c r="G5" s="201" t="s">
        <v>20</v>
      </c>
    </row>
    <row r="6" spans="1:7" x14ac:dyDescent="0.35">
      <c r="A6" s="187"/>
      <c r="B6" s="190"/>
      <c r="C6" s="191"/>
      <c r="D6" s="190"/>
      <c r="E6" s="191"/>
      <c r="F6" s="190"/>
      <c r="G6" s="191"/>
    </row>
    <row r="7" spans="1:7" x14ac:dyDescent="0.35">
      <c r="A7" s="188">
        <v>44012</v>
      </c>
      <c r="B7" s="192"/>
      <c r="C7" s="193">
        <f>'BR 15'!E24</f>
        <v>17607440</v>
      </c>
      <c r="D7" s="192"/>
      <c r="E7" s="193">
        <f>SUM('BR 15'!E20:E23,'BR 15'!E25:E28)</f>
        <v>332156889</v>
      </c>
      <c r="F7" s="192"/>
      <c r="G7" s="193">
        <f>E7+C7</f>
        <v>349764329</v>
      </c>
    </row>
    <row r="8" spans="1:7" x14ac:dyDescent="0.35">
      <c r="A8" s="188">
        <v>44043</v>
      </c>
      <c r="B8" s="192">
        <f>-'BR 15'!$G$39/12</f>
        <v>-2496850.083640506</v>
      </c>
      <c r="C8" s="202">
        <f>C7+B8</f>
        <v>15110589.916359494</v>
      </c>
      <c r="D8" s="192">
        <f t="shared" ref="D8:D39" si="0">-MIN(ABS(IF(B8&lt;$B$8,0,$B$8-B8)),ABS(E7))</f>
        <v>0</v>
      </c>
      <c r="E8" s="195">
        <f>E7+D8</f>
        <v>332156889</v>
      </c>
      <c r="F8" s="192">
        <f t="shared" ref="F8:F39" si="1">D8+B8</f>
        <v>-2496850.083640506</v>
      </c>
      <c r="G8" s="195">
        <f>G7+F8</f>
        <v>347267478.91635948</v>
      </c>
    </row>
    <row r="9" spans="1:7" x14ac:dyDescent="0.35">
      <c r="A9" s="188">
        <v>44074</v>
      </c>
      <c r="B9" s="194">
        <f>-MIN(-B8,C8)</f>
        <v>-2496850.083640506</v>
      </c>
      <c r="C9" s="195">
        <f t="shared" ref="C9:C72" si="2">C8+B9</f>
        <v>12613739.832718987</v>
      </c>
      <c r="D9" s="194">
        <f t="shared" si="0"/>
        <v>0</v>
      </c>
      <c r="E9" s="195">
        <f t="shared" ref="E9:E24" si="3">E8+D9</f>
        <v>332156889</v>
      </c>
      <c r="F9" s="194">
        <f t="shared" si="1"/>
        <v>-2496850.083640506</v>
      </c>
      <c r="G9" s="195">
        <f t="shared" ref="G9:G72" si="4">G8+F9</f>
        <v>344770628.83271897</v>
      </c>
    </row>
    <row r="10" spans="1:7" x14ac:dyDescent="0.35">
      <c r="A10" s="188">
        <v>44104</v>
      </c>
      <c r="B10" s="194">
        <f t="shared" ref="B10:B73" si="5">-MIN(-B9,C9)</f>
        <v>-2496850.083640506</v>
      </c>
      <c r="C10" s="195">
        <f t="shared" si="2"/>
        <v>10116889.749078481</v>
      </c>
      <c r="D10" s="194">
        <f t="shared" si="0"/>
        <v>0</v>
      </c>
      <c r="E10" s="195">
        <f t="shared" si="3"/>
        <v>332156889</v>
      </c>
      <c r="F10" s="194">
        <f t="shared" si="1"/>
        <v>-2496850.083640506</v>
      </c>
      <c r="G10" s="195">
        <f t="shared" si="4"/>
        <v>342273778.74907845</v>
      </c>
    </row>
    <row r="11" spans="1:7" x14ac:dyDescent="0.35">
      <c r="A11" s="188">
        <v>44135</v>
      </c>
      <c r="B11" s="194">
        <f t="shared" si="5"/>
        <v>-2496850.083640506</v>
      </c>
      <c r="C11" s="195">
        <f t="shared" si="2"/>
        <v>7620039.665437974</v>
      </c>
      <c r="D11" s="194">
        <f t="shared" si="0"/>
        <v>0</v>
      </c>
      <c r="E11" s="195">
        <f t="shared" si="3"/>
        <v>332156889</v>
      </c>
      <c r="F11" s="194">
        <f t="shared" si="1"/>
        <v>-2496850.083640506</v>
      </c>
      <c r="G11" s="195">
        <f t="shared" si="4"/>
        <v>339776928.66543794</v>
      </c>
    </row>
    <row r="12" spans="1:7" x14ac:dyDescent="0.35">
      <c r="A12" s="188">
        <v>44165</v>
      </c>
      <c r="B12" s="194">
        <f t="shared" si="5"/>
        <v>-2496850.083640506</v>
      </c>
      <c r="C12" s="195">
        <f t="shared" si="2"/>
        <v>5123189.5817974675</v>
      </c>
      <c r="D12" s="194">
        <f t="shared" si="0"/>
        <v>0</v>
      </c>
      <c r="E12" s="195">
        <f t="shared" si="3"/>
        <v>332156889</v>
      </c>
      <c r="F12" s="194">
        <f t="shared" si="1"/>
        <v>-2496850.083640506</v>
      </c>
      <c r="G12" s="195">
        <f t="shared" si="4"/>
        <v>337280078.58179742</v>
      </c>
    </row>
    <row r="13" spans="1:7" x14ac:dyDescent="0.35">
      <c r="A13" s="188">
        <v>44196</v>
      </c>
      <c r="B13" s="194">
        <f t="shared" si="5"/>
        <v>-2496850.083640506</v>
      </c>
      <c r="C13" s="195">
        <f t="shared" si="2"/>
        <v>2626339.4981569615</v>
      </c>
      <c r="D13" s="194">
        <f t="shared" si="0"/>
        <v>0</v>
      </c>
      <c r="E13" s="195">
        <f t="shared" si="3"/>
        <v>332156889</v>
      </c>
      <c r="F13" s="194">
        <f t="shared" si="1"/>
        <v>-2496850.083640506</v>
      </c>
      <c r="G13" s="195">
        <f t="shared" si="4"/>
        <v>334783228.49815691</v>
      </c>
    </row>
    <row r="14" spans="1:7" x14ac:dyDescent="0.35">
      <c r="A14" s="188">
        <v>44227</v>
      </c>
      <c r="B14" s="194">
        <f t="shared" si="5"/>
        <v>-2496850.083640506</v>
      </c>
      <c r="C14" s="195">
        <f t="shared" si="2"/>
        <v>129489.41451645549</v>
      </c>
      <c r="D14" s="194">
        <f t="shared" si="0"/>
        <v>0</v>
      </c>
      <c r="E14" s="195">
        <f t="shared" si="3"/>
        <v>332156889</v>
      </c>
      <c r="F14" s="194">
        <f t="shared" si="1"/>
        <v>-2496850.083640506</v>
      </c>
      <c r="G14" s="195">
        <f t="shared" si="4"/>
        <v>332286378.41451639</v>
      </c>
    </row>
    <row r="15" spans="1:7" x14ac:dyDescent="0.35">
      <c r="A15" s="188">
        <v>44255</v>
      </c>
      <c r="B15" s="194">
        <f t="shared" si="5"/>
        <v>-129489.41451645549</v>
      </c>
      <c r="C15" s="195">
        <f t="shared" si="2"/>
        <v>0</v>
      </c>
      <c r="D15" s="194">
        <f t="shared" si="0"/>
        <v>-2367360.6691240505</v>
      </c>
      <c r="E15" s="195">
        <f t="shared" si="3"/>
        <v>329789528.33087593</v>
      </c>
      <c r="F15" s="194">
        <f t="shared" si="1"/>
        <v>-2496850.083640506</v>
      </c>
      <c r="G15" s="195">
        <f t="shared" si="4"/>
        <v>329789528.33087587</v>
      </c>
    </row>
    <row r="16" spans="1:7" x14ac:dyDescent="0.35">
      <c r="A16" s="188">
        <v>44286</v>
      </c>
      <c r="B16" s="194">
        <f t="shared" si="5"/>
        <v>0</v>
      </c>
      <c r="C16" s="195">
        <f t="shared" si="2"/>
        <v>0</v>
      </c>
      <c r="D16" s="194">
        <f t="shared" si="0"/>
        <v>-2496850.083640506</v>
      </c>
      <c r="E16" s="195">
        <f t="shared" si="3"/>
        <v>327292678.24723542</v>
      </c>
      <c r="F16" s="194">
        <f t="shared" si="1"/>
        <v>-2496850.083640506</v>
      </c>
      <c r="G16" s="195">
        <f t="shared" si="4"/>
        <v>327292678.24723536</v>
      </c>
    </row>
    <row r="17" spans="1:7" x14ac:dyDescent="0.35">
      <c r="A17" s="188">
        <v>44316</v>
      </c>
      <c r="B17" s="194">
        <f t="shared" si="5"/>
        <v>0</v>
      </c>
      <c r="C17" s="195">
        <f t="shared" si="2"/>
        <v>0</v>
      </c>
      <c r="D17" s="194">
        <f t="shared" si="0"/>
        <v>-2496850.083640506</v>
      </c>
      <c r="E17" s="195">
        <f t="shared" si="3"/>
        <v>324795828.1635949</v>
      </c>
      <c r="F17" s="194">
        <f t="shared" si="1"/>
        <v>-2496850.083640506</v>
      </c>
      <c r="G17" s="195">
        <f t="shared" si="4"/>
        <v>324795828.16359484</v>
      </c>
    </row>
    <row r="18" spans="1:7" x14ac:dyDescent="0.35">
      <c r="A18" s="188">
        <v>44347</v>
      </c>
      <c r="B18" s="194">
        <f t="shared" si="5"/>
        <v>0</v>
      </c>
      <c r="C18" s="195">
        <f t="shared" si="2"/>
        <v>0</v>
      </c>
      <c r="D18" s="194">
        <f t="shared" si="0"/>
        <v>-2496850.083640506</v>
      </c>
      <c r="E18" s="195">
        <f t="shared" si="3"/>
        <v>322298978.07995439</v>
      </c>
      <c r="F18" s="194">
        <f t="shared" si="1"/>
        <v>-2496850.083640506</v>
      </c>
      <c r="G18" s="195">
        <f t="shared" si="4"/>
        <v>322298978.07995433</v>
      </c>
    </row>
    <row r="19" spans="1:7" x14ac:dyDescent="0.35">
      <c r="A19" s="188">
        <v>44377</v>
      </c>
      <c r="B19" s="194">
        <f t="shared" si="5"/>
        <v>0</v>
      </c>
      <c r="C19" s="195">
        <f t="shared" si="2"/>
        <v>0</v>
      </c>
      <c r="D19" s="194">
        <f t="shared" si="0"/>
        <v>-2496850.083640506</v>
      </c>
      <c r="E19" s="195">
        <f t="shared" si="3"/>
        <v>319802127.99631387</v>
      </c>
      <c r="F19" s="194">
        <f t="shared" si="1"/>
        <v>-2496850.083640506</v>
      </c>
      <c r="G19" s="195">
        <f t="shared" si="4"/>
        <v>319802127.99631381</v>
      </c>
    </row>
    <row r="20" spans="1:7" x14ac:dyDescent="0.35">
      <c r="A20" s="188">
        <v>44408</v>
      </c>
      <c r="B20" s="194">
        <f t="shared" si="5"/>
        <v>0</v>
      </c>
      <c r="C20" s="195">
        <f t="shared" si="2"/>
        <v>0</v>
      </c>
      <c r="D20" s="194">
        <f t="shared" si="0"/>
        <v>-2496850.083640506</v>
      </c>
      <c r="E20" s="195">
        <f t="shared" si="3"/>
        <v>317305277.91267335</v>
      </c>
      <c r="F20" s="194">
        <f t="shared" si="1"/>
        <v>-2496850.083640506</v>
      </c>
      <c r="G20" s="195">
        <f t="shared" si="4"/>
        <v>317305277.91267329</v>
      </c>
    </row>
    <row r="21" spans="1:7" x14ac:dyDescent="0.35">
      <c r="A21" s="188">
        <v>44439</v>
      </c>
      <c r="B21" s="194">
        <f t="shared" si="5"/>
        <v>0</v>
      </c>
      <c r="C21" s="195">
        <f t="shared" si="2"/>
        <v>0</v>
      </c>
      <c r="D21" s="194">
        <f t="shared" si="0"/>
        <v>-2496850.083640506</v>
      </c>
      <c r="E21" s="195">
        <f t="shared" si="3"/>
        <v>314808427.82903284</v>
      </c>
      <c r="F21" s="194">
        <f t="shared" si="1"/>
        <v>-2496850.083640506</v>
      </c>
      <c r="G21" s="195">
        <f t="shared" si="4"/>
        <v>314808427.82903278</v>
      </c>
    </row>
    <row r="22" spans="1:7" x14ac:dyDescent="0.35">
      <c r="A22" s="188">
        <v>44469</v>
      </c>
      <c r="B22" s="194">
        <f t="shared" si="5"/>
        <v>0</v>
      </c>
      <c r="C22" s="195">
        <f t="shared" si="2"/>
        <v>0</v>
      </c>
      <c r="D22" s="194">
        <f t="shared" si="0"/>
        <v>-2496850.083640506</v>
      </c>
      <c r="E22" s="195">
        <f t="shared" si="3"/>
        <v>312311577.74539232</v>
      </c>
      <c r="F22" s="194">
        <f t="shared" si="1"/>
        <v>-2496850.083640506</v>
      </c>
      <c r="G22" s="195">
        <f t="shared" si="4"/>
        <v>312311577.74539226</v>
      </c>
    </row>
    <row r="23" spans="1:7" x14ac:dyDescent="0.35">
      <c r="A23" s="188">
        <v>44500</v>
      </c>
      <c r="B23" s="194">
        <f t="shared" si="5"/>
        <v>0</v>
      </c>
      <c r="C23" s="195">
        <f t="shared" si="2"/>
        <v>0</v>
      </c>
      <c r="D23" s="194">
        <f t="shared" si="0"/>
        <v>-2496850.083640506</v>
      </c>
      <c r="E23" s="195">
        <f t="shared" si="3"/>
        <v>309814727.66175181</v>
      </c>
      <c r="F23" s="194">
        <f t="shared" si="1"/>
        <v>-2496850.083640506</v>
      </c>
      <c r="G23" s="195">
        <f t="shared" si="4"/>
        <v>309814727.66175175</v>
      </c>
    </row>
    <row r="24" spans="1:7" x14ac:dyDescent="0.35">
      <c r="A24" s="188">
        <v>44530</v>
      </c>
      <c r="B24" s="194">
        <f t="shared" si="5"/>
        <v>0</v>
      </c>
      <c r="C24" s="195">
        <f t="shared" si="2"/>
        <v>0</v>
      </c>
      <c r="D24" s="194">
        <f t="shared" si="0"/>
        <v>-2496850.083640506</v>
      </c>
      <c r="E24" s="195">
        <f t="shared" si="3"/>
        <v>307317877.57811129</v>
      </c>
      <c r="F24" s="194">
        <f t="shared" si="1"/>
        <v>-2496850.083640506</v>
      </c>
      <c r="G24" s="195">
        <f t="shared" si="4"/>
        <v>307317877.57811123</v>
      </c>
    </row>
    <row r="25" spans="1:7" x14ac:dyDescent="0.35">
      <c r="A25" s="188">
        <v>44561</v>
      </c>
      <c r="B25" s="194">
        <f t="shared" si="5"/>
        <v>0</v>
      </c>
      <c r="C25" s="195">
        <f t="shared" si="2"/>
        <v>0</v>
      </c>
      <c r="D25" s="194">
        <f t="shared" si="0"/>
        <v>-2496850.083640506</v>
      </c>
      <c r="E25" s="195">
        <f t="shared" ref="E25:E40" si="6">E24+D25</f>
        <v>304821027.49447078</v>
      </c>
      <c r="F25" s="194">
        <f t="shared" si="1"/>
        <v>-2496850.083640506</v>
      </c>
      <c r="G25" s="195">
        <f t="shared" si="4"/>
        <v>304821027.49447072</v>
      </c>
    </row>
    <row r="26" spans="1:7" x14ac:dyDescent="0.35">
      <c r="A26" s="188">
        <v>44592</v>
      </c>
      <c r="B26" s="194">
        <f t="shared" si="5"/>
        <v>0</v>
      </c>
      <c r="C26" s="195">
        <f t="shared" si="2"/>
        <v>0</v>
      </c>
      <c r="D26" s="194">
        <f t="shared" si="0"/>
        <v>-2496850.083640506</v>
      </c>
      <c r="E26" s="195">
        <f t="shared" si="6"/>
        <v>302324177.41083026</v>
      </c>
      <c r="F26" s="194">
        <f t="shared" si="1"/>
        <v>-2496850.083640506</v>
      </c>
      <c r="G26" s="195">
        <f t="shared" si="4"/>
        <v>302324177.4108302</v>
      </c>
    </row>
    <row r="27" spans="1:7" x14ac:dyDescent="0.35">
      <c r="A27" s="188">
        <v>44620</v>
      </c>
      <c r="B27" s="194">
        <f t="shared" si="5"/>
        <v>0</v>
      </c>
      <c r="C27" s="195">
        <f t="shared" si="2"/>
        <v>0</v>
      </c>
      <c r="D27" s="194">
        <f t="shared" si="0"/>
        <v>-2496850.083640506</v>
      </c>
      <c r="E27" s="195">
        <f t="shared" si="6"/>
        <v>299827327.32718974</v>
      </c>
      <c r="F27" s="194">
        <f t="shared" si="1"/>
        <v>-2496850.083640506</v>
      </c>
      <c r="G27" s="195">
        <f t="shared" si="4"/>
        <v>299827327.32718968</v>
      </c>
    </row>
    <row r="28" spans="1:7" x14ac:dyDescent="0.35">
      <c r="A28" s="188">
        <v>44651</v>
      </c>
      <c r="B28" s="194">
        <f t="shared" si="5"/>
        <v>0</v>
      </c>
      <c r="C28" s="195">
        <f t="shared" si="2"/>
        <v>0</v>
      </c>
      <c r="D28" s="194">
        <f t="shared" si="0"/>
        <v>-2496850.083640506</v>
      </c>
      <c r="E28" s="195">
        <f t="shared" si="6"/>
        <v>297330477.24354923</v>
      </c>
      <c r="F28" s="194">
        <f t="shared" si="1"/>
        <v>-2496850.083640506</v>
      </c>
      <c r="G28" s="195">
        <f t="shared" si="4"/>
        <v>297330477.24354917</v>
      </c>
    </row>
    <row r="29" spans="1:7" x14ac:dyDescent="0.35">
      <c r="A29" s="188">
        <v>44681</v>
      </c>
      <c r="B29" s="194">
        <f t="shared" si="5"/>
        <v>0</v>
      </c>
      <c r="C29" s="195">
        <f t="shared" si="2"/>
        <v>0</v>
      </c>
      <c r="D29" s="194">
        <f t="shared" si="0"/>
        <v>-2496850.083640506</v>
      </c>
      <c r="E29" s="195">
        <f t="shared" si="6"/>
        <v>294833627.15990871</v>
      </c>
      <c r="F29" s="194">
        <f t="shared" si="1"/>
        <v>-2496850.083640506</v>
      </c>
      <c r="G29" s="195">
        <f t="shared" si="4"/>
        <v>294833627.15990865</v>
      </c>
    </row>
    <row r="30" spans="1:7" x14ac:dyDescent="0.35">
      <c r="A30" s="188">
        <v>44712</v>
      </c>
      <c r="B30" s="194">
        <f t="shared" si="5"/>
        <v>0</v>
      </c>
      <c r="C30" s="195">
        <f t="shared" si="2"/>
        <v>0</v>
      </c>
      <c r="D30" s="194">
        <f t="shared" si="0"/>
        <v>-2496850.083640506</v>
      </c>
      <c r="E30" s="195">
        <f t="shared" si="6"/>
        <v>292336777.0762682</v>
      </c>
      <c r="F30" s="194">
        <f t="shared" si="1"/>
        <v>-2496850.083640506</v>
      </c>
      <c r="G30" s="195">
        <f t="shared" si="4"/>
        <v>292336777.07626814</v>
      </c>
    </row>
    <row r="31" spans="1:7" x14ac:dyDescent="0.35">
      <c r="A31" s="188">
        <v>44742</v>
      </c>
      <c r="B31" s="194">
        <f t="shared" si="5"/>
        <v>0</v>
      </c>
      <c r="C31" s="195">
        <f t="shared" si="2"/>
        <v>0</v>
      </c>
      <c r="D31" s="194">
        <f t="shared" si="0"/>
        <v>-2496850.083640506</v>
      </c>
      <c r="E31" s="195">
        <f t="shared" si="6"/>
        <v>289839926.99262768</v>
      </c>
      <c r="F31" s="194">
        <f t="shared" si="1"/>
        <v>-2496850.083640506</v>
      </c>
      <c r="G31" s="195">
        <f t="shared" si="4"/>
        <v>289839926.99262762</v>
      </c>
    </row>
    <row r="32" spans="1:7" x14ac:dyDescent="0.35">
      <c r="A32" s="188">
        <v>44773</v>
      </c>
      <c r="B32" s="194">
        <f t="shared" si="5"/>
        <v>0</v>
      </c>
      <c r="C32" s="195">
        <f t="shared" si="2"/>
        <v>0</v>
      </c>
      <c r="D32" s="194">
        <f t="shared" si="0"/>
        <v>-2496850.083640506</v>
      </c>
      <c r="E32" s="195">
        <f t="shared" si="6"/>
        <v>287343076.90898716</v>
      </c>
      <c r="F32" s="194">
        <f t="shared" si="1"/>
        <v>-2496850.083640506</v>
      </c>
      <c r="G32" s="195">
        <f t="shared" si="4"/>
        <v>287343076.9089871</v>
      </c>
    </row>
    <row r="33" spans="1:7" x14ac:dyDescent="0.35">
      <c r="A33" s="188">
        <v>44804</v>
      </c>
      <c r="B33" s="194">
        <f t="shared" si="5"/>
        <v>0</v>
      </c>
      <c r="C33" s="195">
        <f t="shared" si="2"/>
        <v>0</v>
      </c>
      <c r="D33" s="194">
        <f t="shared" si="0"/>
        <v>-2496850.083640506</v>
      </c>
      <c r="E33" s="195">
        <f t="shared" si="6"/>
        <v>284846226.82534665</v>
      </c>
      <c r="F33" s="194">
        <f t="shared" si="1"/>
        <v>-2496850.083640506</v>
      </c>
      <c r="G33" s="195">
        <f t="shared" si="4"/>
        <v>284846226.82534659</v>
      </c>
    </row>
    <row r="34" spans="1:7" x14ac:dyDescent="0.35">
      <c r="A34" s="188">
        <v>44834</v>
      </c>
      <c r="B34" s="194">
        <f t="shared" si="5"/>
        <v>0</v>
      </c>
      <c r="C34" s="195">
        <f t="shared" si="2"/>
        <v>0</v>
      </c>
      <c r="D34" s="194">
        <f t="shared" si="0"/>
        <v>-2496850.083640506</v>
      </c>
      <c r="E34" s="195">
        <f t="shared" si="6"/>
        <v>282349376.74170613</v>
      </c>
      <c r="F34" s="194">
        <f t="shared" si="1"/>
        <v>-2496850.083640506</v>
      </c>
      <c r="G34" s="195">
        <f t="shared" si="4"/>
        <v>282349376.74170607</v>
      </c>
    </row>
    <row r="35" spans="1:7" x14ac:dyDescent="0.35">
      <c r="A35" s="188">
        <v>44865</v>
      </c>
      <c r="B35" s="194">
        <f t="shared" si="5"/>
        <v>0</v>
      </c>
      <c r="C35" s="195">
        <f t="shared" si="2"/>
        <v>0</v>
      </c>
      <c r="D35" s="194">
        <f t="shared" si="0"/>
        <v>-2496850.083640506</v>
      </c>
      <c r="E35" s="195">
        <f t="shared" si="6"/>
        <v>279852526.65806562</v>
      </c>
      <c r="F35" s="194">
        <f t="shared" si="1"/>
        <v>-2496850.083640506</v>
      </c>
      <c r="G35" s="195">
        <f t="shared" si="4"/>
        <v>279852526.65806556</v>
      </c>
    </row>
    <row r="36" spans="1:7" x14ac:dyDescent="0.35">
      <c r="A36" s="188">
        <v>44895</v>
      </c>
      <c r="B36" s="194">
        <f t="shared" si="5"/>
        <v>0</v>
      </c>
      <c r="C36" s="195">
        <f t="shared" si="2"/>
        <v>0</v>
      </c>
      <c r="D36" s="194">
        <f t="shared" si="0"/>
        <v>-2496850.083640506</v>
      </c>
      <c r="E36" s="195">
        <f t="shared" si="6"/>
        <v>277355676.5744251</v>
      </c>
      <c r="F36" s="194">
        <f t="shared" si="1"/>
        <v>-2496850.083640506</v>
      </c>
      <c r="G36" s="195">
        <f t="shared" si="4"/>
        <v>277355676.57442504</v>
      </c>
    </row>
    <row r="37" spans="1:7" x14ac:dyDescent="0.35">
      <c r="A37" s="188">
        <v>44926</v>
      </c>
      <c r="B37" s="194">
        <f t="shared" si="5"/>
        <v>0</v>
      </c>
      <c r="C37" s="195">
        <f t="shared" si="2"/>
        <v>0</v>
      </c>
      <c r="D37" s="194">
        <f t="shared" si="0"/>
        <v>-2496850.083640506</v>
      </c>
      <c r="E37" s="195">
        <f t="shared" si="6"/>
        <v>274858826.49078459</v>
      </c>
      <c r="F37" s="194">
        <f t="shared" si="1"/>
        <v>-2496850.083640506</v>
      </c>
      <c r="G37" s="195">
        <f t="shared" si="4"/>
        <v>274858826.49078453</v>
      </c>
    </row>
    <row r="38" spans="1:7" x14ac:dyDescent="0.35">
      <c r="A38" s="188">
        <v>44957</v>
      </c>
      <c r="B38" s="194">
        <f t="shared" si="5"/>
        <v>0</v>
      </c>
      <c r="C38" s="195">
        <f t="shared" si="2"/>
        <v>0</v>
      </c>
      <c r="D38" s="194">
        <f t="shared" si="0"/>
        <v>-2496850.083640506</v>
      </c>
      <c r="E38" s="195">
        <f t="shared" si="6"/>
        <v>272361976.40714407</v>
      </c>
      <c r="F38" s="194">
        <f t="shared" si="1"/>
        <v>-2496850.083640506</v>
      </c>
      <c r="G38" s="195">
        <f t="shared" si="4"/>
        <v>272361976.40714401</v>
      </c>
    </row>
    <row r="39" spans="1:7" x14ac:dyDescent="0.35">
      <c r="A39" s="188">
        <v>44985</v>
      </c>
      <c r="B39" s="194">
        <f t="shared" si="5"/>
        <v>0</v>
      </c>
      <c r="C39" s="195">
        <f t="shared" si="2"/>
        <v>0</v>
      </c>
      <c r="D39" s="194">
        <f t="shared" si="0"/>
        <v>-2496850.083640506</v>
      </c>
      <c r="E39" s="195">
        <f t="shared" si="6"/>
        <v>269865126.32350355</v>
      </c>
      <c r="F39" s="194">
        <f t="shared" si="1"/>
        <v>-2496850.083640506</v>
      </c>
      <c r="G39" s="195">
        <f t="shared" si="4"/>
        <v>269865126.32350349</v>
      </c>
    </row>
    <row r="40" spans="1:7" x14ac:dyDescent="0.35">
      <c r="A40" s="188">
        <v>45016</v>
      </c>
      <c r="B40" s="194">
        <f t="shared" si="5"/>
        <v>0</v>
      </c>
      <c r="C40" s="195">
        <f t="shared" si="2"/>
        <v>0</v>
      </c>
      <c r="D40" s="194">
        <f t="shared" ref="D40:D71" si="7">-MIN(ABS(IF(B40&lt;$B$8,0,$B$8-B40)),ABS(E39))</f>
        <v>-2496850.083640506</v>
      </c>
      <c r="E40" s="195">
        <f t="shared" si="6"/>
        <v>267368276.23986304</v>
      </c>
      <c r="F40" s="194">
        <f t="shared" ref="F40:F71" si="8">D40+B40</f>
        <v>-2496850.083640506</v>
      </c>
      <c r="G40" s="195">
        <f t="shared" si="4"/>
        <v>267368276.23986298</v>
      </c>
    </row>
    <row r="41" spans="1:7" x14ac:dyDescent="0.35">
      <c r="A41" s="188">
        <v>45046</v>
      </c>
      <c r="B41" s="194">
        <f t="shared" si="5"/>
        <v>0</v>
      </c>
      <c r="C41" s="195">
        <f t="shared" si="2"/>
        <v>0</v>
      </c>
      <c r="D41" s="194">
        <f t="shared" si="7"/>
        <v>-2496850.083640506</v>
      </c>
      <c r="E41" s="195">
        <f t="shared" ref="E41:E56" si="9">E40+D41</f>
        <v>264871426.15622252</v>
      </c>
      <c r="F41" s="194">
        <f t="shared" si="8"/>
        <v>-2496850.083640506</v>
      </c>
      <c r="G41" s="195">
        <f t="shared" si="4"/>
        <v>264871426.15622246</v>
      </c>
    </row>
    <row r="42" spans="1:7" x14ac:dyDescent="0.35">
      <c r="A42" s="188">
        <v>45077</v>
      </c>
      <c r="B42" s="194">
        <f t="shared" si="5"/>
        <v>0</v>
      </c>
      <c r="C42" s="195">
        <f t="shared" si="2"/>
        <v>0</v>
      </c>
      <c r="D42" s="194">
        <f t="shared" si="7"/>
        <v>-2496850.083640506</v>
      </c>
      <c r="E42" s="195">
        <f t="shared" si="9"/>
        <v>262374576.07258201</v>
      </c>
      <c r="F42" s="194">
        <f t="shared" si="8"/>
        <v>-2496850.083640506</v>
      </c>
      <c r="G42" s="195">
        <f t="shared" si="4"/>
        <v>262374576.07258195</v>
      </c>
    </row>
    <row r="43" spans="1:7" x14ac:dyDescent="0.35">
      <c r="A43" s="188">
        <v>45107</v>
      </c>
      <c r="B43" s="194">
        <f t="shared" si="5"/>
        <v>0</v>
      </c>
      <c r="C43" s="195">
        <f t="shared" si="2"/>
        <v>0</v>
      </c>
      <c r="D43" s="194">
        <f t="shared" si="7"/>
        <v>-2496850.083640506</v>
      </c>
      <c r="E43" s="195">
        <f t="shared" si="9"/>
        <v>259877725.98894149</v>
      </c>
      <c r="F43" s="194">
        <f t="shared" si="8"/>
        <v>-2496850.083640506</v>
      </c>
      <c r="G43" s="195">
        <f t="shared" si="4"/>
        <v>259877725.98894143</v>
      </c>
    </row>
    <row r="44" spans="1:7" x14ac:dyDescent="0.35">
      <c r="A44" s="188">
        <v>45138</v>
      </c>
      <c r="B44" s="194">
        <f t="shared" si="5"/>
        <v>0</v>
      </c>
      <c r="C44" s="195">
        <f t="shared" si="2"/>
        <v>0</v>
      </c>
      <c r="D44" s="194">
        <f t="shared" si="7"/>
        <v>-2496850.083640506</v>
      </c>
      <c r="E44" s="195">
        <f t="shared" si="9"/>
        <v>257380875.90530097</v>
      </c>
      <c r="F44" s="194">
        <f t="shared" si="8"/>
        <v>-2496850.083640506</v>
      </c>
      <c r="G44" s="195">
        <f t="shared" si="4"/>
        <v>257380875.90530092</v>
      </c>
    </row>
    <row r="45" spans="1:7" x14ac:dyDescent="0.35">
      <c r="A45" s="188">
        <v>45169</v>
      </c>
      <c r="B45" s="194">
        <f t="shared" si="5"/>
        <v>0</v>
      </c>
      <c r="C45" s="195">
        <f t="shared" si="2"/>
        <v>0</v>
      </c>
      <c r="D45" s="194">
        <f t="shared" si="7"/>
        <v>-2496850.083640506</v>
      </c>
      <c r="E45" s="195">
        <f t="shared" si="9"/>
        <v>254884025.82166046</v>
      </c>
      <c r="F45" s="194">
        <f t="shared" si="8"/>
        <v>-2496850.083640506</v>
      </c>
      <c r="G45" s="195">
        <f t="shared" si="4"/>
        <v>254884025.8216604</v>
      </c>
    </row>
    <row r="46" spans="1:7" x14ac:dyDescent="0.35">
      <c r="A46" s="188">
        <v>45199</v>
      </c>
      <c r="B46" s="194">
        <f t="shared" si="5"/>
        <v>0</v>
      </c>
      <c r="C46" s="195">
        <f t="shared" si="2"/>
        <v>0</v>
      </c>
      <c r="D46" s="194">
        <f t="shared" si="7"/>
        <v>-2496850.083640506</v>
      </c>
      <c r="E46" s="195">
        <f t="shared" si="9"/>
        <v>252387175.73801994</v>
      </c>
      <c r="F46" s="194">
        <f t="shared" si="8"/>
        <v>-2496850.083640506</v>
      </c>
      <c r="G46" s="195">
        <f t="shared" si="4"/>
        <v>252387175.73801988</v>
      </c>
    </row>
    <row r="47" spans="1:7" x14ac:dyDescent="0.35">
      <c r="A47" s="188">
        <v>45230</v>
      </c>
      <c r="B47" s="194">
        <f t="shared" si="5"/>
        <v>0</v>
      </c>
      <c r="C47" s="195">
        <f t="shared" si="2"/>
        <v>0</v>
      </c>
      <c r="D47" s="194">
        <f t="shared" si="7"/>
        <v>-2496850.083640506</v>
      </c>
      <c r="E47" s="195">
        <f t="shared" si="9"/>
        <v>249890325.65437943</v>
      </c>
      <c r="F47" s="194">
        <f t="shared" si="8"/>
        <v>-2496850.083640506</v>
      </c>
      <c r="G47" s="195">
        <f t="shared" si="4"/>
        <v>249890325.65437937</v>
      </c>
    </row>
    <row r="48" spans="1:7" x14ac:dyDescent="0.35">
      <c r="A48" s="188">
        <v>45260</v>
      </c>
      <c r="B48" s="194">
        <f t="shared" si="5"/>
        <v>0</v>
      </c>
      <c r="C48" s="195">
        <f t="shared" si="2"/>
        <v>0</v>
      </c>
      <c r="D48" s="194">
        <f t="shared" si="7"/>
        <v>-2496850.083640506</v>
      </c>
      <c r="E48" s="195">
        <f t="shared" si="9"/>
        <v>247393475.57073891</v>
      </c>
      <c r="F48" s="194">
        <f t="shared" si="8"/>
        <v>-2496850.083640506</v>
      </c>
      <c r="G48" s="195">
        <f t="shared" si="4"/>
        <v>247393475.57073885</v>
      </c>
    </row>
    <row r="49" spans="1:7" x14ac:dyDescent="0.35">
      <c r="A49" s="188">
        <v>45291</v>
      </c>
      <c r="B49" s="194">
        <f t="shared" si="5"/>
        <v>0</v>
      </c>
      <c r="C49" s="195">
        <f t="shared" si="2"/>
        <v>0</v>
      </c>
      <c r="D49" s="194">
        <f t="shared" si="7"/>
        <v>-2496850.083640506</v>
      </c>
      <c r="E49" s="195">
        <f t="shared" si="9"/>
        <v>244896625.4870984</v>
      </c>
      <c r="F49" s="194">
        <f t="shared" si="8"/>
        <v>-2496850.083640506</v>
      </c>
      <c r="G49" s="195">
        <f t="shared" si="4"/>
        <v>244896625.48709834</v>
      </c>
    </row>
    <row r="50" spans="1:7" x14ac:dyDescent="0.35">
      <c r="A50" s="188">
        <v>45322</v>
      </c>
      <c r="B50" s="194">
        <f t="shared" si="5"/>
        <v>0</v>
      </c>
      <c r="C50" s="195">
        <f t="shared" si="2"/>
        <v>0</v>
      </c>
      <c r="D50" s="194">
        <f t="shared" si="7"/>
        <v>-2496850.083640506</v>
      </c>
      <c r="E50" s="195">
        <f t="shared" si="9"/>
        <v>242399775.40345788</v>
      </c>
      <c r="F50" s="194">
        <f t="shared" si="8"/>
        <v>-2496850.083640506</v>
      </c>
      <c r="G50" s="195">
        <f t="shared" si="4"/>
        <v>242399775.40345782</v>
      </c>
    </row>
    <row r="51" spans="1:7" x14ac:dyDescent="0.35">
      <c r="A51" s="188">
        <v>45351</v>
      </c>
      <c r="B51" s="194">
        <f t="shared" si="5"/>
        <v>0</v>
      </c>
      <c r="C51" s="195">
        <f t="shared" si="2"/>
        <v>0</v>
      </c>
      <c r="D51" s="194">
        <f t="shared" si="7"/>
        <v>-2496850.083640506</v>
      </c>
      <c r="E51" s="195">
        <f t="shared" si="9"/>
        <v>239902925.31981736</v>
      </c>
      <c r="F51" s="194">
        <f t="shared" si="8"/>
        <v>-2496850.083640506</v>
      </c>
      <c r="G51" s="195">
        <f t="shared" si="4"/>
        <v>239902925.3198173</v>
      </c>
    </row>
    <row r="52" spans="1:7" x14ac:dyDescent="0.35">
      <c r="A52" s="188">
        <v>45382</v>
      </c>
      <c r="B52" s="194">
        <f t="shared" si="5"/>
        <v>0</v>
      </c>
      <c r="C52" s="195">
        <f t="shared" si="2"/>
        <v>0</v>
      </c>
      <c r="D52" s="194">
        <f t="shared" si="7"/>
        <v>-2496850.083640506</v>
      </c>
      <c r="E52" s="195">
        <f t="shared" si="9"/>
        <v>237406075.23617685</v>
      </c>
      <c r="F52" s="194">
        <f t="shared" si="8"/>
        <v>-2496850.083640506</v>
      </c>
      <c r="G52" s="195">
        <f t="shared" si="4"/>
        <v>237406075.23617679</v>
      </c>
    </row>
    <row r="53" spans="1:7" x14ac:dyDescent="0.35">
      <c r="A53" s="188">
        <v>45412</v>
      </c>
      <c r="B53" s="194">
        <f t="shared" si="5"/>
        <v>0</v>
      </c>
      <c r="C53" s="195">
        <f t="shared" si="2"/>
        <v>0</v>
      </c>
      <c r="D53" s="194">
        <f t="shared" si="7"/>
        <v>-2496850.083640506</v>
      </c>
      <c r="E53" s="195">
        <f t="shared" si="9"/>
        <v>234909225.15253633</v>
      </c>
      <c r="F53" s="194">
        <f t="shared" si="8"/>
        <v>-2496850.083640506</v>
      </c>
      <c r="G53" s="195">
        <f t="shared" si="4"/>
        <v>234909225.15253627</v>
      </c>
    </row>
    <row r="54" spans="1:7" x14ac:dyDescent="0.35">
      <c r="A54" s="188">
        <v>45443</v>
      </c>
      <c r="B54" s="194">
        <f t="shared" si="5"/>
        <v>0</v>
      </c>
      <c r="C54" s="195">
        <f t="shared" si="2"/>
        <v>0</v>
      </c>
      <c r="D54" s="194">
        <f t="shared" si="7"/>
        <v>-2496850.083640506</v>
      </c>
      <c r="E54" s="195">
        <f t="shared" si="9"/>
        <v>232412375.06889582</v>
      </c>
      <c r="F54" s="194">
        <f t="shared" si="8"/>
        <v>-2496850.083640506</v>
      </c>
      <c r="G54" s="195">
        <f t="shared" si="4"/>
        <v>232412375.06889576</v>
      </c>
    </row>
    <row r="55" spans="1:7" x14ac:dyDescent="0.35">
      <c r="A55" s="188">
        <v>45473</v>
      </c>
      <c r="B55" s="194">
        <f t="shared" si="5"/>
        <v>0</v>
      </c>
      <c r="C55" s="195">
        <f t="shared" si="2"/>
        <v>0</v>
      </c>
      <c r="D55" s="194">
        <f t="shared" si="7"/>
        <v>-2496850.083640506</v>
      </c>
      <c r="E55" s="195">
        <f t="shared" si="9"/>
        <v>229915524.9852553</v>
      </c>
      <c r="F55" s="194">
        <f t="shared" si="8"/>
        <v>-2496850.083640506</v>
      </c>
      <c r="G55" s="195">
        <f t="shared" si="4"/>
        <v>229915524.98525524</v>
      </c>
    </row>
    <row r="56" spans="1:7" x14ac:dyDescent="0.35">
      <c r="A56" s="188">
        <v>45504</v>
      </c>
      <c r="B56" s="194">
        <f t="shared" si="5"/>
        <v>0</v>
      </c>
      <c r="C56" s="195">
        <f t="shared" si="2"/>
        <v>0</v>
      </c>
      <c r="D56" s="194">
        <f t="shared" si="7"/>
        <v>-2496850.083640506</v>
      </c>
      <c r="E56" s="195">
        <f t="shared" si="9"/>
        <v>227418674.90161479</v>
      </c>
      <c r="F56" s="194">
        <f t="shared" si="8"/>
        <v>-2496850.083640506</v>
      </c>
      <c r="G56" s="195">
        <f t="shared" si="4"/>
        <v>227418674.90161473</v>
      </c>
    </row>
    <row r="57" spans="1:7" x14ac:dyDescent="0.35">
      <c r="A57" s="188">
        <v>45535</v>
      </c>
      <c r="B57" s="194">
        <f t="shared" si="5"/>
        <v>0</v>
      </c>
      <c r="C57" s="195">
        <f t="shared" si="2"/>
        <v>0</v>
      </c>
      <c r="D57" s="194">
        <f t="shared" si="7"/>
        <v>-2496850.083640506</v>
      </c>
      <c r="E57" s="195">
        <f t="shared" ref="E57:E72" si="10">E56+D57</f>
        <v>224921824.81797427</v>
      </c>
      <c r="F57" s="194">
        <f t="shared" si="8"/>
        <v>-2496850.083640506</v>
      </c>
      <c r="G57" s="195">
        <f t="shared" si="4"/>
        <v>224921824.81797421</v>
      </c>
    </row>
    <row r="58" spans="1:7" x14ac:dyDescent="0.35">
      <c r="A58" s="188">
        <v>45565</v>
      </c>
      <c r="B58" s="194">
        <f t="shared" si="5"/>
        <v>0</v>
      </c>
      <c r="C58" s="195">
        <f t="shared" si="2"/>
        <v>0</v>
      </c>
      <c r="D58" s="194">
        <f t="shared" si="7"/>
        <v>-2496850.083640506</v>
      </c>
      <c r="E58" s="195">
        <f t="shared" si="10"/>
        <v>222424974.73433375</v>
      </c>
      <c r="F58" s="194">
        <f t="shared" si="8"/>
        <v>-2496850.083640506</v>
      </c>
      <c r="G58" s="195">
        <f t="shared" si="4"/>
        <v>222424974.73433369</v>
      </c>
    </row>
    <row r="59" spans="1:7" x14ac:dyDescent="0.35">
      <c r="A59" s="188">
        <v>45596</v>
      </c>
      <c r="B59" s="194">
        <f t="shared" si="5"/>
        <v>0</v>
      </c>
      <c r="C59" s="195">
        <f t="shared" si="2"/>
        <v>0</v>
      </c>
      <c r="D59" s="194">
        <f t="shared" si="7"/>
        <v>-2496850.083640506</v>
      </c>
      <c r="E59" s="195">
        <f t="shared" si="10"/>
        <v>219928124.65069324</v>
      </c>
      <c r="F59" s="194">
        <f t="shared" si="8"/>
        <v>-2496850.083640506</v>
      </c>
      <c r="G59" s="195">
        <f t="shared" si="4"/>
        <v>219928124.65069318</v>
      </c>
    </row>
    <row r="60" spans="1:7" x14ac:dyDescent="0.35">
      <c r="A60" s="188">
        <v>45626</v>
      </c>
      <c r="B60" s="194">
        <f t="shared" si="5"/>
        <v>0</v>
      </c>
      <c r="C60" s="195">
        <f t="shared" si="2"/>
        <v>0</v>
      </c>
      <c r="D60" s="194">
        <f t="shared" si="7"/>
        <v>-2496850.083640506</v>
      </c>
      <c r="E60" s="195">
        <f t="shared" si="10"/>
        <v>217431274.56705272</v>
      </c>
      <c r="F60" s="194">
        <f t="shared" si="8"/>
        <v>-2496850.083640506</v>
      </c>
      <c r="G60" s="195">
        <f t="shared" si="4"/>
        <v>217431274.56705266</v>
      </c>
    </row>
    <row r="61" spans="1:7" x14ac:dyDescent="0.35">
      <c r="A61" s="188">
        <v>45657</v>
      </c>
      <c r="B61" s="194">
        <f t="shared" si="5"/>
        <v>0</v>
      </c>
      <c r="C61" s="195">
        <f t="shared" si="2"/>
        <v>0</v>
      </c>
      <c r="D61" s="194">
        <f t="shared" si="7"/>
        <v>-2496850.083640506</v>
      </c>
      <c r="E61" s="195">
        <f t="shared" si="10"/>
        <v>214934424.48341221</v>
      </c>
      <c r="F61" s="194">
        <f t="shared" si="8"/>
        <v>-2496850.083640506</v>
      </c>
      <c r="G61" s="195">
        <f t="shared" si="4"/>
        <v>214934424.48341215</v>
      </c>
    </row>
    <row r="62" spans="1:7" x14ac:dyDescent="0.35">
      <c r="A62" s="188">
        <v>45688</v>
      </c>
      <c r="B62" s="194">
        <f t="shared" si="5"/>
        <v>0</v>
      </c>
      <c r="C62" s="195">
        <f t="shared" si="2"/>
        <v>0</v>
      </c>
      <c r="D62" s="194">
        <f t="shared" si="7"/>
        <v>-2496850.083640506</v>
      </c>
      <c r="E62" s="195">
        <f t="shared" si="10"/>
        <v>212437574.39977169</v>
      </c>
      <c r="F62" s="194">
        <f t="shared" si="8"/>
        <v>-2496850.083640506</v>
      </c>
      <c r="G62" s="195">
        <f t="shared" si="4"/>
        <v>212437574.39977163</v>
      </c>
    </row>
    <row r="63" spans="1:7" x14ac:dyDescent="0.35">
      <c r="A63" s="188">
        <v>45716</v>
      </c>
      <c r="B63" s="194">
        <f t="shared" si="5"/>
        <v>0</v>
      </c>
      <c r="C63" s="195">
        <f t="shared" si="2"/>
        <v>0</v>
      </c>
      <c r="D63" s="194">
        <f t="shared" si="7"/>
        <v>-2496850.083640506</v>
      </c>
      <c r="E63" s="195">
        <f t="shared" si="10"/>
        <v>209940724.31613117</v>
      </c>
      <c r="F63" s="194">
        <f t="shared" si="8"/>
        <v>-2496850.083640506</v>
      </c>
      <c r="G63" s="195">
        <f t="shared" si="4"/>
        <v>209940724.31613111</v>
      </c>
    </row>
    <row r="64" spans="1:7" x14ac:dyDescent="0.35">
      <c r="A64" s="188">
        <v>45747</v>
      </c>
      <c r="B64" s="194">
        <f t="shared" si="5"/>
        <v>0</v>
      </c>
      <c r="C64" s="195">
        <f t="shared" si="2"/>
        <v>0</v>
      </c>
      <c r="D64" s="194">
        <f t="shared" si="7"/>
        <v>-2496850.083640506</v>
      </c>
      <c r="E64" s="195">
        <f t="shared" si="10"/>
        <v>207443874.23249066</v>
      </c>
      <c r="F64" s="194">
        <f t="shared" si="8"/>
        <v>-2496850.083640506</v>
      </c>
      <c r="G64" s="195">
        <f t="shared" si="4"/>
        <v>207443874.2324906</v>
      </c>
    </row>
    <row r="65" spans="1:7" x14ac:dyDescent="0.35">
      <c r="A65" s="188">
        <v>45777</v>
      </c>
      <c r="B65" s="194">
        <f t="shared" si="5"/>
        <v>0</v>
      </c>
      <c r="C65" s="195">
        <f t="shared" si="2"/>
        <v>0</v>
      </c>
      <c r="D65" s="194">
        <f t="shared" si="7"/>
        <v>-2496850.083640506</v>
      </c>
      <c r="E65" s="195">
        <f t="shared" si="10"/>
        <v>204947024.14885014</v>
      </c>
      <c r="F65" s="194">
        <f t="shared" si="8"/>
        <v>-2496850.083640506</v>
      </c>
      <c r="G65" s="195">
        <f t="shared" si="4"/>
        <v>204947024.14885008</v>
      </c>
    </row>
    <row r="66" spans="1:7" x14ac:dyDescent="0.35">
      <c r="A66" s="188">
        <v>45808</v>
      </c>
      <c r="B66" s="194">
        <f t="shared" si="5"/>
        <v>0</v>
      </c>
      <c r="C66" s="195">
        <f t="shared" si="2"/>
        <v>0</v>
      </c>
      <c r="D66" s="194">
        <f t="shared" si="7"/>
        <v>-2496850.083640506</v>
      </c>
      <c r="E66" s="195">
        <f t="shared" si="10"/>
        <v>202450174.06520963</v>
      </c>
      <c r="F66" s="194">
        <f t="shared" si="8"/>
        <v>-2496850.083640506</v>
      </c>
      <c r="G66" s="195">
        <f t="shared" si="4"/>
        <v>202450174.06520957</v>
      </c>
    </row>
    <row r="67" spans="1:7" x14ac:dyDescent="0.35">
      <c r="A67" s="188">
        <v>45838</v>
      </c>
      <c r="B67" s="194">
        <f t="shared" si="5"/>
        <v>0</v>
      </c>
      <c r="C67" s="195">
        <f t="shared" si="2"/>
        <v>0</v>
      </c>
      <c r="D67" s="194">
        <f t="shared" si="7"/>
        <v>-2496850.083640506</v>
      </c>
      <c r="E67" s="195">
        <f t="shared" si="10"/>
        <v>199953323.98156911</v>
      </c>
      <c r="F67" s="194">
        <f t="shared" si="8"/>
        <v>-2496850.083640506</v>
      </c>
      <c r="G67" s="195">
        <f t="shared" si="4"/>
        <v>199953323.98156905</v>
      </c>
    </row>
    <row r="68" spans="1:7" x14ac:dyDescent="0.35">
      <c r="A68" s="188">
        <v>45869</v>
      </c>
      <c r="B68" s="194">
        <f t="shared" si="5"/>
        <v>0</v>
      </c>
      <c r="C68" s="195">
        <f t="shared" si="2"/>
        <v>0</v>
      </c>
      <c r="D68" s="194">
        <f t="shared" si="7"/>
        <v>-2496850.083640506</v>
      </c>
      <c r="E68" s="195">
        <f t="shared" si="10"/>
        <v>197456473.8979286</v>
      </c>
      <c r="F68" s="194">
        <f t="shared" si="8"/>
        <v>-2496850.083640506</v>
      </c>
      <c r="G68" s="195">
        <f t="shared" si="4"/>
        <v>197456473.89792854</v>
      </c>
    </row>
    <row r="69" spans="1:7" x14ac:dyDescent="0.35">
      <c r="A69" s="188">
        <v>45900</v>
      </c>
      <c r="B69" s="194">
        <f t="shared" si="5"/>
        <v>0</v>
      </c>
      <c r="C69" s="195">
        <f t="shared" si="2"/>
        <v>0</v>
      </c>
      <c r="D69" s="194">
        <f t="shared" si="7"/>
        <v>-2496850.083640506</v>
      </c>
      <c r="E69" s="195">
        <f t="shared" si="10"/>
        <v>194959623.81428808</v>
      </c>
      <c r="F69" s="194">
        <f t="shared" si="8"/>
        <v>-2496850.083640506</v>
      </c>
      <c r="G69" s="195">
        <f t="shared" si="4"/>
        <v>194959623.81428802</v>
      </c>
    </row>
    <row r="70" spans="1:7" x14ac:dyDescent="0.35">
      <c r="A70" s="188">
        <v>45930</v>
      </c>
      <c r="B70" s="194">
        <f t="shared" si="5"/>
        <v>0</v>
      </c>
      <c r="C70" s="195">
        <f t="shared" si="2"/>
        <v>0</v>
      </c>
      <c r="D70" s="194">
        <f t="shared" si="7"/>
        <v>-2496850.083640506</v>
      </c>
      <c r="E70" s="195">
        <f t="shared" si="10"/>
        <v>192462773.73064756</v>
      </c>
      <c r="F70" s="194">
        <f t="shared" si="8"/>
        <v>-2496850.083640506</v>
      </c>
      <c r="G70" s="195">
        <f t="shared" si="4"/>
        <v>192462773.7306475</v>
      </c>
    </row>
    <row r="71" spans="1:7" x14ac:dyDescent="0.35">
      <c r="A71" s="188">
        <v>45961</v>
      </c>
      <c r="B71" s="194">
        <f t="shared" si="5"/>
        <v>0</v>
      </c>
      <c r="C71" s="195">
        <f t="shared" si="2"/>
        <v>0</v>
      </c>
      <c r="D71" s="194">
        <f t="shared" si="7"/>
        <v>-2496850.083640506</v>
      </c>
      <c r="E71" s="195">
        <f t="shared" si="10"/>
        <v>189965923.64700705</v>
      </c>
      <c r="F71" s="194">
        <f t="shared" si="8"/>
        <v>-2496850.083640506</v>
      </c>
      <c r="G71" s="195">
        <f t="shared" si="4"/>
        <v>189965923.64700699</v>
      </c>
    </row>
    <row r="72" spans="1:7" x14ac:dyDescent="0.35">
      <c r="A72" s="188">
        <v>45991</v>
      </c>
      <c r="B72" s="194">
        <f t="shared" si="5"/>
        <v>0</v>
      </c>
      <c r="C72" s="195">
        <f t="shared" si="2"/>
        <v>0</v>
      </c>
      <c r="D72" s="194">
        <f t="shared" ref="D72:D103" si="11">-MIN(ABS(IF(B72&lt;$B$8,0,$B$8-B72)),ABS(E71))</f>
        <v>-2496850.083640506</v>
      </c>
      <c r="E72" s="195">
        <f t="shared" si="10"/>
        <v>187469073.56336653</v>
      </c>
      <c r="F72" s="194">
        <f t="shared" ref="F72:F103" si="12">D72+B72</f>
        <v>-2496850.083640506</v>
      </c>
      <c r="G72" s="195">
        <f t="shared" si="4"/>
        <v>187469073.56336647</v>
      </c>
    </row>
    <row r="73" spans="1:7" x14ac:dyDescent="0.35">
      <c r="A73" s="188">
        <v>46022</v>
      </c>
      <c r="B73" s="194">
        <f t="shared" si="5"/>
        <v>0</v>
      </c>
      <c r="C73" s="195">
        <f t="shared" ref="C73:C136" si="13">C72+B73</f>
        <v>0</v>
      </c>
      <c r="D73" s="194">
        <f t="shared" si="11"/>
        <v>-2496850.083640506</v>
      </c>
      <c r="E73" s="195">
        <f t="shared" ref="E73:E88" si="14">E72+D73</f>
        <v>184972223.47972602</v>
      </c>
      <c r="F73" s="194">
        <f t="shared" si="12"/>
        <v>-2496850.083640506</v>
      </c>
      <c r="G73" s="195">
        <f t="shared" ref="G73:G136" si="15">G72+F73</f>
        <v>184972223.47972596</v>
      </c>
    </row>
    <row r="74" spans="1:7" x14ac:dyDescent="0.35">
      <c r="A74" s="188">
        <v>46053</v>
      </c>
      <c r="B74" s="194">
        <f t="shared" ref="B74:B137" si="16">-MIN(-B73,C73)</f>
        <v>0</v>
      </c>
      <c r="C74" s="195">
        <f t="shared" si="13"/>
        <v>0</v>
      </c>
      <c r="D74" s="194">
        <f t="shared" si="11"/>
        <v>-2496850.083640506</v>
      </c>
      <c r="E74" s="195">
        <f t="shared" si="14"/>
        <v>182475373.3960855</v>
      </c>
      <c r="F74" s="194">
        <f t="shared" si="12"/>
        <v>-2496850.083640506</v>
      </c>
      <c r="G74" s="195">
        <f t="shared" si="15"/>
        <v>182475373.39608544</v>
      </c>
    </row>
    <row r="75" spans="1:7" x14ac:dyDescent="0.35">
      <c r="A75" s="188">
        <v>46081</v>
      </c>
      <c r="B75" s="194">
        <f t="shared" si="16"/>
        <v>0</v>
      </c>
      <c r="C75" s="195">
        <f t="shared" si="13"/>
        <v>0</v>
      </c>
      <c r="D75" s="194">
        <f t="shared" si="11"/>
        <v>-2496850.083640506</v>
      </c>
      <c r="E75" s="195">
        <f t="shared" si="14"/>
        <v>179978523.31244498</v>
      </c>
      <c r="F75" s="194">
        <f t="shared" si="12"/>
        <v>-2496850.083640506</v>
      </c>
      <c r="G75" s="195">
        <f t="shared" si="15"/>
        <v>179978523.31244493</v>
      </c>
    </row>
    <row r="76" spans="1:7" x14ac:dyDescent="0.35">
      <c r="A76" s="188">
        <v>46112</v>
      </c>
      <c r="B76" s="194">
        <f t="shared" si="16"/>
        <v>0</v>
      </c>
      <c r="C76" s="195">
        <f t="shared" si="13"/>
        <v>0</v>
      </c>
      <c r="D76" s="194">
        <f t="shared" si="11"/>
        <v>-2496850.083640506</v>
      </c>
      <c r="E76" s="195">
        <f t="shared" si="14"/>
        <v>177481673.22880447</v>
      </c>
      <c r="F76" s="194">
        <f t="shared" si="12"/>
        <v>-2496850.083640506</v>
      </c>
      <c r="G76" s="195">
        <f t="shared" si="15"/>
        <v>177481673.22880441</v>
      </c>
    </row>
    <row r="77" spans="1:7" x14ac:dyDescent="0.35">
      <c r="A77" s="188">
        <v>46142</v>
      </c>
      <c r="B77" s="194">
        <f t="shared" si="16"/>
        <v>0</v>
      </c>
      <c r="C77" s="195">
        <f t="shared" si="13"/>
        <v>0</v>
      </c>
      <c r="D77" s="194">
        <f t="shared" si="11"/>
        <v>-2496850.083640506</v>
      </c>
      <c r="E77" s="195">
        <f t="shared" si="14"/>
        <v>174984823.14516395</v>
      </c>
      <c r="F77" s="194">
        <f t="shared" si="12"/>
        <v>-2496850.083640506</v>
      </c>
      <c r="G77" s="195">
        <f t="shared" si="15"/>
        <v>174984823.14516389</v>
      </c>
    </row>
    <row r="78" spans="1:7" x14ac:dyDescent="0.35">
      <c r="A78" s="188">
        <v>46173</v>
      </c>
      <c r="B78" s="194">
        <f t="shared" si="16"/>
        <v>0</v>
      </c>
      <c r="C78" s="195">
        <f t="shared" si="13"/>
        <v>0</v>
      </c>
      <c r="D78" s="194">
        <f t="shared" si="11"/>
        <v>-2496850.083640506</v>
      </c>
      <c r="E78" s="195">
        <f t="shared" si="14"/>
        <v>172487973.06152344</v>
      </c>
      <c r="F78" s="194">
        <f t="shared" si="12"/>
        <v>-2496850.083640506</v>
      </c>
      <c r="G78" s="195">
        <f t="shared" si="15"/>
        <v>172487973.06152338</v>
      </c>
    </row>
    <row r="79" spans="1:7" x14ac:dyDescent="0.35">
      <c r="A79" s="188">
        <v>46203</v>
      </c>
      <c r="B79" s="194">
        <f t="shared" si="16"/>
        <v>0</v>
      </c>
      <c r="C79" s="195">
        <f t="shared" si="13"/>
        <v>0</v>
      </c>
      <c r="D79" s="194">
        <f t="shared" si="11"/>
        <v>-2496850.083640506</v>
      </c>
      <c r="E79" s="195">
        <f t="shared" si="14"/>
        <v>169991122.97788292</v>
      </c>
      <c r="F79" s="194">
        <f t="shared" si="12"/>
        <v>-2496850.083640506</v>
      </c>
      <c r="G79" s="195">
        <f t="shared" si="15"/>
        <v>169991122.97788286</v>
      </c>
    </row>
    <row r="80" spans="1:7" x14ac:dyDescent="0.35">
      <c r="A80" s="188">
        <v>46234</v>
      </c>
      <c r="B80" s="194">
        <f t="shared" si="16"/>
        <v>0</v>
      </c>
      <c r="C80" s="195">
        <f t="shared" si="13"/>
        <v>0</v>
      </c>
      <c r="D80" s="194">
        <f t="shared" si="11"/>
        <v>-2496850.083640506</v>
      </c>
      <c r="E80" s="195">
        <f t="shared" si="14"/>
        <v>167494272.89424241</v>
      </c>
      <c r="F80" s="194">
        <f t="shared" si="12"/>
        <v>-2496850.083640506</v>
      </c>
      <c r="G80" s="195">
        <f t="shared" si="15"/>
        <v>167494272.89424235</v>
      </c>
    </row>
    <row r="81" spans="1:7" x14ac:dyDescent="0.35">
      <c r="A81" s="188">
        <v>46265</v>
      </c>
      <c r="B81" s="194">
        <f t="shared" si="16"/>
        <v>0</v>
      </c>
      <c r="C81" s="195">
        <f t="shared" si="13"/>
        <v>0</v>
      </c>
      <c r="D81" s="194">
        <f t="shared" si="11"/>
        <v>-2496850.083640506</v>
      </c>
      <c r="E81" s="195">
        <f t="shared" si="14"/>
        <v>164997422.81060189</v>
      </c>
      <c r="F81" s="194">
        <f t="shared" si="12"/>
        <v>-2496850.083640506</v>
      </c>
      <c r="G81" s="195">
        <f t="shared" si="15"/>
        <v>164997422.81060183</v>
      </c>
    </row>
    <row r="82" spans="1:7" x14ac:dyDescent="0.35">
      <c r="A82" s="188">
        <v>46295</v>
      </c>
      <c r="B82" s="194">
        <f t="shared" si="16"/>
        <v>0</v>
      </c>
      <c r="C82" s="195">
        <f t="shared" si="13"/>
        <v>0</v>
      </c>
      <c r="D82" s="194">
        <f t="shared" si="11"/>
        <v>-2496850.083640506</v>
      </c>
      <c r="E82" s="195">
        <f t="shared" si="14"/>
        <v>162500572.72696137</v>
      </c>
      <c r="F82" s="194">
        <f t="shared" si="12"/>
        <v>-2496850.083640506</v>
      </c>
      <c r="G82" s="195">
        <f t="shared" si="15"/>
        <v>162500572.72696131</v>
      </c>
    </row>
    <row r="83" spans="1:7" x14ac:dyDescent="0.35">
      <c r="A83" s="188">
        <v>46326</v>
      </c>
      <c r="B83" s="194">
        <f t="shared" si="16"/>
        <v>0</v>
      </c>
      <c r="C83" s="195">
        <f t="shared" si="13"/>
        <v>0</v>
      </c>
      <c r="D83" s="194">
        <f t="shared" si="11"/>
        <v>-2496850.083640506</v>
      </c>
      <c r="E83" s="195">
        <f t="shared" si="14"/>
        <v>160003722.64332086</v>
      </c>
      <c r="F83" s="194">
        <f t="shared" si="12"/>
        <v>-2496850.083640506</v>
      </c>
      <c r="G83" s="195">
        <f t="shared" si="15"/>
        <v>160003722.6433208</v>
      </c>
    </row>
    <row r="84" spans="1:7" x14ac:dyDescent="0.35">
      <c r="A84" s="188">
        <v>46356</v>
      </c>
      <c r="B84" s="194">
        <f t="shared" si="16"/>
        <v>0</v>
      </c>
      <c r="C84" s="195">
        <f t="shared" si="13"/>
        <v>0</v>
      </c>
      <c r="D84" s="194">
        <f t="shared" si="11"/>
        <v>-2496850.083640506</v>
      </c>
      <c r="E84" s="195">
        <f t="shared" si="14"/>
        <v>157506872.55968034</v>
      </c>
      <c r="F84" s="194">
        <f t="shared" si="12"/>
        <v>-2496850.083640506</v>
      </c>
      <c r="G84" s="195">
        <f t="shared" si="15"/>
        <v>157506872.55968028</v>
      </c>
    </row>
    <row r="85" spans="1:7" x14ac:dyDescent="0.35">
      <c r="A85" s="188">
        <v>46387</v>
      </c>
      <c r="B85" s="194">
        <f t="shared" si="16"/>
        <v>0</v>
      </c>
      <c r="C85" s="195">
        <f t="shared" si="13"/>
        <v>0</v>
      </c>
      <c r="D85" s="194">
        <f t="shared" si="11"/>
        <v>-2496850.083640506</v>
      </c>
      <c r="E85" s="195">
        <f t="shared" si="14"/>
        <v>155010022.47603983</v>
      </c>
      <c r="F85" s="194">
        <f t="shared" si="12"/>
        <v>-2496850.083640506</v>
      </c>
      <c r="G85" s="195">
        <f t="shared" si="15"/>
        <v>155010022.47603977</v>
      </c>
    </row>
    <row r="86" spans="1:7" x14ac:dyDescent="0.35">
      <c r="A86" s="188">
        <v>46418</v>
      </c>
      <c r="B86" s="194">
        <f t="shared" si="16"/>
        <v>0</v>
      </c>
      <c r="C86" s="195">
        <f t="shared" si="13"/>
        <v>0</v>
      </c>
      <c r="D86" s="194">
        <f t="shared" si="11"/>
        <v>-2496850.083640506</v>
      </c>
      <c r="E86" s="195">
        <f t="shared" si="14"/>
        <v>152513172.39239931</v>
      </c>
      <c r="F86" s="194">
        <f t="shared" si="12"/>
        <v>-2496850.083640506</v>
      </c>
      <c r="G86" s="195">
        <f t="shared" si="15"/>
        <v>152513172.39239925</v>
      </c>
    </row>
    <row r="87" spans="1:7" x14ac:dyDescent="0.35">
      <c r="A87" s="188">
        <v>46446</v>
      </c>
      <c r="B87" s="194">
        <f t="shared" si="16"/>
        <v>0</v>
      </c>
      <c r="C87" s="195">
        <f t="shared" si="13"/>
        <v>0</v>
      </c>
      <c r="D87" s="194">
        <f t="shared" si="11"/>
        <v>-2496850.083640506</v>
      </c>
      <c r="E87" s="195">
        <f t="shared" si="14"/>
        <v>150016322.3087588</v>
      </c>
      <c r="F87" s="194">
        <f t="shared" si="12"/>
        <v>-2496850.083640506</v>
      </c>
      <c r="G87" s="195">
        <f t="shared" si="15"/>
        <v>150016322.30875874</v>
      </c>
    </row>
    <row r="88" spans="1:7" x14ac:dyDescent="0.35">
      <c r="A88" s="188">
        <v>46477</v>
      </c>
      <c r="B88" s="194">
        <f t="shared" si="16"/>
        <v>0</v>
      </c>
      <c r="C88" s="195">
        <f t="shared" si="13"/>
        <v>0</v>
      </c>
      <c r="D88" s="194">
        <f t="shared" si="11"/>
        <v>-2496850.083640506</v>
      </c>
      <c r="E88" s="195">
        <f t="shared" si="14"/>
        <v>147519472.22511828</v>
      </c>
      <c r="F88" s="194">
        <f t="shared" si="12"/>
        <v>-2496850.083640506</v>
      </c>
      <c r="G88" s="195">
        <f t="shared" si="15"/>
        <v>147519472.22511822</v>
      </c>
    </row>
    <row r="89" spans="1:7" x14ac:dyDescent="0.35">
      <c r="A89" s="188">
        <v>46507</v>
      </c>
      <c r="B89" s="194">
        <f t="shared" si="16"/>
        <v>0</v>
      </c>
      <c r="C89" s="195">
        <f t="shared" si="13"/>
        <v>0</v>
      </c>
      <c r="D89" s="194">
        <f t="shared" si="11"/>
        <v>-2496850.083640506</v>
      </c>
      <c r="E89" s="195">
        <f t="shared" ref="E89:E104" si="17">E88+D89</f>
        <v>145022622.14147776</v>
      </c>
      <c r="F89" s="194">
        <f t="shared" si="12"/>
        <v>-2496850.083640506</v>
      </c>
      <c r="G89" s="195">
        <f t="shared" si="15"/>
        <v>145022622.1414777</v>
      </c>
    </row>
    <row r="90" spans="1:7" x14ac:dyDescent="0.35">
      <c r="A90" s="188">
        <v>46538</v>
      </c>
      <c r="B90" s="194">
        <f t="shared" si="16"/>
        <v>0</v>
      </c>
      <c r="C90" s="195">
        <f t="shared" si="13"/>
        <v>0</v>
      </c>
      <c r="D90" s="194">
        <f t="shared" si="11"/>
        <v>-2496850.083640506</v>
      </c>
      <c r="E90" s="195">
        <f t="shared" si="17"/>
        <v>142525772.05783725</v>
      </c>
      <c r="F90" s="194">
        <f t="shared" si="12"/>
        <v>-2496850.083640506</v>
      </c>
      <c r="G90" s="195">
        <f t="shared" si="15"/>
        <v>142525772.05783719</v>
      </c>
    </row>
    <row r="91" spans="1:7" x14ac:dyDescent="0.35">
      <c r="A91" s="188">
        <v>46568</v>
      </c>
      <c r="B91" s="194">
        <f t="shared" si="16"/>
        <v>0</v>
      </c>
      <c r="C91" s="195">
        <f t="shared" si="13"/>
        <v>0</v>
      </c>
      <c r="D91" s="194">
        <f t="shared" si="11"/>
        <v>-2496850.083640506</v>
      </c>
      <c r="E91" s="195">
        <f t="shared" si="17"/>
        <v>140028921.97419673</v>
      </c>
      <c r="F91" s="194">
        <f t="shared" si="12"/>
        <v>-2496850.083640506</v>
      </c>
      <c r="G91" s="195">
        <f t="shared" si="15"/>
        <v>140028921.97419667</v>
      </c>
    </row>
    <row r="92" spans="1:7" x14ac:dyDescent="0.35">
      <c r="A92" s="188">
        <v>46599</v>
      </c>
      <c r="B92" s="194">
        <f t="shared" si="16"/>
        <v>0</v>
      </c>
      <c r="C92" s="195">
        <f t="shared" si="13"/>
        <v>0</v>
      </c>
      <c r="D92" s="194">
        <f t="shared" si="11"/>
        <v>-2496850.083640506</v>
      </c>
      <c r="E92" s="195">
        <f t="shared" si="17"/>
        <v>137532071.89055622</v>
      </c>
      <c r="F92" s="194">
        <f t="shared" si="12"/>
        <v>-2496850.083640506</v>
      </c>
      <c r="G92" s="195">
        <f t="shared" si="15"/>
        <v>137532071.89055616</v>
      </c>
    </row>
    <row r="93" spans="1:7" x14ac:dyDescent="0.35">
      <c r="A93" s="188">
        <v>46630</v>
      </c>
      <c r="B93" s="194">
        <f t="shared" si="16"/>
        <v>0</v>
      </c>
      <c r="C93" s="195">
        <f t="shared" si="13"/>
        <v>0</v>
      </c>
      <c r="D93" s="194">
        <f t="shared" si="11"/>
        <v>-2496850.083640506</v>
      </c>
      <c r="E93" s="195">
        <f t="shared" si="17"/>
        <v>135035221.8069157</v>
      </c>
      <c r="F93" s="194">
        <f t="shared" si="12"/>
        <v>-2496850.083640506</v>
      </c>
      <c r="G93" s="195">
        <f t="shared" si="15"/>
        <v>135035221.80691564</v>
      </c>
    </row>
    <row r="94" spans="1:7" x14ac:dyDescent="0.35">
      <c r="A94" s="188">
        <v>46660</v>
      </c>
      <c r="B94" s="194">
        <f t="shared" si="16"/>
        <v>0</v>
      </c>
      <c r="C94" s="195">
        <f t="shared" si="13"/>
        <v>0</v>
      </c>
      <c r="D94" s="194">
        <f t="shared" si="11"/>
        <v>-2496850.083640506</v>
      </c>
      <c r="E94" s="195">
        <f t="shared" si="17"/>
        <v>132538371.7232752</v>
      </c>
      <c r="F94" s="194">
        <f t="shared" si="12"/>
        <v>-2496850.083640506</v>
      </c>
      <c r="G94" s="195">
        <f t="shared" si="15"/>
        <v>132538371.72327514</v>
      </c>
    </row>
    <row r="95" spans="1:7" x14ac:dyDescent="0.35">
      <c r="A95" s="188">
        <v>46691</v>
      </c>
      <c r="B95" s="194">
        <f t="shared" si="16"/>
        <v>0</v>
      </c>
      <c r="C95" s="195">
        <f t="shared" si="13"/>
        <v>0</v>
      </c>
      <c r="D95" s="194">
        <f t="shared" si="11"/>
        <v>-2496850.083640506</v>
      </c>
      <c r="E95" s="195">
        <f t="shared" si="17"/>
        <v>130041521.6396347</v>
      </c>
      <c r="F95" s="194">
        <f t="shared" si="12"/>
        <v>-2496850.083640506</v>
      </c>
      <c r="G95" s="195">
        <f t="shared" si="15"/>
        <v>130041521.63963464</v>
      </c>
    </row>
    <row r="96" spans="1:7" x14ac:dyDescent="0.35">
      <c r="A96" s="188">
        <v>46721</v>
      </c>
      <c r="B96" s="194">
        <f t="shared" si="16"/>
        <v>0</v>
      </c>
      <c r="C96" s="195">
        <f t="shared" si="13"/>
        <v>0</v>
      </c>
      <c r="D96" s="194">
        <f t="shared" si="11"/>
        <v>-2496850.083640506</v>
      </c>
      <c r="E96" s="195">
        <f t="shared" si="17"/>
        <v>127544671.5559942</v>
      </c>
      <c r="F96" s="194">
        <f t="shared" si="12"/>
        <v>-2496850.083640506</v>
      </c>
      <c r="G96" s="195">
        <f t="shared" si="15"/>
        <v>127544671.55599414</v>
      </c>
    </row>
    <row r="97" spans="1:7" x14ac:dyDescent="0.35">
      <c r="A97" s="188">
        <v>46752</v>
      </c>
      <c r="B97" s="194">
        <f t="shared" si="16"/>
        <v>0</v>
      </c>
      <c r="C97" s="195">
        <f t="shared" si="13"/>
        <v>0</v>
      </c>
      <c r="D97" s="194">
        <f t="shared" si="11"/>
        <v>-2496850.083640506</v>
      </c>
      <c r="E97" s="195">
        <f t="shared" si="17"/>
        <v>125047821.4723537</v>
      </c>
      <c r="F97" s="194">
        <f t="shared" si="12"/>
        <v>-2496850.083640506</v>
      </c>
      <c r="G97" s="195">
        <f t="shared" si="15"/>
        <v>125047821.47235364</v>
      </c>
    </row>
    <row r="98" spans="1:7" x14ac:dyDescent="0.35">
      <c r="A98" s="188">
        <v>46783</v>
      </c>
      <c r="B98" s="194">
        <f t="shared" si="16"/>
        <v>0</v>
      </c>
      <c r="C98" s="195">
        <f t="shared" si="13"/>
        <v>0</v>
      </c>
      <c r="D98" s="194">
        <f t="shared" si="11"/>
        <v>-2496850.083640506</v>
      </c>
      <c r="E98" s="195">
        <f t="shared" si="17"/>
        <v>122550971.3887132</v>
      </c>
      <c r="F98" s="194">
        <f t="shared" si="12"/>
        <v>-2496850.083640506</v>
      </c>
      <c r="G98" s="195">
        <f t="shared" si="15"/>
        <v>122550971.38871314</v>
      </c>
    </row>
    <row r="99" spans="1:7" x14ac:dyDescent="0.35">
      <c r="A99" s="188">
        <v>46812</v>
      </c>
      <c r="B99" s="194">
        <f t="shared" si="16"/>
        <v>0</v>
      </c>
      <c r="C99" s="195">
        <f t="shared" si="13"/>
        <v>0</v>
      </c>
      <c r="D99" s="194">
        <f t="shared" si="11"/>
        <v>-2496850.083640506</v>
      </c>
      <c r="E99" s="195">
        <f t="shared" si="17"/>
        <v>120054121.3050727</v>
      </c>
      <c r="F99" s="194">
        <f t="shared" si="12"/>
        <v>-2496850.083640506</v>
      </c>
      <c r="G99" s="195">
        <f t="shared" si="15"/>
        <v>120054121.30507264</v>
      </c>
    </row>
    <row r="100" spans="1:7" x14ac:dyDescent="0.35">
      <c r="A100" s="188">
        <v>46843</v>
      </c>
      <c r="B100" s="194">
        <f t="shared" si="16"/>
        <v>0</v>
      </c>
      <c r="C100" s="195">
        <f t="shared" si="13"/>
        <v>0</v>
      </c>
      <c r="D100" s="194">
        <f t="shared" si="11"/>
        <v>-2496850.083640506</v>
      </c>
      <c r="E100" s="195">
        <f t="shared" si="17"/>
        <v>117557271.22143219</v>
      </c>
      <c r="F100" s="194">
        <f t="shared" si="12"/>
        <v>-2496850.083640506</v>
      </c>
      <c r="G100" s="195">
        <f t="shared" si="15"/>
        <v>117557271.22143213</v>
      </c>
    </row>
    <row r="101" spans="1:7" x14ac:dyDescent="0.35">
      <c r="A101" s="188">
        <v>46873</v>
      </c>
      <c r="B101" s="194">
        <f t="shared" si="16"/>
        <v>0</v>
      </c>
      <c r="C101" s="195">
        <f t="shared" si="13"/>
        <v>0</v>
      </c>
      <c r="D101" s="194">
        <f t="shared" si="11"/>
        <v>-2496850.083640506</v>
      </c>
      <c r="E101" s="195">
        <f t="shared" si="17"/>
        <v>115060421.13779169</v>
      </c>
      <c r="F101" s="194">
        <f t="shared" si="12"/>
        <v>-2496850.083640506</v>
      </c>
      <c r="G101" s="195">
        <f t="shared" si="15"/>
        <v>115060421.13779163</v>
      </c>
    </row>
    <row r="102" spans="1:7" x14ac:dyDescent="0.35">
      <c r="A102" s="188">
        <v>46904</v>
      </c>
      <c r="B102" s="194">
        <f t="shared" si="16"/>
        <v>0</v>
      </c>
      <c r="C102" s="195">
        <f t="shared" si="13"/>
        <v>0</v>
      </c>
      <c r="D102" s="194">
        <f t="shared" si="11"/>
        <v>-2496850.083640506</v>
      </c>
      <c r="E102" s="195">
        <f t="shared" si="17"/>
        <v>112563571.05415119</v>
      </c>
      <c r="F102" s="194">
        <f t="shared" si="12"/>
        <v>-2496850.083640506</v>
      </c>
      <c r="G102" s="195">
        <f t="shared" si="15"/>
        <v>112563571.05415113</v>
      </c>
    </row>
    <row r="103" spans="1:7" x14ac:dyDescent="0.35">
      <c r="A103" s="188">
        <v>46934</v>
      </c>
      <c r="B103" s="194">
        <f t="shared" si="16"/>
        <v>0</v>
      </c>
      <c r="C103" s="195">
        <f t="shared" si="13"/>
        <v>0</v>
      </c>
      <c r="D103" s="194">
        <f t="shared" si="11"/>
        <v>-2496850.083640506</v>
      </c>
      <c r="E103" s="195">
        <f t="shared" si="17"/>
        <v>110066720.97051069</v>
      </c>
      <c r="F103" s="194">
        <f t="shared" si="12"/>
        <v>-2496850.083640506</v>
      </c>
      <c r="G103" s="195">
        <f t="shared" si="15"/>
        <v>110066720.97051063</v>
      </c>
    </row>
    <row r="104" spans="1:7" x14ac:dyDescent="0.35">
      <c r="A104" s="188">
        <v>46965</v>
      </c>
      <c r="B104" s="194">
        <f t="shared" si="16"/>
        <v>0</v>
      </c>
      <c r="C104" s="195">
        <f t="shared" si="13"/>
        <v>0</v>
      </c>
      <c r="D104" s="194">
        <f t="shared" ref="D104:D135" si="18">-MIN(ABS(IF(B104&lt;$B$8,0,$B$8-B104)),ABS(E103))</f>
        <v>-2496850.083640506</v>
      </c>
      <c r="E104" s="195">
        <f t="shared" si="17"/>
        <v>107569870.88687019</v>
      </c>
      <c r="F104" s="194">
        <f t="shared" ref="F104:F135" si="19">D104+B104</f>
        <v>-2496850.083640506</v>
      </c>
      <c r="G104" s="195">
        <f t="shared" si="15"/>
        <v>107569870.88687013</v>
      </c>
    </row>
    <row r="105" spans="1:7" x14ac:dyDescent="0.35">
      <c r="A105" s="188">
        <v>46996</v>
      </c>
      <c r="B105" s="194">
        <f t="shared" si="16"/>
        <v>0</v>
      </c>
      <c r="C105" s="195">
        <f t="shared" si="13"/>
        <v>0</v>
      </c>
      <c r="D105" s="194">
        <f t="shared" si="18"/>
        <v>-2496850.083640506</v>
      </c>
      <c r="E105" s="195">
        <f t="shared" ref="E105:E120" si="20">E104+D105</f>
        <v>105073020.80322969</v>
      </c>
      <c r="F105" s="194">
        <f t="shared" si="19"/>
        <v>-2496850.083640506</v>
      </c>
      <c r="G105" s="195">
        <f t="shared" si="15"/>
        <v>105073020.80322963</v>
      </c>
    </row>
    <row r="106" spans="1:7" x14ac:dyDescent="0.35">
      <c r="A106" s="188">
        <v>47026</v>
      </c>
      <c r="B106" s="194">
        <f t="shared" si="16"/>
        <v>0</v>
      </c>
      <c r="C106" s="195">
        <f t="shared" si="13"/>
        <v>0</v>
      </c>
      <c r="D106" s="194">
        <f t="shared" si="18"/>
        <v>-2496850.083640506</v>
      </c>
      <c r="E106" s="195">
        <f t="shared" si="20"/>
        <v>102576170.71958919</v>
      </c>
      <c r="F106" s="194">
        <f t="shared" si="19"/>
        <v>-2496850.083640506</v>
      </c>
      <c r="G106" s="195">
        <f t="shared" si="15"/>
        <v>102576170.71958913</v>
      </c>
    </row>
    <row r="107" spans="1:7" x14ac:dyDescent="0.35">
      <c r="A107" s="188">
        <v>47057</v>
      </c>
      <c r="B107" s="194">
        <f t="shared" si="16"/>
        <v>0</v>
      </c>
      <c r="C107" s="195">
        <f t="shared" si="13"/>
        <v>0</v>
      </c>
      <c r="D107" s="194">
        <f t="shared" si="18"/>
        <v>-2496850.083640506</v>
      </c>
      <c r="E107" s="195">
        <f t="shared" si="20"/>
        <v>100079320.63594869</v>
      </c>
      <c r="F107" s="194">
        <f t="shared" si="19"/>
        <v>-2496850.083640506</v>
      </c>
      <c r="G107" s="195">
        <f t="shared" si="15"/>
        <v>100079320.63594863</v>
      </c>
    </row>
    <row r="108" spans="1:7" x14ac:dyDescent="0.35">
      <c r="A108" s="188">
        <v>47087</v>
      </c>
      <c r="B108" s="194">
        <f t="shared" si="16"/>
        <v>0</v>
      </c>
      <c r="C108" s="195">
        <f t="shared" si="13"/>
        <v>0</v>
      </c>
      <c r="D108" s="194">
        <f t="shared" si="18"/>
        <v>-2496850.083640506</v>
      </c>
      <c r="E108" s="195">
        <f t="shared" si="20"/>
        <v>97582470.552308187</v>
      </c>
      <c r="F108" s="194">
        <f t="shared" si="19"/>
        <v>-2496850.083640506</v>
      </c>
      <c r="G108" s="195">
        <f t="shared" si="15"/>
        <v>97582470.552308127</v>
      </c>
    </row>
    <row r="109" spans="1:7" x14ac:dyDescent="0.35">
      <c r="A109" s="188">
        <v>47118</v>
      </c>
      <c r="B109" s="194">
        <f t="shared" si="16"/>
        <v>0</v>
      </c>
      <c r="C109" s="195">
        <f t="shared" si="13"/>
        <v>0</v>
      </c>
      <c r="D109" s="194">
        <f t="shared" si="18"/>
        <v>-2496850.083640506</v>
      </c>
      <c r="E109" s="195">
        <f t="shared" si="20"/>
        <v>95085620.468667686</v>
      </c>
      <c r="F109" s="194">
        <f t="shared" si="19"/>
        <v>-2496850.083640506</v>
      </c>
      <c r="G109" s="195">
        <f t="shared" si="15"/>
        <v>95085620.468667626</v>
      </c>
    </row>
    <row r="110" spans="1:7" x14ac:dyDescent="0.35">
      <c r="A110" s="188">
        <v>47149</v>
      </c>
      <c r="B110" s="194">
        <f t="shared" si="16"/>
        <v>0</v>
      </c>
      <c r="C110" s="195">
        <f t="shared" si="13"/>
        <v>0</v>
      </c>
      <c r="D110" s="194">
        <f t="shared" si="18"/>
        <v>-2496850.083640506</v>
      </c>
      <c r="E110" s="195">
        <f t="shared" si="20"/>
        <v>92588770.385027185</v>
      </c>
      <c r="F110" s="194">
        <f t="shared" si="19"/>
        <v>-2496850.083640506</v>
      </c>
      <c r="G110" s="195">
        <f t="shared" si="15"/>
        <v>92588770.385027125</v>
      </c>
    </row>
    <row r="111" spans="1:7" x14ac:dyDescent="0.35">
      <c r="A111" s="188">
        <v>47177</v>
      </c>
      <c r="B111" s="194">
        <f t="shared" si="16"/>
        <v>0</v>
      </c>
      <c r="C111" s="195">
        <f t="shared" si="13"/>
        <v>0</v>
      </c>
      <c r="D111" s="194">
        <f t="shared" si="18"/>
        <v>-2496850.083640506</v>
      </c>
      <c r="E111" s="195">
        <f t="shared" si="20"/>
        <v>90091920.301386684</v>
      </c>
      <c r="F111" s="194">
        <f t="shared" si="19"/>
        <v>-2496850.083640506</v>
      </c>
      <c r="G111" s="195">
        <f t="shared" si="15"/>
        <v>90091920.301386625</v>
      </c>
    </row>
    <row r="112" spans="1:7" x14ac:dyDescent="0.35">
      <c r="A112" s="188">
        <v>47208</v>
      </c>
      <c r="B112" s="194">
        <f t="shared" si="16"/>
        <v>0</v>
      </c>
      <c r="C112" s="195">
        <f t="shared" si="13"/>
        <v>0</v>
      </c>
      <c r="D112" s="194">
        <f t="shared" si="18"/>
        <v>-2496850.083640506</v>
      </c>
      <c r="E112" s="195">
        <f t="shared" si="20"/>
        <v>87595070.217746183</v>
      </c>
      <c r="F112" s="194">
        <f t="shared" si="19"/>
        <v>-2496850.083640506</v>
      </c>
      <c r="G112" s="195">
        <f t="shared" si="15"/>
        <v>87595070.217746124</v>
      </c>
    </row>
    <row r="113" spans="1:7" x14ac:dyDescent="0.35">
      <c r="A113" s="188">
        <v>47238</v>
      </c>
      <c r="B113" s="194">
        <f t="shared" si="16"/>
        <v>0</v>
      </c>
      <c r="C113" s="195">
        <f t="shared" si="13"/>
        <v>0</v>
      </c>
      <c r="D113" s="194">
        <f t="shared" si="18"/>
        <v>-2496850.083640506</v>
      </c>
      <c r="E113" s="195">
        <f t="shared" si="20"/>
        <v>85098220.134105682</v>
      </c>
      <c r="F113" s="194">
        <f t="shared" si="19"/>
        <v>-2496850.083640506</v>
      </c>
      <c r="G113" s="195">
        <f t="shared" si="15"/>
        <v>85098220.134105623</v>
      </c>
    </row>
    <row r="114" spans="1:7" x14ac:dyDescent="0.35">
      <c r="A114" s="188">
        <v>47269</v>
      </c>
      <c r="B114" s="194">
        <f t="shared" si="16"/>
        <v>0</v>
      </c>
      <c r="C114" s="195">
        <f t="shared" si="13"/>
        <v>0</v>
      </c>
      <c r="D114" s="194">
        <f t="shared" si="18"/>
        <v>-2496850.083640506</v>
      </c>
      <c r="E114" s="195">
        <f t="shared" si="20"/>
        <v>82601370.050465181</v>
      </c>
      <c r="F114" s="194">
        <f t="shared" si="19"/>
        <v>-2496850.083640506</v>
      </c>
      <c r="G114" s="195">
        <f t="shared" si="15"/>
        <v>82601370.050465122</v>
      </c>
    </row>
    <row r="115" spans="1:7" x14ac:dyDescent="0.35">
      <c r="A115" s="188">
        <v>47299</v>
      </c>
      <c r="B115" s="194">
        <f t="shared" si="16"/>
        <v>0</v>
      </c>
      <c r="C115" s="195">
        <f t="shared" si="13"/>
        <v>0</v>
      </c>
      <c r="D115" s="194">
        <f t="shared" si="18"/>
        <v>-2496850.083640506</v>
      </c>
      <c r="E115" s="195">
        <f t="shared" si="20"/>
        <v>80104519.966824681</v>
      </c>
      <c r="F115" s="194">
        <f t="shared" si="19"/>
        <v>-2496850.083640506</v>
      </c>
      <c r="G115" s="195">
        <f t="shared" si="15"/>
        <v>80104519.966824621</v>
      </c>
    </row>
    <row r="116" spans="1:7" x14ac:dyDescent="0.35">
      <c r="A116" s="188">
        <v>47330</v>
      </c>
      <c r="B116" s="194">
        <f t="shared" si="16"/>
        <v>0</v>
      </c>
      <c r="C116" s="195">
        <f t="shared" si="13"/>
        <v>0</v>
      </c>
      <c r="D116" s="194">
        <f t="shared" si="18"/>
        <v>-2496850.083640506</v>
      </c>
      <c r="E116" s="195">
        <f t="shared" si="20"/>
        <v>77607669.88318418</v>
      </c>
      <c r="F116" s="194">
        <f t="shared" si="19"/>
        <v>-2496850.083640506</v>
      </c>
      <c r="G116" s="195">
        <f t="shared" si="15"/>
        <v>77607669.88318412</v>
      </c>
    </row>
    <row r="117" spans="1:7" x14ac:dyDescent="0.35">
      <c r="A117" s="188">
        <v>47361</v>
      </c>
      <c r="B117" s="194">
        <f t="shared" si="16"/>
        <v>0</v>
      </c>
      <c r="C117" s="195">
        <f t="shared" si="13"/>
        <v>0</v>
      </c>
      <c r="D117" s="194">
        <f t="shared" si="18"/>
        <v>-2496850.083640506</v>
      </c>
      <c r="E117" s="195">
        <f t="shared" si="20"/>
        <v>75110819.799543679</v>
      </c>
      <c r="F117" s="194">
        <f t="shared" si="19"/>
        <v>-2496850.083640506</v>
      </c>
      <c r="G117" s="195">
        <f t="shared" si="15"/>
        <v>75110819.799543619</v>
      </c>
    </row>
    <row r="118" spans="1:7" x14ac:dyDescent="0.35">
      <c r="A118" s="188">
        <v>47391</v>
      </c>
      <c r="B118" s="194">
        <f t="shared" si="16"/>
        <v>0</v>
      </c>
      <c r="C118" s="195">
        <f t="shared" si="13"/>
        <v>0</v>
      </c>
      <c r="D118" s="194">
        <f t="shared" si="18"/>
        <v>-2496850.083640506</v>
      </c>
      <c r="E118" s="195">
        <f t="shared" si="20"/>
        <v>72613969.715903178</v>
      </c>
      <c r="F118" s="194">
        <f t="shared" si="19"/>
        <v>-2496850.083640506</v>
      </c>
      <c r="G118" s="195">
        <f t="shared" si="15"/>
        <v>72613969.715903118</v>
      </c>
    </row>
    <row r="119" spans="1:7" x14ac:dyDescent="0.35">
      <c r="A119" s="188">
        <v>47422</v>
      </c>
      <c r="B119" s="194">
        <f t="shared" si="16"/>
        <v>0</v>
      </c>
      <c r="C119" s="195">
        <f t="shared" si="13"/>
        <v>0</v>
      </c>
      <c r="D119" s="194">
        <f t="shared" si="18"/>
        <v>-2496850.083640506</v>
      </c>
      <c r="E119" s="195">
        <f t="shared" si="20"/>
        <v>70117119.632262677</v>
      </c>
      <c r="F119" s="194">
        <f t="shared" si="19"/>
        <v>-2496850.083640506</v>
      </c>
      <c r="G119" s="195">
        <f t="shared" si="15"/>
        <v>70117119.632262617</v>
      </c>
    </row>
    <row r="120" spans="1:7" x14ac:dyDescent="0.35">
      <c r="A120" s="188">
        <v>47452</v>
      </c>
      <c r="B120" s="194">
        <f t="shared" si="16"/>
        <v>0</v>
      </c>
      <c r="C120" s="195">
        <f t="shared" si="13"/>
        <v>0</v>
      </c>
      <c r="D120" s="194">
        <f t="shared" si="18"/>
        <v>-2496850.083640506</v>
      </c>
      <c r="E120" s="195">
        <f t="shared" si="20"/>
        <v>67620269.548622176</v>
      </c>
      <c r="F120" s="194">
        <f t="shared" si="19"/>
        <v>-2496850.083640506</v>
      </c>
      <c r="G120" s="195">
        <f t="shared" si="15"/>
        <v>67620269.548622116</v>
      </c>
    </row>
    <row r="121" spans="1:7" x14ac:dyDescent="0.35">
      <c r="A121" s="188">
        <v>47483</v>
      </c>
      <c r="B121" s="194">
        <f t="shared" si="16"/>
        <v>0</v>
      </c>
      <c r="C121" s="195">
        <f t="shared" si="13"/>
        <v>0</v>
      </c>
      <c r="D121" s="194">
        <f t="shared" si="18"/>
        <v>-2496850.083640506</v>
      </c>
      <c r="E121" s="195">
        <f t="shared" ref="E121:E136" si="21">E120+D121</f>
        <v>65123419.464981668</v>
      </c>
      <c r="F121" s="194">
        <f t="shared" si="19"/>
        <v>-2496850.083640506</v>
      </c>
      <c r="G121" s="195">
        <f t="shared" si="15"/>
        <v>65123419.464981608</v>
      </c>
    </row>
    <row r="122" spans="1:7" x14ac:dyDescent="0.35">
      <c r="A122" s="188">
        <v>47514</v>
      </c>
      <c r="B122" s="194">
        <f t="shared" si="16"/>
        <v>0</v>
      </c>
      <c r="C122" s="195">
        <f t="shared" si="13"/>
        <v>0</v>
      </c>
      <c r="D122" s="194">
        <f t="shared" si="18"/>
        <v>-2496850.083640506</v>
      </c>
      <c r="E122" s="195">
        <f t="shared" si="21"/>
        <v>62626569.381341159</v>
      </c>
      <c r="F122" s="194">
        <f t="shared" si="19"/>
        <v>-2496850.083640506</v>
      </c>
      <c r="G122" s="195">
        <f t="shared" si="15"/>
        <v>62626569.3813411</v>
      </c>
    </row>
    <row r="123" spans="1:7" x14ac:dyDescent="0.35">
      <c r="A123" s="188">
        <v>47542</v>
      </c>
      <c r="B123" s="194">
        <f t="shared" si="16"/>
        <v>0</v>
      </c>
      <c r="C123" s="195">
        <f t="shared" si="13"/>
        <v>0</v>
      </c>
      <c r="D123" s="194">
        <f t="shared" si="18"/>
        <v>-2496850.083640506</v>
      </c>
      <c r="E123" s="195">
        <f t="shared" si="21"/>
        <v>60129719.297700651</v>
      </c>
      <c r="F123" s="194">
        <f t="shared" si="19"/>
        <v>-2496850.083640506</v>
      </c>
      <c r="G123" s="195">
        <f t="shared" si="15"/>
        <v>60129719.297700591</v>
      </c>
    </row>
    <row r="124" spans="1:7" x14ac:dyDescent="0.35">
      <c r="A124" s="188">
        <v>47573</v>
      </c>
      <c r="B124" s="194">
        <f t="shared" si="16"/>
        <v>0</v>
      </c>
      <c r="C124" s="195">
        <f t="shared" si="13"/>
        <v>0</v>
      </c>
      <c r="D124" s="194">
        <f t="shared" si="18"/>
        <v>-2496850.083640506</v>
      </c>
      <c r="E124" s="195">
        <f t="shared" si="21"/>
        <v>57632869.214060143</v>
      </c>
      <c r="F124" s="194">
        <f t="shared" si="19"/>
        <v>-2496850.083640506</v>
      </c>
      <c r="G124" s="195">
        <f t="shared" si="15"/>
        <v>57632869.214060083</v>
      </c>
    </row>
    <row r="125" spans="1:7" x14ac:dyDescent="0.35">
      <c r="A125" s="188">
        <v>47603</v>
      </c>
      <c r="B125" s="194">
        <f t="shared" si="16"/>
        <v>0</v>
      </c>
      <c r="C125" s="195">
        <f t="shared" si="13"/>
        <v>0</v>
      </c>
      <c r="D125" s="194">
        <f t="shared" si="18"/>
        <v>-2496850.083640506</v>
      </c>
      <c r="E125" s="195">
        <f t="shared" si="21"/>
        <v>55136019.130419634</v>
      </c>
      <c r="F125" s="194">
        <f t="shared" si="19"/>
        <v>-2496850.083640506</v>
      </c>
      <c r="G125" s="195">
        <f t="shared" si="15"/>
        <v>55136019.130419575</v>
      </c>
    </row>
    <row r="126" spans="1:7" x14ac:dyDescent="0.35">
      <c r="A126" s="188">
        <v>47634</v>
      </c>
      <c r="B126" s="194">
        <f t="shared" si="16"/>
        <v>0</v>
      </c>
      <c r="C126" s="195">
        <f t="shared" si="13"/>
        <v>0</v>
      </c>
      <c r="D126" s="194">
        <f t="shared" si="18"/>
        <v>-2496850.083640506</v>
      </c>
      <c r="E126" s="195">
        <f t="shared" si="21"/>
        <v>52639169.046779126</v>
      </c>
      <c r="F126" s="194">
        <f t="shared" si="19"/>
        <v>-2496850.083640506</v>
      </c>
      <c r="G126" s="195">
        <f t="shared" si="15"/>
        <v>52639169.046779066</v>
      </c>
    </row>
    <row r="127" spans="1:7" x14ac:dyDescent="0.35">
      <c r="A127" s="188">
        <v>47664</v>
      </c>
      <c r="B127" s="194">
        <f t="shared" si="16"/>
        <v>0</v>
      </c>
      <c r="C127" s="195">
        <f t="shared" si="13"/>
        <v>0</v>
      </c>
      <c r="D127" s="194">
        <f t="shared" si="18"/>
        <v>-2496850.083640506</v>
      </c>
      <c r="E127" s="195">
        <f t="shared" si="21"/>
        <v>50142318.963138618</v>
      </c>
      <c r="F127" s="194">
        <f t="shared" si="19"/>
        <v>-2496850.083640506</v>
      </c>
      <c r="G127" s="195">
        <f t="shared" si="15"/>
        <v>50142318.963138558</v>
      </c>
    </row>
    <row r="128" spans="1:7" x14ac:dyDescent="0.35">
      <c r="A128" s="188">
        <v>47695</v>
      </c>
      <c r="B128" s="194">
        <f t="shared" si="16"/>
        <v>0</v>
      </c>
      <c r="C128" s="195">
        <f t="shared" si="13"/>
        <v>0</v>
      </c>
      <c r="D128" s="194">
        <f t="shared" si="18"/>
        <v>-2496850.083640506</v>
      </c>
      <c r="E128" s="195">
        <f t="shared" si="21"/>
        <v>47645468.879498109</v>
      </c>
      <c r="F128" s="194">
        <f t="shared" si="19"/>
        <v>-2496850.083640506</v>
      </c>
      <c r="G128" s="195">
        <f t="shared" si="15"/>
        <v>47645468.87949805</v>
      </c>
    </row>
    <row r="129" spans="1:7" x14ac:dyDescent="0.35">
      <c r="A129" s="188">
        <v>47726</v>
      </c>
      <c r="B129" s="194">
        <f t="shared" si="16"/>
        <v>0</v>
      </c>
      <c r="C129" s="195">
        <f t="shared" si="13"/>
        <v>0</v>
      </c>
      <c r="D129" s="194">
        <f t="shared" si="18"/>
        <v>-2496850.083640506</v>
      </c>
      <c r="E129" s="195">
        <f t="shared" si="21"/>
        <v>45148618.795857601</v>
      </c>
      <c r="F129" s="194">
        <f t="shared" si="19"/>
        <v>-2496850.083640506</v>
      </c>
      <c r="G129" s="195">
        <f t="shared" si="15"/>
        <v>45148618.795857541</v>
      </c>
    </row>
    <row r="130" spans="1:7" x14ac:dyDescent="0.35">
      <c r="A130" s="188">
        <v>47756</v>
      </c>
      <c r="B130" s="194">
        <f t="shared" si="16"/>
        <v>0</v>
      </c>
      <c r="C130" s="195">
        <f t="shared" si="13"/>
        <v>0</v>
      </c>
      <c r="D130" s="194">
        <f t="shared" si="18"/>
        <v>-2496850.083640506</v>
      </c>
      <c r="E130" s="195">
        <f t="shared" si="21"/>
        <v>42651768.712217093</v>
      </c>
      <c r="F130" s="194">
        <f t="shared" si="19"/>
        <v>-2496850.083640506</v>
      </c>
      <c r="G130" s="195">
        <f t="shared" si="15"/>
        <v>42651768.712217033</v>
      </c>
    </row>
    <row r="131" spans="1:7" x14ac:dyDescent="0.35">
      <c r="A131" s="188">
        <v>47787</v>
      </c>
      <c r="B131" s="194">
        <f t="shared" si="16"/>
        <v>0</v>
      </c>
      <c r="C131" s="195">
        <f t="shared" si="13"/>
        <v>0</v>
      </c>
      <c r="D131" s="194">
        <f t="shared" si="18"/>
        <v>-2496850.083640506</v>
      </c>
      <c r="E131" s="195">
        <f t="shared" si="21"/>
        <v>40154918.628576584</v>
      </c>
      <c r="F131" s="194">
        <f t="shared" si="19"/>
        <v>-2496850.083640506</v>
      </c>
      <c r="G131" s="195">
        <f t="shared" si="15"/>
        <v>40154918.628576525</v>
      </c>
    </row>
    <row r="132" spans="1:7" x14ac:dyDescent="0.35">
      <c r="A132" s="188">
        <v>47817</v>
      </c>
      <c r="B132" s="194">
        <f t="shared" si="16"/>
        <v>0</v>
      </c>
      <c r="C132" s="195">
        <f t="shared" si="13"/>
        <v>0</v>
      </c>
      <c r="D132" s="194">
        <f t="shared" si="18"/>
        <v>-2496850.083640506</v>
      </c>
      <c r="E132" s="195">
        <f t="shared" si="21"/>
        <v>37658068.544936076</v>
      </c>
      <c r="F132" s="194">
        <f t="shared" si="19"/>
        <v>-2496850.083640506</v>
      </c>
      <c r="G132" s="195">
        <f t="shared" si="15"/>
        <v>37658068.544936016</v>
      </c>
    </row>
    <row r="133" spans="1:7" x14ac:dyDescent="0.35">
      <c r="A133" s="188">
        <v>47848</v>
      </c>
      <c r="B133" s="194">
        <f t="shared" si="16"/>
        <v>0</v>
      </c>
      <c r="C133" s="195">
        <f t="shared" si="13"/>
        <v>0</v>
      </c>
      <c r="D133" s="194">
        <f t="shared" si="18"/>
        <v>-2496850.083640506</v>
      </c>
      <c r="E133" s="195">
        <f t="shared" si="21"/>
        <v>35161218.461295567</v>
      </c>
      <c r="F133" s="194">
        <f t="shared" si="19"/>
        <v>-2496850.083640506</v>
      </c>
      <c r="G133" s="195">
        <f t="shared" si="15"/>
        <v>35161218.461295508</v>
      </c>
    </row>
    <row r="134" spans="1:7" x14ac:dyDescent="0.35">
      <c r="A134" s="188">
        <v>47879</v>
      </c>
      <c r="B134" s="194">
        <f t="shared" si="16"/>
        <v>0</v>
      </c>
      <c r="C134" s="195">
        <f t="shared" si="13"/>
        <v>0</v>
      </c>
      <c r="D134" s="194">
        <f t="shared" si="18"/>
        <v>-2496850.083640506</v>
      </c>
      <c r="E134" s="195">
        <f t="shared" si="21"/>
        <v>32664368.377655063</v>
      </c>
      <c r="F134" s="194">
        <f t="shared" si="19"/>
        <v>-2496850.083640506</v>
      </c>
      <c r="G134" s="195">
        <f t="shared" si="15"/>
        <v>32664368.377655003</v>
      </c>
    </row>
    <row r="135" spans="1:7" x14ac:dyDescent="0.35">
      <c r="A135" s="188">
        <v>47907</v>
      </c>
      <c r="B135" s="194">
        <f t="shared" si="16"/>
        <v>0</v>
      </c>
      <c r="C135" s="195">
        <f t="shared" si="13"/>
        <v>0</v>
      </c>
      <c r="D135" s="194">
        <f t="shared" si="18"/>
        <v>-2496850.083640506</v>
      </c>
      <c r="E135" s="195">
        <f t="shared" si="21"/>
        <v>30167518.294014558</v>
      </c>
      <c r="F135" s="194">
        <f t="shared" si="19"/>
        <v>-2496850.083640506</v>
      </c>
      <c r="G135" s="195">
        <f t="shared" si="15"/>
        <v>30167518.294014499</v>
      </c>
    </row>
    <row r="136" spans="1:7" x14ac:dyDescent="0.35">
      <c r="A136" s="188">
        <v>47938</v>
      </c>
      <c r="B136" s="194">
        <f t="shared" si="16"/>
        <v>0</v>
      </c>
      <c r="C136" s="195">
        <f t="shared" si="13"/>
        <v>0</v>
      </c>
      <c r="D136" s="194">
        <f t="shared" ref="D136:D148" si="22">-MIN(ABS(IF(B136&lt;$B$8,0,$B$8-B136)),ABS(E135))</f>
        <v>-2496850.083640506</v>
      </c>
      <c r="E136" s="195">
        <f t="shared" si="21"/>
        <v>27670668.210374054</v>
      </c>
      <c r="F136" s="194">
        <f t="shared" ref="F136:F148" si="23">D136+B136</f>
        <v>-2496850.083640506</v>
      </c>
      <c r="G136" s="195">
        <f t="shared" si="15"/>
        <v>27670668.210373994</v>
      </c>
    </row>
    <row r="137" spans="1:7" x14ac:dyDescent="0.35">
      <c r="A137" s="188">
        <v>47968</v>
      </c>
      <c r="B137" s="194">
        <f t="shared" si="16"/>
        <v>0</v>
      </c>
      <c r="C137" s="195">
        <f t="shared" ref="C137:C148" si="24">C136+B137</f>
        <v>0</v>
      </c>
      <c r="D137" s="194">
        <f t="shared" si="22"/>
        <v>-2496850.083640506</v>
      </c>
      <c r="E137" s="195">
        <f t="shared" ref="E137:E148" si="25">E136+D137</f>
        <v>25173818.126733549</v>
      </c>
      <c r="F137" s="194">
        <f t="shared" si="23"/>
        <v>-2496850.083640506</v>
      </c>
      <c r="G137" s="195">
        <f t="shared" ref="G137:G148" si="26">G136+F137</f>
        <v>25173818.126733489</v>
      </c>
    </row>
    <row r="138" spans="1:7" x14ac:dyDescent="0.35">
      <c r="A138" s="188">
        <v>47999</v>
      </c>
      <c r="B138" s="194">
        <f t="shared" ref="B138:B148" si="27">-MIN(-B137,C137)</f>
        <v>0</v>
      </c>
      <c r="C138" s="195">
        <f t="shared" si="24"/>
        <v>0</v>
      </c>
      <c r="D138" s="194">
        <f t="shared" si="22"/>
        <v>-2496850.083640506</v>
      </c>
      <c r="E138" s="195">
        <f t="shared" si="25"/>
        <v>22676968.043093044</v>
      </c>
      <c r="F138" s="194">
        <f t="shared" si="23"/>
        <v>-2496850.083640506</v>
      </c>
      <c r="G138" s="195">
        <f t="shared" si="26"/>
        <v>22676968.043092985</v>
      </c>
    </row>
    <row r="139" spans="1:7" x14ac:dyDescent="0.35">
      <c r="A139" s="188">
        <v>48029</v>
      </c>
      <c r="B139" s="194">
        <f t="shared" si="27"/>
        <v>0</v>
      </c>
      <c r="C139" s="195">
        <f t="shared" si="24"/>
        <v>0</v>
      </c>
      <c r="D139" s="194">
        <f t="shared" si="22"/>
        <v>-2496850.083640506</v>
      </c>
      <c r="E139" s="195">
        <f t="shared" si="25"/>
        <v>20180117.95945254</v>
      </c>
      <c r="F139" s="194">
        <f t="shared" si="23"/>
        <v>-2496850.083640506</v>
      </c>
      <c r="G139" s="195">
        <f t="shared" si="26"/>
        <v>20180117.95945248</v>
      </c>
    </row>
    <row r="140" spans="1:7" x14ac:dyDescent="0.35">
      <c r="A140" s="188">
        <v>48060</v>
      </c>
      <c r="B140" s="194">
        <f t="shared" si="27"/>
        <v>0</v>
      </c>
      <c r="C140" s="195">
        <f t="shared" si="24"/>
        <v>0</v>
      </c>
      <c r="D140" s="194">
        <f t="shared" si="22"/>
        <v>-2496850.083640506</v>
      </c>
      <c r="E140" s="195">
        <f t="shared" si="25"/>
        <v>17683267.875812035</v>
      </c>
      <c r="F140" s="194">
        <f t="shared" si="23"/>
        <v>-2496850.083640506</v>
      </c>
      <c r="G140" s="195">
        <f t="shared" si="26"/>
        <v>17683267.875811975</v>
      </c>
    </row>
    <row r="141" spans="1:7" x14ac:dyDescent="0.35">
      <c r="A141" s="188">
        <v>48091</v>
      </c>
      <c r="B141" s="194">
        <f t="shared" si="27"/>
        <v>0</v>
      </c>
      <c r="C141" s="195">
        <f t="shared" si="24"/>
        <v>0</v>
      </c>
      <c r="D141" s="194">
        <f t="shared" si="22"/>
        <v>-2496850.083640506</v>
      </c>
      <c r="E141" s="195">
        <f t="shared" si="25"/>
        <v>15186417.792171529</v>
      </c>
      <c r="F141" s="194">
        <f t="shared" si="23"/>
        <v>-2496850.083640506</v>
      </c>
      <c r="G141" s="195">
        <f t="shared" si="26"/>
        <v>15186417.792171469</v>
      </c>
    </row>
    <row r="142" spans="1:7" x14ac:dyDescent="0.35">
      <c r="A142" s="188">
        <v>48121</v>
      </c>
      <c r="B142" s="194">
        <f t="shared" si="27"/>
        <v>0</v>
      </c>
      <c r="C142" s="195">
        <f t="shared" si="24"/>
        <v>0</v>
      </c>
      <c r="D142" s="194">
        <f t="shared" si="22"/>
        <v>-2496850.083640506</v>
      </c>
      <c r="E142" s="195">
        <f t="shared" si="25"/>
        <v>12689567.708531022</v>
      </c>
      <c r="F142" s="194">
        <f t="shared" si="23"/>
        <v>-2496850.083640506</v>
      </c>
      <c r="G142" s="195">
        <f t="shared" si="26"/>
        <v>12689567.708530962</v>
      </c>
    </row>
    <row r="143" spans="1:7" x14ac:dyDescent="0.35">
      <c r="A143" s="188">
        <v>48152</v>
      </c>
      <c r="B143" s="194">
        <f t="shared" si="27"/>
        <v>0</v>
      </c>
      <c r="C143" s="195">
        <f t="shared" si="24"/>
        <v>0</v>
      </c>
      <c r="D143" s="194">
        <f t="shared" si="22"/>
        <v>-2496850.083640506</v>
      </c>
      <c r="E143" s="195">
        <f t="shared" si="25"/>
        <v>10192717.624890516</v>
      </c>
      <c r="F143" s="194">
        <f t="shared" si="23"/>
        <v>-2496850.083640506</v>
      </c>
      <c r="G143" s="195">
        <f t="shared" si="26"/>
        <v>10192717.624890456</v>
      </c>
    </row>
    <row r="144" spans="1:7" x14ac:dyDescent="0.35">
      <c r="A144" s="188">
        <v>48182</v>
      </c>
      <c r="B144" s="194">
        <f t="shared" si="27"/>
        <v>0</v>
      </c>
      <c r="C144" s="195">
        <f t="shared" si="24"/>
        <v>0</v>
      </c>
      <c r="D144" s="194">
        <f t="shared" si="22"/>
        <v>-2496850.083640506</v>
      </c>
      <c r="E144" s="195">
        <f t="shared" si="25"/>
        <v>7695867.5412500091</v>
      </c>
      <c r="F144" s="194">
        <f t="shared" si="23"/>
        <v>-2496850.083640506</v>
      </c>
      <c r="G144" s="195">
        <f t="shared" si="26"/>
        <v>7695867.5412499495</v>
      </c>
    </row>
    <row r="145" spans="1:7" x14ac:dyDescent="0.35">
      <c r="A145" s="188">
        <v>48213</v>
      </c>
      <c r="B145" s="194">
        <f t="shared" si="27"/>
        <v>0</v>
      </c>
      <c r="C145" s="195">
        <f t="shared" si="24"/>
        <v>0</v>
      </c>
      <c r="D145" s="194">
        <f t="shared" si="22"/>
        <v>-2496850.083640506</v>
      </c>
      <c r="E145" s="195">
        <f t="shared" si="25"/>
        <v>5199017.4576095026</v>
      </c>
      <c r="F145" s="194">
        <f t="shared" si="23"/>
        <v>-2496850.083640506</v>
      </c>
      <c r="G145" s="195">
        <f t="shared" si="26"/>
        <v>5199017.457609443</v>
      </c>
    </row>
    <row r="146" spans="1:7" x14ac:dyDescent="0.35">
      <c r="A146" s="188">
        <v>48244</v>
      </c>
      <c r="B146" s="194">
        <f t="shared" si="27"/>
        <v>0</v>
      </c>
      <c r="C146" s="195">
        <f t="shared" si="24"/>
        <v>0</v>
      </c>
      <c r="D146" s="194">
        <f t="shared" si="22"/>
        <v>-2496850.083640506</v>
      </c>
      <c r="E146" s="195">
        <f t="shared" si="25"/>
        <v>2702167.3739689966</v>
      </c>
      <c r="F146" s="194">
        <f t="shared" si="23"/>
        <v>-2496850.083640506</v>
      </c>
      <c r="G146" s="195">
        <f t="shared" si="26"/>
        <v>2702167.373968937</v>
      </c>
    </row>
    <row r="147" spans="1:7" x14ac:dyDescent="0.35">
      <c r="A147" s="188">
        <v>48273</v>
      </c>
      <c r="B147" s="194">
        <f t="shared" si="27"/>
        <v>0</v>
      </c>
      <c r="C147" s="195">
        <f t="shared" si="24"/>
        <v>0</v>
      </c>
      <c r="D147" s="194">
        <f t="shared" si="22"/>
        <v>-2496850.083640506</v>
      </c>
      <c r="E147" s="195">
        <f t="shared" si="25"/>
        <v>205317.29032849055</v>
      </c>
      <c r="F147" s="194">
        <f t="shared" si="23"/>
        <v>-2496850.083640506</v>
      </c>
      <c r="G147" s="195">
        <f t="shared" si="26"/>
        <v>205317.29032843094</v>
      </c>
    </row>
    <row r="148" spans="1:7" x14ac:dyDescent="0.35">
      <c r="A148" s="188">
        <v>48304</v>
      </c>
      <c r="B148" s="194">
        <f t="shared" si="27"/>
        <v>0</v>
      </c>
      <c r="C148" s="195">
        <f t="shared" si="24"/>
        <v>0</v>
      </c>
      <c r="D148" s="194">
        <f t="shared" si="22"/>
        <v>-205317.29032849055</v>
      </c>
      <c r="E148" s="195">
        <f t="shared" si="25"/>
        <v>0</v>
      </c>
      <c r="F148" s="194">
        <f t="shared" si="23"/>
        <v>-205317.29032849055</v>
      </c>
      <c r="G148" s="195">
        <f t="shared" si="26"/>
        <v>-5.9604644775390625E-8</v>
      </c>
    </row>
    <row r="149" spans="1:7" x14ac:dyDescent="0.35">
      <c r="A149" s="189"/>
      <c r="B149" s="196"/>
      <c r="C149" s="197"/>
      <c r="D149" s="196"/>
      <c r="E149" s="197"/>
      <c r="F149" s="196"/>
      <c r="G149" s="197"/>
    </row>
    <row r="150" spans="1:7" x14ac:dyDescent="0.35">
      <c r="B150" s="184"/>
      <c r="C150" s="184"/>
      <c r="D150" s="184"/>
      <c r="E150" s="184"/>
      <c r="F150" s="184"/>
      <c r="G150" s="184"/>
    </row>
    <row r="151" spans="1:7" x14ac:dyDescent="0.35">
      <c r="B151" s="184"/>
      <c r="C151" s="184"/>
      <c r="D151" s="184"/>
      <c r="E151" s="184"/>
      <c r="F151" s="184"/>
      <c r="G151" s="184"/>
    </row>
    <row r="152" spans="1:7" x14ac:dyDescent="0.35">
      <c r="B152" s="184"/>
      <c r="C152" s="184"/>
      <c r="D152" s="184"/>
      <c r="E152" s="184"/>
      <c r="F152" s="184"/>
      <c r="G152" s="184"/>
    </row>
    <row r="153" spans="1:7" x14ac:dyDescent="0.35">
      <c r="B153" s="184"/>
      <c r="C153" s="184"/>
      <c r="D153" s="184"/>
      <c r="E153" s="184"/>
      <c r="F153" s="184"/>
      <c r="G153" s="184"/>
    </row>
    <row r="154" spans="1:7" x14ac:dyDescent="0.35">
      <c r="B154" s="184"/>
      <c r="C154" s="184"/>
      <c r="D154" s="184"/>
      <c r="E154" s="184"/>
      <c r="F154" s="184"/>
      <c r="G154" s="184"/>
    </row>
    <row r="155" spans="1:7" x14ac:dyDescent="0.35">
      <c r="B155" s="184"/>
      <c r="C155" s="184"/>
      <c r="D155" s="184"/>
      <c r="E155" s="184"/>
      <c r="F155" s="184"/>
      <c r="G155" s="184"/>
    </row>
    <row r="156" spans="1:7" x14ac:dyDescent="0.35">
      <c r="B156" s="184"/>
      <c r="C156" s="184"/>
      <c r="D156" s="184"/>
      <c r="E156" s="184"/>
      <c r="F156" s="184"/>
      <c r="G156" s="184"/>
    </row>
    <row r="157" spans="1:7" x14ac:dyDescent="0.35">
      <c r="B157" s="184"/>
      <c r="C157" s="184"/>
      <c r="D157" s="184"/>
      <c r="E157" s="184"/>
      <c r="F157" s="184"/>
      <c r="G157" s="184"/>
    </row>
    <row r="158" spans="1:7" x14ac:dyDescent="0.35">
      <c r="B158" s="184"/>
      <c r="C158" s="184"/>
      <c r="D158" s="184"/>
      <c r="E158" s="184"/>
      <c r="F158" s="184"/>
      <c r="G158" s="184"/>
    </row>
    <row r="159" spans="1:7" x14ac:dyDescent="0.35">
      <c r="B159" s="184"/>
      <c r="C159" s="184"/>
      <c r="D159" s="184"/>
      <c r="E159" s="184"/>
      <c r="F159" s="184"/>
      <c r="G159" s="184"/>
    </row>
    <row r="160" spans="1:7" x14ac:dyDescent="0.35">
      <c r="B160" s="184"/>
      <c r="C160" s="184"/>
      <c r="D160" s="184"/>
      <c r="E160" s="184"/>
      <c r="F160" s="184"/>
      <c r="G160" s="184"/>
    </row>
    <row r="161" spans="2:7" x14ac:dyDescent="0.35">
      <c r="B161" s="184"/>
      <c r="C161" s="184"/>
      <c r="D161" s="184"/>
      <c r="E161" s="184"/>
      <c r="F161" s="184"/>
      <c r="G161" s="184"/>
    </row>
    <row r="162" spans="2:7" x14ac:dyDescent="0.35">
      <c r="B162" s="184"/>
      <c r="C162" s="184"/>
      <c r="D162" s="184"/>
      <c r="E162" s="184"/>
      <c r="F162" s="184"/>
      <c r="G162" s="184"/>
    </row>
    <row r="163" spans="2:7" x14ac:dyDescent="0.35">
      <c r="B163" s="184"/>
      <c r="C163" s="184"/>
      <c r="D163" s="184"/>
      <c r="E163" s="184"/>
      <c r="F163" s="184"/>
      <c r="G163" s="184"/>
    </row>
    <row r="164" spans="2:7" x14ac:dyDescent="0.35">
      <c r="B164" s="184"/>
      <c r="C164" s="184"/>
      <c r="D164" s="184"/>
      <c r="E164" s="184"/>
      <c r="F164" s="184"/>
      <c r="G164" s="184"/>
    </row>
    <row r="165" spans="2:7" x14ac:dyDescent="0.35">
      <c r="B165" s="184"/>
      <c r="C165" s="184"/>
      <c r="D165" s="184"/>
      <c r="E165" s="184"/>
      <c r="F165" s="184"/>
      <c r="G165" s="184"/>
    </row>
    <row r="166" spans="2:7" x14ac:dyDescent="0.35">
      <c r="B166" s="184"/>
      <c r="C166" s="184"/>
      <c r="D166" s="184"/>
      <c r="E166" s="184"/>
      <c r="F166" s="184"/>
      <c r="G166" s="184"/>
    </row>
    <row r="167" spans="2:7" x14ac:dyDescent="0.35">
      <c r="B167" s="184"/>
      <c r="C167" s="184"/>
      <c r="D167" s="184"/>
      <c r="E167" s="184"/>
      <c r="F167" s="184"/>
      <c r="G167" s="184"/>
    </row>
    <row r="168" spans="2:7" x14ac:dyDescent="0.35">
      <c r="B168" s="184"/>
      <c r="C168" s="184"/>
      <c r="D168" s="184"/>
      <c r="E168" s="184"/>
      <c r="F168" s="184"/>
      <c r="G168" s="184"/>
    </row>
    <row r="169" spans="2:7" x14ac:dyDescent="0.35">
      <c r="B169" s="184"/>
      <c r="C169" s="184"/>
      <c r="D169" s="184"/>
      <c r="E169" s="184"/>
      <c r="F169" s="184"/>
      <c r="G169" s="184"/>
    </row>
    <row r="170" spans="2:7" x14ac:dyDescent="0.35">
      <c r="B170" s="184"/>
      <c r="C170" s="184"/>
      <c r="D170" s="184"/>
      <c r="E170" s="184"/>
      <c r="F170" s="184"/>
      <c r="G170" s="184"/>
    </row>
    <row r="171" spans="2:7" x14ac:dyDescent="0.35">
      <c r="B171" s="184"/>
      <c r="C171" s="184"/>
      <c r="D171" s="184"/>
      <c r="E171" s="184"/>
      <c r="F171" s="184"/>
      <c r="G171" s="184"/>
    </row>
    <row r="172" spans="2:7" x14ac:dyDescent="0.35">
      <c r="B172" s="184"/>
      <c r="C172" s="184"/>
      <c r="D172" s="184"/>
      <c r="E172" s="184"/>
      <c r="F172" s="184"/>
      <c r="G172" s="184"/>
    </row>
    <row r="173" spans="2:7" x14ac:dyDescent="0.35">
      <c r="B173" s="184"/>
      <c r="C173" s="184"/>
      <c r="D173" s="184"/>
      <c r="E173" s="184"/>
      <c r="F173" s="184"/>
      <c r="G173" s="184"/>
    </row>
    <row r="174" spans="2:7" x14ac:dyDescent="0.35">
      <c r="B174" s="184"/>
      <c r="C174" s="184"/>
      <c r="D174" s="184"/>
      <c r="E174" s="184"/>
      <c r="F174" s="184"/>
      <c r="G174" s="184"/>
    </row>
    <row r="175" spans="2:7" x14ac:dyDescent="0.35">
      <c r="B175" s="184"/>
      <c r="C175" s="184"/>
      <c r="D175" s="184"/>
      <c r="E175" s="184"/>
      <c r="F175" s="184"/>
      <c r="G175" s="184"/>
    </row>
    <row r="176" spans="2:7" x14ac:dyDescent="0.35">
      <c r="B176" s="184"/>
      <c r="C176" s="184"/>
      <c r="D176" s="184"/>
      <c r="E176" s="184"/>
      <c r="F176" s="184"/>
      <c r="G176" s="184"/>
    </row>
    <row r="177" spans="2:7" x14ac:dyDescent="0.35">
      <c r="B177" s="184"/>
      <c r="C177" s="184"/>
      <c r="D177" s="184"/>
      <c r="E177" s="184"/>
      <c r="F177" s="184"/>
      <c r="G177" s="184"/>
    </row>
    <row r="178" spans="2:7" x14ac:dyDescent="0.35">
      <c r="B178" s="184"/>
      <c r="C178" s="184"/>
      <c r="D178" s="184"/>
      <c r="E178" s="184"/>
      <c r="F178" s="184"/>
      <c r="G178" s="184"/>
    </row>
    <row r="179" spans="2:7" x14ac:dyDescent="0.35">
      <c r="B179" s="184"/>
      <c r="C179" s="184"/>
      <c r="D179" s="184"/>
      <c r="E179" s="184"/>
      <c r="F179" s="184"/>
      <c r="G179" s="184"/>
    </row>
    <row r="180" spans="2:7" x14ac:dyDescent="0.35">
      <c r="B180" s="184"/>
      <c r="C180" s="184"/>
      <c r="D180" s="184"/>
      <c r="E180" s="184"/>
      <c r="F180" s="184"/>
      <c r="G180" s="184"/>
    </row>
    <row r="181" spans="2:7" x14ac:dyDescent="0.35">
      <c r="B181" s="184"/>
      <c r="C181" s="184"/>
      <c r="D181" s="184"/>
      <c r="E181" s="184"/>
      <c r="F181" s="184"/>
      <c r="G181" s="184"/>
    </row>
    <row r="182" spans="2:7" x14ac:dyDescent="0.35">
      <c r="B182" s="184"/>
      <c r="C182" s="184"/>
      <c r="D182" s="184"/>
      <c r="E182" s="184"/>
      <c r="F182" s="184"/>
      <c r="G182" s="184"/>
    </row>
    <row r="183" spans="2:7" x14ac:dyDescent="0.35">
      <c r="B183" s="184"/>
      <c r="C183" s="184"/>
      <c r="D183" s="184"/>
      <c r="E183" s="184"/>
      <c r="F183" s="184"/>
      <c r="G183" s="184"/>
    </row>
    <row r="184" spans="2:7" x14ac:dyDescent="0.35">
      <c r="B184" s="184"/>
      <c r="C184" s="184"/>
      <c r="D184" s="184"/>
      <c r="E184" s="184"/>
      <c r="F184" s="184"/>
      <c r="G184" s="184"/>
    </row>
    <row r="185" spans="2:7" x14ac:dyDescent="0.35">
      <c r="B185" s="184"/>
      <c r="C185" s="184"/>
      <c r="D185" s="184"/>
      <c r="E185" s="184"/>
      <c r="F185" s="184"/>
      <c r="G185" s="184"/>
    </row>
    <row r="186" spans="2:7" x14ac:dyDescent="0.35">
      <c r="B186" s="184"/>
      <c r="C186" s="184"/>
      <c r="D186" s="184"/>
      <c r="E186" s="184"/>
      <c r="F186" s="184"/>
      <c r="G186" s="184"/>
    </row>
    <row r="187" spans="2:7" x14ac:dyDescent="0.35">
      <c r="B187" s="184"/>
      <c r="C187" s="184"/>
      <c r="D187" s="184"/>
      <c r="E187" s="184"/>
      <c r="F187" s="184"/>
      <c r="G187" s="184"/>
    </row>
    <row r="188" spans="2:7" x14ac:dyDescent="0.35">
      <c r="B188" s="184"/>
      <c r="C188" s="184"/>
      <c r="D188" s="184"/>
      <c r="E188" s="184"/>
      <c r="F188" s="184"/>
      <c r="G188" s="184"/>
    </row>
    <row r="189" spans="2:7" x14ac:dyDescent="0.35">
      <c r="B189" s="184"/>
      <c r="C189" s="184"/>
      <c r="D189" s="184"/>
      <c r="E189" s="184"/>
      <c r="F189" s="184"/>
      <c r="G189" s="184"/>
    </row>
    <row r="190" spans="2:7" x14ac:dyDescent="0.35">
      <c r="B190" s="184"/>
      <c r="C190" s="184"/>
      <c r="D190" s="184"/>
      <c r="E190" s="184"/>
      <c r="F190" s="184"/>
      <c r="G190" s="184"/>
    </row>
    <row r="191" spans="2:7" x14ac:dyDescent="0.35">
      <c r="B191" s="184"/>
      <c r="C191" s="184"/>
      <c r="D191" s="184"/>
      <c r="E191" s="184"/>
      <c r="F191" s="184"/>
      <c r="G191" s="184"/>
    </row>
    <row r="192" spans="2:7" x14ac:dyDescent="0.35">
      <c r="B192" s="184"/>
      <c r="C192" s="184"/>
      <c r="D192" s="184"/>
      <c r="E192" s="184"/>
      <c r="F192" s="184"/>
      <c r="G192" s="184"/>
    </row>
    <row r="193" spans="2:7" x14ac:dyDescent="0.35">
      <c r="B193" s="184"/>
      <c r="C193" s="184"/>
      <c r="D193" s="184"/>
      <c r="E193" s="184"/>
      <c r="F193" s="184"/>
      <c r="G193" s="184"/>
    </row>
    <row r="194" spans="2:7" x14ac:dyDescent="0.35">
      <c r="B194" s="184"/>
      <c r="C194" s="184"/>
      <c r="D194" s="184"/>
      <c r="E194" s="184"/>
      <c r="F194" s="184"/>
      <c r="G194" s="184"/>
    </row>
    <row r="195" spans="2:7" x14ac:dyDescent="0.35">
      <c r="B195" s="184"/>
      <c r="C195" s="184"/>
      <c r="D195" s="184"/>
      <c r="E195" s="184"/>
      <c r="F195" s="184"/>
      <c r="G195" s="184"/>
    </row>
    <row r="196" spans="2:7" x14ac:dyDescent="0.35">
      <c r="B196" s="184"/>
      <c r="C196" s="184"/>
      <c r="D196" s="184"/>
      <c r="E196" s="184"/>
      <c r="F196" s="184"/>
      <c r="G196" s="184"/>
    </row>
    <row r="197" spans="2:7" x14ac:dyDescent="0.35">
      <c r="B197" s="184"/>
      <c r="C197" s="184"/>
      <c r="D197" s="184"/>
      <c r="E197" s="184"/>
      <c r="F197" s="184"/>
      <c r="G197" s="184"/>
    </row>
    <row r="198" spans="2:7" x14ac:dyDescent="0.35">
      <c r="B198" s="184"/>
      <c r="C198" s="184"/>
      <c r="D198" s="184"/>
      <c r="E198" s="184"/>
      <c r="F198" s="184"/>
      <c r="G198" s="184"/>
    </row>
    <row r="199" spans="2:7" x14ac:dyDescent="0.35">
      <c r="B199" s="184"/>
      <c r="C199" s="184"/>
      <c r="D199" s="184"/>
      <c r="E199" s="184"/>
      <c r="F199" s="184"/>
      <c r="G199" s="184"/>
    </row>
    <row r="200" spans="2:7" x14ac:dyDescent="0.35">
      <c r="B200" s="184"/>
      <c r="C200" s="184"/>
      <c r="D200" s="184"/>
      <c r="E200" s="184"/>
      <c r="F200" s="184"/>
      <c r="G200" s="184"/>
    </row>
    <row r="201" spans="2:7" x14ac:dyDescent="0.35">
      <c r="B201" s="184"/>
      <c r="C201" s="184"/>
      <c r="D201" s="184"/>
      <c r="E201" s="184"/>
      <c r="F201" s="184"/>
      <c r="G201" s="184"/>
    </row>
    <row r="202" spans="2:7" x14ac:dyDescent="0.35">
      <c r="B202" s="184"/>
      <c r="C202" s="184"/>
      <c r="D202" s="184"/>
      <c r="E202" s="184"/>
      <c r="F202" s="184"/>
      <c r="G202" s="184"/>
    </row>
    <row r="203" spans="2:7" x14ac:dyDescent="0.35">
      <c r="B203" s="184"/>
      <c r="C203" s="184"/>
      <c r="D203" s="184"/>
      <c r="E203" s="184"/>
      <c r="F203" s="184"/>
      <c r="G203" s="184"/>
    </row>
    <row r="204" spans="2:7" x14ac:dyDescent="0.35">
      <c r="B204" s="184"/>
      <c r="C204" s="184"/>
      <c r="D204" s="184"/>
      <c r="E204" s="184"/>
      <c r="F204" s="184"/>
      <c r="G204" s="184"/>
    </row>
    <row r="205" spans="2:7" x14ac:dyDescent="0.35">
      <c r="B205" s="184"/>
      <c r="C205" s="184"/>
      <c r="D205" s="184"/>
      <c r="E205" s="184"/>
      <c r="F205" s="184"/>
      <c r="G205" s="184"/>
    </row>
    <row r="206" spans="2:7" x14ac:dyDescent="0.35">
      <c r="B206" s="184"/>
      <c r="C206" s="184"/>
      <c r="D206" s="184"/>
      <c r="E206" s="184"/>
      <c r="F206" s="184"/>
      <c r="G206" s="184"/>
    </row>
    <row r="207" spans="2:7" x14ac:dyDescent="0.35">
      <c r="B207" s="184"/>
      <c r="C207" s="184"/>
      <c r="D207" s="184"/>
      <c r="E207" s="184"/>
      <c r="F207" s="184"/>
      <c r="G207" s="184"/>
    </row>
    <row r="208" spans="2:7" x14ac:dyDescent="0.35">
      <c r="B208" s="184"/>
      <c r="C208" s="184"/>
      <c r="D208" s="184"/>
      <c r="E208" s="184"/>
      <c r="F208" s="184"/>
      <c r="G208" s="184"/>
    </row>
    <row r="209" spans="2:7" x14ac:dyDescent="0.35">
      <c r="B209" s="184"/>
      <c r="C209" s="184"/>
      <c r="D209" s="184"/>
      <c r="E209" s="184"/>
      <c r="F209" s="184"/>
      <c r="G209" s="184"/>
    </row>
    <row r="210" spans="2:7" x14ac:dyDescent="0.35">
      <c r="B210" s="184"/>
      <c r="C210" s="184"/>
      <c r="D210" s="184"/>
      <c r="E210" s="184"/>
      <c r="F210" s="184"/>
      <c r="G210" s="184"/>
    </row>
    <row r="211" spans="2:7" x14ac:dyDescent="0.35">
      <c r="B211" s="184"/>
      <c r="C211" s="184"/>
      <c r="D211" s="184"/>
      <c r="E211" s="184"/>
      <c r="F211" s="184"/>
      <c r="G211" s="184"/>
    </row>
    <row r="212" spans="2:7" x14ac:dyDescent="0.35">
      <c r="B212" s="184"/>
      <c r="C212" s="184"/>
      <c r="D212" s="184"/>
      <c r="E212" s="184"/>
      <c r="F212" s="184"/>
      <c r="G212" s="184"/>
    </row>
    <row r="213" spans="2:7" x14ac:dyDescent="0.35">
      <c r="B213" s="184"/>
      <c r="C213" s="184"/>
      <c r="D213" s="184"/>
      <c r="E213" s="184"/>
      <c r="F213" s="184"/>
      <c r="G213" s="184"/>
    </row>
    <row r="214" spans="2:7" x14ac:dyDescent="0.35">
      <c r="B214" s="184"/>
      <c r="C214" s="184"/>
      <c r="D214" s="184"/>
      <c r="E214" s="184"/>
      <c r="F214" s="184"/>
      <c r="G214" s="184"/>
    </row>
    <row r="215" spans="2:7" x14ac:dyDescent="0.35">
      <c r="B215" s="184"/>
      <c r="C215" s="184"/>
      <c r="D215" s="184"/>
      <c r="E215" s="184"/>
      <c r="F215" s="184"/>
      <c r="G215" s="184"/>
    </row>
    <row r="216" spans="2:7" x14ac:dyDescent="0.35">
      <c r="B216" s="184"/>
      <c r="C216" s="184"/>
      <c r="D216" s="184"/>
      <c r="E216" s="184"/>
      <c r="F216" s="184"/>
      <c r="G216" s="184"/>
    </row>
    <row r="217" spans="2:7" x14ac:dyDescent="0.35">
      <c r="B217" s="184"/>
      <c r="C217" s="184"/>
      <c r="D217" s="184"/>
      <c r="E217" s="184"/>
      <c r="F217" s="184"/>
      <c r="G217" s="184"/>
    </row>
    <row r="218" spans="2:7" x14ac:dyDescent="0.35">
      <c r="B218" s="184"/>
      <c r="C218" s="184"/>
      <c r="D218" s="184"/>
      <c r="E218" s="184"/>
      <c r="F218" s="184"/>
      <c r="G218" s="184"/>
    </row>
    <row r="219" spans="2:7" x14ac:dyDescent="0.35">
      <c r="B219" s="184"/>
      <c r="C219" s="184"/>
      <c r="D219" s="184"/>
      <c r="E219" s="184"/>
      <c r="F219" s="184"/>
      <c r="G219" s="184"/>
    </row>
    <row r="220" spans="2:7" x14ac:dyDescent="0.35">
      <c r="B220" s="184"/>
      <c r="C220" s="184"/>
      <c r="D220" s="184"/>
      <c r="E220" s="184"/>
      <c r="F220" s="184"/>
      <c r="G220" s="184"/>
    </row>
    <row r="221" spans="2:7" x14ac:dyDescent="0.35">
      <c r="B221" s="184"/>
      <c r="C221" s="184"/>
      <c r="D221" s="184"/>
      <c r="E221" s="184"/>
      <c r="F221" s="184"/>
      <c r="G221" s="184"/>
    </row>
    <row r="222" spans="2:7" x14ac:dyDescent="0.35">
      <c r="B222" s="184"/>
      <c r="C222" s="184"/>
      <c r="D222" s="184"/>
      <c r="E222" s="184"/>
      <c r="F222" s="184"/>
      <c r="G222" s="184"/>
    </row>
    <row r="223" spans="2:7" x14ac:dyDescent="0.35">
      <c r="B223" s="184"/>
      <c r="C223" s="184"/>
      <c r="D223" s="184"/>
      <c r="E223" s="184"/>
      <c r="F223" s="184"/>
      <c r="G223" s="184"/>
    </row>
    <row r="224" spans="2:7" x14ac:dyDescent="0.35">
      <c r="B224" s="184"/>
      <c r="C224" s="184"/>
      <c r="D224" s="184"/>
      <c r="E224" s="184"/>
      <c r="F224" s="184"/>
      <c r="G224" s="184"/>
    </row>
    <row r="225" spans="2:7" x14ac:dyDescent="0.35">
      <c r="B225" s="184"/>
      <c r="C225" s="184"/>
      <c r="D225" s="184"/>
      <c r="E225" s="184"/>
      <c r="F225" s="184"/>
      <c r="G225" s="184"/>
    </row>
    <row r="226" spans="2:7" x14ac:dyDescent="0.35">
      <c r="B226" s="184"/>
      <c r="C226" s="184"/>
      <c r="D226" s="184"/>
      <c r="E226" s="184"/>
      <c r="F226" s="184"/>
      <c r="G226" s="184"/>
    </row>
    <row r="227" spans="2:7" x14ac:dyDescent="0.35">
      <c r="B227" s="184"/>
      <c r="C227" s="184"/>
      <c r="D227" s="184"/>
      <c r="E227" s="184"/>
      <c r="F227" s="184"/>
      <c r="G227" s="184"/>
    </row>
    <row r="228" spans="2:7" x14ac:dyDescent="0.35">
      <c r="B228" s="184"/>
      <c r="C228" s="184"/>
      <c r="D228" s="184"/>
      <c r="E228" s="184"/>
      <c r="F228" s="184"/>
      <c r="G228" s="184"/>
    </row>
    <row r="229" spans="2:7" x14ac:dyDescent="0.35">
      <c r="B229" s="184"/>
      <c r="C229" s="184"/>
      <c r="D229" s="184"/>
      <c r="E229" s="184"/>
      <c r="F229" s="184"/>
      <c r="G229" s="184"/>
    </row>
    <row r="230" spans="2:7" x14ac:dyDescent="0.35">
      <c r="B230" s="184"/>
      <c r="C230" s="184"/>
      <c r="D230" s="184"/>
      <c r="E230" s="184"/>
      <c r="F230" s="184"/>
      <c r="G230" s="184"/>
    </row>
    <row r="231" spans="2:7" x14ac:dyDescent="0.35">
      <c r="B231" s="184"/>
      <c r="C231" s="184"/>
      <c r="D231" s="184"/>
      <c r="E231" s="184"/>
      <c r="F231" s="184"/>
      <c r="G231" s="184"/>
    </row>
    <row r="232" spans="2:7" x14ac:dyDescent="0.35">
      <c r="B232" s="184"/>
      <c r="C232" s="184"/>
      <c r="D232" s="184"/>
      <c r="E232" s="184"/>
      <c r="F232" s="184"/>
      <c r="G232" s="184"/>
    </row>
    <row r="233" spans="2:7" x14ac:dyDescent="0.35">
      <c r="B233" s="184"/>
      <c r="C233" s="184"/>
      <c r="D233" s="184"/>
      <c r="E233" s="184"/>
      <c r="F233" s="184"/>
      <c r="G233" s="184"/>
    </row>
    <row r="234" spans="2:7" x14ac:dyDescent="0.35">
      <c r="B234" s="184"/>
      <c r="C234" s="184"/>
      <c r="D234" s="184"/>
      <c r="E234" s="184"/>
      <c r="F234" s="184"/>
      <c r="G234" s="184"/>
    </row>
    <row r="235" spans="2:7" x14ac:dyDescent="0.35">
      <c r="B235" s="184"/>
      <c r="C235" s="184"/>
      <c r="D235" s="184"/>
      <c r="E235" s="184"/>
      <c r="F235" s="184"/>
      <c r="G235" s="184"/>
    </row>
    <row r="236" spans="2:7" x14ac:dyDescent="0.35">
      <c r="B236" s="184"/>
      <c r="C236" s="184"/>
      <c r="D236" s="184"/>
      <c r="E236" s="184"/>
      <c r="F236" s="184"/>
      <c r="G236" s="184"/>
    </row>
    <row r="237" spans="2:7" x14ac:dyDescent="0.35">
      <c r="B237" s="184"/>
      <c r="C237" s="184"/>
      <c r="D237" s="184"/>
      <c r="E237" s="184"/>
      <c r="F237" s="184"/>
      <c r="G237" s="184"/>
    </row>
    <row r="238" spans="2:7" x14ac:dyDescent="0.35">
      <c r="B238" s="184"/>
      <c r="C238" s="184"/>
      <c r="D238" s="184"/>
      <c r="E238" s="184"/>
      <c r="F238" s="184"/>
      <c r="G238" s="184"/>
    </row>
    <row r="239" spans="2:7" x14ac:dyDescent="0.35">
      <c r="B239" s="184"/>
      <c r="C239" s="184"/>
      <c r="D239" s="184"/>
      <c r="E239" s="184"/>
      <c r="F239" s="184"/>
      <c r="G239" s="184"/>
    </row>
    <row r="240" spans="2:7" x14ac:dyDescent="0.35">
      <c r="B240" s="184"/>
      <c r="C240" s="184"/>
      <c r="D240" s="184"/>
      <c r="E240" s="184"/>
      <c r="F240" s="184"/>
      <c r="G240" s="184"/>
    </row>
    <row r="241" spans="2:7" x14ac:dyDescent="0.35">
      <c r="B241" s="184"/>
      <c r="C241" s="184"/>
      <c r="D241" s="184"/>
      <c r="E241" s="184"/>
      <c r="F241" s="184"/>
      <c r="G241" s="184"/>
    </row>
    <row r="242" spans="2:7" x14ac:dyDescent="0.35">
      <c r="B242" s="184"/>
      <c r="C242" s="184"/>
      <c r="D242" s="184"/>
      <c r="E242" s="184"/>
      <c r="F242" s="184"/>
      <c r="G242" s="184"/>
    </row>
    <row r="243" spans="2:7" x14ac:dyDescent="0.35">
      <c r="B243" s="184"/>
      <c r="C243" s="184"/>
      <c r="D243" s="184"/>
      <c r="E243" s="184"/>
      <c r="F243" s="184"/>
      <c r="G243" s="184"/>
    </row>
    <row r="244" spans="2:7" x14ac:dyDescent="0.35">
      <c r="B244" s="184"/>
      <c r="C244" s="184"/>
      <c r="D244" s="184"/>
      <c r="E244" s="184"/>
      <c r="F244" s="184"/>
      <c r="G244" s="184"/>
    </row>
    <row r="245" spans="2:7" x14ac:dyDescent="0.35">
      <c r="B245" s="184"/>
      <c r="C245" s="184"/>
      <c r="D245" s="184"/>
      <c r="E245" s="184"/>
      <c r="F245" s="184"/>
      <c r="G245" s="184"/>
    </row>
    <row r="246" spans="2:7" x14ac:dyDescent="0.35">
      <c r="B246" s="184"/>
      <c r="C246" s="184"/>
      <c r="D246" s="184"/>
      <c r="E246" s="184"/>
      <c r="F246" s="184"/>
      <c r="G246" s="184"/>
    </row>
    <row r="247" spans="2:7" x14ac:dyDescent="0.35">
      <c r="B247" s="184"/>
      <c r="C247" s="184"/>
      <c r="D247" s="184"/>
      <c r="E247" s="184"/>
      <c r="F247" s="184"/>
      <c r="G247" s="184"/>
    </row>
    <row r="248" spans="2:7" x14ac:dyDescent="0.35">
      <c r="B248" s="184"/>
      <c r="C248" s="184"/>
      <c r="D248" s="184"/>
      <c r="E248" s="184"/>
      <c r="F248" s="184"/>
      <c r="G248" s="184"/>
    </row>
    <row r="249" spans="2:7" x14ac:dyDescent="0.35">
      <c r="B249" s="184"/>
      <c r="C249" s="184"/>
      <c r="D249" s="184"/>
      <c r="E249" s="184"/>
      <c r="F249" s="184"/>
      <c r="G249" s="184"/>
    </row>
    <row r="250" spans="2:7" x14ac:dyDescent="0.35">
      <c r="B250" s="184"/>
      <c r="C250" s="184"/>
      <c r="D250" s="184"/>
      <c r="E250" s="184"/>
      <c r="F250" s="184"/>
      <c r="G250" s="184"/>
    </row>
    <row r="251" spans="2:7" x14ac:dyDescent="0.35">
      <c r="B251" s="184"/>
      <c r="C251" s="184"/>
      <c r="D251" s="184"/>
      <c r="E251" s="184"/>
      <c r="F251" s="184"/>
      <c r="G251" s="184"/>
    </row>
    <row r="252" spans="2:7" x14ac:dyDescent="0.35">
      <c r="B252" s="184"/>
      <c r="C252" s="184"/>
      <c r="D252" s="184"/>
      <c r="E252" s="184"/>
      <c r="F252" s="184"/>
      <c r="G252" s="184"/>
    </row>
    <row r="253" spans="2:7" x14ac:dyDescent="0.35">
      <c r="B253" s="184"/>
      <c r="C253" s="184"/>
      <c r="D253" s="184"/>
      <c r="E253" s="184"/>
      <c r="F253" s="184"/>
      <c r="G253" s="184"/>
    </row>
    <row r="254" spans="2:7" x14ac:dyDescent="0.35">
      <c r="B254" s="184"/>
      <c r="C254" s="184"/>
      <c r="D254" s="184"/>
      <c r="E254" s="184"/>
      <c r="F254" s="184"/>
      <c r="G254" s="184"/>
    </row>
    <row r="255" spans="2:7" x14ac:dyDescent="0.35">
      <c r="B255" s="184"/>
      <c r="C255" s="184"/>
      <c r="D255" s="184"/>
      <c r="E255" s="184"/>
      <c r="F255" s="184"/>
      <c r="G255" s="184"/>
    </row>
    <row r="256" spans="2:7" x14ac:dyDescent="0.35">
      <c r="B256" s="184"/>
      <c r="C256" s="184"/>
      <c r="D256" s="184"/>
      <c r="E256" s="184"/>
      <c r="F256" s="184"/>
      <c r="G256" s="184"/>
    </row>
    <row r="257" spans="2:7" x14ac:dyDescent="0.35">
      <c r="B257" s="184"/>
      <c r="C257" s="184"/>
      <c r="D257" s="184"/>
      <c r="E257" s="184"/>
      <c r="F257" s="184"/>
      <c r="G257" s="184"/>
    </row>
    <row r="258" spans="2:7" x14ac:dyDescent="0.35">
      <c r="B258" s="184"/>
      <c r="C258" s="184"/>
      <c r="D258" s="184"/>
      <c r="E258" s="184"/>
      <c r="F258" s="184"/>
      <c r="G258" s="184"/>
    </row>
    <row r="259" spans="2:7" x14ac:dyDescent="0.35">
      <c r="B259" s="184"/>
      <c r="C259" s="184"/>
      <c r="D259" s="184"/>
      <c r="E259" s="184"/>
      <c r="F259" s="184"/>
      <c r="G259" s="184"/>
    </row>
    <row r="260" spans="2:7" x14ac:dyDescent="0.35">
      <c r="B260" s="184"/>
      <c r="C260" s="184"/>
      <c r="D260" s="184"/>
      <c r="E260" s="184"/>
      <c r="F260" s="184"/>
      <c r="G260" s="184"/>
    </row>
    <row r="261" spans="2:7" x14ac:dyDescent="0.35">
      <c r="B261" s="184"/>
      <c r="C261" s="184"/>
      <c r="D261" s="184"/>
      <c r="E261" s="184"/>
      <c r="F261" s="184"/>
      <c r="G261" s="184"/>
    </row>
    <row r="262" spans="2:7" x14ac:dyDescent="0.35">
      <c r="B262" s="184"/>
      <c r="C262" s="184"/>
      <c r="D262" s="184"/>
      <c r="E262" s="184"/>
      <c r="F262" s="184"/>
      <c r="G262" s="184"/>
    </row>
    <row r="263" spans="2:7" x14ac:dyDescent="0.35">
      <c r="B263" s="184"/>
      <c r="C263" s="184"/>
      <c r="D263" s="184"/>
      <c r="E263" s="184"/>
      <c r="F263" s="184"/>
      <c r="G263" s="184"/>
    </row>
    <row r="264" spans="2:7" x14ac:dyDescent="0.35">
      <c r="B264" s="184"/>
      <c r="C264" s="184"/>
      <c r="D264" s="184"/>
      <c r="E264" s="184"/>
      <c r="F264" s="184"/>
      <c r="G264" s="184"/>
    </row>
    <row r="265" spans="2:7" x14ac:dyDescent="0.35">
      <c r="B265" s="184"/>
      <c r="C265" s="184"/>
      <c r="D265" s="184"/>
      <c r="E265" s="184"/>
      <c r="F265" s="184"/>
      <c r="G265" s="184"/>
    </row>
    <row r="266" spans="2:7" x14ac:dyDescent="0.35">
      <c r="B266" s="184"/>
      <c r="C266" s="184"/>
      <c r="D266" s="184"/>
      <c r="E266" s="184"/>
      <c r="F266" s="184"/>
      <c r="G266" s="184"/>
    </row>
    <row r="267" spans="2:7" x14ac:dyDescent="0.35">
      <c r="B267" s="184"/>
      <c r="C267" s="184"/>
      <c r="D267" s="184"/>
      <c r="E267" s="184"/>
      <c r="F267" s="184"/>
      <c r="G267" s="184"/>
    </row>
    <row r="268" spans="2:7" x14ac:dyDescent="0.35">
      <c r="B268" s="184"/>
      <c r="C268" s="184"/>
      <c r="D268" s="184"/>
      <c r="E268" s="184"/>
      <c r="F268" s="184"/>
      <c r="G268" s="184"/>
    </row>
    <row r="269" spans="2:7" x14ac:dyDescent="0.35">
      <c r="B269" s="184"/>
      <c r="C269" s="184"/>
      <c r="D269" s="184"/>
      <c r="E269" s="184"/>
      <c r="F269" s="184"/>
      <c r="G269" s="184"/>
    </row>
    <row r="270" spans="2:7" x14ac:dyDescent="0.35">
      <c r="B270" s="184"/>
      <c r="C270" s="184"/>
      <c r="D270" s="184"/>
      <c r="E270" s="184"/>
      <c r="F270" s="184"/>
      <c r="G270" s="184"/>
    </row>
    <row r="271" spans="2:7" x14ac:dyDescent="0.35">
      <c r="B271" s="184"/>
      <c r="C271" s="184"/>
      <c r="D271" s="184"/>
      <c r="E271" s="184"/>
      <c r="F271" s="184"/>
      <c r="G271" s="184"/>
    </row>
    <row r="272" spans="2:7" x14ac:dyDescent="0.35">
      <c r="B272" s="184"/>
      <c r="C272" s="184"/>
      <c r="D272" s="184"/>
      <c r="E272" s="184"/>
      <c r="F272" s="184"/>
      <c r="G272" s="184"/>
    </row>
    <row r="273" spans="2:7" x14ac:dyDescent="0.35">
      <c r="B273" s="184"/>
      <c r="C273" s="184"/>
      <c r="D273" s="184"/>
      <c r="E273" s="184"/>
      <c r="F273" s="184"/>
      <c r="G273" s="184"/>
    </row>
    <row r="274" spans="2:7" x14ac:dyDescent="0.35">
      <c r="B274" s="184"/>
      <c r="C274" s="184"/>
      <c r="D274" s="184"/>
      <c r="E274" s="184"/>
      <c r="F274" s="184"/>
      <c r="G274" s="184"/>
    </row>
    <row r="275" spans="2:7" x14ac:dyDescent="0.35">
      <c r="B275" s="184"/>
      <c r="C275" s="184"/>
      <c r="D275" s="184"/>
      <c r="E275" s="184"/>
      <c r="F275" s="184"/>
      <c r="G275" s="184"/>
    </row>
    <row r="276" spans="2:7" x14ac:dyDescent="0.35">
      <c r="B276" s="184"/>
      <c r="C276" s="184"/>
      <c r="D276" s="184"/>
      <c r="E276" s="184"/>
      <c r="F276" s="184"/>
      <c r="G276" s="184"/>
    </row>
    <row r="277" spans="2:7" x14ac:dyDescent="0.35">
      <c r="B277" s="184"/>
      <c r="C277" s="184"/>
      <c r="D277" s="184"/>
      <c r="E277" s="184"/>
      <c r="F277" s="184"/>
      <c r="G277" s="184"/>
    </row>
    <row r="278" spans="2:7" x14ac:dyDescent="0.35">
      <c r="B278" s="184"/>
      <c r="C278" s="184"/>
      <c r="D278" s="184"/>
      <c r="E278" s="184"/>
      <c r="F278" s="184"/>
      <c r="G278" s="184"/>
    </row>
    <row r="279" spans="2:7" x14ac:dyDescent="0.35">
      <c r="B279" s="184"/>
      <c r="C279" s="184"/>
      <c r="D279" s="184"/>
      <c r="E279" s="184"/>
      <c r="F279" s="184"/>
      <c r="G279" s="184"/>
    </row>
    <row r="280" spans="2:7" x14ac:dyDescent="0.35">
      <c r="B280" s="184"/>
      <c r="C280" s="184"/>
      <c r="D280" s="184"/>
      <c r="E280" s="184"/>
      <c r="F280" s="184"/>
      <c r="G280" s="184"/>
    </row>
    <row r="281" spans="2:7" x14ac:dyDescent="0.35">
      <c r="B281" s="184"/>
      <c r="C281" s="184"/>
      <c r="D281" s="184"/>
      <c r="E281" s="184"/>
      <c r="F281" s="184"/>
      <c r="G281" s="184"/>
    </row>
    <row r="282" spans="2:7" x14ac:dyDescent="0.35">
      <c r="B282" s="184"/>
      <c r="C282" s="184"/>
      <c r="D282" s="184"/>
      <c r="E282" s="184"/>
      <c r="F282" s="184"/>
      <c r="G282" s="184"/>
    </row>
    <row r="283" spans="2:7" x14ac:dyDescent="0.35">
      <c r="B283" s="184"/>
      <c r="C283" s="184"/>
      <c r="D283" s="184"/>
      <c r="E283" s="184"/>
      <c r="F283" s="184"/>
      <c r="G283" s="184"/>
    </row>
    <row r="284" spans="2:7" x14ac:dyDescent="0.35">
      <c r="B284" s="184"/>
      <c r="C284" s="184"/>
      <c r="D284" s="184"/>
      <c r="E284" s="184"/>
      <c r="F284" s="184"/>
      <c r="G284" s="184"/>
    </row>
    <row r="285" spans="2:7" x14ac:dyDescent="0.35">
      <c r="B285" s="184"/>
      <c r="C285" s="184"/>
      <c r="D285" s="184"/>
      <c r="E285" s="184"/>
      <c r="F285" s="184"/>
      <c r="G285" s="184"/>
    </row>
    <row r="286" spans="2:7" x14ac:dyDescent="0.35">
      <c r="B286" s="184"/>
      <c r="C286" s="184"/>
      <c r="D286" s="184"/>
      <c r="E286" s="184"/>
      <c r="F286" s="184"/>
      <c r="G286" s="184"/>
    </row>
    <row r="287" spans="2:7" x14ac:dyDescent="0.35">
      <c r="B287" s="184"/>
      <c r="C287" s="184"/>
      <c r="D287" s="184"/>
      <c r="E287" s="184"/>
      <c r="F287" s="184"/>
      <c r="G287" s="184"/>
    </row>
    <row r="288" spans="2:7" x14ac:dyDescent="0.35">
      <c r="B288" s="184"/>
      <c r="C288" s="184"/>
      <c r="D288" s="184"/>
      <c r="E288" s="184"/>
      <c r="F288" s="184"/>
      <c r="G288" s="184"/>
    </row>
    <row r="289" spans="2:7" x14ac:dyDescent="0.35">
      <c r="B289" s="184"/>
      <c r="C289" s="184"/>
      <c r="D289" s="184"/>
      <c r="E289" s="184"/>
      <c r="F289" s="184"/>
      <c r="G289" s="184"/>
    </row>
    <row r="290" spans="2:7" x14ac:dyDescent="0.35">
      <c r="B290" s="184"/>
      <c r="C290" s="184"/>
      <c r="D290" s="184"/>
      <c r="E290" s="184"/>
      <c r="F290" s="184"/>
      <c r="G290" s="184"/>
    </row>
    <row r="291" spans="2:7" x14ac:dyDescent="0.35">
      <c r="B291" s="184"/>
      <c r="C291" s="184"/>
      <c r="D291" s="184"/>
      <c r="E291" s="184"/>
      <c r="F291" s="184"/>
      <c r="G291" s="184"/>
    </row>
    <row r="292" spans="2:7" x14ac:dyDescent="0.35">
      <c r="B292" s="184"/>
      <c r="C292" s="184"/>
      <c r="D292" s="184"/>
      <c r="E292" s="184"/>
      <c r="F292" s="184"/>
      <c r="G292" s="184"/>
    </row>
    <row r="293" spans="2:7" x14ac:dyDescent="0.35">
      <c r="B293" s="184"/>
      <c r="C293" s="184"/>
      <c r="D293" s="184"/>
      <c r="E293" s="184"/>
      <c r="F293" s="184"/>
      <c r="G293" s="184"/>
    </row>
    <row r="294" spans="2:7" x14ac:dyDescent="0.35">
      <c r="B294" s="184"/>
      <c r="C294" s="184"/>
      <c r="D294" s="184"/>
      <c r="E294" s="184"/>
      <c r="F294" s="184"/>
      <c r="G294" s="184"/>
    </row>
    <row r="295" spans="2:7" x14ac:dyDescent="0.35">
      <c r="B295" s="184"/>
      <c r="C295" s="184"/>
      <c r="D295" s="184"/>
      <c r="E295" s="184"/>
      <c r="F295" s="184"/>
      <c r="G295" s="184"/>
    </row>
    <row r="296" spans="2:7" x14ac:dyDescent="0.35">
      <c r="B296" s="184"/>
      <c r="C296" s="184"/>
      <c r="D296" s="184"/>
      <c r="E296" s="184"/>
      <c r="F296" s="184"/>
      <c r="G296" s="184"/>
    </row>
    <row r="297" spans="2:7" x14ac:dyDescent="0.35">
      <c r="B297" s="184"/>
      <c r="C297" s="184"/>
      <c r="D297" s="184"/>
      <c r="E297" s="184"/>
      <c r="F297" s="184"/>
      <c r="G297" s="184"/>
    </row>
    <row r="298" spans="2:7" x14ac:dyDescent="0.35">
      <c r="B298" s="184"/>
      <c r="C298" s="184"/>
      <c r="D298" s="184"/>
      <c r="E298" s="184"/>
      <c r="F298" s="184"/>
      <c r="G298" s="184"/>
    </row>
    <row r="299" spans="2:7" x14ac:dyDescent="0.35">
      <c r="B299" s="184"/>
      <c r="C299" s="184"/>
      <c r="D299" s="184"/>
      <c r="E299" s="184"/>
      <c r="F299" s="184"/>
      <c r="G299" s="184"/>
    </row>
    <row r="300" spans="2:7" x14ac:dyDescent="0.35">
      <c r="B300" s="184"/>
      <c r="C300" s="184"/>
      <c r="D300" s="184"/>
      <c r="E300" s="184"/>
      <c r="F300" s="184"/>
      <c r="G300" s="184"/>
    </row>
    <row r="301" spans="2:7" x14ac:dyDescent="0.35">
      <c r="B301" s="184"/>
      <c r="C301" s="184"/>
      <c r="D301" s="184"/>
      <c r="E301" s="184"/>
      <c r="F301" s="184"/>
      <c r="G301" s="184"/>
    </row>
    <row r="302" spans="2:7" x14ac:dyDescent="0.35">
      <c r="B302" s="184"/>
      <c r="C302" s="184"/>
      <c r="D302" s="184"/>
      <c r="E302" s="184"/>
      <c r="F302" s="184"/>
      <c r="G302" s="184"/>
    </row>
    <row r="303" spans="2:7" x14ac:dyDescent="0.35">
      <c r="B303" s="184"/>
      <c r="C303" s="184"/>
      <c r="D303" s="184"/>
      <c r="E303" s="184"/>
      <c r="F303" s="184"/>
      <c r="G303" s="184"/>
    </row>
    <row r="304" spans="2:7" x14ac:dyDescent="0.35">
      <c r="B304" s="184"/>
      <c r="C304" s="184"/>
      <c r="D304" s="184"/>
      <c r="E304" s="184"/>
      <c r="F304" s="184"/>
      <c r="G304" s="184"/>
    </row>
    <row r="305" spans="2:7" x14ac:dyDescent="0.35">
      <c r="B305" s="184"/>
      <c r="C305" s="184"/>
      <c r="D305" s="184"/>
      <c r="E305" s="184"/>
      <c r="F305" s="184"/>
      <c r="G305" s="184"/>
    </row>
    <row r="306" spans="2:7" x14ac:dyDescent="0.35">
      <c r="B306" s="184"/>
      <c r="C306" s="184"/>
      <c r="D306" s="184"/>
      <c r="E306" s="184"/>
      <c r="F306" s="184"/>
      <c r="G306" s="184"/>
    </row>
    <row r="307" spans="2:7" x14ac:dyDescent="0.35">
      <c r="B307" s="184"/>
      <c r="C307" s="184"/>
      <c r="D307" s="184"/>
      <c r="E307" s="184"/>
      <c r="F307" s="184"/>
      <c r="G307" s="184"/>
    </row>
    <row r="308" spans="2:7" x14ac:dyDescent="0.35">
      <c r="B308" s="184"/>
      <c r="C308" s="184"/>
      <c r="D308" s="184"/>
      <c r="E308" s="184"/>
      <c r="F308" s="184"/>
      <c r="G308" s="184"/>
    </row>
    <row r="309" spans="2:7" x14ac:dyDescent="0.35">
      <c r="B309" s="184"/>
      <c r="C309" s="184"/>
      <c r="D309" s="184"/>
      <c r="E309" s="184"/>
      <c r="F309" s="184"/>
      <c r="G309" s="184"/>
    </row>
    <row r="310" spans="2:7" x14ac:dyDescent="0.35">
      <c r="B310" s="184"/>
      <c r="C310" s="184"/>
      <c r="D310" s="184"/>
      <c r="E310" s="184"/>
      <c r="F310" s="184"/>
      <c r="G310" s="184"/>
    </row>
    <row r="311" spans="2:7" x14ac:dyDescent="0.35">
      <c r="B311" s="184"/>
      <c r="C311" s="184"/>
      <c r="D311" s="184"/>
      <c r="E311" s="184"/>
      <c r="F311" s="184"/>
      <c r="G311" s="184"/>
    </row>
    <row r="312" spans="2:7" x14ac:dyDescent="0.35">
      <c r="B312" s="184"/>
      <c r="C312" s="184"/>
      <c r="D312" s="184"/>
      <c r="E312" s="184"/>
      <c r="F312" s="184"/>
      <c r="G312" s="184"/>
    </row>
    <row r="313" spans="2:7" x14ac:dyDescent="0.35">
      <c r="B313" s="184"/>
      <c r="C313" s="184"/>
      <c r="D313" s="184"/>
      <c r="E313" s="184"/>
      <c r="F313" s="184"/>
      <c r="G313" s="184"/>
    </row>
    <row r="314" spans="2:7" x14ac:dyDescent="0.35">
      <c r="B314" s="184"/>
      <c r="C314" s="184"/>
      <c r="D314" s="184"/>
      <c r="E314" s="184"/>
      <c r="F314" s="184"/>
      <c r="G314" s="184"/>
    </row>
    <row r="315" spans="2:7" x14ac:dyDescent="0.35">
      <c r="B315" s="184"/>
      <c r="C315" s="184"/>
      <c r="D315" s="184"/>
      <c r="E315" s="184"/>
      <c r="F315" s="184"/>
      <c r="G315" s="184"/>
    </row>
    <row r="316" spans="2:7" x14ac:dyDescent="0.35">
      <c r="B316" s="184"/>
      <c r="C316" s="184"/>
      <c r="D316" s="184"/>
      <c r="E316" s="184"/>
      <c r="F316" s="184"/>
      <c r="G316" s="184"/>
    </row>
    <row r="317" spans="2:7" x14ac:dyDescent="0.35">
      <c r="B317" s="184"/>
      <c r="C317" s="184"/>
      <c r="D317" s="184"/>
      <c r="E317" s="184"/>
      <c r="F317" s="184"/>
      <c r="G317" s="184"/>
    </row>
    <row r="318" spans="2:7" x14ac:dyDescent="0.35">
      <c r="B318" s="184"/>
      <c r="C318" s="184"/>
      <c r="D318" s="184"/>
      <c r="E318" s="184"/>
      <c r="F318" s="184"/>
      <c r="G318" s="184"/>
    </row>
    <row r="319" spans="2:7" x14ac:dyDescent="0.35">
      <c r="B319" s="184"/>
      <c r="C319" s="184"/>
      <c r="D319" s="184"/>
      <c r="E319" s="184"/>
      <c r="F319" s="184"/>
      <c r="G319" s="184"/>
    </row>
    <row r="320" spans="2:7" x14ac:dyDescent="0.35">
      <c r="B320" s="184"/>
      <c r="C320" s="184"/>
      <c r="D320" s="184"/>
      <c r="E320" s="184"/>
      <c r="F320" s="184"/>
      <c r="G320" s="184"/>
    </row>
    <row r="321" spans="2:7" x14ac:dyDescent="0.35">
      <c r="B321" s="184"/>
      <c r="C321" s="184"/>
      <c r="D321" s="184"/>
      <c r="E321" s="184"/>
      <c r="F321" s="184"/>
      <c r="G321" s="184"/>
    </row>
    <row r="322" spans="2:7" x14ac:dyDescent="0.35">
      <c r="B322" s="184"/>
      <c r="C322" s="184"/>
      <c r="D322" s="184"/>
      <c r="E322" s="184"/>
      <c r="F322" s="184"/>
      <c r="G322" s="184"/>
    </row>
    <row r="323" spans="2:7" x14ac:dyDescent="0.35">
      <c r="B323" s="184"/>
      <c r="C323" s="184"/>
      <c r="D323" s="184"/>
      <c r="E323" s="184"/>
      <c r="F323" s="184"/>
      <c r="G323" s="184"/>
    </row>
    <row r="324" spans="2:7" x14ac:dyDescent="0.35">
      <c r="B324" s="184"/>
      <c r="C324" s="184"/>
      <c r="D324" s="184"/>
      <c r="E324" s="184"/>
      <c r="F324" s="184"/>
      <c r="G324" s="184"/>
    </row>
    <row r="325" spans="2:7" x14ac:dyDescent="0.35">
      <c r="B325" s="184"/>
      <c r="C325" s="184"/>
      <c r="D325" s="184"/>
      <c r="E325" s="184"/>
      <c r="F325" s="184"/>
      <c r="G325" s="184"/>
    </row>
    <row r="326" spans="2:7" x14ac:dyDescent="0.35">
      <c r="B326" s="184"/>
      <c r="C326" s="184"/>
      <c r="D326" s="184"/>
      <c r="E326" s="184"/>
      <c r="F326" s="184"/>
      <c r="G326" s="184"/>
    </row>
    <row r="327" spans="2:7" x14ac:dyDescent="0.35">
      <c r="B327" s="184"/>
      <c r="C327" s="184"/>
      <c r="D327" s="184"/>
      <c r="E327" s="184"/>
      <c r="F327" s="184"/>
      <c r="G327" s="184"/>
    </row>
    <row r="328" spans="2:7" x14ac:dyDescent="0.35">
      <c r="B328" s="184"/>
      <c r="C328" s="184"/>
      <c r="D328" s="184"/>
      <c r="E328" s="184"/>
      <c r="F328" s="184"/>
      <c r="G328" s="184"/>
    </row>
    <row r="329" spans="2:7" x14ac:dyDescent="0.35">
      <c r="B329" s="184"/>
      <c r="C329" s="184"/>
      <c r="D329" s="184"/>
      <c r="E329" s="184"/>
      <c r="F329" s="184"/>
      <c r="G329" s="184"/>
    </row>
    <row r="330" spans="2:7" x14ac:dyDescent="0.35">
      <c r="B330" s="184"/>
      <c r="C330" s="184"/>
      <c r="D330" s="184"/>
      <c r="E330" s="184"/>
      <c r="F330" s="184"/>
      <c r="G330" s="184"/>
    </row>
    <row r="331" spans="2:7" x14ac:dyDescent="0.35">
      <c r="B331" s="184"/>
      <c r="C331" s="184"/>
      <c r="D331" s="184"/>
      <c r="E331" s="184"/>
      <c r="F331" s="184"/>
      <c r="G331" s="184"/>
    </row>
    <row r="332" spans="2:7" x14ac:dyDescent="0.35">
      <c r="B332" s="184"/>
      <c r="C332" s="184"/>
      <c r="D332" s="184"/>
      <c r="E332" s="184"/>
      <c r="F332" s="184"/>
      <c r="G332" s="184"/>
    </row>
    <row r="333" spans="2:7" x14ac:dyDescent="0.35">
      <c r="B333" s="184"/>
      <c r="C333" s="184"/>
      <c r="D333" s="184"/>
      <c r="E333" s="184"/>
      <c r="F333" s="184"/>
      <c r="G333" s="184"/>
    </row>
    <row r="334" spans="2:7" x14ac:dyDescent="0.35">
      <c r="B334" s="184"/>
      <c r="C334" s="184"/>
      <c r="D334" s="184"/>
      <c r="E334" s="184"/>
      <c r="F334" s="184"/>
      <c r="G334" s="184"/>
    </row>
    <row r="335" spans="2:7" x14ac:dyDescent="0.35">
      <c r="B335" s="184"/>
      <c r="C335" s="184"/>
      <c r="D335" s="184"/>
      <c r="E335" s="184"/>
      <c r="F335" s="184"/>
      <c r="G335" s="184"/>
    </row>
    <row r="336" spans="2:7" x14ac:dyDescent="0.35">
      <c r="B336" s="184"/>
      <c r="C336" s="184"/>
      <c r="D336" s="184"/>
      <c r="E336" s="184"/>
      <c r="F336" s="184"/>
      <c r="G336" s="184"/>
    </row>
    <row r="337" spans="2:7" x14ac:dyDescent="0.35">
      <c r="B337" s="184"/>
      <c r="C337" s="184"/>
      <c r="D337" s="184"/>
      <c r="E337" s="184"/>
      <c r="F337" s="184"/>
      <c r="G337" s="184"/>
    </row>
    <row r="338" spans="2:7" x14ac:dyDescent="0.35">
      <c r="B338" s="184"/>
      <c r="C338" s="184"/>
      <c r="D338" s="184"/>
      <c r="E338" s="184"/>
      <c r="F338" s="184"/>
      <c r="G338" s="184"/>
    </row>
    <row r="339" spans="2:7" x14ac:dyDescent="0.35">
      <c r="B339" s="184"/>
      <c r="C339" s="184"/>
      <c r="D339" s="184"/>
      <c r="E339" s="184"/>
      <c r="F339" s="184"/>
      <c r="G339" s="184"/>
    </row>
    <row r="340" spans="2:7" x14ac:dyDescent="0.35">
      <c r="B340" s="184"/>
      <c r="C340" s="184"/>
      <c r="D340" s="184"/>
      <c r="E340" s="184"/>
      <c r="F340" s="184"/>
      <c r="G340" s="184"/>
    </row>
    <row r="341" spans="2:7" x14ac:dyDescent="0.35">
      <c r="B341" s="184"/>
      <c r="C341" s="184"/>
      <c r="D341" s="184"/>
      <c r="E341" s="184"/>
      <c r="F341" s="184"/>
      <c r="G341" s="184"/>
    </row>
    <row r="342" spans="2:7" x14ac:dyDescent="0.35">
      <c r="B342" s="184"/>
      <c r="C342" s="184"/>
      <c r="D342" s="184"/>
      <c r="E342" s="184"/>
      <c r="F342" s="184"/>
      <c r="G342" s="184"/>
    </row>
    <row r="343" spans="2:7" x14ac:dyDescent="0.35">
      <c r="B343" s="184"/>
      <c r="C343" s="184"/>
      <c r="D343" s="184"/>
      <c r="E343" s="184"/>
      <c r="F343" s="184"/>
      <c r="G343" s="184"/>
    </row>
    <row r="344" spans="2:7" x14ac:dyDescent="0.35">
      <c r="B344" s="184"/>
      <c r="C344" s="184"/>
      <c r="D344" s="184"/>
      <c r="E344" s="184"/>
      <c r="F344" s="184"/>
      <c r="G344" s="184"/>
    </row>
    <row r="345" spans="2:7" x14ac:dyDescent="0.35">
      <c r="B345" s="184"/>
      <c r="C345" s="184"/>
      <c r="D345" s="184"/>
      <c r="E345" s="184"/>
      <c r="F345" s="184"/>
      <c r="G345" s="184"/>
    </row>
    <row r="346" spans="2:7" x14ac:dyDescent="0.35">
      <c r="B346" s="184"/>
      <c r="C346" s="184"/>
      <c r="D346" s="184"/>
      <c r="E346" s="184"/>
      <c r="F346" s="184"/>
      <c r="G346" s="184"/>
    </row>
    <row r="347" spans="2:7" x14ac:dyDescent="0.35">
      <c r="B347" s="184"/>
      <c r="C347" s="184"/>
      <c r="D347" s="184"/>
      <c r="E347" s="184"/>
      <c r="F347" s="184"/>
      <c r="G347" s="184"/>
    </row>
    <row r="348" spans="2:7" x14ac:dyDescent="0.35">
      <c r="B348" s="184"/>
      <c r="C348" s="184"/>
      <c r="D348" s="184"/>
      <c r="E348" s="184"/>
      <c r="F348" s="184"/>
      <c r="G348" s="184"/>
    </row>
    <row r="349" spans="2:7" x14ac:dyDescent="0.35">
      <c r="B349" s="184"/>
      <c r="C349" s="184"/>
      <c r="D349" s="184"/>
      <c r="E349" s="184"/>
      <c r="F349" s="184"/>
      <c r="G349" s="184"/>
    </row>
    <row r="350" spans="2:7" x14ac:dyDescent="0.35">
      <c r="B350" s="184"/>
      <c r="C350" s="184"/>
      <c r="D350" s="184"/>
      <c r="E350" s="184"/>
      <c r="F350" s="184"/>
      <c r="G350" s="184"/>
    </row>
    <row r="351" spans="2:7" x14ac:dyDescent="0.35">
      <c r="B351" s="184"/>
      <c r="C351" s="184"/>
      <c r="D351" s="184"/>
      <c r="E351" s="184"/>
      <c r="F351" s="184"/>
      <c r="G351" s="184"/>
    </row>
    <row r="352" spans="2:7" x14ac:dyDescent="0.35">
      <c r="B352" s="184"/>
      <c r="C352" s="184"/>
      <c r="D352" s="184"/>
      <c r="E352" s="184"/>
      <c r="F352" s="184"/>
      <c r="G352" s="184"/>
    </row>
    <row r="353" spans="2:7" x14ac:dyDescent="0.35">
      <c r="B353" s="184"/>
      <c r="C353" s="184"/>
      <c r="D353" s="184"/>
      <c r="E353" s="184"/>
      <c r="F353" s="184"/>
      <c r="G353" s="184"/>
    </row>
    <row r="354" spans="2:7" x14ac:dyDescent="0.35">
      <c r="B354" s="184"/>
      <c r="C354" s="184"/>
      <c r="D354" s="184"/>
      <c r="E354" s="184"/>
      <c r="F354" s="184"/>
      <c r="G354" s="184"/>
    </row>
    <row r="355" spans="2:7" x14ac:dyDescent="0.35">
      <c r="B355" s="184"/>
      <c r="C355" s="184"/>
      <c r="D355" s="184"/>
      <c r="E355" s="184"/>
      <c r="F355" s="184"/>
      <c r="G355" s="184"/>
    </row>
    <row r="356" spans="2:7" x14ac:dyDescent="0.35">
      <c r="B356" s="184"/>
      <c r="C356" s="184"/>
      <c r="D356" s="184"/>
      <c r="E356" s="184"/>
      <c r="F356" s="184"/>
      <c r="G356" s="184"/>
    </row>
    <row r="357" spans="2:7" x14ac:dyDescent="0.35">
      <c r="B357" s="184"/>
      <c r="C357" s="184"/>
      <c r="D357" s="184"/>
      <c r="E357" s="184"/>
      <c r="F357" s="184"/>
      <c r="G357" s="184"/>
    </row>
    <row r="358" spans="2:7" x14ac:dyDescent="0.35">
      <c r="B358" s="184"/>
      <c r="C358" s="184"/>
      <c r="D358" s="184"/>
      <c r="E358" s="184"/>
      <c r="F358" s="184"/>
      <c r="G358" s="184"/>
    </row>
    <row r="359" spans="2:7" x14ac:dyDescent="0.35">
      <c r="B359" s="184"/>
      <c r="C359" s="184"/>
      <c r="D359" s="184"/>
      <c r="E359" s="184"/>
      <c r="F359" s="184"/>
      <c r="G359" s="184"/>
    </row>
    <row r="360" spans="2:7" x14ac:dyDescent="0.35">
      <c r="B360" s="184"/>
      <c r="C360" s="184"/>
      <c r="D360" s="184"/>
      <c r="E360" s="184"/>
      <c r="F360" s="184"/>
      <c r="G360" s="184"/>
    </row>
    <row r="361" spans="2:7" x14ac:dyDescent="0.35">
      <c r="B361" s="184"/>
      <c r="C361" s="184"/>
      <c r="D361" s="184"/>
      <c r="E361" s="184"/>
      <c r="F361" s="184"/>
      <c r="G361" s="184"/>
    </row>
    <row r="362" spans="2:7" x14ac:dyDescent="0.35">
      <c r="B362" s="184"/>
      <c r="C362" s="184"/>
      <c r="D362" s="184"/>
      <c r="E362" s="184"/>
      <c r="F362" s="184"/>
      <c r="G362" s="184"/>
    </row>
    <row r="363" spans="2:7" x14ac:dyDescent="0.35">
      <c r="B363" s="184"/>
      <c r="C363" s="184"/>
      <c r="D363" s="184"/>
      <c r="E363" s="184"/>
      <c r="F363" s="184"/>
      <c r="G363" s="184"/>
    </row>
    <row r="364" spans="2:7" x14ac:dyDescent="0.35">
      <c r="B364" s="184"/>
      <c r="C364" s="184"/>
      <c r="D364" s="184"/>
      <c r="E364" s="184"/>
      <c r="F364" s="184"/>
      <c r="G364" s="184"/>
    </row>
    <row r="365" spans="2:7" x14ac:dyDescent="0.35">
      <c r="B365" s="184"/>
      <c r="C365" s="184"/>
      <c r="D365" s="184"/>
      <c r="E365" s="184"/>
      <c r="F365" s="184"/>
      <c r="G365" s="184"/>
    </row>
    <row r="366" spans="2:7" x14ac:dyDescent="0.35">
      <c r="B366" s="184"/>
      <c r="C366" s="184"/>
      <c r="D366" s="184"/>
      <c r="E366" s="184"/>
      <c r="F366" s="184"/>
      <c r="G366" s="184"/>
    </row>
    <row r="367" spans="2:7" x14ac:dyDescent="0.35">
      <c r="B367" s="184"/>
      <c r="C367" s="184"/>
      <c r="D367" s="184"/>
      <c r="E367" s="184"/>
      <c r="F367" s="184"/>
      <c r="G367" s="184"/>
    </row>
    <row r="368" spans="2:7" x14ac:dyDescent="0.35">
      <c r="B368" s="184"/>
      <c r="C368" s="184"/>
      <c r="D368" s="184"/>
      <c r="E368" s="184"/>
      <c r="F368" s="184"/>
      <c r="G368" s="184"/>
    </row>
    <row r="369" spans="2:7" x14ac:dyDescent="0.35">
      <c r="B369" s="184"/>
      <c r="C369" s="184"/>
      <c r="D369" s="184"/>
      <c r="E369" s="184"/>
      <c r="F369" s="184"/>
      <c r="G369" s="184"/>
    </row>
    <row r="370" spans="2:7" x14ac:dyDescent="0.35">
      <c r="B370" s="184"/>
      <c r="C370" s="184"/>
      <c r="D370" s="184"/>
      <c r="E370" s="184"/>
      <c r="F370" s="184"/>
      <c r="G370" s="184"/>
    </row>
    <row r="371" spans="2:7" x14ac:dyDescent="0.35">
      <c r="B371" s="184"/>
      <c r="C371" s="184"/>
      <c r="D371" s="184"/>
      <c r="E371" s="184"/>
      <c r="F371" s="184"/>
      <c r="G371" s="184"/>
    </row>
    <row r="372" spans="2:7" x14ac:dyDescent="0.35">
      <c r="B372" s="184"/>
      <c r="C372" s="184"/>
      <c r="D372" s="184"/>
      <c r="E372" s="184"/>
      <c r="F372" s="184"/>
      <c r="G372" s="184"/>
    </row>
    <row r="373" spans="2:7" x14ac:dyDescent="0.35">
      <c r="B373" s="184"/>
      <c r="C373" s="184"/>
      <c r="D373" s="184"/>
      <c r="E373" s="184"/>
      <c r="F373" s="184"/>
      <c r="G373" s="184"/>
    </row>
    <row r="374" spans="2:7" x14ac:dyDescent="0.35">
      <c r="B374" s="184"/>
      <c r="C374" s="184"/>
      <c r="D374" s="184"/>
      <c r="E374" s="184"/>
      <c r="F374" s="184"/>
      <c r="G374" s="184"/>
    </row>
    <row r="375" spans="2:7" x14ac:dyDescent="0.35">
      <c r="B375" s="184"/>
      <c r="C375" s="184"/>
      <c r="D375" s="184"/>
      <c r="E375" s="184"/>
      <c r="F375" s="184"/>
      <c r="G375" s="184"/>
    </row>
    <row r="376" spans="2:7" x14ac:dyDescent="0.35">
      <c r="B376" s="184"/>
      <c r="C376" s="184"/>
      <c r="D376" s="184"/>
      <c r="E376" s="184"/>
      <c r="F376" s="184"/>
      <c r="G376" s="184"/>
    </row>
    <row r="377" spans="2:7" x14ac:dyDescent="0.35">
      <c r="B377" s="184"/>
      <c r="C377" s="184"/>
      <c r="D377" s="184"/>
      <c r="E377" s="184"/>
      <c r="F377" s="184"/>
      <c r="G377" s="184"/>
    </row>
    <row r="378" spans="2:7" x14ac:dyDescent="0.35">
      <c r="B378" s="184"/>
      <c r="C378" s="184"/>
      <c r="D378" s="184"/>
      <c r="E378" s="184"/>
      <c r="F378" s="184"/>
      <c r="G378" s="184"/>
    </row>
    <row r="379" spans="2:7" x14ac:dyDescent="0.35">
      <c r="B379" s="184"/>
      <c r="C379" s="184"/>
      <c r="D379" s="184"/>
      <c r="E379" s="184"/>
      <c r="F379" s="184"/>
      <c r="G379" s="184"/>
    </row>
    <row r="380" spans="2:7" x14ac:dyDescent="0.35">
      <c r="B380" s="184"/>
      <c r="C380" s="184"/>
      <c r="D380" s="184"/>
      <c r="E380" s="184"/>
      <c r="F380" s="184"/>
      <c r="G380" s="184"/>
    </row>
    <row r="381" spans="2:7" x14ac:dyDescent="0.35">
      <c r="B381" s="184"/>
      <c r="C381" s="184"/>
      <c r="D381" s="184"/>
      <c r="E381" s="184"/>
      <c r="F381" s="184"/>
      <c r="G381" s="184"/>
    </row>
    <row r="382" spans="2:7" x14ac:dyDescent="0.35">
      <c r="B382" s="184"/>
      <c r="C382" s="184"/>
      <c r="D382" s="184"/>
      <c r="E382" s="184"/>
      <c r="F382" s="184"/>
      <c r="G382" s="184"/>
    </row>
    <row r="383" spans="2:7" x14ac:dyDescent="0.35">
      <c r="B383" s="184"/>
      <c r="C383" s="184"/>
      <c r="D383" s="184"/>
      <c r="E383" s="184"/>
      <c r="F383" s="184"/>
      <c r="G383" s="184"/>
    </row>
    <row r="384" spans="2:7" x14ac:dyDescent="0.35">
      <c r="B384" s="184"/>
      <c r="C384" s="184"/>
      <c r="D384" s="184"/>
      <c r="E384" s="184"/>
      <c r="F384" s="184"/>
      <c r="G384" s="184"/>
    </row>
    <row r="385" spans="2:7" x14ac:dyDescent="0.35">
      <c r="B385" s="184"/>
      <c r="C385" s="184"/>
      <c r="D385" s="184"/>
      <c r="E385" s="184"/>
      <c r="F385" s="184"/>
      <c r="G385" s="184"/>
    </row>
    <row r="386" spans="2:7" x14ac:dyDescent="0.35">
      <c r="B386" s="184"/>
      <c r="C386" s="184"/>
      <c r="D386" s="184"/>
      <c r="E386" s="184"/>
      <c r="F386" s="184"/>
      <c r="G386" s="184"/>
    </row>
    <row r="387" spans="2:7" x14ac:dyDescent="0.35">
      <c r="B387" s="184"/>
      <c r="C387" s="184"/>
      <c r="D387" s="184"/>
      <c r="E387" s="184"/>
      <c r="F387" s="184"/>
      <c r="G387" s="184"/>
    </row>
    <row r="388" spans="2:7" x14ac:dyDescent="0.35">
      <c r="B388" s="184"/>
      <c r="C388" s="184"/>
      <c r="D388" s="184"/>
      <c r="E388" s="184"/>
      <c r="F388" s="184"/>
      <c r="G388" s="184"/>
    </row>
    <row r="389" spans="2:7" x14ac:dyDescent="0.35">
      <c r="B389" s="184"/>
      <c r="C389" s="184"/>
      <c r="D389" s="184"/>
      <c r="E389" s="184"/>
      <c r="F389" s="184"/>
      <c r="G389" s="184"/>
    </row>
    <row r="390" spans="2:7" x14ac:dyDescent="0.35">
      <c r="B390" s="184"/>
      <c r="C390" s="184"/>
      <c r="D390" s="184"/>
      <c r="E390" s="184"/>
      <c r="F390" s="184"/>
      <c r="G390" s="184"/>
    </row>
    <row r="391" spans="2:7" x14ac:dyDescent="0.35">
      <c r="B391" s="184"/>
      <c r="C391" s="184"/>
      <c r="D391" s="184"/>
      <c r="E391" s="184"/>
      <c r="F391" s="184"/>
      <c r="G391" s="184"/>
    </row>
    <row r="392" spans="2:7" x14ac:dyDescent="0.35">
      <c r="B392" s="184"/>
      <c r="C392" s="184"/>
      <c r="D392" s="184"/>
      <c r="E392" s="184"/>
      <c r="F392" s="184"/>
      <c r="G392" s="184"/>
    </row>
    <row r="393" spans="2:7" x14ac:dyDescent="0.35">
      <c r="B393" s="184"/>
      <c r="C393" s="184"/>
      <c r="D393" s="184"/>
      <c r="E393" s="184"/>
      <c r="F393" s="184"/>
      <c r="G393" s="184"/>
    </row>
    <row r="394" spans="2:7" x14ac:dyDescent="0.35">
      <c r="B394" s="184"/>
      <c r="C394" s="184"/>
      <c r="D394" s="184"/>
      <c r="E394" s="184"/>
      <c r="F394" s="184"/>
      <c r="G394" s="184"/>
    </row>
    <row r="395" spans="2:7" x14ac:dyDescent="0.35">
      <c r="B395" s="184"/>
      <c r="C395" s="184"/>
      <c r="D395" s="184"/>
      <c r="E395" s="184"/>
      <c r="F395" s="184"/>
      <c r="G395" s="184"/>
    </row>
    <row r="396" spans="2:7" x14ac:dyDescent="0.35">
      <c r="B396" s="184"/>
      <c r="C396" s="184"/>
      <c r="D396" s="184"/>
      <c r="E396" s="184"/>
      <c r="F396" s="184"/>
      <c r="G396" s="184"/>
    </row>
    <row r="397" spans="2:7" x14ac:dyDescent="0.35">
      <c r="B397" s="184"/>
      <c r="C397" s="184"/>
      <c r="D397" s="184"/>
      <c r="E397" s="184"/>
      <c r="F397" s="184"/>
      <c r="G397" s="184"/>
    </row>
    <row r="398" spans="2:7" x14ac:dyDescent="0.35">
      <c r="B398" s="184"/>
      <c r="C398" s="184"/>
      <c r="D398" s="184"/>
      <c r="E398" s="184"/>
      <c r="F398" s="184"/>
      <c r="G398" s="184"/>
    </row>
    <row r="399" spans="2:7" x14ac:dyDescent="0.35">
      <c r="B399" s="184"/>
      <c r="C399" s="184"/>
      <c r="D399" s="184"/>
      <c r="E399" s="184"/>
      <c r="F399" s="184"/>
      <c r="G399" s="184"/>
    </row>
    <row r="400" spans="2:7" x14ac:dyDescent="0.35">
      <c r="B400" s="184"/>
      <c r="C400" s="184"/>
      <c r="D400" s="184"/>
      <c r="E400" s="184"/>
      <c r="F400" s="184"/>
      <c r="G400" s="184"/>
    </row>
    <row r="401" spans="2:7" x14ac:dyDescent="0.35">
      <c r="B401" s="184"/>
      <c r="C401" s="184"/>
      <c r="D401" s="184"/>
      <c r="E401" s="184"/>
      <c r="F401" s="184"/>
      <c r="G401" s="184"/>
    </row>
    <row r="402" spans="2:7" x14ac:dyDescent="0.35">
      <c r="B402" s="184"/>
      <c r="C402" s="184"/>
      <c r="D402" s="184"/>
      <c r="E402" s="184"/>
      <c r="F402" s="184"/>
      <c r="G402" s="184"/>
    </row>
    <row r="403" spans="2:7" x14ac:dyDescent="0.35">
      <c r="B403" s="184"/>
      <c r="C403" s="184"/>
      <c r="D403" s="184"/>
      <c r="E403" s="184"/>
      <c r="F403" s="184"/>
      <c r="G403" s="184"/>
    </row>
    <row r="404" spans="2:7" x14ac:dyDescent="0.35">
      <c r="B404" s="184"/>
      <c r="C404" s="184"/>
      <c r="D404" s="184"/>
      <c r="E404" s="184"/>
      <c r="F404" s="184"/>
      <c r="G404" s="184"/>
    </row>
    <row r="405" spans="2:7" x14ac:dyDescent="0.35">
      <c r="B405" s="184"/>
      <c r="C405" s="184"/>
      <c r="D405" s="184"/>
      <c r="E405" s="184"/>
      <c r="F405" s="184"/>
      <c r="G405" s="184"/>
    </row>
    <row r="406" spans="2:7" x14ac:dyDescent="0.35">
      <c r="B406" s="184"/>
      <c r="C406" s="184"/>
      <c r="D406" s="184"/>
      <c r="E406" s="184"/>
      <c r="F406" s="184"/>
      <c r="G406" s="184"/>
    </row>
    <row r="407" spans="2:7" x14ac:dyDescent="0.35">
      <c r="B407" s="184"/>
      <c r="C407" s="184"/>
      <c r="D407" s="184"/>
      <c r="E407" s="184"/>
      <c r="F407" s="184"/>
      <c r="G407" s="184"/>
    </row>
    <row r="408" spans="2:7" x14ac:dyDescent="0.35">
      <c r="B408" s="184"/>
      <c r="C408" s="184"/>
      <c r="D408" s="184"/>
      <c r="E408" s="184"/>
      <c r="F408" s="184"/>
      <c r="G408" s="184"/>
    </row>
    <row r="409" spans="2:7" x14ac:dyDescent="0.35">
      <c r="B409" s="184"/>
      <c r="C409" s="184"/>
      <c r="D409" s="184"/>
      <c r="E409" s="184"/>
      <c r="F409" s="184"/>
      <c r="G409" s="184"/>
    </row>
    <row r="410" spans="2:7" x14ac:dyDescent="0.35">
      <c r="B410" s="184"/>
      <c r="C410" s="184"/>
      <c r="D410" s="184"/>
      <c r="E410" s="184"/>
      <c r="F410" s="184"/>
      <c r="G410" s="184"/>
    </row>
    <row r="411" spans="2:7" x14ac:dyDescent="0.35">
      <c r="B411" s="184"/>
      <c r="C411" s="184"/>
      <c r="D411" s="184"/>
      <c r="E411" s="184"/>
      <c r="F411" s="184"/>
      <c r="G411" s="184"/>
    </row>
    <row r="412" spans="2:7" x14ac:dyDescent="0.35">
      <c r="B412" s="184"/>
      <c r="C412" s="184"/>
      <c r="D412" s="184"/>
      <c r="E412" s="184"/>
      <c r="F412" s="184"/>
      <c r="G412" s="184"/>
    </row>
    <row r="413" spans="2:7" x14ac:dyDescent="0.35">
      <c r="B413" s="184"/>
      <c r="C413" s="184"/>
      <c r="D413" s="184"/>
      <c r="E413" s="184"/>
      <c r="F413" s="184"/>
      <c r="G413" s="184"/>
    </row>
    <row r="414" spans="2:7" x14ac:dyDescent="0.35">
      <c r="B414" s="184"/>
      <c r="C414" s="184"/>
      <c r="D414" s="184"/>
      <c r="E414" s="184"/>
      <c r="F414" s="184"/>
      <c r="G414" s="184"/>
    </row>
    <row r="415" spans="2:7" x14ac:dyDescent="0.35">
      <c r="B415" s="184"/>
      <c r="C415" s="184"/>
      <c r="D415" s="184"/>
      <c r="E415" s="184"/>
      <c r="F415" s="184"/>
      <c r="G415" s="184"/>
    </row>
    <row r="416" spans="2:7" x14ac:dyDescent="0.35">
      <c r="B416" s="184"/>
      <c r="C416" s="184"/>
      <c r="D416" s="184"/>
      <c r="E416" s="184"/>
      <c r="F416" s="184"/>
      <c r="G416" s="184"/>
    </row>
    <row r="417" spans="2:7" x14ac:dyDescent="0.35">
      <c r="B417" s="184"/>
      <c r="C417" s="184"/>
      <c r="D417" s="184"/>
      <c r="E417" s="184"/>
      <c r="F417" s="184"/>
      <c r="G417" s="184"/>
    </row>
    <row r="418" spans="2:7" x14ac:dyDescent="0.35">
      <c r="B418" s="184"/>
      <c r="C418" s="184"/>
      <c r="D418" s="184"/>
      <c r="E418" s="184"/>
      <c r="F418" s="184"/>
      <c r="G418" s="184"/>
    </row>
    <row r="419" spans="2:7" x14ac:dyDescent="0.35">
      <c r="B419" s="184"/>
      <c r="C419" s="184"/>
      <c r="D419" s="184"/>
      <c r="E419" s="184"/>
      <c r="F419" s="184"/>
      <c r="G419" s="184"/>
    </row>
    <row r="420" spans="2:7" x14ac:dyDescent="0.35">
      <c r="B420" s="184"/>
      <c r="C420" s="184"/>
      <c r="D420" s="184"/>
      <c r="E420" s="184"/>
      <c r="F420" s="184"/>
      <c r="G420" s="184"/>
    </row>
    <row r="421" spans="2:7" x14ac:dyDescent="0.35">
      <c r="B421" s="184"/>
      <c r="C421" s="184"/>
      <c r="D421" s="184"/>
      <c r="E421" s="184"/>
      <c r="F421" s="184"/>
      <c r="G421" s="184"/>
    </row>
    <row r="422" spans="2:7" x14ac:dyDescent="0.35">
      <c r="B422" s="184"/>
      <c r="C422" s="184"/>
      <c r="D422" s="184"/>
      <c r="E422" s="184"/>
      <c r="F422" s="184"/>
      <c r="G422" s="184"/>
    </row>
    <row r="423" spans="2:7" x14ac:dyDescent="0.35">
      <c r="B423" s="184"/>
      <c r="C423" s="184"/>
      <c r="D423" s="184"/>
      <c r="E423" s="184"/>
      <c r="F423" s="184"/>
      <c r="G423" s="184"/>
    </row>
    <row r="424" spans="2:7" x14ac:dyDescent="0.35">
      <c r="B424" s="184"/>
      <c r="C424" s="184"/>
      <c r="D424" s="184"/>
      <c r="E424" s="184"/>
      <c r="F424" s="184"/>
      <c r="G424" s="184"/>
    </row>
    <row r="425" spans="2:7" x14ac:dyDescent="0.35">
      <c r="B425" s="184"/>
      <c r="C425" s="184"/>
      <c r="D425" s="184"/>
      <c r="E425" s="184"/>
      <c r="F425" s="184"/>
      <c r="G425" s="184"/>
    </row>
    <row r="426" spans="2:7" x14ac:dyDescent="0.35">
      <c r="B426" s="184"/>
      <c r="C426" s="184"/>
      <c r="D426" s="184"/>
      <c r="E426" s="184"/>
      <c r="F426" s="184"/>
      <c r="G426" s="184"/>
    </row>
    <row r="427" spans="2:7" x14ac:dyDescent="0.35">
      <c r="B427" s="184"/>
      <c r="C427" s="184"/>
      <c r="D427" s="184"/>
      <c r="E427" s="184"/>
      <c r="F427" s="184"/>
      <c r="G427" s="184"/>
    </row>
    <row r="428" spans="2:7" x14ac:dyDescent="0.35">
      <c r="B428" s="184"/>
      <c r="C428" s="184"/>
      <c r="D428" s="184"/>
      <c r="E428" s="184"/>
      <c r="F428" s="184"/>
      <c r="G428" s="184"/>
    </row>
    <row r="429" spans="2:7" x14ac:dyDescent="0.35">
      <c r="B429" s="184"/>
      <c r="C429" s="184"/>
      <c r="D429" s="184"/>
      <c r="E429" s="184"/>
      <c r="F429" s="184"/>
      <c r="G429" s="184"/>
    </row>
    <row r="430" spans="2:7" x14ac:dyDescent="0.35">
      <c r="B430" s="184"/>
      <c r="C430" s="184"/>
      <c r="D430" s="184"/>
      <c r="E430" s="184"/>
      <c r="F430" s="184"/>
      <c r="G430" s="184"/>
    </row>
    <row r="431" spans="2:7" x14ac:dyDescent="0.35">
      <c r="B431" s="184"/>
      <c r="C431" s="184"/>
      <c r="D431" s="184"/>
      <c r="E431" s="184"/>
      <c r="F431" s="184"/>
      <c r="G431" s="184"/>
    </row>
    <row r="432" spans="2:7" x14ac:dyDescent="0.35">
      <c r="B432" s="184"/>
      <c r="C432" s="184"/>
      <c r="D432" s="184"/>
      <c r="E432" s="184"/>
      <c r="F432" s="184"/>
      <c r="G432" s="184"/>
    </row>
    <row r="433" spans="2:7" x14ac:dyDescent="0.35">
      <c r="B433" s="184"/>
      <c r="C433" s="184"/>
      <c r="D433" s="184"/>
      <c r="E433" s="184"/>
      <c r="F433" s="184"/>
      <c r="G433" s="184"/>
    </row>
    <row r="434" spans="2:7" x14ac:dyDescent="0.35">
      <c r="B434" s="184"/>
      <c r="C434" s="184"/>
      <c r="D434" s="184"/>
      <c r="E434" s="184"/>
      <c r="F434" s="184"/>
      <c r="G434" s="184"/>
    </row>
    <row r="435" spans="2:7" x14ac:dyDescent="0.35">
      <c r="B435" s="184"/>
      <c r="C435" s="184"/>
      <c r="D435" s="184"/>
      <c r="E435" s="184"/>
      <c r="F435" s="184"/>
      <c r="G435" s="184"/>
    </row>
    <row r="436" spans="2:7" x14ac:dyDescent="0.35">
      <c r="B436" s="184"/>
      <c r="C436" s="184"/>
      <c r="D436" s="184"/>
      <c r="E436" s="184"/>
      <c r="F436" s="184"/>
      <c r="G436" s="184"/>
    </row>
    <row r="437" spans="2:7" x14ac:dyDescent="0.35">
      <c r="B437" s="184"/>
      <c r="C437" s="184"/>
      <c r="D437" s="184"/>
      <c r="E437" s="184"/>
      <c r="F437" s="184"/>
      <c r="G437" s="184"/>
    </row>
    <row r="438" spans="2:7" x14ac:dyDescent="0.35">
      <c r="B438" s="184"/>
      <c r="C438" s="184"/>
      <c r="D438" s="184"/>
      <c r="E438" s="184"/>
      <c r="F438" s="184"/>
      <c r="G438" s="184"/>
    </row>
    <row r="439" spans="2:7" x14ac:dyDescent="0.35">
      <c r="B439" s="184"/>
      <c r="C439" s="184"/>
      <c r="D439" s="184"/>
      <c r="E439" s="184"/>
      <c r="F439" s="184"/>
      <c r="G439" s="184"/>
    </row>
    <row r="440" spans="2:7" x14ac:dyDescent="0.35">
      <c r="B440" s="184"/>
      <c r="C440" s="184"/>
      <c r="D440" s="184"/>
      <c r="E440" s="184"/>
      <c r="F440" s="184"/>
      <c r="G440" s="184"/>
    </row>
    <row r="441" spans="2:7" x14ac:dyDescent="0.35">
      <c r="B441" s="184"/>
      <c r="C441" s="184"/>
      <c r="D441" s="184"/>
      <c r="E441" s="184"/>
      <c r="F441" s="184"/>
      <c r="G441" s="184"/>
    </row>
    <row r="442" spans="2:7" x14ac:dyDescent="0.35">
      <c r="B442" s="184"/>
      <c r="C442" s="184"/>
      <c r="D442" s="184"/>
      <c r="E442" s="184"/>
      <c r="F442" s="184"/>
      <c r="G442" s="184"/>
    </row>
    <row r="443" spans="2:7" x14ac:dyDescent="0.35">
      <c r="B443" s="184"/>
      <c r="C443" s="184"/>
      <c r="D443" s="184"/>
      <c r="E443" s="184"/>
      <c r="F443" s="184"/>
      <c r="G443" s="184"/>
    </row>
    <row r="444" spans="2:7" x14ac:dyDescent="0.35">
      <c r="B444" s="184"/>
      <c r="C444" s="184"/>
      <c r="D444" s="184"/>
      <c r="E444" s="184"/>
      <c r="F444" s="184"/>
      <c r="G444" s="184"/>
    </row>
    <row r="445" spans="2:7" x14ac:dyDescent="0.35">
      <c r="B445" s="184"/>
      <c r="C445" s="184"/>
      <c r="D445" s="184"/>
      <c r="E445" s="184"/>
      <c r="F445" s="184"/>
      <c r="G445" s="184"/>
    </row>
    <row r="446" spans="2:7" x14ac:dyDescent="0.35">
      <c r="B446" s="184"/>
      <c r="C446" s="184"/>
      <c r="D446" s="184"/>
      <c r="E446" s="184"/>
      <c r="F446" s="184"/>
      <c r="G446" s="184"/>
    </row>
    <row r="447" spans="2:7" x14ac:dyDescent="0.35">
      <c r="B447" s="184"/>
      <c r="C447" s="184"/>
      <c r="D447" s="184"/>
      <c r="E447" s="184"/>
      <c r="F447" s="184"/>
      <c r="G447" s="184"/>
    </row>
    <row r="448" spans="2:7" x14ac:dyDescent="0.35">
      <c r="B448" s="184"/>
      <c r="C448" s="184"/>
      <c r="D448" s="184"/>
      <c r="E448" s="184"/>
      <c r="F448" s="184"/>
      <c r="G448" s="184"/>
    </row>
    <row r="449" spans="2:7" x14ac:dyDescent="0.35">
      <c r="B449" s="184"/>
      <c r="C449" s="184"/>
      <c r="D449" s="184"/>
      <c r="E449" s="184"/>
      <c r="F449" s="184"/>
      <c r="G449" s="184"/>
    </row>
    <row r="450" spans="2:7" x14ac:dyDescent="0.35">
      <c r="B450" s="184"/>
      <c r="C450" s="184"/>
      <c r="D450" s="184"/>
      <c r="E450" s="184"/>
      <c r="F450" s="184"/>
      <c r="G450" s="184"/>
    </row>
    <row r="451" spans="2:7" x14ac:dyDescent="0.35">
      <c r="B451" s="184"/>
      <c r="C451" s="184"/>
      <c r="D451" s="184"/>
      <c r="E451" s="184"/>
      <c r="F451" s="184"/>
      <c r="G451" s="184"/>
    </row>
    <row r="452" spans="2:7" x14ac:dyDescent="0.35">
      <c r="B452" s="184"/>
      <c r="C452" s="184"/>
      <c r="D452" s="184"/>
      <c r="E452" s="184"/>
      <c r="F452" s="184"/>
      <c r="G452" s="184"/>
    </row>
    <row r="453" spans="2:7" x14ac:dyDescent="0.35">
      <c r="B453" s="184"/>
      <c r="C453" s="184"/>
      <c r="D453" s="184"/>
      <c r="E453" s="184"/>
      <c r="F453" s="184"/>
      <c r="G453" s="184"/>
    </row>
    <row r="454" spans="2:7" x14ac:dyDescent="0.35">
      <c r="B454" s="184"/>
      <c r="C454" s="184"/>
      <c r="D454" s="184"/>
      <c r="E454" s="184"/>
      <c r="F454" s="184"/>
      <c r="G454" s="184"/>
    </row>
    <row r="455" spans="2:7" x14ac:dyDescent="0.35">
      <c r="B455" s="184"/>
      <c r="C455" s="184"/>
      <c r="D455" s="184"/>
      <c r="E455" s="184"/>
      <c r="F455" s="184"/>
      <c r="G455" s="184"/>
    </row>
    <row r="456" spans="2:7" x14ac:dyDescent="0.35">
      <c r="B456" s="184"/>
      <c r="C456" s="184"/>
      <c r="D456" s="184"/>
      <c r="E456" s="184"/>
      <c r="F456" s="184"/>
      <c r="G456" s="184"/>
    </row>
    <row r="457" spans="2:7" x14ac:dyDescent="0.35">
      <c r="B457" s="184"/>
      <c r="C457" s="184"/>
      <c r="D457" s="184"/>
      <c r="E457" s="184"/>
      <c r="F457" s="184"/>
      <c r="G457" s="184"/>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3:D10"/>
  <sheetViews>
    <sheetView workbookViewId="0">
      <selection activeCell="C8" sqref="C8"/>
    </sheetView>
  </sheetViews>
  <sheetFormatPr defaultRowHeight="14.5" x14ac:dyDescent="0.35"/>
  <cols>
    <col min="1" max="1" width="14.54296875" bestFit="1" customWidth="1"/>
    <col min="2" max="3" width="17.26953125" bestFit="1" customWidth="1"/>
    <col min="4" max="4" width="10" bestFit="1" customWidth="1"/>
  </cols>
  <sheetData>
    <row r="3" spans="1:4" x14ac:dyDescent="0.35">
      <c r="B3" s="4">
        <v>2018</v>
      </c>
      <c r="C3" s="4">
        <v>2018</v>
      </c>
      <c r="D3" s="4"/>
    </row>
    <row r="4" spans="1:4" x14ac:dyDescent="0.35">
      <c r="A4" s="5" t="s">
        <v>0</v>
      </c>
      <c r="B4" s="5" t="s">
        <v>63</v>
      </c>
      <c r="C4" s="5" t="s">
        <v>82</v>
      </c>
      <c r="D4" s="5" t="s">
        <v>83</v>
      </c>
    </row>
    <row r="5" spans="1:4" x14ac:dyDescent="0.35">
      <c r="B5" s="22" t="s">
        <v>84</v>
      </c>
    </row>
    <row r="6" spans="1:4" x14ac:dyDescent="0.35">
      <c r="B6" s="4"/>
      <c r="C6" s="4"/>
      <c r="D6" s="4"/>
    </row>
    <row r="7" spans="1:4" x14ac:dyDescent="0.35">
      <c r="A7" t="s">
        <v>90</v>
      </c>
      <c r="B7" s="96">
        <v>23670138.792911999</v>
      </c>
      <c r="C7" s="96">
        <f>B7/0.79</f>
        <v>29962201.003686074</v>
      </c>
      <c r="D7" s="7">
        <f>ROUND(C7/C9,2)</f>
        <v>0.79</v>
      </c>
    </row>
    <row r="8" spans="1:4" x14ac:dyDescent="0.35">
      <c r="A8" t="s">
        <v>91</v>
      </c>
      <c r="B8" s="10">
        <v>6184869.9170879899</v>
      </c>
      <c r="C8" s="10">
        <f>B8/0.79</f>
        <v>7828949.2621366959</v>
      </c>
      <c r="D8" s="7">
        <f>1-D7</f>
        <v>0.20999999999999996</v>
      </c>
    </row>
    <row r="9" spans="1:4" ht="15" thickBot="1" x14ac:dyDescent="0.4">
      <c r="A9" t="s">
        <v>92</v>
      </c>
      <c r="B9" s="97">
        <f>SUM(B7:B8)</f>
        <v>29855008.70999999</v>
      </c>
      <c r="C9" s="97">
        <f>B9/0.79</f>
        <v>37791150.265822768</v>
      </c>
      <c r="D9" s="12"/>
    </row>
    <row r="10" spans="1:4" ht="15" thickTop="1" x14ac:dyDescent="0.35"/>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475"/>
  <sheetViews>
    <sheetView workbookViewId="0">
      <pane xSplit="1" ySplit="5" topLeftCell="B6" activePane="bottomRight" state="frozen"/>
      <selection pane="topRight" activeCell="B1" sqref="B1"/>
      <selection pane="bottomLeft" activeCell="A4" sqref="A4"/>
      <selection pane="bottomRight" sqref="A1:A2"/>
    </sheetView>
  </sheetViews>
  <sheetFormatPr defaultRowHeight="14.5" x14ac:dyDescent="0.35"/>
  <cols>
    <col min="1" max="1" width="10.7265625" bestFit="1" customWidth="1"/>
    <col min="2" max="4" width="12.54296875" bestFit="1" customWidth="1"/>
    <col min="5" max="5" width="13.7265625" bestFit="1" customWidth="1"/>
    <col min="6" max="6" width="12.54296875" bestFit="1" customWidth="1"/>
    <col min="7" max="7" width="13.7265625" bestFit="1" customWidth="1"/>
    <col min="8" max="8" width="12.54296875" bestFit="1" customWidth="1"/>
    <col min="9" max="9" width="13.7265625" bestFit="1" customWidth="1"/>
  </cols>
  <sheetData>
    <row r="1" spans="1:9" x14ac:dyDescent="0.35">
      <c r="A1" s="3" t="s">
        <v>139</v>
      </c>
    </row>
    <row r="2" spans="1:9" x14ac:dyDescent="0.35">
      <c r="A2" s="3" t="s">
        <v>140</v>
      </c>
    </row>
    <row r="4" spans="1:9" x14ac:dyDescent="0.35">
      <c r="A4" s="185"/>
      <c r="B4" s="198" t="s">
        <v>96</v>
      </c>
      <c r="C4" s="199"/>
      <c r="D4" s="198" t="s">
        <v>99</v>
      </c>
      <c r="E4" s="199"/>
      <c r="F4" s="198" t="s">
        <v>97</v>
      </c>
      <c r="G4" s="199"/>
      <c r="H4" s="198" t="s">
        <v>66</v>
      </c>
      <c r="I4" s="199"/>
    </row>
    <row r="5" spans="1:9" x14ac:dyDescent="0.35">
      <c r="A5" s="186" t="s">
        <v>98</v>
      </c>
      <c r="B5" s="200" t="s">
        <v>95</v>
      </c>
      <c r="C5" s="201" t="s">
        <v>20</v>
      </c>
      <c r="D5" s="200" t="s">
        <v>95</v>
      </c>
      <c r="E5" s="201" t="s">
        <v>20</v>
      </c>
      <c r="F5" s="200" t="s">
        <v>95</v>
      </c>
      <c r="G5" s="201" t="s">
        <v>20</v>
      </c>
      <c r="H5" s="200" t="s">
        <v>95</v>
      </c>
      <c r="I5" s="201" t="s">
        <v>20</v>
      </c>
    </row>
    <row r="6" spans="1:9" x14ac:dyDescent="0.35">
      <c r="A6" s="187"/>
      <c r="B6" s="190"/>
      <c r="C6" s="191"/>
      <c r="D6" s="190"/>
      <c r="E6" s="191"/>
      <c r="F6" s="190"/>
      <c r="G6" s="191"/>
      <c r="H6" s="190"/>
      <c r="I6" s="191"/>
    </row>
    <row r="7" spans="1:9" x14ac:dyDescent="0.35">
      <c r="A7" s="188">
        <v>44012</v>
      </c>
      <c r="B7" s="192"/>
      <c r="C7" s="193">
        <f>'BR 15'!E24</f>
        <v>17607440</v>
      </c>
      <c r="D7" s="192"/>
      <c r="E7" s="193">
        <f>PCA!K29</f>
        <v>41730427.883670017</v>
      </c>
      <c r="F7" s="192"/>
      <c r="G7" s="193">
        <f>SUM('BR 15'!E20:E23,'BR 15'!E25:E28)</f>
        <v>332156889</v>
      </c>
      <c r="H7" s="192"/>
      <c r="I7" s="193">
        <f>G7+C7</f>
        <v>349764329</v>
      </c>
    </row>
    <row r="8" spans="1:9" x14ac:dyDescent="0.35">
      <c r="A8" s="188">
        <v>44043</v>
      </c>
      <c r="B8" s="192">
        <f>-'BR 15'!$G$39/12</f>
        <v>-2496850.083640506</v>
      </c>
      <c r="C8" s="202">
        <f>C7+B8</f>
        <v>15110589.916359494</v>
      </c>
      <c r="D8" s="192">
        <f>-MIN(ABS(IF(B8&lt;$B$8,0,$B$8-B8)),ABS(E7))</f>
        <v>0</v>
      </c>
      <c r="E8" s="195">
        <f>E7+D8</f>
        <v>41730427.883670017</v>
      </c>
      <c r="F8" s="192">
        <f t="shared" ref="F8:F32" si="0">-MIN(ABS(IF((D8+B8)&lt;$B$8,0,$B$8-(D8+B8))),ABS(G7))</f>
        <v>0</v>
      </c>
      <c r="G8" s="195">
        <f>G7+F8</f>
        <v>332156889</v>
      </c>
      <c r="H8" s="192">
        <f>D8+B8+F8</f>
        <v>-2496850.083640506</v>
      </c>
      <c r="I8" s="195">
        <f>I7+H8</f>
        <v>347267478.91635948</v>
      </c>
    </row>
    <row r="9" spans="1:9" x14ac:dyDescent="0.35">
      <c r="A9" s="188">
        <v>44074</v>
      </c>
      <c r="B9" s="194">
        <f>-MIN(-B8,C8)</f>
        <v>-2496850.083640506</v>
      </c>
      <c r="C9" s="195">
        <f t="shared" ref="C9:C72" si="1">C8+B9</f>
        <v>12613739.832718987</v>
      </c>
      <c r="D9" s="194">
        <f t="shared" ref="D9:D72" si="2">-MIN(ABS(IF(B9&lt;$B$8,0,$B$8-B9)),ABS(E8))</f>
        <v>0</v>
      </c>
      <c r="E9" s="195">
        <f t="shared" ref="E9:G72" si="3">E8+D9</f>
        <v>41730427.883670017</v>
      </c>
      <c r="F9" s="194">
        <f t="shared" si="0"/>
        <v>0</v>
      </c>
      <c r="G9" s="195">
        <f t="shared" si="3"/>
        <v>332156889</v>
      </c>
      <c r="H9" s="194">
        <f t="shared" ref="H9:H72" si="4">D9+B9+F9</f>
        <v>-2496850.083640506</v>
      </c>
      <c r="I9" s="195">
        <f t="shared" ref="I9:I72" si="5">I8+H9</f>
        <v>344770628.83271897</v>
      </c>
    </row>
    <row r="10" spans="1:9" x14ac:dyDescent="0.35">
      <c r="A10" s="188">
        <v>44104</v>
      </c>
      <c r="B10" s="194">
        <f t="shared" ref="B10:B73" si="6">-MIN(-B9,C9)</f>
        <v>-2496850.083640506</v>
      </c>
      <c r="C10" s="195">
        <f t="shared" si="1"/>
        <v>10116889.749078481</v>
      </c>
      <c r="D10" s="194">
        <f t="shared" si="2"/>
        <v>0</v>
      </c>
      <c r="E10" s="195">
        <f t="shared" si="3"/>
        <v>41730427.883670017</v>
      </c>
      <c r="F10" s="194">
        <f t="shared" si="0"/>
        <v>0</v>
      </c>
      <c r="G10" s="195">
        <f t="shared" si="3"/>
        <v>332156889</v>
      </c>
      <c r="H10" s="194">
        <f t="shared" si="4"/>
        <v>-2496850.083640506</v>
      </c>
      <c r="I10" s="195">
        <f t="shared" si="5"/>
        <v>342273778.74907845</v>
      </c>
    </row>
    <row r="11" spans="1:9" x14ac:dyDescent="0.35">
      <c r="A11" s="188">
        <v>44135</v>
      </c>
      <c r="B11" s="194">
        <f t="shared" si="6"/>
        <v>-2496850.083640506</v>
      </c>
      <c r="C11" s="195">
        <f t="shared" si="1"/>
        <v>7620039.665437974</v>
      </c>
      <c r="D11" s="194">
        <f t="shared" si="2"/>
        <v>0</v>
      </c>
      <c r="E11" s="195">
        <f t="shared" si="3"/>
        <v>41730427.883670017</v>
      </c>
      <c r="F11" s="194">
        <f t="shared" si="0"/>
        <v>0</v>
      </c>
      <c r="G11" s="195">
        <f t="shared" si="3"/>
        <v>332156889</v>
      </c>
      <c r="H11" s="194">
        <f t="shared" si="4"/>
        <v>-2496850.083640506</v>
      </c>
      <c r="I11" s="195">
        <f t="shared" si="5"/>
        <v>339776928.66543794</v>
      </c>
    </row>
    <row r="12" spans="1:9" x14ac:dyDescent="0.35">
      <c r="A12" s="188">
        <v>44165</v>
      </c>
      <c r="B12" s="194">
        <f t="shared" si="6"/>
        <v>-2496850.083640506</v>
      </c>
      <c r="C12" s="195">
        <f t="shared" si="1"/>
        <v>5123189.5817974675</v>
      </c>
      <c r="D12" s="194">
        <f t="shared" si="2"/>
        <v>0</v>
      </c>
      <c r="E12" s="195">
        <f t="shared" si="3"/>
        <v>41730427.883670017</v>
      </c>
      <c r="F12" s="194">
        <f t="shared" si="0"/>
        <v>0</v>
      </c>
      <c r="G12" s="195">
        <f t="shared" si="3"/>
        <v>332156889</v>
      </c>
      <c r="H12" s="194">
        <f t="shared" si="4"/>
        <v>-2496850.083640506</v>
      </c>
      <c r="I12" s="195">
        <f t="shared" si="5"/>
        <v>337280078.58179742</v>
      </c>
    </row>
    <row r="13" spans="1:9" x14ac:dyDescent="0.35">
      <c r="A13" s="188">
        <v>44196</v>
      </c>
      <c r="B13" s="194">
        <f t="shared" si="6"/>
        <v>-2496850.083640506</v>
      </c>
      <c r="C13" s="195">
        <f t="shared" si="1"/>
        <v>2626339.4981569615</v>
      </c>
      <c r="D13" s="194">
        <f t="shared" si="2"/>
        <v>0</v>
      </c>
      <c r="E13" s="195">
        <f t="shared" si="3"/>
        <v>41730427.883670017</v>
      </c>
      <c r="F13" s="194">
        <f t="shared" si="0"/>
        <v>0</v>
      </c>
      <c r="G13" s="195">
        <f t="shared" si="3"/>
        <v>332156889</v>
      </c>
      <c r="H13" s="194">
        <f t="shared" si="4"/>
        <v>-2496850.083640506</v>
      </c>
      <c r="I13" s="195">
        <f t="shared" si="5"/>
        <v>334783228.49815691</v>
      </c>
    </row>
    <row r="14" spans="1:9" x14ac:dyDescent="0.35">
      <c r="A14" s="188">
        <v>44227</v>
      </c>
      <c r="B14" s="194">
        <f t="shared" si="6"/>
        <v>-2496850.083640506</v>
      </c>
      <c r="C14" s="195">
        <f t="shared" si="1"/>
        <v>129489.41451645549</v>
      </c>
      <c r="D14" s="194">
        <f t="shared" si="2"/>
        <v>0</v>
      </c>
      <c r="E14" s="195">
        <f t="shared" si="3"/>
        <v>41730427.883670017</v>
      </c>
      <c r="F14" s="194">
        <f t="shared" si="0"/>
        <v>0</v>
      </c>
      <c r="G14" s="195">
        <f t="shared" si="3"/>
        <v>332156889</v>
      </c>
      <c r="H14" s="194">
        <f t="shared" si="4"/>
        <v>-2496850.083640506</v>
      </c>
      <c r="I14" s="195">
        <f t="shared" si="5"/>
        <v>332286378.41451639</v>
      </c>
    </row>
    <row r="15" spans="1:9" x14ac:dyDescent="0.35">
      <c r="A15" s="188">
        <v>44255</v>
      </c>
      <c r="B15" s="194">
        <f t="shared" si="6"/>
        <v>-129489.41451645549</v>
      </c>
      <c r="C15" s="195">
        <f t="shared" si="1"/>
        <v>0</v>
      </c>
      <c r="D15" s="194">
        <f t="shared" si="2"/>
        <v>-2367360.6691240505</v>
      </c>
      <c r="E15" s="195">
        <f t="shared" si="3"/>
        <v>39363067.214545965</v>
      </c>
      <c r="F15" s="194">
        <f t="shared" si="0"/>
        <v>0</v>
      </c>
      <c r="G15" s="195">
        <f t="shared" si="3"/>
        <v>332156889</v>
      </c>
      <c r="H15" s="194">
        <f t="shared" si="4"/>
        <v>-2496850.083640506</v>
      </c>
      <c r="I15" s="195">
        <f t="shared" si="5"/>
        <v>329789528.33087587</v>
      </c>
    </row>
    <row r="16" spans="1:9" x14ac:dyDescent="0.35">
      <c r="A16" s="188">
        <v>44286</v>
      </c>
      <c r="B16" s="194">
        <f t="shared" si="6"/>
        <v>0</v>
      </c>
      <c r="C16" s="195">
        <f t="shared" si="1"/>
        <v>0</v>
      </c>
      <c r="D16" s="194">
        <f t="shared" si="2"/>
        <v>-2496850.083640506</v>
      </c>
      <c r="E16" s="195">
        <f t="shared" si="3"/>
        <v>36866217.130905457</v>
      </c>
      <c r="F16" s="194">
        <f t="shared" si="0"/>
        <v>0</v>
      </c>
      <c r="G16" s="195">
        <f t="shared" si="3"/>
        <v>332156889</v>
      </c>
      <c r="H16" s="194">
        <f t="shared" si="4"/>
        <v>-2496850.083640506</v>
      </c>
      <c r="I16" s="195">
        <f t="shared" si="5"/>
        <v>327292678.24723536</v>
      </c>
    </row>
    <row r="17" spans="1:9" x14ac:dyDescent="0.35">
      <c r="A17" s="188">
        <v>44316</v>
      </c>
      <c r="B17" s="194">
        <f t="shared" si="6"/>
        <v>0</v>
      </c>
      <c r="C17" s="195">
        <f t="shared" si="1"/>
        <v>0</v>
      </c>
      <c r="D17" s="194">
        <f t="shared" si="2"/>
        <v>-2496850.083640506</v>
      </c>
      <c r="E17" s="195">
        <f t="shared" si="3"/>
        <v>34369367.047264948</v>
      </c>
      <c r="F17" s="194">
        <f t="shared" si="0"/>
        <v>0</v>
      </c>
      <c r="G17" s="195">
        <f t="shared" si="3"/>
        <v>332156889</v>
      </c>
      <c r="H17" s="194">
        <f t="shared" si="4"/>
        <v>-2496850.083640506</v>
      </c>
      <c r="I17" s="195">
        <f t="shared" si="5"/>
        <v>324795828.16359484</v>
      </c>
    </row>
    <row r="18" spans="1:9" x14ac:dyDescent="0.35">
      <c r="A18" s="188">
        <v>44347</v>
      </c>
      <c r="B18" s="194">
        <f t="shared" si="6"/>
        <v>0</v>
      </c>
      <c r="C18" s="195">
        <f t="shared" si="1"/>
        <v>0</v>
      </c>
      <c r="D18" s="194">
        <f t="shared" si="2"/>
        <v>-2496850.083640506</v>
      </c>
      <c r="E18" s="195">
        <f t="shared" si="3"/>
        <v>31872516.963624444</v>
      </c>
      <c r="F18" s="194">
        <f t="shared" si="0"/>
        <v>0</v>
      </c>
      <c r="G18" s="195">
        <f t="shared" si="3"/>
        <v>332156889</v>
      </c>
      <c r="H18" s="194">
        <f t="shared" si="4"/>
        <v>-2496850.083640506</v>
      </c>
      <c r="I18" s="195">
        <f t="shared" si="5"/>
        <v>322298978.07995433</v>
      </c>
    </row>
    <row r="19" spans="1:9" x14ac:dyDescent="0.35">
      <c r="A19" s="188">
        <v>44377</v>
      </c>
      <c r="B19" s="194">
        <f t="shared" si="6"/>
        <v>0</v>
      </c>
      <c r="C19" s="195">
        <f t="shared" si="1"/>
        <v>0</v>
      </c>
      <c r="D19" s="194">
        <f t="shared" si="2"/>
        <v>-2496850.083640506</v>
      </c>
      <c r="E19" s="195">
        <f t="shared" si="3"/>
        <v>29375666.879983939</v>
      </c>
      <c r="F19" s="194">
        <f t="shared" si="0"/>
        <v>0</v>
      </c>
      <c r="G19" s="195">
        <f t="shared" si="3"/>
        <v>332156889</v>
      </c>
      <c r="H19" s="194">
        <f t="shared" si="4"/>
        <v>-2496850.083640506</v>
      </c>
      <c r="I19" s="195">
        <f t="shared" si="5"/>
        <v>319802127.99631381</v>
      </c>
    </row>
    <row r="20" spans="1:9" x14ac:dyDescent="0.35">
      <c r="A20" s="188">
        <v>44408</v>
      </c>
      <c r="B20" s="194">
        <f t="shared" si="6"/>
        <v>0</v>
      </c>
      <c r="C20" s="195">
        <f t="shared" si="1"/>
        <v>0</v>
      </c>
      <c r="D20" s="194">
        <f t="shared" si="2"/>
        <v>-2496850.083640506</v>
      </c>
      <c r="E20" s="195">
        <f t="shared" si="3"/>
        <v>26878816.796343435</v>
      </c>
      <c r="F20" s="194">
        <f t="shared" si="0"/>
        <v>0</v>
      </c>
      <c r="G20" s="195">
        <f t="shared" si="3"/>
        <v>332156889</v>
      </c>
      <c r="H20" s="194">
        <f t="shared" si="4"/>
        <v>-2496850.083640506</v>
      </c>
      <c r="I20" s="195">
        <f t="shared" si="5"/>
        <v>317305277.91267329</v>
      </c>
    </row>
    <row r="21" spans="1:9" x14ac:dyDescent="0.35">
      <c r="A21" s="188">
        <v>44439</v>
      </c>
      <c r="B21" s="194">
        <f t="shared" si="6"/>
        <v>0</v>
      </c>
      <c r="C21" s="195">
        <f t="shared" si="1"/>
        <v>0</v>
      </c>
      <c r="D21" s="194">
        <f t="shared" si="2"/>
        <v>-2496850.083640506</v>
      </c>
      <c r="E21" s="195">
        <f t="shared" si="3"/>
        <v>24381966.71270293</v>
      </c>
      <c r="F21" s="194">
        <f t="shared" si="0"/>
        <v>0</v>
      </c>
      <c r="G21" s="195">
        <f t="shared" si="3"/>
        <v>332156889</v>
      </c>
      <c r="H21" s="194">
        <f t="shared" si="4"/>
        <v>-2496850.083640506</v>
      </c>
      <c r="I21" s="195">
        <f t="shared" si="5"/>
        <v>314808427.82903278</v>
      </c>
    </row>
    <row r="22" spans="1:9" x14ac:dyDescent="0.35">
      <c r="A22" s="188">
        <v>44469</v>
      </c>
      <c r="B22" s="194">
        <f t="shared" si="6"/>
        <v>0</v>
      </c>
      <c r="C22" s="195">
        <f t="shared" si="1"/>
        <v>0</v>
      </c>
      <c r="D22" s="194">
        <f t="shared" si="2"/>
        <v>-2496850.083640506</v>
      </c>
      <c r="E22" s="195">
        <f t="shared" si="3"/>
        <v>21885116.629062425</v>
      </c>
      <c r="F22" s="194">
        <f t="shared" si="0"/>
        <v>0</v>
      </c>
      <c r="G22" s="195">
        <f t="shared" si="3"/>
        <v>332156889</v>
      </c>
      <c r="H22" s="194">
        <f t="shared" si="4"/>
        <v>-2496850.083640506</v>
      </c>
      <c r="I22" s="195">
        <f t="shared" si="5"/>
        <v>312311577.74539226</v>
      </c>
    </row>
    <row r="23" spans="1:9" x14ac:dyDescent="0.35">
      <c r="A23" s="188">
        <v>44500</v>
      </c>
      <c r="B23" s="194">
        <f t="shared" si="6"/>
        <v>0</v>
      </c>
      <c r="C23" s="195">
        <f t="shared" si="1"/>
        <v>0</v>
      </c>
      <c r="D23" s="194">
        <f t="shared" si="2"/>
        <v>-2496850.083640506</v>
      </c>
      <c r="E23" s="195">
        <f t="shared" si="3"/>
        <v>19388266.545421921</v>
      </c>
      <c r="F23" s="194">
        <f t="shared" si="0"/>
        <v>0</v>
      </c>
      <c r="G23" s="195">
        <f t="shared" si="3"/>
        <v>332156889</v>
      </c>
      <c r="H23" s="194">
        <f t="shared" si="4"/>
        <v>-2496850.083640506</v>
      </c>
      <c r="I23" s="195">
        <f t="shared" si="5"/>
        <v>309814727.66175175</v>
      </c>
    </row>
    <row r="24" spans="1:9" x14ac:dyDescent="0.35">
      <c r="A24" s="188">
        <v>44530</v>
      </c>
      <c r="B24" s="194">
        <f t="shared" si="6"/>
        <v>0</v>
      </c>
      <c r="C24" s="195">
        <f t="shared" si="1"/>
        <v>0</v>
      </c>
      <c r="D24" s="194">
        <f t="shared" si="2"/>
        <v>-2496850.083640506</v>
      </c>
      <c r="E24" s="195">
        <f t="shared" si="3"/>
        <v>16891416.461781416</v>
      </c>
      <c r="F24" s="194">
        <f t="shared" si="0"/>
        <v>0</v>
      </c>
      <c r="G24" s="195">
        <f t="shared" si="3"/>
        <v>332156889</v>
      </c>
      <c r="H24" s="194">
        <f t="shared" si="4"/>
        <v>-2496850.083640506</v>
      </c>
      <c r="I24" s="195">
        <f t="shared" si="5"/>
        <v>307317877.57811123</v>
      </c>
    </row>
    <row r="25" spans="1:9" x14ac:dyDescent="0.35">
      <c r="A25" s="188">
        <v>44561</v>
      </c>
      <c r="B25" s="194">
        <f t="shared" si="6"/>
        <v>0</v>
      </c>
      <c r="C25" s="195">
        <f t="shared" si="1"/>
        <v>0</v>
      </c>
      <c r="D25" s="194">
        <f t="shared" si="2"/>
        <v>-2496850.083640506</v>
      </c>
      <c r="E25" s="195">
        <f t="shared" si="3"/>
        <v>14394566.37814091</v>
      </c>
      <c r="F25" s="194">
        <f t="shared" si="0"/>
        <v>0</v>
      </c>
      <c r="G25" s="195">
        <f t="shared" si="3"/>
        <v>332156889</v>
      </c>
      <c r="H25" s="194">
        <f t="shared" si="4"/>
        <v>-2496850.083640506</v>
      </c>
      <c r="I25" s="195">
        <f t="shared" si="5"/>
        <v>304821027.49447072</v>
      </c>
    </row>
    <row r="26" spans="1:9" x14ac:dyDescent="0.35">
      <c r="A26" s="188">
        <v>44592</v>
      </c>
      <c r="B26" s="194">
        <f t="shared" si="6"/>
        <v>0</v>
      </c>
      <c r="C26" s="195">
        <f t="shared" si="1"/>
        <v>0</v>
      </c>
      <c r="D26" s="194">
        <f t="shared" si="2"/>
        <v>-2496850.083640506</v>
      </c>
      <c r="E26" s="195">
        <f t="shared" si="3"/>
        <v>11897716.294500403</v>
      </c>
      <c r="F26" s="194">
        <f t="shared" si="0"/>
        <v>0</v>
      </c>
      <c r="G26" s="195">
        <f t="shared" si="3"/>
        <v>332156889</v>
      </c>
      <c r="H26" s="194">
        <f t="shared" si="4"/>
        <v>-2496850.083640506</v>
      </c>
      <c r="I26" s="195">
        <f t="shared" si="5"/>
        <v>302324177.4108302</v>
      </c>
    </row>
    <row r="27" spans="1:9" x14ac:dyDescent="0.35">
      <c r="A27" s="188">
        <v>44620</v>
      </c>
      <c r="B27" s="194">
        <f t="shared" si="6"/>
        <v>0</v>
      </c>
      <c r="C27" s="195">
        <f t="shared" si="1"/>
        <v>0</v>
      </c>
      <c r="D27" s="194">
        <f t="shared" si="2"/>
        <v>-2496850.083640506</v>
      </c>
      <c r="E27" s="195">
        <f t="shared" si="3"/>
        <v>9400866.2108598966</v>
      </c>
      <c r="F27" s="194">
        <f t="shared" si="0"/>
        <v>0</v>
      </c>
      <c r="G27" s="195">
        <f t="shared" si="3"/>
        <v>332156889</v>
      </c>
      <c r="H27" s="194">
        <f t="shared" si="4"/>
        <v>-2496850.083640506</v>
      </c>
      <c r="I27" s="195">
        <f t="shared" si="5"/>
        <v>299827327.32718968</v>
      </c>
    </row>
    <row r="28" spans="1:9" x14ac:dyDescent="0.35">
      <c r="A28" s="188">
        <v>44651</v>
      </c>
      <c r="B28" s="194">
        <f t="shared" si="6"/>
        <v>0</v>
      </c>
      <c r="C28" s="195">
        <f t="shared" si="1"/>
        <v>0</v>
      </c>
      <c r="D28" s="194">
        <f t="shared" si="2"/>
        <v>-2496850.083640506</v>
      </c>
      <c r="E28" s="195">
        <f t="shared" si="3"/>
        <v>6904016.1272193901</v>
      </c>
      <c r="F28" s="194">
        <f t="shared" si="0"/>
        <v>0</v>
      </c>
      <c r="G28" s="195">
        <f t="shared" si="3"/>
        <v>332156889</v>
      </c>
      <c r="H28" s="194">
        <f t="shared" si="4"/>
        <v>-2496850.083640506</v>
      </c>
      <c r="I28" s="195">
        <f t="shared" si="5"/>
        <v>297330477.24354917</v>
      </c>
    </row>
    <row r="29" spans="1:9" x14ac:dyDescent="0.35">
      <c r="A29" s="188">
        <v>44681</v>
      </c>
      <c r="B29" s="194">
        <f t="shared" si="6"/>
        <v>0</v>
      </c>
      <c r="C29" s="195">
        <f t="shared" si="1"/>
        <v>0</v>
      </c>
      <c r="D29" s="194">
        <f t="shared" si="2"/>
        <v>-2496850.083640506</v>
      </c>
      <c r="E29" s="195">
        <f t="shared" si="3"/>
        <v>4407166.0435788836</v>
      </c>
      <c r="F29" s="194">
        <f t="shared" si="0"/>
        <v>0</v>
      </c>
      <c r="G29" s="195">
        <f t="shared" si="3"/>
        <v>332156889</v>
      </c>
      <c r="H29" s="194">
        <f t="shared" si="4"/>
        <v>-2496850.083640506</v>
      </c>
      <c r="I29" s="195">
        <f t="shared" si="5"/>
        <v>294833627.15990865</v>
      </c>
    </row>
    <row r="30" spans="1:9" x14ac:dyDescent="0.35">
      <c r="A30" s="188">
        <v>44712</v>
      </c>
      <c r="B30" s="194">
        <f t="shared" si="6"/>
        <v>0</v>
      </c>
      <c r="C30" s="195">
        <f t="shared" si="1"/>
        <v>0</v>
      </c>
      <c r="D30" s="194">
        <f t="shared" si="2"/>
        <v>-2496850.083640506</v>
      </c>
      <c r="E30" s="195">
        <f t="shared" si="3"/>
        <v>1910315.9599383776</v>
      </c>
      <c r="F30" s="194">
        <f t="shared" si="0"/>
        <v>0</v>
      </c>
      <c r="G30" s="195">
        <f t="shared" si="3"/>
        <v>332156889</v>
      </c>
      <c r="H30" s="194">
        <f t="shared" si="4"/>
        <v>-2496850.083640506</v>
      </c>
      <c r="I30" s="195">
        <f t="shared" si="5"/>
        <v>292336777.07626814</v>
      </c>
    </row>
    <row r="31" spans="1:9" x14ac:dyDescent="0.35">
      <c r="A31" s="188">
        <v>44742</v>
      </c>
      <c r="B31" s="194">
        <f t="shared" si="6"/>
        <v>0</v>
      </c>
      <c r="C31" s="195">
        <f t="shared" si="1"/>
        <v>0</v>
      </c>
      <c r="D31" s="194">
        <f t="shared" si="2"/>
        <v>-1910315.9599383776</v>
      </c>
      <c r="E31" s="195">
        <f t="shared" si="3"/>
        <v>0</v>
      </c>
      <c r="F31" s="194">
        <f t="shared" si="0"/>
        <v>-586534.12370212842</v>
      </c>
      <c r="G31" s="195">
        <f t="shared" si="3"/>
        <v>331570354.87629789</v>
      </c>
      <c r="H31" s="194">
        <f t="shared" si="4"/>
        <v>-2496850.083640506</v>
      </c>
      <c r="I31" s="195">
        <f t="shared" si="5"/>
        <v>289839926.99262762</v>
      </c>
    </row>
    <row r="32" spans="1:9" x14ac:dyDescent="0.35">
      <c r="A32" s="188">
        <v>44773</v>
      </c>
      <c r="B32" s="194">
        <f t="shared" si="6"/>
        <v>0</v>
      </c>
      <c r="C32" s="195">
        <f t="shared" si="1"/>
        <v>0</v>
      </c>
      <c r="D32" s="194">
        <f t="shared" si="2"/>
        <v>0</v>
      </c>
      <c r="E32" s="195">
        <f t="shared" si="3"/>
        <v>0</v>
      </c>
      <c r="F32" s="194">
        <f t="shared" si="0"/>
        <v>-2496850.083640506</v>
      </c>
      <c r="G32" s="195">
        <f t="shared" si="3"/>
        <v>329073504.79265738</v>
      </c>
      <c r="H32" s="194">
        <f t="shared" si="4"/>
        <v>-2496850.083640506</v>
      </c>
      <c r="I32" s="195">
        <f t="shared" si="5"/>
        <v>287343076.9089871</v>
      </c>
    </row>
    <row r="33" spans="1:9" x14ac:dyDescent="0.35">
      <c r="A33" s="188">
        <v>44804</v>
      </c>
      <c r="B33" s="194">
        <f t="shared" si="6"/>
        <v>0</v>
      </c>
      <c r="C33" s="195">
        <f t="shared" si="1"/>
        <v>0</v>
      </c>
      <c r="D33" s="194">
        <f t="shared" si="2"/>
        <v>0</v>
      </c>
      <c r="E33" s="195">
        <f t="shared" si="3"/>
        <v>0</v>
      </c>
      <c r="F33" s="194">
        <f t="shared" ref="F33:F79" si="7">-MIN(ABS(IF(B33&lt;$B$8,0,$B$8-B33)),ABS(G32))</f>
        <v>-2496850.083640506</v>
      </c>
      <c r="G33" s="195">
        <f t="shared" si="3"/>
        <v>326576654.70901686</v>
      </c>
      <c r="H33" s="194">
        <f t="shared" si="4"/>
        <v>-2496850.083640506</v>
      </c>
      <c r="I33" s="195">
        <f t="shared" si="5"/>
        <v>284846226.82534659</v>
      </c>
    </row>
    <row r="34" spans="1:9" x14ac:dyDescent="0.35">
      <c r="A34" s="188">
        <v>44834</v>
      </c>
      <c r="B34" s="194">
        <f t="shared" si="6"/>
        <v>0</v>
      </c>
      <c r="C34" s="195">
        <f t="shared" si="1"/>
        <v>0</v>
      </c>
      <c r="D34" s="194">
        <f t="shared" si="2"/>
        <v>0</v>
      </c>
      <c r="E34" s="195">
        <f t="shared" si="3"/>
        <v>0</v>
      </c>
      <c r="F34" s="194">
        <f t="shared" si="7"/>
        <v>-2496850.083640506</v>
      </c>
      <c r="G34" s="195">
        <f t="shared" si="3"/>
        <v>324079804.62537634</v>
      </c>
      <c r="H34" s="194">
        <f t="shared" si="4"/>
        <v>-2496850.083640506</v>
      </c>
      <c r="I34" s="195">
        <f t="shared" si="5"/>
        <v>282349376.74170607</v>
      </c>
    </row>
    <row r="35" spans="1:9" x14ac:dyDescent="0.35">
      <c r="A35" s="188">
        <v>44865</v>
      </c>
      <c r="B35" s="194">
        <f t="shared" si="6"/>
        <v>0</v>
      </c>
      <c r="C35" s="195">
        <f t="shared" si="1"/>
        <v>0</v>
      </c>
      <c r="D35" s="194">
        <f t="shared" si="2"/>
        <v>0</v>
      </c>
      <c r="E35" s="195">
        <f t="shared" si="3"/>
        <v>0</v>
      </c>
      <c r="F35" s="194">
        <f t="shared" si="7"/>
        <v>-2496850.083640506</v>
      </c>
      <c r="G35" s="195">
        <f t="shared" si="3"/>
        <v>321582954.54173583</v>
      </c>
      <c r="H35" s="194">
        <f t="shared" si="4"/>
        <v>-2496850.083640506</v>
      </c>
      <c r="I35" s="195">
        <f t="shared" si="5"/>
        <v>279852526.65806556</v>
      </c>
    </row>
    <row r="36" spans="1:9" x14ac:dyDescent="0.35">
      <c r="A36" s="188">
        <v>44895</v>
      </c>
      <c r="B36" s="194">
        <f t="shared" si="6"/>
        <v>0</v>
      </c>
      <c r="C36" s="195">
        <f t="shared" si="1"/>
        <v>0</v>
      </c>
      <c r="D36" s="194">
        <f t="shared" si="2"/>
        <v>0</v>
      </c>
      <c r="E36" s="195">
        <f t="shared" si="3"/>
        <v>0</v>
      </c>
      <c r="F36" s="194">
        <f t="shared" si="7"/>
        <v>-2496850.083640506</v>
      </c>
      <c r="G36" s="195">
        <f t="shared" si="3"/>
        <v>319086104.45809531</v>
      </c>
      <c r="H36" s="194">
        <f t="shared" si="4"/>
        <v>-2496850.083640506</v>
      </c>
      <c r="I36" s="195">
        <f t="shared" si="5"/>
        <v>277355676.57442504</v>
      </c>
    </row>
    <row r="37" spans="1:9" x14ac:dyDescent="0.35">
      <c r="A37" s="188">
        <v>44926</v>
      </c>
      <c r="B37" s="194">
        <f t="shared" si="6"/>
        <v>0</v>
      </c>
      <c r="C37" s="195">
        <f t="shared" si="1"/>
        <v>0</v>
      </c>
      <c r="D37" s="194">
        <f t="shared" si="2"/>
        <v>0</v>
      </c>
      <c r="E37" s="195">
        <f t="shared" si="3"/>
        <v>0</v>
      </c>
      <c r="F37" s="194">
        <f t="shared" si="7"/>
        <v>-2496850.083640506</v>
      </c>
      <c r="G37" s="195">
        <f t="shared" si="3"/>
        <v>316589254.3744548</v>
      </c>
      <c r="H37" s="194">
        <f t="shared" si="4"/>
        <v>-2496850.083640506</v>
      </c>
      <c r="I37" s="195">
        <f t="shared" si="5"/>
        <v>274858826.49078453</v>
      </c>
    </row>
    <row r="38" spans="1:9" x14ac:dyDescent="0.35">
      <c r="A38" s="188">
        <v>44957</v>
      </c>
      <c r="B38" s="194">
        <f t="shared" si="6"/>
        <v>0</v>
      </c>
      <c r="C38" s="195">
        <f t="shared" si="1"/>
        <v>0</v>
      </c>
      <c r="D38" s="194">
        <f t="shared" si="2"/>
        <v>0</v>
      </c>
      <c r="E38" s="195">
        <f t="shared" si="3"/>
        <v>0</v>
      </c>
      <c r="F38" s="194">
        <f t="shared" si="7"/>
        <v>-2496850.083640506</v>
      </c>
      <c r="G38" s="195">
        <f t="shared" si="3"/>
        <v>314092404.29081428</v>
      </c>
      <c r="H38" s="194">
        <f t="shared" si="4"/>
        <v>-2496850.083640506</v>
      </c>
      <c r="I38" s="195">
        <f t="shared" si="5"/>
        <v>272361976.40714401</v>
      </c>
    </row>
    <row r="39" spans="1:9" x14ac:dyDescent="0.35">
      <c r="A39" s="188">
        <v>44985</v>
      </c>
      <c r="B39" s="194">
        <f t="shared" si="6"/>
        <v>0</v>
      </c>
      <c r="C39" s="195">
        <f t="shared" si="1"/>
        <v>0</v>
      </c>
      <c r="D39" s="194">
        <f t="shared" si="2"/>
        <v>0</v>
      </c>
      <c r="E39" s="195">
        <f t="shared" si="3"/>
        <v>0</v>
      </c>
      <c r="F39" s="194">
        <f t="shared" si="7"/>
        <v>-2496850.083640506</v>
      </c>
      <c r="G39" s="195">
        <f t="shared" si="3"/>
        <v>311595554.20717376</v>
      </c>
      <c r="H39" s="194">
        <f t="shared" si="4"/>
        <v>-2496850.083640506</v>
      </c>
      <c r="I39" s="195">
        <f t="shared" si="5"/>
        <v>269865126.32350349</v>
      </c>
    </row>
    <row r="40" spans="1:9" x14ac:dyDescent="0.35">
      <c r="A40" s="188">
        <v>45016</v>
      </c>
      <c r="B40" s="194">
        <f t="shared" si="6"/>
        <v>0</v>
      </c>
      <c r="C40" s="195">
        <f t="shared" si="1"/>
        <v>0</v>
      </c>
      <c r="D40" s="194">
        <f t="shared" si="2"/>
        <v>0</v>
      </c>
      <c r="E40" s="195">
        <f t="shared" si="3"/>
        <v>0</v>
      </c>
      <c r="F40" s="194">
        <f t="shared" si="7"/>
        <v>-2496850.083640506</v>
      </c>
      <c r="G40" s="195">
        <f t="shared" si="3"/>
        <v>309098704.12353325</v>
      </c>
      <c r="H40" s="194">
        <f t="shared" si="4"/>
        <v>-2496850.083640506</v>
      </c>
      <c r="I40" s="195">
        <f t="shared" si="5"/>
        <v>267368276.23986298</v>
      </c>
    </row>
    <row r="41" spans="1:9" x14ac:dyDescent="0.35">
      <c r="A41" s="188">
        <v>45046</v>
      </c>
      <c r="B41" s="194">
        <f t="shared" si="6"/>
        <v>0</v>
      </c>
      <c r="C41" s="195">
        <f t="shared" si="1"/>
        <v>0</v>
      </c>
      <c r="D41" s="194">
        <f t="shared" si="2"/>
        <v>0</v>
      </c>
      <c r="E41" s="195">
        <f t="shared" si="3"/>
        <v>0</v>
      </c>
      <c r="F41" s="194">
        <f t="shared" si="7"/>
        <v>-2496850.083640506</v>
      </c>
      <c r="G41" s="195">
        <f t="shared" si="3"/>
        <v>306601854.03989273</v>
      </c>
      <c r="H41" s="194">
        <f t="shared" si="4"/>
        <v>-2496850.083640506</v>
      </c>
      <c r="I41" s="195">
        <f t="shared" si="5"/>
        <v>264871426.15622246</v>
      </c>
    </row>
    <row r="42" spans="1:9" x14ac:dyDescent="0.35">
      <c r="A42" s="188">
        <v>45077</v>
      </c>
      <c r="B42" s="194">
        <f t="shared" si="6"/>
        <v>0</v>
      </c>
      <c r="C42" s="195">
        <f t="shared" si="1"/>
        <v>0</v>
      </c>
      <c r="D42" s="194">
        <f t="shared" si="2"/>
        <v>0</v>
      </c>
      <c r="E42" s="195">
        <f t="shared" si="3"/>
        <v>0</v>
      </c>
      <c r="F42" s="194">
        <f t="shared" si="7"/>
        <v>-2496850.083640506</v>
      </c>
      <c r="G42" s="195">
        <f t="shared" si="3"/>
        <v>304105003.95625222</v>
      </c>
      <c r="H42" s="194">
        <f t="shared" si="4"/>
        <v>-2496850.083640506</v>
      </c>
      <c r="I42" s="195">
        <f t="shared" si="5"/>
        <v>262374576.07258195</v>
      </c>
    </row>
    <row r="43" spans="1:9" x14ac:dyDescent="0.35">
      <c r="A43" s="188">
        <v>45107</v>
      </c>
      <c r="B43" s="194">
        <f t="shared" si="6"/>
        <v>0</v>
      </c>
      <c r="C43" s="195">
        <f t="shared" si="1"/>
        <v>0</v>
      </c>
      <c r="D43" s="194">
        <f t="shared" si="2"/>
        <v>0</v>
      </c>
      <c r="E43" s="195">
        <f t="shared" si="3"/>
        <v>0</v>
      </c>
      <c r="F43" s="194">
        <f t="shared" si="7"/>
        <v>-2496850.083640506</v>
      </c>
      <c r="G43" s="195">
        <f t="shared" si="3"/>
        <v>301608153.8726117</v>
      </c>
      <c r="H43" s="194">
        <f t="shared" si="4"/>
        <v>-2496850.083640506</v>
      </c>
      <c r="I43" s="195">
        <f t="shared" si="5"/>
        <v>259877725.98894143</v>
      </c>
    </row>
    <row r="44" spans="1:9" x14ac:dyDescent="0.35">
      <c r="A44" s="188">
        <v>45138</v>
      </c>
      <c r="B44" s="194">
        <f t="shared" si="6"/>
        <v>0</v>
      </c>
      <c r="C44" s="195">
        <f t="shared" si="1"/>
        <v>0</v>
      </c>
      <c r="D44" s="194">
        <f t="shared" si="2"/>
        <v>0</v>
      </c>
      <c r="E44" s="195">
        <f t="shared" si="3"/>
        <v>0</v>
      </c>
      <c r="F44" s="194">
        <f t="shared" si="7"/>
        <v>-2496850.083640506</v>
      </c>
      <c r="G44" s="195">
        <f t="shared" si="3"/>
        <v>299111303.78897119</v>
      </c>
      <c r="H44" s="194">
        <f t="shared" si="4"/>
        <v>-2496850.083640506</v>
      </c>
      <c r="I44" s="195">
        <f t="shared" si="5"/>
        <v>257380875.90530092</v>
      </c>
    </row>
    <row r="45" spans="1:9" x14ac:dyDescent="0.35">
      <c r="A45" s="188">
        <v>45169</v>
      </c>
      <c r="B45" s="194">
        <f t="shared" si="6"/>
        <v>0</v>
      </c>
      <c r="C45" s="195">
        <f t="shared" si="1"/>
        <v>0</v>
      </c>
      <c r="D45" s="194">
        <f t="shared" si="2"/>
        <v>0</v>
      </c>
      <c r="E45" s="195">
        <f t="shared" si="3"/>
        <v>0</v>
      </c>
      <c r="F45" s="194">
        <f t="shared" si="7"/>
        <v>-2496850.083640506</v>
      </c>
      <c r="G45" s="195">
        <f t="shared" si="3"/>
        <v>296614453.70533067</v>
      </c>
      <c r="H45" s="194">
        <f t="shared" si="4"/>
        <v>-2496850.083640506</v>
      </c>
      <c r="I45" s="195">
        <f t="shared" si="5"/>
        <v>254884025.8216604</v>
      </c>
    </row>
    <row r="46" spans="1:9" x14ac:dyDescent="0.35">
      <c r="A46" s="188">
        <v>45199</v>
      </c>
      <c r="B46" s="194">
        <f t="shared" si="6"/>
        <v>0</v>
      </c>
      <c r="C46" s="195">
        <f t="shared" si="1"/>
        <v>0</v>
      </c>
      <c r="D46" s="194">
        <f t="shared" si="2"/>
        <v>0</v>
      </c>
      <c r="E46" s="195">
        <f t="shared" si="3"/>
        <v>0</v>
      </c>
      <c r="F46" s="194">
        <f t="shared" si="7"/>
        <v>-2496850.083640506</v>
      </c>
      <c r="G46" s="195">
        <f t="shared" si="3"/>
        <v>294117603.62169015</v>
      </c>
      <c r="H46" s="194">
        <f t="shared" si="4"/>
        <v>-2496850.083640506</v>
      </c>
      <c r="I46" s="195">
        <f t="shared" si="5"/>
        <v>252387175.73801988</v>
      </c>
    </row>
    <row r="47" spans="1:9" x14ac:dyDescent="0.35">
      <c r="A47" s="188">
        <v>45230</v>
      </c>
      <c r="B47" s="194">
        <f t="shared" si="6"/>
        <v>0</v>
      </c>
      <c r="C47" s="195">
        <f t="shared" si="1"/>
        <v>0</v>
      </c>
      <c r="D47" s="194">
        <f t="shared" si="2"/>
        <v>0</v>
      </c>
      <c r="E47" s="195">
        <f t="shared" si="3"/>
        <v>0</v>
      </c>
      <c r="F47" s="194">
        <f t="shared" si="7"/>
        <v>-2496850.083640506</v>
      </c>
      <c r="G47" s="195">
        <f t="shared" si="3"/>
        <v>291620753.53804964</v>
      </c>
      <c r="H47" s="194">
        <f t="shared" si="4"/>
        <v>-2496850.083640506</v>
      </c>
      <c r="I47" s="195">
        <f t="shared" si="5"/>
        <v>249890325.65437937</v>
      </c>
    </row>
    <row r="48" spans="1:9" x14ac:dyDescent="0.35">
      <c r="A48" s="188">
        <v>45260</v>
      </c>
      <c r="B48" s="194">
        <f t="shared" si="6"/>
        <v>0</v>
      </c>
      <c r="C48" s="195">
        <f t="shared" si="1"/>
        <v>0</v>
      </c>
      <c r="D48" s="194">
        <f t="shared" si="2"/>
        <v>0</v>
      </c>
      <c r="E48" s="195">
        <f t="shared" si="3"/>
        <v>0</v>
      </c>
      <c r="F48" s="194">
        <f t="shared" si="7"/>
        <v>-2496850.083640506</v>
      </c>
      <c r="G48" s="195">
        <f t="shared" si="3"/>
        <v>289123903.45440912</v>
      </c>
      <c r="H48" s="194">
        <f t="shared" si="4"/>
        <v>-2496850.083640506</v>
      </c>
      <c r="I48" s="195">
        <f t="shared" si="5"/>
        <v>247393475.57073885</v>
      </c>
    </row>
    <row r="49" spans="1:9" x14ac:dyDescent="0.35">
      <c r="A49" s="188">
        <v>45291</v>
      </c>
      <c r="B49" s="194">
        <f t="shared" si="6"/>
        <v>0</v>
      </c>
      <c r="C49" s="195">
        <f t="shared" si="1"/>
        <v>0</v>
      </c>
      <c r="D49" s="194">
        <f t="shared" si="2"/>
        <v>0</v>
      </c>
      <c r="E49" s="195">
        <f t="shared" si="3"/>
        <v>0</v>
      </c>
      <c r="F49" s="194">
        <f t="shared" si="7"/>
        <v>-2496850.083640506</v>
      </c>
      <c r="G49" s="195">
        <f t="shared" si="3"/>
        <v>286627053.37076861</v>
      </c>
      <c r="H49" s="194">
        <f t="shared" si="4"/>
        <v>-2496850.083640506</v>
      </c>
      <c r="I49" s="195">
        <f t="shared" si="5"/>
        <v>244896625.48709834</v>
      </c>
    </row>
    <row r="50" spans="1:9" x14ac:dyDescent="0.35">
      <c r="A50" s="188">
        <v>45322</v>
      </c>
      <c r="B50" s="194">
        <f t="shared" si="6"/>
        <v>0</v>
      </c>
      <c r="C50" s="195">
        <f t="shared" si="1"/>
        <v>0</v>
      </c>
      <c r="D50" s="194">
        <f t="shared" si="2"/>
        <v>0</v>
      </c>
      <c r="E50" s="195">
        <f t="shared" si="3"/>
        <v>0</v>
      </c>
      <c r="F50" s="194">
        <f t="shared" si="7"/>
        <v>-2496850.083640506</v>
      </c>
      <c r="G50" s="195">
        <f t="shared" si="3"/>
        <v>284130203.28712809</v>
      </c>
      <c r="H50" s="194">
        <f t="shared" si="4"/>
        <v>-2496850.083640506</v>
      </c>
      <c r="I50" s="195">
        <f t="shared" si="5"/>
        <v>242399775.40345782</v>
      </c>
    </row>
    <row r="51" spans="1:9" x14ac:dyDescent="0.35">
      <c r="A51" s="188">
        <v>45351</v>
      </c>
      <c r="B51" s="194">
        <f t="shared" si="6"/>
        <v>0</v>
      </c>
      <c r="C51" s="195">
        <f t="shared" si="1"/>
        <v>0</v>
      </c>
      <c r="D51" s="194">
        <f t="shared" si="2"/>
        <v>0</v>
      </c>
      <c r="E51" s="195">
        <f t="shared" si="3"/>
        <v>0</v>
      </c>
      <c r="F51" s="194">
        <f t="shared" si="7"/>
        <v>-2496850.083640506</v>
      </c>
      <c r="G51" s="195">
        <f t="shared" si="3"/>
        <v>281633353.20348758</v>
      </c>
      <c r="H51" s="194">
        <f t="shared" si="4"/>
        <v>-2496850.083640506</v>
      </c>
      <c r="I51" s="195">
        <f t="shared" si="5"/>
        <v>239902925.3198173</v>
      </c>
    </row>
    <row r="52" spans="1:9" x14ac:dyDescent="0.35">
      <c r="A52" s="188">
        <v>45382</v>
      </c>
      <c r="B52" s="194">
        <f t="shared" si="6"/>
        <v>0</v>
      </c>
      <c r="C52" s="195">
        <f t="shared" si="1"/>
        <v>0</v>
      </c>
      <c r="D52" s="194">
        <f t="shared" si="2"/>
        <v>0</v>
      </c>
      <c r="E52" s="195">
        <f t="shared" si="3"/>
        <v>0</v>
      </c>
      <c r="F52" s="194">
        <f t="shared" si="7"/>
        <v>-2496850.083640506</v>
      </c>
      <c r="G52" s="195">
        <f t="shared" si="3"/>
        <v>279136503.11984706</v>
      </c>
      <c r="H52" s="194">
        <f t="shared" si="4"/>
        <v>-2496850.083640506</v>
      </c>
      <c r="I52" s="195">
        <f t="shared" si="5"/>
        <v>237406075.23617679</v>
      </c>
    </row>
    <row r="53" spans="1:9" x14ac:dyDescent="0.35">
      <c r="A53" s="188">
        <v>45412</v>
      </c>
      <c r="B53" s="194">
        <f t="shared" si="6"/>
        <v>0</v>
      </c>
      <c r="C53" s="195">
        <f t="shared" si="1"/>
        <v>0</v>
      </c>
      <c r="D53" s="194">
        <f t="shared" si="2"/>
        <v>0</v>
      </c>
      <c r="E53" s="195">
        <f t="shared" si="3"/>
        <v>0</v>
      </c>
      <c r="F53" s="194">
        <f t="shared" si="7"/>
        <v>-2496850.083640506</v>
      </c>
      <c r="G53" s="195">
        <f t="shared" si="3"/>
        <v>276639653.03620654</v>
      </c>
      <c r="H53" s="194">
        <f t="shared" si="4"/>
        <v>-2496850.083640506</v>
      </c>
      <c r="I53" s="195">
        <f t="shared" si="5"/>
        <v>234909225.15253627</v>
      </c>
    </row>
    <row r="54" spans="1:9" x14ac:dyDescent="0.35">
      <c r="A54" s="188">
        <v>45443</v>
      </c>
      <c r="B54" s="194">
        <f t="shared" si="6"/>
        <v>0</v>
      </c>
      <c r="C54" s="195">
        <f t="shared" si="1"/>
        <v>0</v>
      </c>
      <c r="D54" s="194">
        <f t="shared" si="2"/>
        <v>0</v>
      </c>
      <c r="E54" s="195">
        <f t="shared" si="3"/>
        <v>0</v>
      </c>
      <c r="F54" s="194">
        <f t="shared" si="7"/>
        <v>-2496850.083640506</v>
      </c>
      <c r="G54" s="195">
        <f t="shared" si="3"/>
        <v>274142802.95256603</v>
      </c>
      <c r="H54" s="194">
        <f t="shared" si="4"/>
        <v>-2496850.083640506</v>
      </c>
      <c r="I54" s="195">
        <f t="shared" si="5"/>
        <v>232412375.06889576</v>
      </c>
    </row>
    <row r="55" spans="1:9" x14ac:dyDescent="0.35">
      <c r="A55" s="188">
        <v>45473</v>
      </c>
      <c r="B55" s="194">
        <f t="shared" si="6"/>
        <v>0</v>
      </c>
      <c r="C55" s="195">
        <f t="shared" si="1"/>
        <v>0</v>
      </c>
      <c r="D55" s="194">
        <f t="shared" si="2"/>
        <v>0</v>
      </c>
      <c r="E55" s="195">
        <f t="shared" si="3"/>
        <v>0</v>
      </c>
      <c r="F55" s="194">
        <f t="shared" si="7"/>
        <v>-2496850.083640506</v>
      </c>
      <c r="G55" s="195">
        <f t="shared" si="3"/>
        <v>271645952.86892551</v>
      </c>
      <c r="H55" s="194">
        <f t="shared" si="4"/>
        <v>-2496850.083640506</v>
      </c>
      <c r="I55" s="195">
        <f t="shared" si="5"/>
        <v>229915524.98525524</v>
      </c>
    </row>
    <row r="56" spans="1:9" x14ac:dyDescent="0.35">
      <c r="A56" s="188">
        <v>45504</v>
      </c>
      <c r="B56" s="194">
        <f t="shared" si="6"/>
        <v>0</v>
      </c>
      <c r="C56" s="195">
        <f t="shared" si="1"/>
        <v>0</v>
      </c>
      <c r="D56" s="194">
        <f t="shared" si="2"/>
        <v>0</v>
      </c>
      <c r="E56" s="195">
        <f t="shared" si="3"/>
        <v>0</v>
      </c>
      <c r="F56" s="194">
        <f t="shared" si="7"/>
        <v>-2496850.083640506</v>
      </c>
      <c r="G56" s="195">
        <f t="shared" si="3"/>
        <v>269149102.785285</v>
      </c>
      <c r="H56" s="194">
        <f t="shared" si="4"/>
        <v>-2496850.083640506</v>
      </c>
      <c r="I56" s="195">
        <f t="shared" si="5"/>
        <v>227418674.90161473</v>
      </c>
    </row>
    <row r="57" spans="1:9" x14ac:dyDescent="0.35">
      <c r="A57" s="188">
        <v>45535</v>
      </c>
      <c r="B57" s="194">
        <f t="shared" si="6"/>
        <v>0</v>
      </c>
      <c r="C57" s="195">
        <f t="shared" si="1"/>
        <v>0</v>
      </c>
      <c r="D57" s="194">
        <f t="shared" si="2"/>
        <v>0</v>
      </c>
      <c r="E57" s="195">
        <f t="shared" si="3"/>
        <v>0</v>
      </c>
      <c r="F57" s="194">
        <f t="shared" si="7"/>
        <v>-2496850.083640506</v>
      </c>
      <c r="G57" s="195">
        <f t="shared" si="3"/>
        <v>266652252.70164448</v>
      </c>
      <c r="H57" s="194">
        <f t="shared" si="4"/>
        <v>-2496850.083640506</v>
      </c>
      <c r="I57" s="195">
        <f t="shared" si="5"/>
        <v>224921824.81797421</v>
      </c>
    </row>
    <row r="58" spans="1:9" x14ac:dyDescent="0.35">
      <c r="A58" s="188">
        <v>45565</v>
      </c>
      <c r="B58" s="194">
        <f t="shared" si="6"/>
        <v>0</v>
      </c>
      <c r="C58" s="195">
        <f t="shared" si="1"/>
        <v>0</v>
      </c>
      <c r="D58" s="194">
        <f t="shared" si="2"/>
        <v>0</v>
      </c>
      <c r="E58" s="195">
        <f t="shared" si="3"/>
        <v>0</v>
      </c>
      <c r="F58" s="194">
        <f t="shared" si="7"/>
        <v>-2496850.083640506</v>
      </c>
      <c r="G58" s="195">
        <f t="shared" si="3"/>
        <v>264155402.61800396</v>
      </c>
      <c r="H58" s="194">
        <f t="shared" si="4"/>
        <v>-2496850.083640506</v>
      </c>
      <c r="I58" s="195">
        <f t="shared" si="5"/>
        <v>222424974.73433369</v>
      </c>
    </row>
    <row r="59" spans="1:9" x14ac:dyDescent="0.35">
      <c r="A59" s="188">
        <v>45596</v>
      </c>
      <c r="B59" s="194">
        <f t="shared" si="6"/>
        <v>0</v>
      </c>
      <c r="C59" s="195">
        <f t="shared" si="1"/>
        <v>0</v>
      </c>
      <c r="D59" s="194">
        <f t="shared" si="2"/>
        <v>0</v>
      </c>
      <c r="E59" s="195">
        <f t="shared" si="3"/>
        <v>0</v>
      </c>
      <c r="F59" s="194">
        <f t="shared" si="7"/>
        <v>-2496850.083640506</v>
      </c>
      <c r="G59" s="195">
        <f t="shared" si="3"/>
        <v>261658552.53436345</v>
      </c>
      <c r="H59" s="194">
        <f t="shared" si="4"/>
        <v>-2496850.083640506</v>
      </c>
      <c r="I59" s="195">
        <f t="shared" si="5"/>
        <v>219928124.65069318</v>
      </c>
    </row>
    <row r="60" spans="1:9" x14ac:dyDescent="0.35">
      <c r="A60" s="188">
        <v>45626</v>
      </c>
      <c r="B60" s="194">
        <f t="shared" si="6"/>
        <v>0</v>
      </c>
      <c r="C60" s="195">
        <f t="shared" si="1"/>
        <v>0</v>
      </c>
      <c r="D60" s="194">
        <f t="shared" si="2"/>
        <v>0</v>
      </c>
      <c r="E60" s="195">
        <f t="shared" si="3"/>
        <v>0</v>
      </c>
      <c r="F60" s="194">
        <f t="shared" si="7"/>
        <v>-2496850.083640506</v>
      </c>
      <c r="G60" s="195">
        <f t="shared" si="3"/>
        <v>259161702.45072293</v>
      </c>
      <c r="H60" s="194">
        <f t="shared" si="4"/>
        <v>-2496850.083640506</v>
      </c>
      <c r="I60" s="195">
        <f t="shared" si="5"/>
        <v>217431274.56705266</v>
      </c>
    </row>
    <row r="61" spans="1:9" x14ac:dyDescent="0.35">
      <c r="A61" s="188">
        <v>45657</v>
      </c>
      <c r="B61" s="194">
        <f t="shared" si="6"/>
        <v>0</v>
      </c>
      <c r="C61" s="195">
        <f t="shared" si="1"/>
        <v>0</v>
      </c>
      <c r="D61" s="194">
        <f t="shared" si="2"/>
        <v>0</v>
      </c>
      <c r="E61" s="195">
        <f t="shared" si="3"/>
        <v>0</v>
      </c>
      <c r="F61" s="194">
        <f t="shared" si="7"/>
        <v>-2496850.083640506</v>
      </c>
      <c r="G61" s="195">
        <f t="shared" si="3"/>
        <v>256664852.36708242</v>
      </c>
      <c r="H61" s="194">
        <f t="shared" si="4"/>
        <v>-2496850.083640506</v>
      </c>
      <c r="I61" s="195">
        <f t="shared" si="5"/>
        <v>214934424.48341215</v>
      </c>
    </row>
    <row r="62" spans="1:9" x14ac:dyDescent="0.35">
      <c r="A62" s="188">
        <v>45688</v>
      </c>
      <c r="B62" s="194">
        <f t="shared" si="6"/>
        <v>0</v>
      </c>
      <c r="C62" s="195">
        <f t="shared" si="1"/>
        <v>0</v>
      </c>
      <c r="D62" s="194">
        <f t="shared" si="2"/>
        <v>0</v>
      </c>
      <c r="E62" s="195">
        <f t="shared" si="3"/>
        <v>0</v>
      </c>
      <c r="F62" s="194">
        <f t="shared" si="7"/>
        <v>-2496850.083640506</v>
      </c>
      <c r="G62" s="195">
        <f t="shared" si="3"/>
        <v>254168002.2834419</v>
      </c>
      <c r="H62" s="194">
        <f t="shared" si="4"/>
        <v>-2496850.083640506</v>
      </c>
      <c r="I62" s="195">
        <f t="shared" si="5"/>
        <v>212437574.39977163</v>
      </c>
    </row>
    <row r="63" spans="1:9" x14ac:dyDescent="0.35">
      <c r="A63" s="188">
        <v>45716</v>
      </c>
      <c r="B63" s="194">
        <f t="shared" si="6"/>
        <v>0</v>
      </c>
      <c r="C63" s="195">
        <f t="shared" si="1"/>
        <v>0</v>
      </c>
      <c r="D63" s="194">
        <f t="shared" si="2"/>
        <v>0</v>
      </c>
      <c r="E63" s="195">
        <f t="shared" si="3"/>
        <v>0</v>
      </c>
      <c r="F63" s="194">
        <f t="shared" si="7"/>
        <v>-2496850.083640506</v>
      </c>
      <c r="G63" s="195">
        <f t="shared" si="3"/>
        <v>251671152.19980139</v>
      </c>
      <c r="H63" s="194">
        <f t="shared" si="4"/>
        <v>-2496850.083640506</v>
      </c>
      <c r="I63" s="195">
        <f t="shared" si="5"/>
        <v>209940724.31613111</v>
      </c>
    </row>
    <row r="64" spans="1:9" x14ac:dyDescent="0.35">
      <c r="A64" s="188">
        <v>45747</v>
      </c>
      <c r="B64" s="194">
        <f t="shared" si="6"/>
        <v>0</v>
      </c>
      <c r="C64" s="195">
        <f t="shared" si="1"/>
        <v>0</v>
      </c>
      <c r="D64" s="194">
        <f t="shared" si="2"/>
        <v>0</v>
      </c>
      <c r="E64" s="195">
        <f t="shared" si="3"/>
        <v>0</v>
      </c>
      <c r="F64" s="194">
        <f t="shared" si="7"/>
        <v>-2496850.083640506</v>
      </c>
      <c r="G64" s="195">
        <f t="shared" si="3"/>
        <v>249174302.11616087</v>
      </c>
      <c r="H64" s="194">
        <f t="shared" si="4"/>
        <v>-2496850.083640506</v>
      </c>
      <c r="I64" s="195">
        <f t="shared" si="5"/>
        <v>207443874.2324906</v>
      </c>
    </row>
    <row r="65" spans="1:9" x14ac:dyDescent="0.35">
      <c r="A65" s="188">
        <v>45777</v>
      </c>
      <c r="B65" s="194">
        <f t="shared" si="6"/>
        <v>0</v>
      </c>
      <c r="C65" s="195">
        <f t="shared" si="1"/>
        <v>0</v>
      </c>
      <c r="D65" s="194">
        <f t="shared" si="2"/>
        <v>0</v>
      </c>
      <c r="E65" s="195">
        <f t="shared" si="3"/>
        <v>0</v>
      </c>
      <c r="F65" s="194">
        <f t="shared" si="7"/>
        <v>-2496850.083640506</v>
      </c>
      <c r="G65" s="195">
        <f t="shared" si="3"/>
        <v>246677452.03252035</v>
      </c>
      <c r="H65" s="194">
        <f t="shared" si="4"/>
        <v>-2496850.083640506</v>
      </c>
      <c r="I65" s="195">
        <f t="shared" si="5"/>
        <v>204947024.14885008</v>
      </c>
    </row>
    <row r="66" spans="1:9" x14ac:dyDescent="0.35">
      <c r="A66" s="188">
        <v>45808</v>
      </c>
      <c r="B66" s="194">
        <f t="shared" si="6"/>
        <v>0</v>
      </c>
      <c r="C66" s="195">
        <f t="shared" si="1"/>
        <v>0</v>
      </c>
      <c r="D66" s="194">
        <f t="shared" si="2"/>
        <v>0</v>
      </c>
      <c r="E66" s="195">
        <f t="shared" si="3"/>
        <v>0</v>
      </c>
      <c r="F66" s="194">
        <f t="shared" si="7"/>
        <v>-2496850.083640506</v>
      </c>
      <c r="G66" s="195">
        <f t="shared" si="3"/>
        <v>244180601.94887984</v>
      </c>
      <c r="H66" s="194">
        <f t="shared" si="4"/>
        <v>-2496850.083640506</v>
      </c>
      <c r="I66" s="195">
        <f t="shared" si="5"/>
        <v>202450174.06520957</v>
      </c>
    </row>
    <row r="67" spans="1:9" x14ac:dyDescent="0.35">
      <c r="A67" s="188">
        <v>45838</v>
      </c>
      <c r="B67" s="194">
        <f t="shared" si="6"/>
        <v>0</v>
      </c>
      <c r="C67" s="195">
        <f t="shared" si="1"/>
        <v>0</v>
      </c>
      <c r="D67" s="194">
        <f t="shared" si="2"/>
        <v>0</v>
      </c>
      <c r="E67" s="195">
        <f t="shared" si="3"/>
        <v>0</v>
      </c>
      <c r="F67" s="194">
        <f t="shared" si="7"/>
        <v>-2496850.083640506</v>
      </c>
      <c r="G67" s="195">
        <f t="shared" si="3"/>
        <v>241683751.86523932</v>
      </c>
      <c r="H67" s="194">
        <f t="shared" si="4"/>
        <v>-2496850.083640506</v>
      </c>
      <c r="I67" s="195">
        <f t="shared" si="5"/>
        <v>199953323.98156905</v>
      </c>
    </row>
    <row r="68" spans="1:9" x14ac:dyDescent="0.35">
      <c r="A68" s="188">
        <v>45869</v>
      </c>
      <c r="B68" s="194">
        <f t="shared" si="6"/>
        <v>0</v>
      </c>
      <c r="C68" s="195">
        <f t="shared" si="1"/>
        <v>0</v>
      </c>
      <c r="D68" s="194">
        <f t="shared" si="2"/>
        <v>0</v>
      </c>
      <c r="E68" s="195">
        <f t="shared" si="3"/>
        <v>0</v>
      </c>
      <c r="F68" s="194">
        <f t="shared" si="7"/>
        <v>-2496850.083640506</v>
      </c>
      <c r="G68" s="195">
        <f t="shared" si="3"/>
        <v>239186901.78159881</v>
      </c>
      <c r="H68" s="194">
        <f t="shared" si="4"/>
        <v>-2496850.083640506</v>
      </c>
      <c r="I68" s="195">
        <f t="shared" si="5"/>
        <v>197456473.89792854</v>
      </c>
    </row>
    <row r="69" spans="1:9" x14ac:dyDescent="0.35">
      <c r="A69" s="188">
        <v>45900</v>
      </c>
      <c r="B69" s="194">
        <f t="shared" si="6"/>
        <v>0</v>
      </c>
      <c r="C69" s="195">
        <f t="shared" si="1"/>
        <v>0</v>
      </c>
      <c r="D69" s="194">
        <f t="shared" si="2"/>
        <v>0</v>
      </c>
      <c r="E69" s="195">
        <f t="shared" si="3"/>
        <v>0</v>
      </c>
      <c r="F69" s="194">
        <f t="shared" si="7"/>
        <v>-2496850.083640506</v>
      </c>
      <c r="G69" s="195">
        <f t="shared" si="3"/>
        <v>236690051.69795829</v>
      </c>
      <c r="H69" s="194">
        <f t="shared" si="4"/>
        <v>-2496850.083640506</v>
      </c>
      <c r="I69" s="195">
        <f t="shared" si="5"/>
        <v>194959623.81428802</v>
      </c>
    </row>
    <row r="70" spans="1:9" x14ac:dyDescent="0.35">
      <c r="A70" s="188">
        <v>45930</v>
      </c>
      <c r="B70" s="194">
        <f t="shared" si="6"/>
        <v>0</v>
      </c>
      <c r="C70" s="195">
        <f t="shared" si="1"/>
        <v>0</v>
      </c>
      <c r="D70" s="194">
        <f t="shared" si="2"/>
        <v>0</v>
      </c>
      <c r="E70" s="195">
        <f t="shared" si="3"/>
        <v>0</v>
      </c>
      <c r="F70" s="194">
        <f t="shared" si="7"/>
        <v>-2496850.083640506</v>
      </c>
      <c r="G70" s="195">
        <f t="shared" si="3"/>
        <v>234193201.61431777</v>
      </c>
      <c r="H70" s="194">
        <f t="shared" si="4"/>
        <v>-2496850.083640506</v>
      </c>
      <c r="I70" s="195">
        <f t="shared" si="5"/>
        <v>192462773.7306475</v>
      </c>
    </row>
    <row r="71" spans="1:9" x14ac:dyDescent="0.35">
      <c r="A71" s="188">
        <v>45961</v>
      </c>
      <c r="B71" s="194">
        <f t="shared" si="6"/>
        <v>0</v>
      </c>
      <c r="C71" s="195">
        <f t="shared" si="1"/>
        <v>0</v>
      </c>
      <c r="D71" s="194">
        <f t="shared" si="2"/>
        <v>0</v>
      </c>
      <c r="E71" s="195">
        <f t="shared" si="3"/>
        <v>0</v>
      </c>
      <c r="F71" s="194">
        <f t="shared" si="7"/>
        <v>-2496850.083640506</v>
      </c>
      <c r="G71" s="195">
        <f t="shared" si="3"/>
        <v>231696351.53067726</v>
      </c>
      <c r="H71" s="194">
        <f t="shared" si="4"/>
        <v>-2496850.083640506</v>
      </c>
      <c r="I71" s="195">
        <f t="shared" si="5"/>
        <v>189965923.64700699</v>
      </c>
    </row>
    <row r="72" spans="1:9" x14ac:dyDescent="0.35">
      <c r="A72" s="188">
        <v>45991</v>
      </c>
      <c r="B72" s="194">
        <f t="shared" si="6"/>
        <v>0</v>
      </c>
      <c r="C72" s="195">
        <f t="shared" si="1"/>
        <v>0</v>
      </c>
      <c r="D72" s="194">
        <f t="shared" si="2"/>
        <v>0</v>
      </c>
      <c r="E72" s="195">
        <f t="shared" si="3"/>
        <v>0</v>
      </c>
      <c r="F72" s="194">
        <f t="shared" si="7"/>
        <v>-2496850.083640506</v>
      </c>
      <c r="G72" s="195">
        <f t="shared" si="3"/>
        <v>229199501.44703674</v>
      </c>
      <c r="H72" s="194">
        <f t="shared" si="4"/>
        <v>-2496850.083640506</v>
      </c>
      <c r="I72" s="195">
        <f t="shared" si="5"/>
        <v>187469073.56336647</v>
      </c>
    </row>
    <row r="73" spans="1:9" x14ac:dyDescent="0.35">
      <c r="A73" s="188">
        <v>46022</v>
      </c>
      <c r="B73" s="194">
        <f t="shared" si="6"/>
        <v>0</v>
      </c>
      <c r="C73" s="195">
        <f t="shared" ref="C73:C136" si="8">C72+B73</f>
        <v>0</v>
      </c>
      <c r="D73" s="194">
        <f t="shared" ref="D73:D136" si="9">-MIN(ABS(IF(B73&lt;$B$8,0,$B$8-B73)),ABS(E72))</f>
        <v>0</v>
      </c>
      <c r="E73" s="195">
        <f t="shared" ref="E73:G136" si="10">E72+D73</f>
        <v>0</v>
      </c>
      <c r="F73" s="194">
        <f t="shared" si="7"/>
        <v>-2496850.083640506</v>
      </c>
      <c r="G73" s="195">
        <f t="shared" si="10"/>
        <v>226702651.36339623</v>
      </c>
      <c r="H73" s="194">
        <f t="shared" ref="H73:H136" si="11">D73+B73+F73</f>
        <v>-2496850.083640506</v>
      </c>
      <c r="I73" s="195">
        <f t="shared" ref="I73:I136" si="12">I72+H73</f>
        <v>184972223.47972596</v>
      </c>
    </row>
    <row r="74" spans="1:9" x14ac:dyDescent="0.35">
      <c r="A74" s="188">
        <v>46053</v>
      </c>
      <c r="B74" s="194">
        <f t="shared" ref="B74:B137" si="13">-MIN(-B73,C73)</f>
        <v>0</v>
      </c>
      <c r="C74" s="195">
        <f t="shared" si="8"/>
        <v>0</v>
      </c>
      <c r="D74" s="194">
        <f t="shared" si="9"/>
        <v>0</v>
      </c>
      <c r="E74" s="195">
        <f t="shared" si="10"/>
        <v>0</v>
      </c>
      <c r="F74" s="194">
        <f t="shared" si="7"/>
        <v>-2496850.083640506</v>
      </c>
      <c r="G74" s="195">
        <f t="shared" si="10"/>
        <v>224205801.27975571</v>
      </c>
      <c r="H74" s="194">
        <f t="shared" si="11"/>
        <v>-2496850.083640506</v>
      </c>
      <c r="I74" s="195">
        <f t="shared" si="12"/>
        <v>182475373.39608544</v>
      </c>
    </row>
    <row r="75" spans="1:9" x14ac:dyDescent="0.35">
      <c r="A75" s="188">
        <v>46081</v>
      </c>
      <c r="B75" s="194">
        <f t="shared" si="13"/>
        <v>0</v>
      </c>
      <c r="C75" s="195">
        <f t="shared" si="8"/>
        <v>0</v>
      </c>
      <c r="D75" s="194">
        <f t="shared" si="9"/>
        <v>0</v>
      </c>
      <c r="E75" s="195">
        <f t="shared" si="10"/>
        <v>0</v>
      </c>
      <c r="F75" s="194">
        <f t="shared" si="7"/>
        <v>-2496850.083640506</v>
      </c>
      <c r="G75" s="195">
        <f t="shared" si="10"/>
        <v>221708951.1961152</v>
      </c>
      <c r="H75" s="194">
        <f t="shared" si="11"/>
        <v>-2496850.083640506</v>
      </c>
      <c r="I75" s="195">
        <f t="shared" si="12"/>
        <v>179978523.31244493</v>
      </c>
    </row>
    <row r="76" spans="1:9" x14ac:dyDescent="0.35">
      <c r="A76" s="188">
        <v>46112</v>
      </c>
      <c r="B76" s="194">
        <f t="shared" si="13"/>
        <v>0</v>
      </c>
      <c r="C76" s="195">
        <f t="shared" si="8"/>
        <v>0</v>
      </c>
      <c r="D76" s="194">
        <f t="shared" si="9"/>
        <v>0</v>
      </c>
      <c r="E76" s="195">
        <f t="shared" si="10"/>
        <v>0</v>
      </c>
      <c r="F76" s="194">
        <f t="shared" si="7"/>
        <v>-2496850.083640506</v>
      </c>
      <c r="G76" s="195">
        <f t="shared" si="10"/>
        <v>219212101.11247468</v>
      </c>
      <c r="H76" s="194">
        <f t="shared" si="11"/>
        <v>-2496850.083640506</v>
      </c>
      <c r="I76" s="195">
        <f t="shared" si="12"/>
        <v>177481673.22880441</v>
      </c>
    </row>
    <row r="77" spans="1:9" x14ac:dyDescent="0.35">
      <c r="A77" s="188">
        <v>46142</v>
      </c>
      <c r="B77" s="194">
        <f t="shared" si="13"/>
        <v>0</v>
      </c>
      <c r="C77" s="195">
        <f t="shared" si="8"/>
        <v>0</v>
      </c>
      <c r="D77" s="194">
        <f t="shared" si="9"/>
        <v>0</v>
      </c>
      <c r="E77" s="195">
        <f t="shared" si="10"/>
        <v>0</v>
      </c>
      <c r="F77" s="194">
        <f t="shared" si="7"/>
        <v>-2496850.083640506</v>
      </c>
      <c r="G77" s="195">
        <f t="shared" si="10"/>
        <v>216715251.02883416</v>
      </c>
      <c r="H77" s="194">
        <f t="shared" si="11"/>
        <v>-2496850.083640506</v>
      </c>
      <c r="I77" s="195">
        <f t="shared" si="12"/>
        <v>174984823.14516389</v>
      </c>
    </row>
    <row r="78" spans="1:9" x14ac:dyDescent="0.35">
      <c r="A78" s="188">
        <v>46173</v>
      </c>
      <c r="B78" s="194">
        <f t="shared" si="13"/>
        <v>0</v>
      </c>
      <c r="C78" s="195">
        <f t="shared" si="8"/>
        <v>0</v>
      </c>
      <c r="D78" s="194">
        <f t="shared" si="9"/>
        <v>0</v>
      </c>
      <c r="E78" s="195">
        <f t="shared" si="10"/>
        <v>0</v>
      </c>
      <c r="F78" s="194">
        <f t="shared" si="7"/>
        <v>-2496850.083640506</v>
      </c>
      <c r="G78" s="195">
        <f t="shared" si="10"/>
        <v>214218400.94519365</v>
      </c>
      <c r="H78" s="194">
        <f t="shared" si="11"/>
        <v>-2496850.083640506</v>
      </c>
      <c r="I78" s="195">
        <f t="shared" si="12"/>
        <v>172487973.06152338</v>
      </c>
    </row>
    <row r="79" spans="1:9" x14ac:dyDescent="0.35">
      <c r="A79" s="188">
        <v>46203</v>
      </c>
      <c r="B79" s="194">
        <f t="shared" si="13"/>
        <v>0</v>
      </c>
      <c r="C79" s="195">
        <f t="shared" si="8"/>
        <v>0</v>
      </c>
      <c r="D79" s="194">
        <f t="shared" si="9"/>
        <v>0</v>
      </c>
      <c r="E79" s="195">
        <f t="shared" si="10"/>
        <v>0</v>
      </c>
      <c r="F79" s="194">
        <f t="shared" si="7"/>
        <v>-2496850.083640506</v>
      </c>
      <c r="G79" s="195">
        <f t="shared" si="10"/>
        <v>211721550.86155313</v>
      </c>
      <c r="H79" s="194">
        <f t="shared" si="11"/>
        <v>-2496850.083640506</v>
      </c>
      <c r="I79" s="195">
        <f t="shared" si="12"/>
        <v>169991122.97788286</v>
      </c>
    </row>
    <row r="80" spans="1:9" x14ac:dyDescent="0.35">
      <c r="A80" s="188">
        <v>46234</v>
      </c>
      <c r="B80" s="194">
        <f t="shared" si="13"/>
        <v>0</v>
      </c>
      <c r="C80" s="195">
        <f t="shared" si="8"/>
        <v>0</v>
      </c>
      <c r="D80" s="194">
        <f t="shared" si="9"/>
        <v>0</v>
      </c>
      <c r="E80" s="195">
        <f t="shared" si="10"/>
        <v>0</v>
      </c>
      <c r="F80" s="194">
        <f t="shared" ref="F80:F143" si="14">-MIN(ABS(IF(B80&lt;$B$8,0,$B$8-B80)),ABS(G79))</f>
        <v>-2496850.083640506</v>
      </c>
      <c r="G80" s="195">
        <f t="shared" si="10"/>
        <v>209224700.77791262</v>
      </c>
      <c r="H80" s="194">
        <f t="shared" si="11"/>
        <v>-2496850.083640506</v>
      </c>
      <c r="I80" s="195">
        <f t="shared" si="12"/>
        <v>167494272.89424235</v>
      </c>
    </row>
    <row r="81" spans="1:9" x14ac:dyDescent="0.35">
      <c r="A81" s="188">
        <v>46265</v>
      </c>
      <c r="B81" s="194">
        <f t="shared" si="13"/>
        <v>0</v>
      </c>
      <c r="C81" s="195">
        <f t="shared" si="8"/>
        <v>0</v>
      </c>
      <c r="D81" s="194">
        <f t="shared" si="9"/>
        <v>0</v>
      </c>
      <c r="E81" s="195">
        <f t="shared" si="10"/>
        <v>0</v>
      </c>
      <c r="F81" s="194">
        <f t="shared" si="14"/>
        <v>-2496850.083640506</v>
      </c>
      <c r="G81" s="195">
        <f t="shared" si="10"/>
        <v>206727850.6942721</v>
      </c>
      <c r="H81" s="194">
        <f t="shared" si="11"/>
        <v>-2496850.083640506</v>
      </c>
      <c r="I81" s="195">
        <f t="shared" si="12"/>
        <v>164997422.81060183</v>
      </c>
    </row>
    <row r="82" spans="1:9" x14ac:dyDescent="0.35">
      <c r="A82" s="188">
        <v>46295</v>
      </c>
      <c r="B82" s="194">
        <f t="shared" si="13"/>
        <v>0</v>
      </c>
      <c r="C82" s="195">
        <f t="shared" si="8"/>
        <v>0</v>
      </c>
      <c r="D82" s="194">
        <f t="shared" si="9"/>
        <v>0</v>
      </c>
      <c r="E82" s="195">
        <f t="shared" si="10"/>
        <v>0</v>
      </c>
      <c r="F82" s="194">
        <f t="shared" si="14"/>
        <v>-2496850.083640506</v>
      </c>
      <c r="G82" s="195">
        <f t="shared" si="10"/>
        <v>204231000.61063159</v>
      </c>
      <c r="H82" s="194">
        <f t="shared" si="11"/>
        <v>-2496850.083640506</v>
      </c>
      <c r="I82" s="195">
        <f t="shared" si="12"/>
        <v>162500572.72696131</v>
      </c>
    </row>
    <row r="83" spans="1:9" x14ac:dyDescent="0.35">
      <c r="A83" s="188">
        <v>46326</v>
      </c>
      <c r="B83" s="194">
        <f t="shared" si="13"/>
        <v>0</v>
      </c>
      <c r="C83" s="195">
        <f t="shared" si="8"/>
        <v>0</v>
      </c>
      <c r="D83" s="194">
        <f t="shared" si="9"/>
        <v>0</v>
      </c>
      <c r="E83" s="195">
        <f t="shared" si="10"/>
        <v>0</v>
      </c>
      <c r="F83" s="194">
        <f t="shared" si="14"/>
        <v>-2496850.083640506</v>
      </c>
      <c r="G83" s="195">
        <f t="shared" si="10"/>
        <v>201734150.52699107</v>
      </c>
      <c r="H83" s="194">
        <f t="shared" si="11"/>
        <v>-2496850.083640506</v>
      </c>
      <c r="I83" s="195">
        <f t="shared" si="12"/>
        <v>160003722.6433208</v>
      </c>
    </row>
    <row r="84" spans="1:9" x14ac:dyDescent="0.35">
      <c r="A84" s="188">
        <v>46356</v>
      </c>
      <c r="B84" s="194">
        <f t="shared" si="13"/>
        <v>0</v>
      </c>
      <c r="C84" s="195">
        <f t="shared" si="8"/>
        <v>0</v>
      </c>
      <c r="D84" s="194">
        <f t="shared" si="9"/>
        <v>0</v>
      </c>
      <c r="E84" s="195">
        <f t="shared" si="10"/>
        <v>0</v>
      </c>
      <c r="F84" s="194">
        <f t="shared" si="14"/>
        <v>-2496850.083640506</v>
      </c>
      <c r="G84" s="195">
        <f t="shared" si="10"/>
        <v>199237300.44335055</v>
      </c>
      <c r="H84" s="194">
        <f t="shared" si="11"/>
        <v>-2496850.083640506</v>
      </c>
      <c r="I84" s="195">
        <f t="shared" si="12"/>
        <v>157506872.55968028</v>
      </c>
    </row>
    <row r="85" spans="1:9" x14ac:dyDescent="0.35">
      <c r="A85" s="188">
        <v>46387</v>
      </c>
      <c r="B85" s="194">
        <f t="shared" si="13"/>
        <v>0</v>
      </c>
      <c r="C85" s="195">
        <f t="shared" si="8"/>
        <v>0</v>
      </c>
      <c r="D85" s="194">
        <f t="shared" si="9"/>
        <v>0</v>
      </c>
      <c r="E85" s="195">
        <f t="shared" si="10"/>
        <v>0</v>
      </c>
      <c r="F85" s="194">
        <f t="shared" si="14"/>
        <v>-2496850.083640506</v>
      </c>
      <c r="G85" s="195">
        <f t="shared" si="10"/>
        <v>196740450.35971004</v>
      </c>
      <c r="H85" s="194">
        <f t="shared" si="11"/>
        <v>-2496850.083640506</v>
      </c>
      <c r="I85" s="195">
        <f t="shared" si="12"/>
        <v>155010022.47603977</v>
      </c>
    </row>
    <row r="86" spans="1:9" x14ac:dyDescent="0.35">
      <c r="A86" s="188">
        <v>46418</v>
      </c>
      <c r="B86" s="194">
        <f t="shared" si="13"/>
        <v>0</v>
      </c>
      <c r="C86" s="195">
        <f t="shared" si="8"/>
        <v>0</v>
      </c>
      <c r="D86" s="194">
        <f t="shared" si="9"/>
        <v>0</v>
      </c>
      <c r="E86" s="195">
        <f t="shared" si="10"/>
        <v>0</v>
      </c>
      <c r="F86" s="194">
        <f t="shared" si="14"/>
        <v>-2496850.083640506</v>
      </c>
      <c r="G86" s="195">
        <f t="shared" si="10"/>
        <v>194243600.27606952</v>
      </c>
      <c r="H86" s="194">
        <f t="shared" si="11"/>
        <v>-2496850.083640506</v>
      </c>
      <c r="I86" s="195">
        <f t="shared" si="12"/>
        <v>152513172.39239925</v>
      </c>
    </row>
    <row r="87" spans="1:9" x14ac:dyDescent="0.35">
      <c r="A87" s="188">
        <v>46446</v>
      </c>
      <c r="B87" s="194">
        <f t="shared" si="13"/>
        <v>0</v>
      </c>
      <c r="C87" s="195">
        <f t="shared" si="8"/>
        <v>0</v>
      </c>
      <c r="D87" s="194">
        <f t="shared" si="9"/>
        <v>0</v>
      </c>
      <c r="E87" s="195">
        <f t="shared" si="10"/>
        <v>0</v>
      </c>
      <c r="F87" s="194">
        <f t="shared" si="14"/>
        <v>-2496850.083640506</v>
      </c>
      <c r="G87" s="195">
        <f t="shared" si="10"/>
        <v>191746750.19242901</v>
      </c>
      <c r="H87" s="194">
        <f t="shared" si="11"/>
        <v>-2496850.083640506</v>
      </c>
      <c r="I87" s="195">
        <f t="shared" si="12"/>
        <v>150016322.30875874</v>
      </c>
    </row>
    <row r="88" spans="1:9" x14ac:dyDescent="0.35">
      <c r="A88" s="188">
        <v>46477</v>
      </c>
      <c r="B88" s="194">
        <f t="shared" si="13"/>
        <v>0</v>
      </c>
      <c r="C88" s="195">
        <f t="shared" si="8"/>
        <v>0</v>
      </c>
      <c r="D88" s="194">
        <f t="shared" si="9"/>
        <v>0</v>
      </c>
      <c r="E88" s="195">
        <f t="shared" si="10"/>
        <v>0</v>
      </c>
      <c r="F88" s="194">
        <f t="shared" si="14"/>
        <v>-2496850.083640506</v>
      </c>
      <c r="G88" s="195">
        <f t="shared" si="10"/>
        <v>189249900.10878849</v>
      </c>
      <c r="H88" s="194">
        <f t="shared" si="11"/>
        <v>-2496850.083640506</v>
      </c>
      <c r="I88" s="195">
        <f t="shared" si="12"/>
        <v>147519472.22511822</v>
      </c>
    </row>
    <row r="89" spans="1:9" x14ac:dyDescent="0.35">
      <c r="A89" s="188">
        <v>46507</v>
      </c>
      <c r="B89" s="194">
        <f t="shared" si="13"/>
        <v>0</v>
      </c>
      <c r="C89" s="195">
        <f t="shared" si="8"/>
        <v>0</v>
      </c>
      <c r="D89" s="194">
        <f t="shared" si="9"/>
        <v>0</v>
      </c>
      <c r="E89" s="195">
        <f t="shared" si="10"/>
        <v>0</v>
      </c>
      <c r="F89" s="194">
        <f t="shared" si="14"/>
        <v>-2496850.083640506</v>
      </c>
      <c r="G89" s="195">
        <f t="shared" si="10"/>
        <v>186753050.02514797</v>
      </c>
      <c r="H89" s="194">
        <f t="shared" si="11"/>
        <v>-2496850.083640506</v>
      </c>
      <c r="I89" s="195">
        <f t="shared" si="12"/>
        <v>145022622.1414777</v>
      </c>
    </row>
    <row r="90" spans="1:9" x14ac:dyDescent="0.35">
      <c r="A90" s="188">
        <v>46538</v>
      </c>
      <c r="B90" s="194">
        <f t="shared" si="13"/>
        <v>0</v>
      </c>
      <c r="C90" s="195">
        <f t="shared" si="8"/>
        <v>0</v>
      </c>
      <c r="D90" s="194">
        <f t="shared" si="9"/>
        <v>0</v>
      </c>
      <c r="E90" s="195">
        <f t="shared" si="10"/>
        <v>0</v>
      </c>
      <c r="F90" s="194">
        <f t="shared" si="14"/>
        <v>-2496850.083640506</v>
      </c>
      <c r="G90" s="195">
        <f t="shared" si="10"/>
        <v>184256199.94150746</v>
      </c>
      <c r="H90" s="194">
        <f t="shared" si="11"/>
        <v>-2496850.083640506</v>
      </c>
      <c r="I90" s="195">
        <f t="shared" si="12"/>
        <v>142525772.05783719</v>
      </c>
    </row>
    <row r="91" spans="1:9" x14ac:dyDescent="0.35">
      <c r="A91" s="188">
        <v>46568</v>
      </c>
      <c r="B91" s="194">
        <f t="shared" si="13"/>
        <v>0</v>
      </c>
      <c r="C91" s="195">
        <f t="shared" si="8"/>
        <v>0</v>
      </c>
      <c r="D91" s="194">
        <f t="shared" si="9"/>
        <v>0</v>
      </c>
      <c r="E91" s="195">
        <f t="shared" si="10"/>
        <v>0</v>
      </c>
      <c r="F91" s="194">
        <f t="shared" si="14"/>
        <v>-2496850.083640506</v>
      </c>
      <c r="G91" s="195">
        <f t="shared" si="10"/>
        <v>181759349.85786694</v>
      </c>
      <c r="H91" s="194">
        <f t="shared" si="11"/>
        <v>-2496850.083640506</v>
      </c>
      <c r="I91" s="195">
        <f t="shared" si="12"/>
        <v>140028921.97419667</v>
      </c>
    </row>
    <row r="92" spans="1:9" x14ac:dyDescent="0.35">
      <c r="A92" s="188">
        <v>46599</v>
      </c>
      <c r="B92" s="194">
        <f t="shared" si="13"/>
        <v>0</v>
      </c>
      <c r="C92" s="195">
        <f t="shared" si="8"/>
        <v>0</v>
      </c>
      <c r="D92" s="194">
        <f t="shared" si="9"/>
        <v>0</v>
      </c>
      <c r="E92" s="195">
        <f t="shared" si="10"/>
        <v>0</v>
      </c>
      <c r="F92" s="194">
        <f t="shared" si="14"/>
        <v>-2496850.083640506</v>
      </c>
      <c r="G92" s="195">
        <f t="shared" si="10"/>
        <v>179262499.77422643</v>
      </c>
      <c r="H92" s="194">
        <f t="shared" si="11"/>
        <v>-2496850.083640506</v>
      </c>
      <c r="I92" s="195">
        <f t="shared" si="12"/>
        <v>137532071.89055616</v>
      </c>
    </row>
    <row r="93" spans="1:9" x14ac:dyDescent="0.35">
      <c r="A93" s="188">
        <v>46630</v>
      </c>
      <c r="B93" s="194">
        <f t="shared" si="13"/>
        <v>0</v>
      </c>
      <c r="C93" s="195">
        <f t="shared" si="8"/>
        <v>0</v>
      </c>
      <c r="D93" s="194">
        <f t="shared" si="9"/>
        <v>0</v>
      </c>
      <c r="E93" s="195">
        <f t="shared" si="10"/>
        <v>0</v>
      </c>
      <c r="F93" s="194">
        <f t="shared" si="14"/>
        <v>-2496850.083640506</v>
      </c>
      <c r="G93" s="195">
        <f t="shared" si="10"/>
        <v>176765649.69058591</v>
      </c>
      <c r="H93" s="194">
        <f t="shared" si="11"/>
        <v>-2496850.083640506</v>
      </c>
      <c r="I93" s="195">
        <f t="shared" si="12"/>
        <v>135035221.80691564</v>
      </c>
    </row>
    <row r="94" spans="1:9" x14ac:dyDescent="0.35">
      <c r="A94" s="188">
        <v>46660</v>
      </c>
      <c r="B94" s="194">
        <f t="shared" si="13"/>
        <v>0</v>
      </c>
      <c r="C94" s="195">
        <f t="shared" si="8"/>
        <v>0</v>
      </c>
      <c r="D94" s="194">
        <f t="shared" si="9"/>
        <v>0</v>
      </c>
      <c r="E94" s="195">
        <f t="shared" si="10"/>
        <v>0</v>
      </c>
      <c r="F94" s="194">
        <f t="shared" si="14"/>
        <v>-2496850.083640506</v>
      </c>
      <c r="G94" s="195">
        <f t="shared" si="10"/>
        <v>174268799.6069454</v>
      </c>
      <c r="H94" s="194">
        <f t="shared" si="11"/>
        <v>-2496850.083640506</v>
      </c>
      <c r="I94" s="195">
        <f t="shared" si="12"/>
        <v>132538371.72327514</v>
      </c>
    </row>
    <row r="95" spans="1:9" x14ac:dyDescent="0.35">
      <c r="A95" s="188">
        <v>46691</v>
      </c>
      <c r="B95" s="194">
        <f t="shared" si="13"/>
        <v>0</v>
      </c>
      <c r="C95" s="195">
        <f t="shared" si="8"/>
        <v>0</v>
      </c>
      <c r="D95" s="194">
        <f t="shared" si="9"/>
        <v>0</v>
      </c>
      <c r="E95" s="195">
        <f t="shared" si="10"/>
        <v>0</v>
      </c>
      <c r="F95" s="194">
        <f t="shared" si="14"/>
        <v>-2496850.083640506</v>
      </c>
      <c r="G95" s="195">
        <f t="shared" si="10"/>
        <v>171771949.52330488</v>
      </c>
      <c r="H95" s="194">
        <f t="shared" si="11"/>
        <v>-2496850.083640506</v>
      </c>
      <c r="I95" s="195">
        <f t="shared" si="12"/>
        <v>130041521.63963464</v>
      </c>
    </row>
    <row r="96" spans="1:9" x14ac:dyDescent="0.35">
      <c r="A96" s="188">
        <v>46721</v>
      </c>
      <c r="B96" s="194">
        <f t="shared" si="13"/>
        <v>0</v>
      </c>
      <c r="C96" s="195">
        <f t="shared" si="8"/>
        <v>0</v>
      </c>
      <c r="D96" s="194">
        <f t="shared" si="9"/>
        <v>0</v>
      </c>
      <c r="E96" s="195">
        <f t="shared" si="10"/>
        <v>0</v>
      </c>
      <c r="F96" s="194">
        <f t="shared" si="14"/>
        <v>-2496850.083640506</v>
      </c>
      <c r="G96" s="195">
        <f t="shared" si="10"/>
        <v>169275099.43966436</v>
      </c>
      <c r="H96" s="194">
        <f t="shared" si="11"/>
        <v>-2496850.083640506</v>
      </c>
      <c r="I96" s="195">
        <f t="shared" si="12"/>
        <v>127544671.55599414</v>
      </c>
    </row>
    <row r="97" spans="1:9" x14ac:dyDescent="0.35">
      <c r="A97" s="188">
        <v>46752</v>
      </c>
      <c r="B97" s="194">
        <f t="shared" si="13"/>
        <v>0</v>
      </c>
      <c r="C97" s="195">
        <f t="shared" si="8"/>
        <v>0</v>
      </c>
      <c r="D97" s="194">
        <f t="shared" si="9"/>
        <v>0</v>
      </c>
      <c r="E97" s="195">
        <f t="shared" si="10"/>
        <v>0</v>
      </c>
      <c r="F97" s="194">
        <f t="shared" si="14"/>
        <v>-2496850.083640506</v>
      </c>
      <c r="G97" s="195">
        <f t="shared" si="10"/>
        <v>166778249.35602385</v>
      </c>
      <c r="H97" s="194">
        <f t="shared" si="11"/>
        <v>-2496850.083640506</v>
      </c>
      <c r="I97" s="195">
        <f t="shared" si="12"/>
        <v>125047821.47235364</v>
      </c>
    </row>
    <row r="98" spans="1:9" x14ac:dyDescent="0.35">
      <c r="A98" s="188">
        <v>46783</v>
      </c>
      <c r="B98" s="194">
        <f t="shared" si="13"/>
        <v>0</v>
      </c>
      <c r="C98" s="195">
        <f t="shared" si="8"/>
        <v>0</v>
      </c>
      <c r="D98" s="194">
        <f t="shared" si="9"/>
        <v>0</v>
      </c>
      <c r="E98" s="195">
        <f t="shared" si="10"/>
        <v>0</v>
      </c>
      <c r="F98" s="194">
        <f t="shared" si="14"/>
        <v>-2496850.083640506</v>
      </c>
      <c r="G98" s="195">
        <f t="shared" si="10"/>
        <v>164281399.27238333</v>
      </c>
      <c r="H98" s="194">
        <f t="shared" si="11"/>
        <v>-2496850.083640506</v>
      </c>
      <c r="I98" s="195">
        <f t="shared" si="12"/>
        <v>122550971.38871314</v>
      </c>
    </row>
    <row r="99" spans="1:9" x14ac:dyDescent="0.35">
      <c r="A99" s="188">
        <v>46812</v>
      </c>
      <c r="B99" s="194">
        <f t="shared" si="13"/>
        <v>0</v>
      </c>
      <c r="C99" s="195">
        <f t="shared" si="8"/>
        <v>0</v>
      </c>
      <c r="D99" s="194">
        <f t="shared" si="9"/>
        <v>0</v>
      </c>
      <c r="E99" s="195">
        <f t="shared" si="10"/>
        <v>0</v>
      </c>
      <c r="F99" s="194">
        <f t="shared" si="14"/>
        <v>-2496850.083640506</v>
      </c>
      <c r="G99" s="195">
        <f t="shared" si="10"/>
        <v>161784549.18874282</v>
      </c>
      <c r="H99" s="194">
        <f t="shared" si="11"/>
        <v>-2496850.083640506</v>
      </c>
      <c r="I99" s="195">
        <f t="shared" si="12"/>
        <v>120054121.30507264</v>
      </c>
    </row>
    <row r="100" spans="1:9" x14ac:dyDescent="0.35">
      <c r="A100" s="188">
        <v>46843</v>
      </c>
      <c r="B100" s="194">
        <f t="shared" si="13"/>
        <v>0</v>
      </c>
      <c r="C100" s="195">
        <f t="shared" si="8"/>
        <v>0</v>
      </c>
      <c r="D100" s="194">
        <f t="shared" si="9"/>
        <v>0</v>
      </c>
      <c r="E100" s="195">
        <f t="shared" si="10"/>
        <v>0</v>
      </c>
      <c r="F100" s="194">
        <f t="shared" si="14"/>
        <v>-2496850.083640506</v>
      </c>
      <c r="G100" s="195">
        <f t="shared" si="10"/>
        <v>159287699.1051023</v>
      </c>
      <c r="H100" s="194">
        <f t="shared" si="11"/>
        <v>-2496850.083640506</v>
      </c>
      <c r="I100" s="195">
        <f t="shared" si="12"/>
        <v>117557271.22143213</v>
      </c>
    </row>
    <row r="101" spans="1:9" x14ac:dyDescent="0.35">
      <c r="A101" s="188">
        <v>46873</v>
      </c>
      <c r="B101" s="194">
        <f t="shared" si="13"/>
        <v>0</v>
      </c>
      <c r="C101" s="195">
        <f t="shared" si="8"/>
        <v>0</v>
      </c>
      <c r="D101" s="194">
        <f t="shared" si="9"/>
        <v>0</v>
      </c>
      <c r="E101" s="195">
        <f t="shared" si="10"/>
        <v>0</v>
      </c>
      <c r="F101" s="194">
        <f t="shared" si="14"/>
        <v>-2496850.083640506</v>
      </c>
      <c r="G101" s="195">
        <f t="shared" si="10"/>
        <v>156790849.02146178</v>
      </c>
      <c r="H101" s="194">
        <f t="shared" si="11"/>
        <v>-2496850.083640506</v>
      </c>
      <c r="I101" s="195">
        <f t="shared" si="12"/>
        <v>115060421.13779163</v>
      </c>
    </row>
    <row r="102" spans="1:9" x14ac:dyDescent="0.35">
      <c r="A102" s="188">
        <v>46904</v>
      </c>
      <c r="B102" s="194">
        <f t="shared" si="13"/>
        <v>0</v>
      </c>
      <c r="C102" s="195">
        <f t="shared" si="8"/>
        <v>0</v>
      </c>
      <c r="D102" s="194">
        <f t="shared" si="9"/>
        <v>0</v>
      </c>
      <c r="E102" s="195">
        <f t="shared" si="10"/>
        <v>0</v>
      </c>
      <c r="F102" s="194">
        <f t="shared" si="14"/>
        <v>-2496850.083640506</v>
      </c>
      <c r="G102" s="195">
        <f t="shared" si="10"/>
        <v>154293998.93782127</v>
      </c>
      <c r="H102" s="194">
        <f t="shared" si="11"/>
        <v>-2496850.083640506</v>
      </c>
      <c r="I102" s="195">
        <f t="shared" si="12"/>
        <v>112563571.05415113</v>
      </c>
    </row>
    <row r="103" spans="1:9" x14ac:dyDescent="0.35">
      <c r="A103" s="188">
        <v>46934</v>
      </c>
      <c r="B103" s="194">
        <f t="shared" si="13"/>
        <v>0</v>
      </c>
      <c r="C103" s="195">
        <f t="shared" si="8"/>
        <v>0</v>
      </c>
      <c r="D103" s="194">
        <f t="shared" si="9"/>
        <v>0</v>
      </c>
      <c r="E103" s="195">
        <f t="shared" si="10"/>
        <v>0</v>
      </c>
      <c r="F103" s="194">
        <f t="shared" si="14"/>
        <v>-2496850.083640506</v>
      </c>
      <c r="G103" s="195">
        <f t="shared" si="10"/>
        <v>151797148.85418075</v>
      </c>
      <c r="H103" s="194">
        <f t="shared" si="11"/>
        <v>-2496850.083640506</v>
      </c>
      <c r="I103" s="195">
        <f t="shared" si="12"/>
        <v>110066720.97051063</v>
      </c>
    </row>
    <row r="104" spans="1:9" x14ac:dyDescent="0.35">
      <c r="A104" s="188">
        <v>46965</v>
      </c>
      <c r="B104" s="194">
        <f t="shared" si="13"/>
        <v>0</v>
      </c>
      <c r="C104" s="195">
        <f t="shared" si="8"/>
        <v>0</v>
      </c>
      <c r="D104" s="194">
        <f t="shared" si="9"/>
        <v>0</v>
      </c>
      <c r="E104" s="195">
        <f t="shared" si="10"/>
        <v>0</v>
      </c>
      <c r="F104" s="194">
        <f t="shared" si="14"/>
        <v>-2496850.083640506</v>
      </c>
      <c r="G104" s="195">
        <f t="shared" si="10"/>
        <v>149300298.77054024</v>
      </c>
      <c r="H104" s="194">
        <f t="shared" si="11"/>
        <v>-2496850.083640506</v>
      </c>
      <c r="I104" s="195">
        <f t="shared" si="12"/>
        <v>107569870.88687013</v>
      </c>
    </row>
    <row r="105" spans="1:9" x14ac:dyDescent="0.35">
      <c r="A105" s="188">
        <v>46996</v>
      </c>
      <c r="B105" s="194">
        <f t="shared" si="13"/>
        <v>0</v>
      </c>
      <c r="C105" s="195">
        <f t="shared" si="8"/>
        <v>0</v>
      </c>
      <c r="D105" s="194">
        <f t="shared" si="9"/>
        <v>0</v>
      </c>
      <c r="E105" s="195">
        <f t="shared" si="10"/>
        <v>0</v>
      </c>
      <c r="F105" s="194">
        <f t="shared" si="14"/>
        <v>-2496850.083640506</v>
      </c>
      <c r="G105" s="195">
        <f t="shared" si="10"/>
        <v>146803448.68689972</v>
      </c>
      <c r="H105" s="194">
        <f t="shared" si="11"/>
        <v>-2496850.083640506</v>
      </c>
      <c r="I105" s="195">
        <f t="shared" si="12"/>
        <v>105073020.80322963</v>
      </c>
    </row>
    <row r="106" spans="1:9" x14ac:dyDescent="0.35">
      <c r="A106" s="188">
        <v>47026</v>
      </c>
      <c r="B106" s="194">
        <f t="shared" si="13"/>
        <v>0</v>
      </c>
      <c r="C106" s="195">
        <f t="shared" si="8"/>
        <v>0</v>
      </c>
      <c r="D106" s="194">
        <f t="shared" si="9"/>
        <v>0</v>
      </c>
      <c r="E106" s="195">
        <f t="shared" si="10"/>
        <v>0</v>
      </c>
      <c r="F106" s="194">
        <f t="shared" si="14"/>
        <v>-2496850.083640506</v>
      </c>
      <c r="G106" s="195">
        <f t="shared" si="10"/>
        <v>144306598.60325921</v>
      </c>
      <c r="H106" s="194">
        <f t="shared" si="11"/>
        <v>-2496850.083640506</v>
      </c>
      <c r="I106" s="195">
        <f t="shared" si="12"/>
        <v>102576170.71958913</v>
      </c>
    </row>
    <row r="107" spans="1:9" x14ac:dyDescent="0.35">
      <c r="A107" s="188">
        <v>47057</v>
      </c>
      <c r="B107" s="194">
        <f t="shared" si="13"/>
        <v>0</v>
      </c>
      <c r="C107" s="195">
        <f t="shared" si="8"/>
        <v>0</v>
      </c>
      <c r="D107" s="194">
        <f t="shared" si="9"/>
        <v>0</v>
      </c>
      <c r="E107" s="195">
        <f t="shared" si="10"/>
        <v>0</v>
      </c>
      <c r="F107" s="194">
        <f t="shared" si="14"/>
        <v>-2496850.083640506</v>
      </c>
      <c r="G107" s="195">
        <f t="shared" si="10"/>
        <v>141809748.51961869</v>
      </c>
      <c r="H107" s="194">
        <f t="shared" si="11"/>
        <v>-2496850.083640506</v>
      </c>
      <c r="I107" s="195">
        <f t="shared" si="12"/>
        <v>100079320.63594863</v>
      </c>
    </row>
    <row r="108" spans="1:9" x14ac:dyDescent="0.35">
      <c r="A108" s="188">
        <v>47087</v>
      </c>
      <c r="B108" s="194">
        <f t="shared" si="13"/>
        <v>0</v>
      </c>
      <c r="C108" s="195">
        <f t="shared" si="8"/>
        <v>0</v>
      </c>
      <c r="D108" s="194">
        <f t="shared" si="9"/>
        <v>0</v>
      </c>
      <c r="E108" s="195">
        <f t="shared" si="10"/>
        <v>0</v>
      </c>
      <c r="F108" s="194">
        <f t="shared" si="14"/>
        <v>-2496850.083640506</v>
      </c>
      <c r="G108" s="195">
        <f t="shared" si="10"/>
        <v>139312898.43597817</v>
      </c>
      <c r="H108" s="194">
        <f t="shared" si="11"/>
        <v>-2496850.083640506</v>
      </c>
      <c r="I108" s="195">
        <f t="shared" si="12"/>
        <v>97582470.552308127</v>
      </c>
    </row>
    <row r="109" spans="1:9" x14ac:dyDescent="0.35">
      <c r="A109" s="188">
        <v>47118</v>
      </c>
      <c r="B109" s="194">
        <f t="shared" si="13"/>
        <v>0</v>
      </c>
      <c r="C109" s="195">
        <f t="shared" si="8"/>
        <v>0</v>
      </c>
      <c r="D109" s="194">
        <f t="shared" si="9"/>
        <v>0</v>
      </c>
      <c r="E109" s="195">
        <f t="shared" si="10"/>
        <v>0</v>
      </c>
      <c r="F109" s="194">
        <f t="shared" si="14"/>
        <v>-2496850.083640506</v>
      </c>
      <c r="G109" s="195">
        <f t="shared" si="10"/>
        <v>136816048.35233766</v>
      </c>
      <c r="H109" s="194">
        <f t="shared" si="11"/>
        <v>-2496850.083640506</v>
      </c>
      <c r="I109" s="195">
        <f t="shared" si="12"/>
        <v>95085620.468667626</v>
      </c>
    </row>
    <row r="110" spans="1:9" x14ac:dyDescent="0.35">
      <c r="A110" s="188">
        <v>47149</v>
      </c>
      <c r="B110" s="194">
        <f t="shared" si="13"/>
        <v>0</v>
      </c>
      <c r="C110" s="195">
        <f t="shared" si="8"/>
        <v>0</v>
      </c>
      <c r="D110" s="194">
        <f t="shared" si="9"/>
        <v>0</v>
      </c>
      <c r="E110" s="195">
        <f t="shared" si="10"/>
        <v>0</v>
      </c>
      <c r="F110" s="194">
        <f t="shared" si="14"/>
        <v>-2496850.083640506</v>
      </c>
      <c r="G110" s="195">
        <f t="shared" si="10"/>
        <v>134319198.26869714</v>
      </c>
      <c r="H110" s="194">
        <f t="shared" si="11"/>
        <v>-2496850.083640506</v>
      </c>
      <c r="I110" s="195">
        <f t="shared" si="12"/>
        <v>92588770.385027125</v>
      </c>
    </row>
    <row r="111" spans="1:9" x14ac:dyDescent="0.35">
      <c r="A111" s="188">
        <v>47177</v>
      </c>
      <c r="B111" s="194">
        <f t="shared" si="13"/>
        <v>0</v>
      </c>
      <c r="C111" s="195">
        <f t="shared" si="8"/>
        <v>0</v>
      </c>
      <c r="D111" s="194">
        <f t="shared" si="9"/>
        <v>0</v>
      </c>
      <c r="E111" s="195">
        <f t="shared" si="10"/>
        <v>0</v>
      </c>
      <c r="F111" s="194">
        <f t="shared" si="14"/>
        <v>-2496850.083640506</v>
      </c>
      <c r="G111" s="195">
        <f t="shared" si="10"/>
        <v>131822348.18505664</v>
      </c>
      <c r="H111" s="194">
        <f t="shared" si="11"/>
        <v>-2496850.083640506</v>
      </c>
      <c r="I111" s="195">
        <f t="shared" si="12"/>
        <v>90091920.301386625</v>
      </c>
    </row>
    <row r="112" spans="1:9" x14ac:dyDescent="0.35">
      <c r="A112" s="188">
        <v>47208</v>
      </c>
      <c r="B112" s="194">
        <f t="shared" si="13"/>
        <v>0</v>
      </c>
      <c r="C112" s="195">
        <f t="shared" si="8"/>
        <v>0</v>
      </c>
      <c r="D112" s="194">
        <f t="shared" si="9"/>
        <v>0</v>
      </c>
      <c r="E112" s="195">
        <f t="shared" si="10"/>
        <v>0</v>
      </c>
      <c r="F112" s="194">
        <f t="shared" si="14"/>
        <v>-2496850.083640506</v>
      </c>
      <c r="G112" s="195">
        <f t="shared" si="10"/>
        <v>129325498.10141614</v>
      </c>
      <c r="H112" s="194">
        <f t="shared" si="11"/>
        <v>-2496850.083640506</v>
      </c>
      <c r="I112" s="195">
        <f t="shared" si="12"/>
        <v>87595070.217746124</v>
      </c>
    </row>
    <row r="113" spans="1:9" x14ac:dyDescent="0.35">
      <c r="A113" s="188">
        <v>47238</v>
      </c>
      <c r="B113" s="194">
        <f t="shared" si="13"/>
        <v>0</v>
      </c>
      <c r="C113" s="195">
        <f t="shared" si="8"/>
        <v>0</v>
      </c>
      <c r="D113" s="194">
        <f t="shared" si="9"/>
        <v>0</v>
      </c>
      <c r="E113" s="195">
        <f t="shared" si="10"/>
        <v>0</v>
      </c>
      <c r="F113" s="194">
        <f t="shared" si="14"/>
        <v>-2496850.083640506</v>
      </c>
      <c r="G113" s="195">
        <f t="shared" si="10"/>
        <v>126828648.01777564</v>
      </c>
      <c r="H113" s="194">
        <f t="shared" si="11"/>
        <v>-2496850.083640506</v>
      </c>
      <c r="I113" s="195">
        <f t="shared" si="12"/>
        <v>85098220.134105623</v>
      </c>
    </row>
    <row r="114" spans="1:9" x14ac:dyDescent="0.35">
      <c r="A114" s="188">
        <v>47269</v>
      </c>
      <c r="B114" s="194">
        <f t="shared" si="13"/>
        <v>0</v>
      </c>
      <c r="C114" s="195">
        <f t="shared" si="8"/>
        <v>0</v>
      </c>
      <c r="D114" s="194">
        <f t="shared" si="9"/>
        <v>0</v>
      </c>
      <c r="E114" s="195">
        <f t="shared" si="10"/>
        <v>0</v>
      </c>
      <c r="F114" s="194">
        <f t="shared" si="14"/>
        <v>-2496850.083640506</v>
      </c>
      <c r="G114" s="195">
        <f t="shared" si="10"/>
        <v>124331797.93413514</v>
      </c>
      <c r="H114" s="194">
        <f t="shared" si="11"/>
        <v>-2496850.083640506</v>
      </c>
      <c r="I114" s="195">
        <f t="shared" si="12"/>
        <v>82601370.050465122</v>
      </c>
    </row>
    <row r="115" spans="1:9" x14ac:dyDescent="0.35">
      <c r="A115" s="188">
        <v>47299</v>
      </c>
      <c r="B115" s="194">
        <f t="shared" si="13"/>
        <v>0</v>
      </c>
      <c r="C115" s="195">
        <f t="shared" si="8"/>
        <v>0</v>
      </c>
      <c r="D115" s="194">
        <f t="shared" si="9"/>
        <v>0</v>
      </c>
      <c r="E115" s="195">
        <f t="shared" si="10"/>
        <v>0</v>
      </c>
      <c r="F115" s="194">
        <f t="shared" si="14"/>
        <v>-2496850.083640506</v>
      </c>
      <c r="G115" s="195">
        <f t="shared" si="10"/>
        <v>121834947.85049464</v>
      </c>
      <c r="H115" s="194">
        <f t="shared" si="11"/>
        <v>-2496850.083640506</v>
      </c>
      <c r="I115" s="195">
        <f t="shared" si="12"/>
        <v>80104519.966824621</v>
      </c>
    </row>
    <row r="116" spans="1:9" x14ac:dyDescent="0.35">
      <c r="A116" s="188">
        <v>47330</v>
      </c>
      <c r="B116" s="194">
        <f t="shared" si="13"/>
        <v>0</v>
      </c>
      <c r="C116" s="195">
        <f t="shared" si="8"/>
        <v>0</v>
      </c>
      <c r="D116" s="194">
        <f t="shared" si="9"/>
        <v>0</v>
      </c>
      <c r="E116" s="195">
        <f t="shared" si="10"/>
        <v>0</v>
      </c>
      <c r="F116" s="194">
        <f t="shared" si="14"/>
        <v>-2496850.083640506</v>
      </c>
      <c r="G116" s="195">
        <f t="shared" si="10"/>
        <v>119338097.76685414</v>
      </c>
      <c r="H116" s="194">
        <f t="shared" si="11"/>
        <v>-2496850.083640506</v>
      </c>
      <c r="I116" s="195">
        <f t="shared" si="12"/>
        <v>77607669.88318412</v>
      </c>
    </row>
    <row r="117" spans="1:9" x14ac:dyDescent="0.35">
      <c r="A117" s="188">
        <v>47361</v>
      </c>
      <c r="B117" s="194">
        <f t="shared" si="13"/>
        <v>0</v>
      </c>
      <c r="C117" s="195">
        <f t="shared" si="8"/>
        <v>0</v>
      </c>
      <c r="D117" s="194">
        <f t="shared" si="9"/>
        <v>0</v>
      </c>
      <c r="E117" s="195">
        <f t="shared" si="10"/>
        <v>0</v>
      </c>
      <c r="F117" s="194">
        <f t="shared" si="14"/>
        <v>-2496850.083640506</v>
      </c>
      <c r="G117" s="195">
        <f t="shared" si="10"/>
        <v>116841247.68321364</v>
      </c>
      <c r="H117" s="194">
        <f t="shared" si="11"/>
        <v>-2496850.083640506</v>
      </c>
      <c r="I117" s="195">
        <f t="shared" si="12"/>
        <v>75110819.799543619</v>
      </c>
    </row>
    <row r="118" spans="1:9" x14ac:dyDescent="0.35">
      <c r="A118" s="188">
        <v>47391</v>
      </c>
      <c r="B118" s="194">
        <f t="shared" si="13"/>
        <v>0</v>
      </c>
      <c r="C118" s="195">
        <f t="shared" si="8"/>
        <v>0</v>
      </c>
      <c r="D118" s="194">
        <f t="shared" si="9"/>
        <v>0</v>
      </c>
      <c r="E118" s="195">
        <f t="shared" si="10"/>
        <v>0</v>
      </c>
      <c r="F118" s="194">
        <f t="shared" si="14"/>
        <v>-2496850.083640506</v>
      </c>
      <c r="G118" s="195">
        <f t="shared" si="10"/>
        <v>114344397.59957314</v>
      </c>
      <c r="H118" s="194">
        <f t="shared" si="11"/>
        <v>-2496850.083640506</v>
      </c>
      <c r="I118" s="195">
        <f t="shared" si="12"/>
        <v>72613969.715903118</v>
      </c>
    </row>
    <row r="119" spans="1:9" x14ac:dyDescent="0.35">
      <c r="A119" s="188">
        <v>47422</v>
      </c>
      <c r="B119" s="194">
        <f t="shared" si="13"/>
        <v>0</v>
      </c>
      <c r="C119" s="195">
        <f t="shared" si="8"/>
        <v>0</v>
      </c>
      <c r="D119" s="194">
        <f t="shared" si="9"/>
        <v>0</v>
      </c>
      <c r="E119" s="195">
        <f t="shared" si="10"/>
        <v>0</v>
      </c>
      <c r="F119" s="194">
        <f t="shared" si="14"/>
        <v>-2496850.083640506</v>
      </c>
      <c r="G119" s="195">
        <f t="shared" si="10"/>
        <v>111847547.51593263</v>
      </c>
      <c r="H119" s="194">
        <f t="shared" si="11"/>
        <v>-2496850.083640506</v>
      </c>
      <c r="I119" s="195">
        <f t="shared" si="12"/>
        <v>70117119.632262617</v>
      </c>
    </row>
    <row r="120" spans="1:9" x14ac:dyDescent="0.35">
      <c r="A120" s="188">
        <v>47452</v>
      </c>
      <c r="B120" s="194">
        <f t="shared" si="13"/>
        <v>0</v>
      </c>
      <c r="C120" s="195">
        <f t="shared" si="8"/>
        <v>0</v>
      </c>
      <c r="D120" s="194">
        <f t="shared" si="9"/>
        <v>0</v>
      </c>
      <c r="E120" s="195">
        <f t="shared" si="10"/>
        <v>0</v>
      </c>
      <c r="F120" s="194">
        <f t="shared" si="14"/>
        <v>-2496850.083640506</v>
      </c>
      <c r="G120" s="195">
        <f t="shared" si="10"/>
        <v>109350697.43229213</v>
      </c>
      <c r="H120" s="194">
        <f t="shared" si="11"/>
        <v>-2496850.083640506</v>
      </c>
      <c r="I120" s="195">
        <f t="shared" si="12"/>
        <v>67620269.548622116</v>
      </c>
    </row>
    <row r="121" spans="1:9" x14ac:dyDescent="0.35">
      <c r="A121" s="188">
        <v>47483</v>
      </c>
      <c r="B121" s="194">
        <f t="shared" si="13"/>
        <v>0</v>
      </c>
      <c r="C121" s="195">
        <f t="shared" si="8"/>
        <v>0</v>
      </c>
      <c r="D121" s="194">
        <f t="shared" si="9"/>
        <v>0</v>
      </c>
      <c r="E121" s="195">
        <f t="shared" si="10"/>
        <v>0</v>
      </c>
      <c r="F121" s="194">
        <f t="shared" si="14"/>
        <v>-2496850.083640506</v>
      </c>
      <c r="G121" s="195">
        <f t="shared" si="10"/>
        <v>106853847.34865163</v>
      </c>
      <c r="H121" s="194">
        <f t="shared" si="11"/>
        <v>-2496850.083640506</v>
      </c>
      <c r="I121" s="195">
        <f t="shared" si="12"/>
        <v>65123419.464981608</v>
      </c>
    </row>
    <row r="122" spans="1:9" x14ac:dyDescent="0.35">
      <c r="A122" s="188">
        <v>47514</v>
      </c>
      <c r="B122" s="194">
        <f t="shared" si="13"/>
        <v>0</v>
      </c>
      <c r="C122" s="195">
        <f t="shared" si="8"/>
        <v>0</v>
      </c>
      <c r="D122" s="194">
        <f t="shared" si="9"/>
        <v>0</v>
      </c>
      <c r="E122" s="195">
        <f t="shared" si="10"/>
        <v>0</v>
      </c>
      <c r="F122" s="194">
        <f t="shared" si="14"/>
        <v>-2496850.083640506</v>
      </c>
      <c r="G122" s="195">
        <f t="shared" si="10"/>
        <v>104356997.26501113</v>
      </c>
      <c r="H122" s="194">
        <f t="shared" si="11"/>
        <v>-2496850.083640506</v>
      </c>
      <c r="I122" s="195">
        <f t="shared" si="12"/>
        <v>62626569.3813411</v>
      </c>
    </row>
    <row r="123" spans="1:9" x14ac:dyDescent="0.35">
      <c r="A123" s="188">
        <v>47542</v>
      </c>
      <c r="B123" s="194">
        <f t="shared" si="13"/>
        <v>0</v>
      </c>
      <c r="C123" s="195">
        <f t="shared" si="8"/>
        <v>0</v>
      </c>
      <c r="D123" s="194">
        <f t="shared" si="9"/>
        <v>0</v>
      </c>
      <c r="E123" s="195">
        <f t="shared" si="10"/>
        <v>0</v>
      </c>
      <c r="F123" s="194">
        <f t="shared" si="14"/>
        <v>-2496850.083640506</v>
      </c>
      <c r="G123" s="195">
        <f t="shared" si="10"/>
        <v>101860147.18137063</v>
      </c>
      <c r="H123" s="194">
        <f t="shared" si="11"/>
        <v>-2496850.083640506</v>
      </c>
      <c r="I123" s="195">
        <f t="shared" si="12"/>
        <v>60129719.297700591</v>
      </c>
    </row>
    <row r="124" spans="1:9" x14ac:dyDescent="0.35">
      <c r="A124" s="188">
        <v>47573</v>
      </c>
      <c r="B124" s="194">
        <f t="shared" si="13"/>
        <v>0</v>
      </c>
      <c r="C124" s="195">
        <f t="shared" si="8"/>
        <v>0</v>
      </c>
      <c r="D124" s="194">
        <f t="shared" si="9"/>
        <v>0</v>
      </c>
      <c r="E124" s="195">
        <f t="shared" si="10"/>
        <v>0</v>
      </c>
      <c r="F124" s="194">
        <f t="shared" si="14"/>
        <v>-2496850.083640506</v>
      </c>
      <c r="G124" s="195">
        <f t="shared" si="10"/>
        <v>99363297.09773013</v>
      </c>
      <c r="H124" s="194">
        <f t="shared" si="11"/>
        <v>-2496850.083640506</v>
      </c>
      <c r="I124" s="195">
        <f t="shared" si="12"/>
        <v>57632869.214060083</v>
      </c>
    </row>
    <row r="125" spans="1:9" x14ac:dyDescent="0.35">
      <c r="A125" s="188">
        <v>47603</v>
      </c>
      <c r="B125" s="194">
        <f t="shared" si="13"/>
        <v>0</v>
      </c>
      <c r="C125" s="195">
        <f t="shared" si="8"/>
        <v>0</v>
      </c>
      <c r="D125" s="194">
        <f t="shared" si="9"/>
        <v>0</v>
      </c>
      <c r="E125" s="195">
        <f t="shared" si="10"/>
        <v>0</v>
      </c>
      <c r="F125" s="194">
        <f t="shared" si="14"/>
        <v>-2496850.083640506</v>
      </c>
      <c r="G125" s="195">
        <f t="shared" si="10"/>
        <v>96866447.014089629</v>
      </c>
      <c r="H125" s="194">
        <f t="shared" si="11"/>
        <v>-2496850.083640506</v>
      </c>
      <c r="I125" s="195">
        <f t="shared" si="12"/>
        <v>55136019.130419575</v>
      </c>
    </row>
    <row r="126" spans="1:9" x14ac:dyDescent="0.35">
      <c r="A126" s="188">
        <v>47634</v>
      </c>
      <c r="B126" s="194">
        <f t="shared" si="13"/>
        <v>0</v>
      </c>
      <c r="C126" s="195">
        <f t="shared" si="8"/>
        <v>0</v>
      </c>
      <c r="D126" s="194">
        <f t="shared" si="9"/>
        <v>0</v>
      </c>
      <c r="E126" s="195">
        <f t="shared" si="10"/>
        <v>0</v>
      </c>
      <c r="F126" s="194">
        <f t="shared" si="14"/>
        <v>-2496850.083640506</v>
      </c>
      <c r="G126" s="195">
        <f t="shared" si="10"/>
        <v>94369596.930449128</v>
      </c>
      <c r="H126" s="194">
        <f t="shared" si="11"/>
        <v>-2496850.083640506</v>
      </c>
      <c r="I126" s="195">
        <f t="shared" si="12"/>
        <v>52639169.046779066</v>
      </c>
    </row>
    <row r="127" spans="1:9" x14ac:dyDescent="0.35">
      <c r="A127" s="188">
        <v>47664</v>
      </c>
      <c r="B127" s="194">
        <f t="shared" si="13"/>
        <v>0</v>
      </c>
      <c r="C127" s="195">
        <f t="shared" si="8"/>
        <v>0</v>
      </c>
      <c r="D127" s="194">
        <f t="shared" si="9"/>
        <v>0</v>
      </c>
      <c r="E127" s="195">
        <f t="shared" si="10"/>
        <v>0</v>
      </c>
      <c r="F127" s="194">
        <f t="shared" si="14"/>
        <v>-2496850.083640506</v>
      </c>
      <c r="G127" s="195">
        <f t="shared" si="10"/>
        <v>91872746.846808627</v>
      </c>
      <c r="H127" s="194">
        <f t="shared" si="11"/>
        <v>-2496850.083640506</v>
      </c>
      <c r="I127" s="195">
        <f t="shared" si="12"/>
        <v>50142318.963138558</v>
      </c>
    </row>
    <row r="128" spans="1:9" x14ac:dyDescent="0.35">
      <c r="A128" s="188">
        <v>47695</v>
      </c>
      <c r="B128" s="194">
        <f t="shared" si="13"/>
        <v>0</v>
      </c>
      <c r="C128" s="195">
        <f t="shared" si="8"/>
        <v>0</v>
      </c>
      <c r="D128" s="194">
        <f t="shared" si="9"/>
        <v>0</v>
      </c>
      <c r="E128" s="195">
        <f t="shared" si="10"/>
        <v>0</v>
      </c>
      <c r="F128" s="194">
        <f t="shared" si="14"/>
        <v>-2496850.083640506</v>
      </c>
      <c r="G128" s="195">
        <f t="shared" si="10"/>
        <v>89375896.763168126</v>
      </c>
      <c r="H128" s="194">
        <f t="shared" si="11"/>
        <v>-2496850.083640506</v>
      </c>
      <c r="I128" s="195">
        <f t="shared" si="12"/>
        <v>47645468.87949805</v>
      </c>
    </row>
    <row r="129" spans="1:9" x14ac:dyDescent="0.35">
      <c r="A129" s="188">
        <v>47726</v>
      </c>
      <c r="B129" s="194">
        <f t="shared" si="13"/>
        <v>0</v>
      </c>
      <c r="C129" s="195">
        <f t="shared" si="8"/>
        <v>0</v>
      </c>
      <c r="D129" s="194">
        <f t="shared" si="9"/>
        <v>0</v>
      </c>
      <c r="E129" s="195">
        <f t="shared" si="10"/>
        <v>0</v>
      </c>
      <c r="F129" s="194">
        <f t="shared" si="14"/>
        <v>-2496850.083640506</v>
      </c>
      <c r="G129" s="195">
        <f t="shared" si="10"/>
        <v>86879046.679527625</v>
      </c>
      <c r="H129" s="194">
        <f t="shared" si="11"/>
        <v>-2496850.083640506</v>
      </c>
      <c r="I129" s="195">
        <f t="shared" si="12"/>
        <v>45148618.795857541</v>
      </c>
    </row>
    <row r="130" spans="1:9" x14ac:dyDescent="0.35">
      <c r="A130" s="188">
        <v>47756</v>
      </c>
      <c r="B130" s="194">
        <f t="shared" si="13"/>
        <v>0</v>
      </c>
      <c r="C130" s="195">
        <f t="shared" si="8"/>
        <v>0</v>
      </c>
      <c r="D130" s="194">
        <f t="shared" si="9"/>
        <v>0</v>
      </c>
      <c r="E130" s="195">
        <f t="shared" si="10"/>
        <v>0</v>
      </c>
      <c r="F130" s="194">
        <f t="shared" si="14"/>
        <v>-2496850.083640506</v>
      </c>
      <c r="G130" s="195">
        <f t="shared" si="10"/>
        <v>84382196.595887125</v>
      </c>
      <c r="H130" s="194">
        <f t="shared" si="11"/>
        <v>-2496850.083640506</v>
      </c>
      <c r="I130" s="195">
        <f t="shared" si="12"/>
        <v>42651768.712217033</v>
      </c>
    </row>
    <row r="131" spans="1:9" x14ac:dyDescent="0.35">
      <c r="A131" s="188">
        <v>47787</v>
      </c>
      <c r="B131" s="194">
        <f t="shared" si="13"/>
        <v>0</v>
      </c>
      <c r="C131" s="195">
        <f t="shared" si="8"/>
        <v>0</v>
      </c>
      <c r="D131" s="194">
        <f t="shared" si="9"/>
        <v>0</v>
      </c>
      <c r="E131" s="195">
        <f t="shared" si="10"/>
        <v>0</v>
      </c>
      <c r="F131" s="194">
        <f t="shared" si="14"/>
        <v>-2496850.083640506</v>
      </c>
      <c r="G131" s="195">
        <f t="shared" si="10"/>
        <v>81885346.512246624</v>
      </c>
      <c r="H131" s="194">
        <f t="shared" si="11"/>
        <v>-2496850.083640506</v>
      </c>
      <c r="I131" s="195">
        <f t="shared" si="12"/>
        <v>40154918.628576525</v>
      </c>
    </row>
    <row r="132" spans="1:9" x14ac:dyDescent="0.35">
      <c r="A132" s="188">
        <v>47817</v>
      </c>
      <c r="B132" s="194">
        <f t="shared" si="13"/>
        <v>0</v>
      </c>
      <c r="C132" s="195">
        <f t="shared" si="8"/>
        <v>0</v>
      </c>
      <c r="D132" s="194">
        <f t="shared" si="9"/>
        <v>0</v>
      </c>
      <c r="E132" s="195">
        <f t="shared" si="10"/>
        <v>0</v>
      </c>
      <c r="F132" s="194">
        <f t="shared" si="14"/>
        <v>-2496850.083640506</v>
      </c>
      <c r="G132" s="195">
        <f t="shared" si="10"/>
        <v>79388496.428606123</v>
      </c>
      <c r="H132" s="194">
        <f t="shared" si="11"/>
        <v>-2496850.083640506</v>
      </c>
      <c r="I132" s="195">
        <f t="shared" si="12"/>
        <v>37658068.544936016</v>
      </c>
    </row>
    <row r="133" spans="1:9" x14ac:dyDescent="0.35">
      <c r="A133" s="188">
        <v>47848</v>
      </c>
      <c r="B133" s="194">
        <f t="shared" si="13"/>
        <v>0</v>
      </c>
      <c r="C133" s="195">
        <f t="shared" si="8"/>
        <v>0</v>
      </c>
      <c r="D133" s="194">
        <f t="shared" si="9"/>
        <v>0</v>
      </c>
      <c r="E133" s="195">
        <f t="shared" si="10"/>
        <v>0</v>
      </c>
      <c r="F133" s="194">
        <f t="shared" si="14"/>
        <v>-2496850.083640506</v>
      </c>
      <c r="G133" s="195">
        <f t="shared" si="10"/>
        <v>76891646.344965622</v>
      </c>
      <c r="H133" s="194">
        <f t="shared" si="11"/>
        <v>-2496850.083640506</v>
      </c>
      <c r="I133" s="195">
        <f t="shared" si="12"/>
        <v>35161218.461295508</v>
      </c>
    </row>
    <row r="134" spans="1:9" x14ac:dyDescent="0.35">
      <c r="A134" s="188">
        <v>47879</v>
      </c>
      <c r="B134" s="194">
        <f t="shared" si="13"/>
        <v>0</v>
      </c>
      <c r="C134" s="195">
        <f t="shared" si="8"/>
        <v>0</v>
      </c>
      <c r="D134" s="194">
        <f t="shared" si="9"/>
        <v>0</v>
      </c>
      <c r="E134" s="195">
        <f t="shared" si="10"/>
        <v>0</v>
      </c>
      <c r="F134" s="194">
        <f t="shared" si="14"/>
        <v>-2496850.083640506</v>
      </c>
      <c r="G134" s="195">
        <f t="shared" si="10"/>
        <v>74394796.261325121</v>
      </c>
      <c r="H134" s="194">
        <f t="shared" si="11"/>
        <v>-2496850.083640506</v>
      </c>
      <c r="I134" s="195">
        <f t="shared" si="12"/>
        <v>32664368.377655003</v>
      </c>
    </row>
    <row r="135" spans="1:9" x14ac:dyDescent="0.35">
      <c r="A135" s="188">
        <v>47907</v>
      </c>
      <c r="B135" s="194">
        <f t="shared" si="13"/>
        <v>0</v>
      </c>
      <c r="C135" s="195">
        <f t="shared" si="8"/>
        <v>0</v>
      </c>
      <c r="D135" s="194">
        <f t="shared" si="9"/>
        <v>0</v>
      </c>
      <c r="E135" s="195">
        <f t="shared" si="10"/>
        <v>0</v>
      </c>
      <c r="F135" s="194">
        <f t="shared" si="14"/>
        <v>-2496850.083640506</v>
      </c>
      <c r="G135" s="195">
        <f t="shared" si="10"/>
        <v>71897946.17768462</v>
      </c>
      <c r="H135" s="194">
        <f t="shared" si="11"/>
        <v>-2496850.083640506</v>
      </c>
      <c r="I135" s="195">
        <f t="shared" si="12"/>
        <v>30167518.294014499</v>
      </c>
    </row>
    <row r="136" spans="1:9" x14ac:dyDescent="0.35">
      <c r="A136" s="188">
        <v>47938</v>
      </c>
      <c r="B136" s="194">
        <f t="shared" si="13"/>
        <v>0</v>
      </c>
      <c r="C136" s="195">
        <f t="shared" si="8"/>
        <v>0</v>
      </c>
      <c r="D136" s="194">
        <f t="shared" si="9"/>
        <v>0</v>
      </c>
      <c r="E136" s="195">
        <f t="shared" si="10"/>
        <v>0</v>
      </c>
      <c r="F136" s="194">
        <f t="shared" si="14"/>
        <v>-2496850.083640506</v>
      </c>
      <c r="G136" s="195">
        <f t="shared" si="10"/>
        <v>69401096.094044119</v>
      </c>
      <c r="H136" s="194">
        <f t="shared" si="11"/>
        <v>-2496850.083640506</v>
      </c>
      <c r="I136" s="195">
        <f t="shared" si="12"/>
        <v>27670668.210373994</v>
      </c>
    </row>
    <row r="137" spans="1:9" x14ac:dyDescent="0.35">
      <c r="A137" s="188">
        <v>47968</v>
      </c>
      <c r="B137" s="194">
        <f t="shared" si="13"/>
        <v>0</v>
      </c>
      <c r="C137" s="195">
        <f t="shared" ref="C137:C147" si="15">C136+B137</f>
        <v>0</v>
      </c>
      <c r="D137" s="194">
        <f t="shared" ref="D137:D148" si="16">-MIN(ABS(IF(B137&lt;$B$8,0,$B$8-B137)),ABS(E136))</f>
        <v>0</v>
      </c>
      <c r="E137" s="195">
        <f t="shared" ref="E137:G147" si="17">E136+D137</f>
        <v>0</v>
      </c>
      <c r="F137" s="194">
        <f t="shared" si="14"/>
        <v>-2496850.083640506</v>
      </c>
      <c r="G137" s="195">
        <f t="shared" si="17"/>
        <v>66904246.010403611</v>
      </c>
      <c r="H137" s="194">
        <f t="shared" ref="H137:H148" si="18">D137+B137+F137</f>
        <v>-2496850.083640506</v>
      </c>
      <c r="I137" s="195">
        <f t="shared" ref="I137:I147" si="19">I136+H137</f>
        <v>25173818.126733489</v>
      </c>
    </row>
    <row r="138" spans="1:9" x14ac:dyDescent="0.35">
      <c r="A138" s="188">
        <v>47999</v>
      </c>
      <c r="B138" s="194">
        <f t="shared" ref="B138:B147" si="20">-MIN(-B137,C137)</f>
        <v>0</v>
      </c>
      <c r="C138" s="195">
        <f t="shared" si="15"/>
        <v>0</v>
      </c>
      <c r="D138" s="194">
        <f t="shared" si="16"/>
        <v>0</v>
      </c>
      <c r="E138" s="195">
        <f t="shared" si="17"/>
        <v>0</v>
      </c>
      <c r="F138" s="194">
        <f t="shared" si="14"/>
        <v>-2496850.083640506</v>
      </c>
      <c r="G138" s="195">
        <f t="shared" si="17"/>
        <v>64407395.926763102</v>
      </c>
      <c r="H138" s="194">
        <f t="shared" si="18"/>
        <v>-2496850.083640506</v>
      </c>
      <c r="I138" s="195">
        <f t="shared" si="19"/>
        <v>22676968.043092985</v>
      </c>
    </row>
    <row r="139" spans="1:9" x14ac:dyDescent="0.35">
      <c r="A139" s="188">
        <v>48029</v>
      </c>
      <c r="B139" s="194">
        <f t="shared" si="20"/>
        <v>0</v>
      </c>
      <c r="C139" s="195">
        <f t="shared" si="15"/>
        <v>0</v>
      </c>
      <c r="D139" s="194">
        <f t="shared" si="16"/>
        <v>0</v>
      </c>
      <c r="E139" s="195">
        <f t="shared" si="17"/>
        <v>0</v>
      </c>
      <c r="F139" s="194">
        <f t="shared" si="14"/>
        <v>-2496850.083640506</v>
      </c>
      <c r="G139" s="195">
        <f t="shared" si="17"/>
        <v>61910545.843122594</v>
      </c>
      <c r="H139" s="194">
        <f t="shared" si="18"/>
        <v>-2496850.083640506</v>
      </c>
      <c r="I139" s="195">
        <f t="shared" si="19"/>
        <v>20180117.95945248</v>
      </c>
    </row>
    <row r="140" spans="1:9" x14ac:dyDescent="0.35">
      <c r="A140" s="188">
        <v>48060</v>
      </c>
      <c r="B140" s="194">
        <f t="shared" si="20"/>
        <v>0</v>
      </c>
      <c r="C140" s="195">
        <f t="shared" si="15"/>
        <v>0</v>
      </c>
      <c r="D140" s="194">
        <f t="shared" si="16"/>
        <v>0</v>
      </c>
      <c r="E140" s="195">
        <f t="shared" si="17"/>
        <v>0</v>
      </c>
      <c r="F140" s="194">
        <f t="shared" si="14"/>
        <v>-2496850.083640506</v>
      </c>
      <c r="G140" s="195">
        <f t="shared" si="17"/>
        <v>59413695.759482086</v>
      </c>
      <c r="H140" s="194">
        <f t="shared" si="18"/>
        <v>-2496850.083640506</v>
      </c>
      <c r="I140" s="195">
        <f t="shared" si="19"/>
        <v>17683267.875811975</v>
      </c>
    </row>
    <row r="141" spans="1:9" x14ac:dyDescent="0.35">
      <c r="A141" s="188">
        <v>48091</v>
      </c>
      <c r="B141" s="194">
        <f t="shared" si="20"/>
        <v>0</v>
      </c>
      <c r="C141" s="195">
        <f t="shared" si="15"/>
        <v>0</v>
      </c>
      <c r="D141" s="194">
        <f t="shared" si="16"/>
        <v>0</v>
      </c>
      <c r="E141" s="195">
        <f t="shared" si="17"/>
        <v>0</v>
      </c>
      <c r="F141" s="194">
        <f t="shared" si="14"/>
        <v>-2496850.083640506</v>
      </c>
      <c r="G141" s="195">
        <f t="shared" si="17"/>
        <v>56916845.675841577</v>
      </c>
      <c r="H141" s="194">
        <f t="shared" si="18"/>
        <v>-2496850.083640506</v>
      </c>
      <c r="I141" s="195">
        <f t="shared" si="19"/>
        <v>15186417.792171469</v>
      </c>
    </row>
    <row r="142" spans="1:9" x14ac:dyDescent="0.35">
      <c r="A142" s="188">
        <v>48121</v>
      </c>
      <c r="B142" s="194">
        <f t="shared" si="20"/>
        <v>0</v>
      </c>
      <c r="C142" s="195">
        <f t="shared" si="15"/>
        <v>0</v>
      </c>
      <c r="D142" s="194">
        <f t="shared" si="16"/>
        <v>0</v>
      </c>
      <c r="E142" s="195">
        <f t="shared" si="17"/>
        <v>0</v>
      </c>
      <c r="F142" s="194">
        <f t="shared" si="14"/>
        <v>-2496850.083640506</v>
      </c>
      <c r="G142" s="195">
        <f t="shared" si="17"/>
        <v>54419995.592201069</v>
      </c>
      <c r="H142" s="194">
        <f t="shared" si="18"/>
        <v>-2496850.083640506</v>
      </c>
      <c r="I142" s="195">
        <f t="shared" si="19"/>
        <v>12689567.708530962</v>
      </c>
    </row>
    <row r="143" spans="1:9" x14ac:dyDescent="0.35">
      <c r="A143" s="188">
        <v>48152</v>
      </c>
      <c r="B143" s="194">
        <f t="shared" si="20"/>
        <v>0</v>
      </c>
      <c r="C143" s="195">
        <f t="shared" si="15"/>
        <v>0</v>
      </c>
      <c r="D143" s="194">
        <f t="shared" si="16"/>
        <v>0</v>
      </c>
      <c r="E143" s="195">
        <f t="shared" si="17"/>
        <v>0</v>
      </c>
      <c r="F143" s="194">
        <f t="shared" si="14"/>
        <v>-2496850.083640506</v>
      </c>
      <c r="G143" s="195">
        <f t="shared" si="17"/>
        <v>51923145.508560561</v>
      </c>
      <c r="H143" s="194">
        <f t="shared" si="18"/>
        <v>-2496850.083640506</v>
      </c>
      <c r="I143" s="195">
        <f t="shared" si="19"/>
        <v>10192717.624890456</v>
      </c>
    </row>
    <row r="144" spans="1:9" x14ac:dyDescent="0.35">
      <c r="A144" s="188">
        <v>48182</v>
      </c>
      <c r="B144" s="194">
        <f t="shared" si="20"/>
        <v>0</v>
      </c>
      <c r="C144" s="195">
        <f t="shared" si="15"/>
        <v>0</v>
      </c>
      <c r="D144" s="194">
        <f t="shared" si="16"/>
        <v>0</v>
      </c>
      <c r="E144" s="195">
        <f t="shared" si="17"/>
        <v>0</v>
      </c>
      <c r="F144" s="194">
        <f t="shared" ref="F144:F148" si="21">-MIN(ABS(IF(B144&lt;$B$8,0,$B$8-B144)),ABS(G143))</f>
        <v>-2496850.083640506</v>
      </c>
      <c r="G144" s="195">
        <f t="shared" si="17"/>
        <v>49426295.424920052</v>
      </c>
      <c r="H144" s="194">
        <f t="shared" si="18"/>
        <v>-2496850.083640506</v>
      </c>
      <c r="I144" s="195">
        <f t="shared" si="19"/>
        <v>7695867.5412499495</v>
      </c>
    </row>
    <row r="145" spans="1:9" x14ac:dyDescent="0.35">
      <c r="A145" s="188">
        <v>48213</v>
      </c>
      <c r="B145" s="194">
        <f t="shared" si="20"/>
        <v>0</v>
      </c>
      <c r="C145" s="195">
        <f t="shared" si="15"/>
        <v>0</v>
      </c>
      <c r="D145" s="194">
        <f t="shared" si="16"/>
        <v>0</v>
      </c>
      <c r="E145" s="195">
        <f t="shared" si="17"/>
        <v>0</v>
      </c>
      <c r="F145" s="194">
        <f t="shared" si="21"/>
        <v>-2496850.083640506</v>
      </c>
      <c r="G145" s="195">
        <f t="shared" si="17"/>
        <v>46929445.341279544</v>
      </c>
      <c r="H145" s="194">
        <f t="shared" si="18"/>
        <v>-2496850.083640506</v>
      </c>
      <c r="I145" s="195">
        <f t="shared" si="19"/>
        <v>5199017.457609443</v>
      </c>
    </row>
    <row r="146" spans="1:9" x14ac:dyDescent="0.35">
      <c r="A146" s="188">
        <v>48244</v>
      </c>
      <c r="B146" s="194">
        <f t="shared" si="20"/>
        <v>0</v>
      </c>
      <c r="C146" s="195">
        <f t="shared" si="15"/>
        <v>0</v>
      </c>
      <c r="D146" s="194">
        <f t="shared" si="16"/>
        <v>0</v>
      </c>
      <c r="E146" s="195">
        <f t="shared" si="17"/>
        <v>0</v>
      </c>
      <c r="F146" s="194">
        <f t="shared" si="21"/>
        <v>-2496850.083640506</v>
      </c>
      <c r="G146" s="195">
        <f t="shared" si="17"/>
        <v>44432595.257639036</v>
      </c>
      <c r="H146" s="194">
        <f t="shared" si="18"/>
        <v>-2496850.083640506</v>
      </c>
      <c r="I146" s="195">
        <f t="shared" si="19"/>
        <v>2702167.373968937</v>
      </c>
    </row>
    <row r="147" spans="1:9" x14ac:dyDescent="0.35">
      <c r="A147" s="188">
        <v>48273</v>
      </c>
      <c r="B147" s="194">
        <f t="shared" si="20"/>
        <v>0</v>
      </c>
      <c r="C147" s="195">
        <f t="shared" si="15"/>
        <v>0</v>
      </c>
      <c r="D147" s="194">
        <f t="shared" si="16"/>
        <v>0</v>
      </c>
      <c r="E147" s="195">
        <f t="shared" si="17"/>
        <v>0</v>
      </c>
      <c r="F147" s="194">
        <f t="shared" si="21"/>
        <v>-2496850.083640506</v>
      </c>
      <c r="G147" s="195">
        <f t="shared" si="17"/>
        <v>41935745.173998527</v>
      </c>
      <c r="H147" s="194">
        <f t="shared" si="18"/>
        <v>-2496850.083640506</v>
      </c>
      <c r="I147" s="195">
        <f t="shared" si="19"/>
        <v>205317.29032843094</v>
      </c>
    </row>
    <row r="148" spans="1:9" x14ac:dyDescent="0.35">
      <c r="A148" s="188">
        <v>48304</v>
      </c>
      <c r="B148" s="194">
        <f t="shared" ref="B148" si="22">-MIN(-B147,C147)</f>
        <v>0</v>
      </c>
      <c r="C148" s="195">
        <f t="shared" ref="C148" si="23">C147+B148</f>
        <v>0</v>
      </c>
      <c r="D148" s="194">
        <f t="shared" si="16"/>
        <v>0</v>
      </c>
      <c r="E148" s="195">
        <f t="shared" ref="E148:G148" si="24">E147+D148</f>
        <v>0</v>
      </c>
      <c r="F148" s="194">
        <f t="shared" si="21"/>
        <v>-2496850.083640506</v>
      </c>
      <c r="G148" s="195">
        <f t="shared" si="24"/>
        <v>39438895.090358019</v>
      </c>
      <c r="H148" s="194">
        <f t="shared" si="18"/>
        <v>-2496850.083640506</v>
      </c>
      <c r="I148" s="195">
        <f t="shared" ref="I148" si="25">I147+H148</f>
        <v>-2291532.7933120751</v>
      </c>
    </row>
    <row r="149" spans="1:9" x14ac:dyDescent="0.35">
      <c r="A149" s="188">
        <v>48334</v>
      </c>
      <c r="B149" s="194">
        <f t="shared" ref="B149:B158" si="26">-MIN(-B148,C148)</f>
        <v>0</v>
      </c>
      <c r="C149" s="195">
        <f t="shared" ref="C149:C158" si="27">C148+B149</f>
        <v>0</v>
      </c>
      <c r="D149" s="194">
        <f t="shared" ref="D149:D158" si="28">-MIN(ABS(IF(B149&lt;$B$8,0,$B$8-B149)),ABS(E148))</f>
        <v>0</v>
      </c>
      <c r="E149" s="195">
        <f t="shared" ref="E149:E158" si="29">E148+D149</f>
        <v>0</v>
      </c>
      <c r="F149" s="194">
        <f t="shared" ref="F149:F158" si="30">-MIN(ABS(IF(B149&lt;$B$8,0,$B$8-B149)),ABS(G148))</f>
        <v>-2496850.083640506</v>
      </c>
      <c r="G149" s="195">
        <f t="shared" ref="G149:G158" si="31">G148+F149</f>
        <v>36942045.006717511</v>
      </c>
      <c r="H149" s="194">
        <f t="shared" ref="H149:H158" si="32">D149+B149+F149</f>
        <v>-2496850.083640506</v>
      </c>
      <c r="I149" s="195">
        <f t="shared" ref="I149:I158" si="33">I148+H149</f>
        <v>-4788382.8769525811</v>
      </c>
    </row>
    <row r="150" spans="1:9" x14ac:dyDescent="0.35">
      <c r="A150" s="188">
        <v>48365</v>
      </c>
      <c r="B150" s="194">
        <f t="shared" si="26"/>
        <v>0</v>
      </c>
      <c r="C150" s="195">
        <f t="shared" si="27"/>
        <v>0</v>
      </c>
      <c r="D150" s="194">
        <f t="shared" si="28"/>
        <v>0</v>
      </c>
      <c r="E150" s="195">
        <f t="shared" si="29"/>
        <v>0</v>
      </c>
      <c r="F150" s="194">
        <f t="shared" si="30"/>
        <v>-2496850.083640506</v>
      </c>
      <c r="G150" s="195">
        <f t="shared" si="31"/>
        <v>34445194.923077002</v>
      </c>
      <c r="H150" s="194">
        <f t="shared" si="32"/>
        <v>-2496850.083640506</v>
      </c>
      <c r="I150" s="195">
        <f t="shared" si="33"/>
        <v>-7285232.9605930876</v>
      </c>
    </row>
    <row r="151" spans="1:9" x14ac:dyDescent="0.35">
      <c r="A151" s="188">
        <v>48395</v>
      </c>
      <c r="B151" s="194">
        <f t="shared" si="26"/>
        <v>0</v>
      </c>
      <c r="C151" s="195">
        <f t="shared" si="27"/>
        <v>0</v>
      </c>
      <c r="D151" s="194">
        <f t="shared" si="28"/>
        <v>0</v>
      </c>
      <c r="E151" s="195">
        <f t="shared" si="29"/>
        <v>0</v>
      </c>
      <c r="F151" s="194">
        <f t="shared" si="30"/>
        <v>-2496850.083640506</v>
      </c>
      <c r="G151" s="195">
        <f t="shared" si="31"/>
        <v>31948344.839436498</v>
      </c>
      <c r="H151" s="194">
        <f t="shared" si="32"/>
        <v>-2496850.083640506</v>
      </c>
      <c r="I151" s="195">
        <f t="shared" si="33"/>
        <v>-9782083.0442335941</v>
      </c>
    </row>
    <row r="152" spans="1:9" x14ac:dyDescent="0.35">
      <c r="A152" s="188">
        <v>48426</v>
      </c>
      <c r="B152" s="194">
        <f t="shared" si="26"/>
        <v>0</v>
      </c>
      <c r="C152" s="195">
        <f t="shared" si="27"/>
        <v>0</v>
      </c>
      <c r="D152" s="194">
        <f t="shared" si="28"/>
        <v>0</v>
      </c>
      <c r="E152" s="195">
        <f t="shared" si="29"/>
        <v>0</v>
      </c>
      <c r="F152" s="194">
        <f t="shared" si="30"/>
        <v>-2496850.083640506</v>
      </c>
      <c r="G152" s="195">
        <f t="shared" si="31"/>
        <v>29451494.755795993</v>
      </c>
      <c r="H152" s="194">
        <f t="shared" si="32"/>
        <v>-2496850.083640506</v>
      </c>
      <c r="I152" s="195">
        <f t="shared" si="33"/>
        <v>-12278933.127874101</v>
      </c>
    </row>
    <row r="153" spans="1:9" x14ac:dyDescent="0.35">
      <c r="A153" s="188">
        <v>48457</v>
      </c>
      <c r="B153" s="194">
        <f t="shared" si="26"/>
        <v>0</v>
      </c>
      <c r="C153" s="195">
        <f t="shared" si="27"/>
        <v>0</v>
      </c>
      <c r="D153" s="194">
        <f t="shared" si="28"/>
        <v>0</v>
      </c>
      <c r="E153" s="195">
        <f t="shared" si="29"/>
        <v>0</v>
      </c>
      <c r="F153" s="194">
        <f t="shared" si="30"/>
        <v>-2496850.083640506</v>
      </c>
      <c r="G153" s="195">
        <f t="shared" si="31"/>
        <v>26954644.672155488</v>
      </c>
      <c r="H153" s="194">
        <f t="shared" si="32"/>
        <v>-2496850.083640506</v>
      </c>
      <c r="I153" s="195">
        <f t="shared" si="33"/>
        <v>-14775783.211514607</v>
      </c>
    </row>
    <row r="154" spans="1:9" x14ac:dyDescent="0.35">
      <c r="A154" s="188">
        <v>48487</v>
      </c>
      <c r="B154" s="194">
        <f t="shared" si="26"/>
        <v>0</v>
      </c>
      <c r="C154" s="195">
        <f t="shared" si="27"/>
        <v>0</v>
      </c>
      <c r="D154" s="194">
        <f t="shared" si="28"/>
        <v>0</v>
      </c>
      <c r="E154" s="195">
        <f t="shared" si="29"/>
        <v>0</v>
      </c>
      <c r="F154" s="194">
        <f t="shared" si="30"/>
        <v>-2496850.083640506</v>
      </c>
      <c r="G154" s="195">
        <f t="shared" si="31"/>
        <v>24457794.588514984</v>
      </c>
      <c r="H154" s="194">
        <f t="shared" si="32"/>
        <v>-2496850.083640506</v>
      </c>
      <c r="I154" s="195">
        <f t="shared" si="33"/>
        <v>-17272633.295155112</v>
      </c>
    </row>
    <row r="155" spans="1:9" x14ac:dyDescent="0.35">
      <c r="A155" s="188">
        <v>48518</v>
      </c>
      <c r="B155" s="194">
        <f t="shared" si="26"/>
        <v>0</v>
      </c>
      <c r="C155" s="195">
        <f t="shared" si="27"/>
        <v>0</v>
      </c>
      <c r="D155" s="194">
        <f t="shared" si="28"/>
        <v>0</v>
      </c>
      <c r="E155" s="195">
        <f t="shared" si="29"/>
        <v>0</v>
      </c>
      <c r="F155" s="194">
        <f t="shared" si="30"/>
        <v>-2496850.083640506</v>
      </c>
      <c r="G155" s="195">
        <f t="shared" si="31"/>
        <v>21960944.504874479</v>
      </c>
      <c r="H155" s="194">
        <f t="shared" si="32"/>
        <v>-2496850.083640506</v>
      </c>
      <c r="I155" s="195">
        <f t="shared" si="33"/>
        <v>-19769483.378795616</v>
      </c>
    </row>
    <row r="156" spans="1:9" x14ac:dyDescent="0.35">
      <c r="A156" s="188">
        <v>48548</v>
      </c>
      <c r="B156" s="194">
        <f t="shared" si="26"/>
        <v>0</v>
      </c>
      <c r="C156" s="195">
        <f t="shared" si="27"/>
        <v>0</v>
      </c>
      <c r="D156" s="194">
        <f t="shared" si="28"/>
        <v>0</v>
      </c>
      <c r="E156" s="195">
        <f t="shared" si="29"/>
        <v>0</v>
      </c>
      <c r="F156" s="194">
        <f t="shared" si="30"/>
        <v>-2496850.083640506</v>
      </c>
      <c r="G156" s="195">
        <f t="shared" si="31"/>
        <v>19464094.421233974</v>
      </c>
      <c r="H156" s="194">
        <f t="shared" si="32"/>
        <v>-2496850.083640506</v>
      </c>
      <c r="I156" s="195">
        <f t="shared" si="33"/>
        <v>-22266333.462436121</v>
      </c>
    </row>
    <row r="157" spans="1:9" x14ac:dyDescent="0.35">
      <c r="A157" s="188">
        <v>48579</v>
      </c>
      <c r="B157" s="194">
        <f t="shared" si="26"/>
        <v>0</v>
      </c>
      <c r="C157" s="195">
        <f t="shared" si="27"/>
        <v>0</v>
      </c>
      <c r="D157" s="194">
        <f t="shared" si="28"/>
        <v>0</v>
      </c>
      <c r="E157" s="195">
        <f t="shared" si="29"/>
        <v>0</v>
      </c>
      <c r="F157" s="194">
        <f t="shared" si="30"/>
        <v>-2496850.083640506</v>
      </c>
      <c r="G157" s="195">
        <f t="shared" si="31"/>
        <v>16967244.33759347</v>
      </c>
      <c r="H157" s="194">
        <f t="shared" si="32"/>
        <v>-2496850.083640506</v>
      </c>
      <c r="I157" s="195">
        <f t="shared" si="33"/>
        <v>-24763183.546076626</v>
      </c>
    </row>
    <row r="158" spans="1:9" x14ac:dyDescent="0.35">
      <c r="A158" s="188">
        <v>48610</v>
      </c>
      <c r="B158" s="194">
        <f t="shared" si="26"/>
        <v>0</v>
      </c>
      <c r="C158" s="195">
        <f t="shared" si="27"/>
        <v>0</v>
      </c>
      <c r="D158" s="194">
        <f t="shared" si="28"/>
        <v>0</v>
      </c>
      <c r="E158" s="195">
        <f t="shared" si="29"/>
        <v>0</v>
      </c>
      <c r="F158" s="194">
        <f t="shared" si="30"/>
        <v>-2496850.083640506</v>
      </c>
      <c r="G158" s="195">
        <f t="shared" si="31"/>
        <v>14470394.253952963</v>
      </c>
      <c r="H158" s="194">
        <f t="shared" si="32"/>
        <v>-2496850.083640506</v>
      </c>
      <c r="I158" s="195">
        <f t="shared" si="33"/>
        <v>-27260033.62971713</v>
      </c>
    </row>
    <row r="159" spans="1:9" x14ac:dyDescent="0.35">
      <c r="A159" s="188">
        <v>48638</v>
      </c>
      <c r="B159" s="194">
        <f t="shared" ref="B159:B166" si="34">-MIN(-B158,C158)</f>
        <v>0</v>
      </c>
      <c r="C159" s="195">
        <f t="shared" ref="C159:C166" si="35">C158+B159</f>
        <v>0</v>
      </c>
      <c r="D159" s="194">
        <f t="shared" ref="D159:D166" si="36">-MIN(ABS(IF(B159&lt;$B$8,0,$B$8-B159)),ABS(E158))</f>
        <v>0</v>
      </c>
      <c r="E159" s="195">
        <f t="shared" ref="E159:E166" si="37">E158+D159</f>
        <v>0</v>
      </c>
      <c r="F159" s="194">
        <f t="shared" ref="F159:F166" si="38">-MIN(ABS(IF(B159&lt;$B$8,0,$B$8-B159)),ABS(G158))</f>
        <v>-2496850.083640506</v>
      </c>
      <c r="G159" s="195">
        <f t="shared" ref="G159:G166" si="39">G158+F159</f>
        <v>11973544.170312457</v>
      </c>
      <c r="H159" s="194">
        <f t="shared" ref="H159:H166" si="40">D159+B159+F159</f>
        <v>-2496850.083640506</v>
      </c>
      <c r="I159" s="195">
        <f t="shared" ref="I159:I166" si="41">I158+H159</f>
        <v>-29756883.713357635</v>
      </c>
    </row>
    <row r="160" spans="1:9" x14ac:dyDescent="0.35">
      <c r="A160" s="188">
        <v>48669</v>
      </c>
      <c r="B160" s="194">
        <f t="shared" si="34"/>
        <v>0</v>
      </c>
      <c r="C160" s="195">
        <f t="shared" si="35"/>
        <v>0</v>
      </c>
      <c r="D160" s="194">
        <f t="shared" si="36"/>
        <v>0</v>
      </c>
      <c r="E160" s="195">
        <f t="shared" si="37"/>
        <v>0</v>
      </c>
      <c r="F160" s="194">
        <f t="shared" si="38"/>
        <v>-2496850.083640506</v>
      </c>
      <c r="G160" s="195">
        <f t="shared" si="39"/>
        <v>9476694.0866719503</v>
      </c>
      <c r="H160" s="194">
        <f t="shared" si="40"/>
        <v>-2496850.083640506</v>
      </c>
      <c r="I160" s="195">
        <f t="shared" si="41"/>
        <v>-32253733.796998139</v>
      </c>
    </row>
    <row r="161" spans="1:9" x14ac:dyDescent="0.35">
      <c r="A161" s="188">
        <v>48699</v>
      </c>
      <c r="B161" s="194">
        <f t="shared" si="34"/>
        <v>0</v>
      </c>
      <c r="C161" s="195">
        <f t="shared" si="35"/>
        <v>0</v>
      </c>
      <c r="D161" s="194">
        <f t="shared" si="36"/>
        <v>0</v>
      </c>
      <c r="E161" s="195">
        <f t="shared" si="37"/>
        <v>0</v>
      </c>
      <c r="F161" s="194">
        <f t="shared" si="38"/>
        <v>-2496850.083640506</v>
      </c>
      <c r="G161" s="195">
        <f t="shared" si="39"/>
        <v>6979844.0030314438</v>
      </c>
      <c r="H161" s="194">
        <f t="shared" si="40"/>
        <v>-2496850.083640506</v>
      </c>
      <c r="I161" s="195">
        <f t="shared" si="41"/>
        <v>-34750583.880638644</v>
      </c>
    </row>
    <row r="162" spans="1:9" x14ac:dyDescent="0.35">
      <c r="A162" s="188">
        <v>48730</v>
      </c>
      <c r="B162" s="194">
        <f t="shared" si="34"/>
        <v>0</v>
      </c>
      <c r="C162" s="195">
        <f t="shared" si="35"/>
        <v>0</v>
      </c>
      <c r="D162" s="194">
        <f t="shared" si="36"/>
        <v>0</v>
      </c>
      <c r="E162" s="195">
        <f t="shared" si="37"/>
        <v>0</v>
      </c>
      <c r="F162" s="194">
        <f t="shared" si="38"/>
        <v>-2496850.083640506</v>
      </c>
      <c r="G162" s="195">
        <f t="shared" si="39"/>
        <v>4482993.9193909373</v>
      </c>
      <c r="H162" s="194">
        <f t="shared" si="40"/>
        <v>-2496850.083640506</v>
      </c>
      <c r="I162" s="195">
        <f t="shared" si="41"/>
        <v>-37247433.964279152</v>
      </c>
    </row>
    <row r="163" spans="1:9" x14ac:dyDescent="0.35">
      <c r="A163" s="188">
        <v>48760</v>
      </c>
      <c r="B163" s="194">
        <f t="shared" si="34"/>
        <v>0</v>
      </c>
      <c r="C163" s="195">
        <f t="shared" si="35"/>
        <v>0</v>
      </c>
      <c r="D163" s="194">
        <f t="shared" si="36"/>
        <v>0</v>
      </c>
      <c r="E163" s="195">
        <f t="shared" si="37"/>
        <v>0</v>
      </c>
      <c r="F163" s="194">
        <f t="shared" si="38"/>
        <v>-2496850.083640506</v>
      </c>
      <c r="G163" s="195">
        <f t="shared" si="39"/>
        <v>1986143.8357504313</v>
      </c>
      <c r="H163" s="194">
        <f t="shared" si="40"/>
        <v>-2496850.083640506</v>
      </c>
      <c r="I163" s="195">
        <f t="shared" si="41"/>
        <v>-39744284.047919661</v>
      </c>
    </row>
    <row r="164" spans="1:9" x14ac:dyDescent="0.35">
      <c r="A164" s="188">
        <v>48791</v>
      </c>
      <c r="B164" s="194">
        <f t="shared" si="34"/>
        <v>0</v>
      </c>
      <c r="C164" s="195">
        <f t="shared" si="35"/>
        <v>0</v>
      </c>
      <c r="D164" s="194">
        <f t="shared" si="36"/>
        <v>0</v>
      </c>
      <c r="E164" s="195">
        <f t="shared" si="37"/>
        <v>0</v>
      </c>
      <c r="F164" s="194">
        <f t="shared" si="38"/>
        <v>-1986143.8357504313</v>
      </c>
      <c r="G164" s="195">
        <f t="shared" si="39"/>
        <v>0</v>
      </c>
      <c r="H164" s="194">
        <f t="shared" si="40"/>
        <v>-1986143.8357504313</v>
      </c>
      <c r="I164" s="195">
        <f t="shared" si="41"/>
        <v>-41730427.883670092</v>
      </c>
    </row>
    <row r="165" spans="1:9" x14ac:dyDescent="0.35">
      <c r="A165" s="188">
        <v>48822</v>
      </c>
      <c r="B165" s="194">
        <f t="shared" si="34"/>
        <v>0</v>
      </c>
      <c r="C165" s="195">
        <f t="shared" si="35"/>
        <v>0</v>
      </c>
      <c r="D165" s="194">
        <f t="shared" si="36"/>
        <v>0</v>
      </c>
      <c r="E165" s="195">
        <f t="shared" si="37"/>
        <v>0</v>
      </c>
      <c r="F165" s="194">
        <f t="shared" si="38"/>
        <v>0</v>
      </c>
      <c r="G165" s="195">
        <f t="shared" si="39"/>
        <v>0</v>
      </c>
      <c r="H165" s="194">
        <f t="shared" si="40"/>
        <v>0</v>
      </c>
      <c r="I165" s="195">
        <f t="shared" si="41"/>
        <v>-41730427.883670092</v>
      </c>
    </row>
    <row r="166" spans="1:9" x14ac:dyDescent="0.35">
      <c r="A166" s="188">
        <v>48852</v>
      </c>
      <c r="B166" s="194">
        <f t="shared" si="34"/>
        <v>0</v>
      </c>
      <c r="C166" s="195">
        <f t="shared" si="35"/>
        <v>0</v>
      </c>
      <c r="D166" s="194">
        <f t="shared" si="36"/>
        <v>0</v>
      </c>
      <c r="E166" s="195">
        <f t="shared" si="37"/>
        <v>0</v>
      </c>
      <c r="F166" s="194">
        <f t="shared" si="38"/>
        <v>0</v>
      </c>
      <c r="G166" s="195">
        <f t="shared" si="39"/>
        <v>0</v>
      </c>
      <c r="H166" s="194">
        <f t="shared" si="40"/>
        <v>0</v>
      </c>
      <c r="I166" s="195">
        <f t="shared" si="41"/>
        <v>-41730427.883670092</v>
      </c>
    </row>
    <row r="167" spans="1:9" x14ac:dyDescent="0.35">
      <c r="A167" s="189"/>
      <c r="B167" s="196"/>
      <c r="C167" s="197"/>
      <c r="D167" s="196"/>
      <c r="E167" s="197"/>
      <c r="F167" s="196"/>
      <c r="G167" s="197"/>
      <c r="H167" s="196"/>
      <c r="I167" s="197"/>
    </row>
    <row r="168" spans="1:9" x14ac:dyDescent="0.35">
      <c r="B168" s="184"/>
      <c r="C168" s="184"/>
      <c r="D168" s="184"/>
      <c r="E168" s="184"/>
      <c r="F168" s="184"/>
      <c r="G168" s="184"/>
      <c r="H168" s="184"/>
      <c r="I168" s="184"/>
    </row>
    <row r="169" spans="1:9" x14ac:dyDescent="0.35">
      <c r="B169" s="184"/>
      <c r="C169" s="184"/>
      <c r="D169" s="184"/>
      <c r="E169" s="184"/>
      <c r="F169" s="184"/>
      <c r="G169" s="184"/>
      <c r="H169" s="184"/>
      <c r="I169" s="184"/>
    </row>
    <row r="170" spans="1:9" x14ac:dyDescent="0.35">
      <c r="B170" s="184"/>
      <c r="C170" s="184"/>
      <c r="D170" s="184"/>
      <c r="E170" s="184"/>
      <c r="F170" s="184"/>
      <c r="G170" s="184"/>
      <c r="H170" s="184"/>
      <c r="I170" s="184"/>
    </row>
    <row r="171" spans="1:9" x14ac:dyDescent="0.35">
      <c r="B171" s="184"/>
      <c r="C171" s="184"/>
      <c r="D171" s="184"/>
      <c r="E171" s="184"/>
      <c r="F171" s="184"/>
      <c r="G171" s="184"/>
      <c r="H171" s="184"/>
      <c r="I171" s="184"/>
    </row>
    <row r="172" spans="1:9" x14ac:dyDescent="0.35">
      <c r="B172" s="184"/>
      <c r="C172" s="184"/>
      <c r="D172" s="184"/>
      <c r="E172" s="184"/>
      <c r="F172" s="184"/>
      <c r="G172" s="184"/>
      <c r="H172" s="184"/>
      <c r="I172" s="184"/>
    </row>
    <row r="173" spans="1:9" x14ac:dyDescent="0.35">
      <c r="B173" s="184"/>
      <c r="C173" s="184"/>
      <c r="D173" s="184"/>
      <c r="E173" s="184"/>
      <c r="F173" s="184"/>
      <c r="G173" s="184"/>
      <c r="H173" s="184"/>
      <c r="I173" s="184"/>
    </row>
    <row r="174" spans="1:9" x14ac:dyDescent="0.35">
      <c r="B174" s="184"/>
      <c r="C174" s="184"/>
      <c r="D174" s="184"/>
      <c r="E174" s="184"/>
      <c r="F174" s="184"/>
      <c r="G174" s="184"/>
      <c r="H174" s="184"/>
      <c r="I174" s="184"/>
    </row>
    <row r="175" spans="1:9" x14ac:dyDescent="0.35">
      <c r="B175" s="184"/>
      <c r="C175" s="184"/>
      <c r="D175" s="184"/>
      <c r="E175" s="184"/>
      <c r="F175" s="184"/>
      <c r="G175" s="184"/>
      <c r="H175" s="184"/>
      <c r="I175" s="184"/>
    </row>
    <row r="176" spans="1:9" x14ac:dyDescent="0.35">
      <c r="B176" s="184"/>
      <c r="C176" s="184"/>
      <c r="D176" s="184"/>
      <c r="E176" s="184"/>
      <c r="F176" s="184"/>
      <c r="G176" s="184"/>
      <c r="H176" s="184"/>
      <c r="I176" s="184"/>
    </row>
    <row r="177" spans="2:9" x14ac:dyDescent="0.35">
      <c r="B177" s="184"/>
      <c r="C177" s="184"/>
      <c r="D177" s="184"/>
      <c r="E177" s="184"/>
      <c r="F177" s="184"/>
      <c r="G177" s="184"/>
      <c r="H177" s="184"/>
      <c r="I177" s="184"/>
    </row>
    <row r="178" spans="2:9" x14ac:dyDescent="0.35">
      <c r="B178" s="184"/>
      <c r="C178" s="184"/>
      <c r="D178" s="184"/>
      <c r="E178" s="184"/>
      <c r="F178" s="184"/>
      <c r="G178" s="184"/>
      <c r="H178" s="184"/>
      <c r="I178" s="184"/>
    </row>
    <row r="179" spans="2:9" x14ac:dyDescent="0.35">
      <c r="B179" s="184"/>
      <c r="C179" s="184"/>
      <c r="D179" s="184"/>
      <c r="E179" s="184"/>
      <c r="F179" s="184"/>
      <c r="G179" s="184"/>
      <c r="H179" s="184"/>
      <c r="I179" s="184"/>
    </row>
    <row r="180" spans="2:9" x14ac:dyDescent="0.35">
      <c r="B180" s="184"/>
      <c r="C180" s="184"/>
      <c r="D180" s="184"/>
      <c r="E180" s="184"/>
      <c r="F180" s="184"/>
      <c r="G180" s="184"/>
      <c r="H180" s="184"/>
      <c r="I180" s="184"/>
    </row>
    <row r="181" spans="2:9" x14ac:dyDescent="0.35">
      <c r="B181" s="184"/>
      <c r="C181" s="184"/>
      <c r="D181" s="184"/>
      <c r="E181" s="184"/>
      <c r="F181" s="184"/>
      <c r="G181" s="184"/>
      <c r="H181" s="184"/>
      <c r="I181" s="184"/>
    </row>
    <row r="182" spans="2:9" x14ac:dyDescent="0.35">
      <c r="B182" s="184"/>
      <c r="C182" s="184"/>
      <c r="D182" s="184"/>
      <c r="E182" s="184"/>
      <c r="F182" s="184"/>
      <c r="G182" s="184"/>
      <c r="H182" s="184"/>
      <c r="I182" s="184"/>
    </row>
    <row r="183" spans="2:9" x14ac:dyDescent="0.35">
      <c r="B183" s="184"/>
      <c r="C183" s="184"/>
      <c r="D183" s="184"/>
      <c r="E183" s="184"/>
      <c r="F183" s="184"/>
      <c r="G183" s="184"/>
      <c r="H183" s="184"/>
      <c r="I183" s="184"/>
    </row>
    <row r="184" spans="2:9" x14ac:dyDescent="0.35">
      <c r="B184" s="184"/>
      <c r="C184" s="184"/>
      <c r="D184" s="184"/>
      <c r="E184" s="184"/>
      <c r="F184" s="184"/>
      <c r="G184" s="184"/>
      <c r="H184" s="184"/>
      <c r="I184" s="184"/>
    </row>
    <row r="185" spans="2:9" x14ac:dyDescent="0.35">
      <c r="B185" s="184"/>
      <c r="C185" s="184"/>
      <c r="D185" s="184"/>
      <c r="E185" s="184"/>
      <c r="F185" s="184"/>
      <c r="G185" s="184"/>
      <c r="H185" s="184"/>
      <c r="I185" s="184"/>
    </row>
    <row r="186" spans="2:9" x14ac:dyDescent="0.35">
      <c r="B186" s="184"/>
      <c r="C186" s="184"/>
      <c r="D186" s="184"/>
      <c r="E186" s="184"/>
      <c r="F186" s="184"/>
      <c r="G186" s="184"/>
      <c r="H186" s="184"/>
      <c r="I186" s="184"/>
    </row>
    <row r="187" spans="2:9" x14ac:dyDescent="0.35">
      <c r="B187" s="184"/>
      <c r="C187" s="184"/>
      <c r="D187" s="184"/>
      <c r="E187" s="184"/>
      <c r="F187" s="184"/>
      <c r="G187" s="184"/>
      <c r="H187" s="184"/>
      <c r="I187" s="184"/>
    </row>
    <row r="188" spans="2:9" x14ac:dyDescent="0.35">
      <c r="B188" s="184"/>
      <c r="C188" s="184"/>
      <c r="D188" s="184"/>
      <c r="E188" s="184"/>
      <c r="F188" s="184"/>
      <c r="G188" s="184"/>
      <c r="H188" s="184"/>
      <c r="I188" s="184"/>
    </row>
    <row r="189" spans="2:9" x14ac:dyDescent="0.35">
      <c r="B189" s="184"/>
      <c r="C189" s="184"/>
      <c r="D189" s="184"/>
      <c r="E189" s="184"/>
      <c r="F189" s="184"/>
      <c r="G189" s="184"/>
      <c r="H189" s="184"/>
      <c r="I189" s="184"/>
    </row>
    <row r="190" spans="2:9" x14ac:dyDescent="0.35">
      <c r="B190" s="184"/>
      <c r="C190" s="184"/>
      <c r="D190" s="184"/>
      <c r="E190" s="184"/>
      <c r="F190" s="184"/>
      <c r="G190" s="184"/>
      <c r="H190" s="184"/>
      <c r="I190" s="184"/>
    </row>
    <row r="191" spans="2:9" x14ac:dyDescent="0.35">
      <c r="B191" s="184"/>
      <c r="C191" s="184"/>
      <c r="D191" s="184"/>
      <c r="E191" s="184"/>
      <c r="F191" s="184"/>
      <c r="G191" s="184"/>
      <c r="H191" s="184"/>
      <c r="I191" s="184"/>
    </row>
    <row r="192" spans="2:9" x14ac:dyDescent="0.35">
      <c r="B192" s="184"/>
      <c r="C192" s="184"/>
      <c r="D192" s="184"/>
      <c r="E192" s="184"/>
      <c r="F192" s="184"/>
      <c r="G192" s="184"/>
      <c r="H192" s="184"/>
      <c r="I192" s="184"/>
    </row>
    <row r="193" spans="2:9" x14ac:dyDescent="0.35">
      <c r="B193" s="184"/>
      <c r="C193" s="184"/>
      <c r="D193" s="184"/>
      <c r="E193" s="184"/>
      <c r="F193" s="184"/>
      <c r="G193" s="184"/>
      <c r="H193" s="184"/>
      <c r="I193" s="184"/>
    </row>
    <row r="194" spans="2:9" x14ac:dyDescent="0.35">
      <c r="B194" s="184"/>
      <c r="C194" s="184"/>
      <c r="D194" s="184"/>
      <c r="E194" s="184"/>
      <c r="F194" s="184"/>
      <c r="G194" s="184"/>
      <c r="H194" s="184"/>
      <c r="I194" s="184"/>
    </row>
    <row r="195" spans="2:9" x14ac:dyDescent="0.35">
      <c r="B195" s="184"/>
      <c r="C195" s="184"/>
      <c r="D195" s="184"/>
      <c r="E195" s="184"/>
      <c r="F195" s="184"/>
      <c r="G195" s="184"/>
      <c r="H195" s="184"/>
      <c r="I195" s="184"/>
    </row>
    <row r="196" spans="2:9" x14ac:dyDescent="0.35">
      <c r="B196" s="184"/>
      <c r="C196" s="184"/>
      <c r="D196" s="184"/>
      <c r="E196" s="184"/>
      <c r="F196" s="184"/>
      <c r="G196" s="184"/>
      <c r="H196" s="184"/>
      <c r="I196" s="184"/>
    </row>
    <row r="197" spans="2:9" x14ac:dyDescent="0.35">
      <c r="B197" s="184"/>
      <c r="C197" s="184"/>
      <c r="D197" s="184"/>
      <c r="E197" s="184"/>
      <c r="F197" s="184"/>
      <c r="G197" s="184"/>
      <c r="H197" s="184"/>
      <c r="I197" s="184"/>
    </row>
    <row r="198" spans="2:9" x14ac:dyDescent="0.35">
      <c r="B198" s="184"/>
      <c r="C198" s="184"/>
      <c r="D198" s="184"/>
      <c r="E198" s="184"/>
      <c r="F198" s="184"/>
      <c r="G198" s="184"/>
      <c r="H198" s="184"/>
      <c r="I198" s="184"/>
    </row>
    <row r="199" spans="2:9" x14ac:dyDescent="0.35">
      <c r="B199" s="184"/>
      <c r="C199" s="184"/>
      <c r="D199" s="184"/>
      <c r="E199" s="184"/>
      <c r="F199" s="184"/>
      <c r="G199" s="184"/>
      <c r="H199" s="184"/>
      <c r="I199" s="184"/>
    </row>
    <row r="200" spans="2:9" x14ac:dyDescent="0.35">
      <c r="B200" s="184"/>
      <c r="C200" s="184"/>
      <c r="D200" s="184"/>
      <c r="E200" s="184"/>
      <c r="F200" s="184"/>
      <c r="G200" s="184"/>
      <c r="H200" s="184"/>
      <c r="I200" s="184"/>
    </row>
    <row r="201" spans="2:9" x14ac:dyDescent="0.35">
      <c r="B201" s="184"/>
      <c r="C201" s="184"/>
      <c r="D201" s="184"/>
      <c r="E201" s="184"/>
      <c r="F201" s="184"/>
      <c r="G201" s="184"/>
      <c r="H201" s="184"/>
      <c r="I201" s="184"/>
    </row>
    <row r="202" spans="2:9" x14ac:dyDescent="0.35">
      <c r="B202" s="184"/>
      <c r="C202" s="184"/>
      <c r="D202" s="184"/>
      <c r="E202" s="184"/>
      <c r="F202" s="184"/>
      <c r="G202" s="184"/>
      <c r="H202" s="184"/>
      <c r="I202" s="184"/>
    </row>
    <row r="203" spans="2:9" x14ac:dyDescent="0.35">
      <c r="B203" s="184"/>
      <c r="C203" s="184"/>
      <c r="D203" s="184"/>
      <c r="E203" s="184"/>
      <c r="F203" s="184"/>
      <c r="G203" s="184"/>
      <c r="H203" s="184"/>
      <c r="I203" s="184"/>
    </row>
    <row r="204" spans="2:9" x14ac:dyDescent="0.35">
      <c r="B204" s="184"/>
      <c r="C204" s="184"/>
      <c r="D204" s="184"/>
      <c r="E204" s="184"/>
      <c r="F204" s="184"/>
      <c r="G204" s="184"/>
      <c r="H204" s="184"/>
      <c r="I204" s="184"/>
    </row>
    <row r="205" spans="2:9" x14ac:dyDescent="0.35">
      <c r="B205" s="184"/>
      <c r="C205" s="184"/>
      <c r="D205" s="184"/>
      <c r="E205" s="184"/>
      <c r="F205" s="184"/>
      <c r="G205" s="184"/>
      <c r="H205" s="184"/>
      <c r="I205" s="184"/>
    </row>
    <row r="206" spans="2:9" x14ac:dyDescent="0.35">
      <c r="B206" s="184"/>
      <c r="C206" s="184"/>
      <c r="D206" s="184"/>
      <c r="E206" s="184"/>
      <c r="F206" s="184"/>
      <c r="G206" s="184"/>
      <c r="H206" s="184"/>
      <c r="I206" s="184"/>
    </row>
    <row r="207" spans="2:9" x14ac:dyDescent="0.35">
      <c r="B207" s="184"/>
      <c r="C207" s="184"/>
      <c r="D207" s="184"/>
      <c r="E207" s="184"/>
      <c r="F207" s="184"/>
      <c r="G207" s="184"/>
      <c r="H207" s="184"/>
      <c r="I207" s="184"/>
    </row>
    <row r="208" spans="2:9" x14ac:dyDescent="0.35">
      <c r="B208" s="184"/>
      <c r="C208" s="184"/>
      <c r="D208" s="184"/>
      <c r="E208" s="184"/>
      <c r="F208" s="184"/>
      <c r="G208" s="184"/>
      <c r="H208" s="184"/>
      <c r="I208" s="184"/>
    </row>
    <row r="209" spans="2:9" x14ac:dyDescent="0.35">
      <c r="B209" s="184"/>
      <c r="C209" s="184"/>
      <c r="D209" s="184"/>
      <c r="E209" s="184"/>
      <c r="F209" s="184"/>
      <c r="G209" s="184"/>
      <c r="H209" s="184"/>
      <c r="I209" s="184"/>
    </row>
    <row r="210" spans="2:9" x14ac:dyDescent="0.35">
      <c r="B210" s="184"/>
      <c r="C210" s="184"/>
      <c r="D210" s="184"/>
      <c r="E210" s="184"/>
      <c r="F210" s="184"/>
      <c r="G210" s="184"/>
      <c r="H210" s="184"/>
      <c r="I210" s="184"/>
    </row>
    <row r="211" spans="2:9" x14ac:dyDescent="0.35">
      <c r="B211" s="184"/>
      <c r="C211" s="184"/>
      <c r="D211" s="184"/>
      <c r="E211" s="184"/>
      <c r="F211" s="184"/>
      <c r="G211" s="184"/>
      <c r="H211" s="184"/>
      <c r="I211" s="184"/>
    </row>
    <row r="212" spans="2:9" x14ac:dyDescent="0.35">
      <c r="B212" s="184"/>
      <c r="C212" s="184"/>
      <c r="D212" s="184"/>
      <c r="E212" s="184"/>
      <c r="F212" s="184"/>
      <c r="G212" s="184"/>
      <c r="H212" s="184"/>
      <c r="I212" s="184"/>
    </row>
    <row r="213" spans="2:9" x14ac:dyDescent="0.35">
      <c r="B213" s="184"/>
      <c r="C213" s="184"/>
      <c r="D213" s="184"/>
      <c r="E213" s="184"/>
      <c r="F213" s="184"/>
      <c r="G213" s="184"/>
      <c r="H213" s="184"/>
      <c r="I213" s="184"/>
    </row>
    <row r="214" spans="2:9" x14ac:dyDescent="0.35">
      <c r="B214" s="184"/>
      <c r="C214" s="184"/>
      <c r="D214" s="184"/>
      <c r="E214" s="184"/>
      <c r="F214" s="184"/>
      <c r="G214" s="184"/>
      <c r="H214" s="184"/>
      <c r="I214" s="184"/>
    </row>
    <row r="215" spans="2:9" x14ac:dyDescent="0.35">
      <c r="B215" s="184"/>
      <c r="C215" s="184"/>
      <c r="D215" s="184"/>
      <c r="E215" s="184"/>
      <c r="F215" s="184"/>
      <c r="G215" s="184"/>
      <c r="H215" s="184"/>
      <c r="I215" s="184"/>
    </row>
    <row r="216" spans="2:9" x14ac:dyDescent="0.35">
      <c r="B216" s="184"/>
      <c r="C216" s="184"/>
      <c r="D216" s="184"/>
      <c r="E216" s="184"/>
      <c r="F216" s="184"/>
      <c r="G216" s="184"/>
      <c r="H216" s="184"/>
      <c r="I216" s="184"/>
    </row>
    <row r="217" spans="2:9" x14ac:dyDescent="0.35">
      <c r="B217" s="184"/>
      <c r="C217" s="184"/>
      <c r="D217" s="184"/>
      <c r="E217" s="184"/>
      <c r="F217" s="184"/>
      <c r="G217" s="184"/>
      <c r="H217" s="184"/>
      <c r="I217" s="184"/>
    </row>
    <row r="218" spans="2:9" x14ac:dyDescent="0.35">
      <c r="B218" s="184"/>
      <c r="C218" s="184"/>
      <c r="D218" s="184"/>
      <c r="E218" s="184"/>
      <c r="F218" s="184"/>
      <c r="G218" s="184"/>
      <c r="H218" s="184"/>
      <c r="I218" s="184"/>
    </row>
    <row r="219" spans="2:9" x14ac:dyDescent="0.35">
      <c r="B219" s="184"/>
      <c r="C219" s="184"/>
      <c r="D219" s="184"/>
      <c r="E219" s="184"/>
      <c r="F219" s="184"/>
      <c r="G219" s="184"/>
      <c r="H219" s="184"/>
      <c r="I219" s="184"/>
    </row>
    <row r="220" spans="2:9" x14ac:dyDescent="0.35">
      <c r="B220" s="184"/>
      <c r="C220" s="184"/>
      <c r="D220" s="184"/>
      <c r="E220" s="184"/>
      <c r="F220" s="184"/>
      <c r="G220" s="184"/>
      <c r="H220" s="184"/>
      <c r="I220" s="184"/>
    </row>
    <row r="221" spans="2:9" x14ac:dyDescent="0.35">
      <c r="B221" s="184"/>
      <c r="C221" s="184"/>
      <c r="D221" s="184"/>
      <c r="E221" s="184"/>
      <c r="F221" s="184"/>
      <c r="G221" s="184"/>
      <c r="H221" s="184"/>
      <c r="I221" s="184"/>
    </row>
    <row r="222" spans="2:9" x14ac:dyDescent="0.35">
      <c r="B222" s="184"/>
      <c r="C222" s="184"/>
      <c r="D222" s="184"/>
      <c r="E222" s="184"/>
      <c r="F222" s="184"/>
      <c r="G222" s="184"/>
      <c r="H222" s="184"/>
      <c r="I222" s="184"/>
    </row>
    <row r="223" spans="2:9" x14ac:dyDescent="0.35">
      <c r="B223" s="184"/>
      <c r="C223" s="184"/>
      <c r="D223" s="184"/>
      <c r="E223" s="184"/>
      <c r="F223" s="184"/>
      <c r="G223" s="184"/>
      <c r="H223" s="184"/>
      <c r="I223" s="184"/>
    </row>
    <row r="224" spans="2:9" x14ac:dyDescent="0.35">
      <c r="B224" s="184"/>
      <c r="C224" s="184"/>
      <c r="D224" s="184"/>
      <c r="E224" s="184"/>
      <c r="F224" s="184"/>
      <c r="G224" s="184"/>
      <c r="H224" s="184"/>
      <c r="I224" s="184"/>
    </row>
    <row r="225" spans="2:9" x14ac:dyDescent="0.35">
      <c r="B225" s="184"/>
      <c r="C225" s="184"/>
      <c r="D225" s="184"/>
      <c r="E225" s="184"/>
      <c r="F225" s="184"/>
      <c r="G225" s="184"/>
      <c r="H225" s="184"/>
      <c r="I225" s="184"/>
    </row>
    <row r="226" spans="2:9" x14ac:dyDescent="0.35">
      <c r="B226" s="184"/>
      <c r="C226" s="184"/>
      <c r="D226" s="184"/>
      <c r="E226" s="184"/>
      <c r="F226" s="184"/>
      <c r="G226" s="184"/>
      <c r="H226" s="184"/>
      <c r="I226" s="184"/>
    </row>
    <row r="227" spans="2:9" x14ac:dyDescent="0.35">
      <c r="B227" s="184"/>
      <c r="C227" s="184"/>
      <c r="D227" s="184"/>
      <c r="E227" s="184"/>
      <c r="F227" s="184"/>
      <c r="G227" s="184"/>
      <c r="H227" s="184"/>
      <c r="I227" s="184"/>
    </row>
    <row r="228" spans="2:9" x14ac:dyDescent="0.35">
      <c r="B228" s="184"/>
      <c r="C228" s="184"/>
      <c r="D228" s="184"/>
      <c r="E228" s="184"/>
      <c r="F228" s="184"/>
      <c r="G228" s="184"/>
      <c r="H228" s="184"/>
      <c r="I228" s="184"/>
    </row>
    <row r="229" spans="2:9" x14ac:dyDescent="0.35">
      <c r="B229" s="184"/>
      <c r="C229" s="184"/>
      <c r="D229" s="184"/>
      <c r="E229" s="184"/>
      <c r="F229" s="184"/>
      <c r="G229" s="184"/>
      <c r="H229" s="184"/>
      <c r="I229" s="184"/>
    </row>
    <row r="230" spans="2:9" x14ac:dyDescent="0.35">
      <c r="B230" s="184"/>
      <c r="C230" s="184"/>
      <c r="D230" s="184"/>
      <c r="E230" s="184"/>
      <c r="F230" s="184"/>
      <c r="G230" s="184"/>
      <c r="H230" s="184"/>
      <c r="I230" s="184"/>
    </row>
    <row r="231" spans="2:9" x14ac:dyDescent="0.35">
      <c r="B231" s="184"/>
      <c r="C231" s="184"/>
      <c r="D231" s="184"/>
      <c r="E231" s="184"/>
      <c r="F231" s="184"/>
      <c r="G231" s="184"/>
      <c r="H231" s="184"/>
      <c r="I231" s="184"/>
    </row>
    <row r="232" spans="2:9" x14ac:dyDescent="0.35">
      <c r="B232" s="184"/>
      <c r="C232" s="184"/>
      <c r="D232" s="184"/>
      <c r="E232" s="184"/>
      <c r="F232" s="184"/>
      <c r="G232" s="184"/>
      <c r="H232" s="184"/>
      <c r="I232" s="184"/>
    </row>
    <row r="233" spans="2:9" x14ac:dyDescent="0.35">
      <c r="B233" s="184"/>
      <c r="C233" s="184"/>
      <c r="D233" s="184"/>
      <c r="E233" s="184"/>
      <c r="F233" s="184"/>
      <c r="G233" s="184"/>
      <c r="H233" s="184"/>
      <c r="I233" s="184"/>
    </row>
    <row r="234" spans="2:9" x14ac:dyDescent="0.35">
      <c r="B234" s="184"/>
      <c r="C234" s="184"/>
      <c r="D234" s="184"/>
      <c r="E234" s="184"/>
      <c r="F234" s="184"/>
      <c r="G234" s="184"/>
      <c r="H234" s="184"/>
      <c r="I234" s="184"/>
    </row>
    <row r="235" spans="2:9" x14ac:dyDescent="0.35">
      <c r="B235" s="184"/>
      <c r="C235" s="184"/>
      <c r="D235" s="184"/>
      <c r="E235" s="184"/>
      <c r="F235" s="184"/>
      <c r="G235" s="184"/>
      <c r="H235" s="184"/>
      <c r="I235" s="184"/>
    </row>
    <row r="236" spans="2:9" x14ac:dyDescent="0.35">
      <c r="B236" s="184"/>
      <c r="C236" s="184"/>
      <c r="D236" s="184"/>
      <c r="E236" s="184"/>
      <c r="F236" s="184"/>
      <c r="G236" s="184"/>
      <c r="H236" s="184"/>
      <c r="I236" s="184"/>
    </row>
    <row r="237" spans="2:9" x14ac:dyDescent="0.35">
      <c r="B237" s="184"/>
      <c r="C237" s="184"/>
      <c r="D237" s="184"/>
      <c r="E237" s="184"/>
      <c r="F237" s="184"/>
      <c r="G237" s="184"/>
      <c r="H237" s="184"/>
      <c r="I237" s="184"/>
    </row>
    <row r="238" spans="2:9" x14ac:dyDescent="0.35">
      <c r="B238" s="184"/>
      <c r="C238" s="184"/>
      <c r="D238" s="184"/>
      <c r="E238" s="184"/>
      <c r="F238" s="184"/>
      <c r="G238" s="184"/>
      <c r="H238" s="184"/>
      <c r="I238" s="184"/>
    </row>
    <row r="239" spans="2:9" x14ac:dyDescent="0.35">
      <c r="B239" s="184"/>
      <c r="C239" s="184"/>
      <c r="D239" s="184"/>
      <c r="E239" s="184"/>
      <c r="F239" s="184"/>
      <c r="G239" s="184"/>
      <c r="H239" s="184"/>
      <c r="I239" s="184"/>
    </row>
    <row r="240" spans="2:9" x14ac:dyDescent="0.35">
      <c r="B240" s="184"/>
      <c r="C240" s="184"/>
      <c r="D240" s="184"/>
      <c r="E240" s="184"/>
      <c r="F240" s="184"/>
      <c r="G240" s="184"/>
      <c r="H240" s="184"/>
      <c r="I240" s="184"/>
    </row>
    <row r="241" spans="2:9" x14ac:dyDescent="0.35">
      <c r="B241" s="184"/>
      <c r="C241" s="184"/>
      <c r="D241" s="184"/>
      <c r="E241" s="184"/>
      <c r="F241" s="184"/>
      <c r="G241" s="184"/>
      <c r="H241" s="184"/>
      <c r="I241" s="184"/>
    </row>
    <row r="242" spans="2:9" x14ac:dyDescent="0.35">
      <c r="B242" s="184"/>
      <c r="C242" s="184"/>
      <c r="D242" s="184"/>
      <c r="E242" s="184"/>
      <c r="F242" s="184"/>
      <c r="G242" s="184"/>
      <c r="H242" s="184"/>
      <c r="I242" s="184"/>
    </row>
    <row r="243" spans="2:9" x14ac:dyDescent="0.35">
      <c r="B243" s="184"/>
      <c r="C243" s="184"/>
      <c r="D243" s="184"/>
      <c r="E243" s="184"/>
      <c r="F243" s="184"/>
      <c r="G243" s="184"/>
      <c r="H243" s="184"/>
      <c r="I243" s="184"/>
    </row>
    <row r="244" spans="2:9" x14ac:dyDescent="0.35">
      <c r="B244" s="184"/>
      <c r="C244" s="184"/>
      <c r="D244" s="184"/>
      <c r="E244" s="184"/>
      <c r="F244" s="184"/>
      <c r="G244" s="184"/>
      <c r="H244" s="184"/>
      <c r="I244" s="184"/>
    </row>
    <row r="245" spans="2:9" x14ac:dyDescent="0.35">
      <c r="B245" s="184"/>
      <c r="C245" s="184"/>
      <c r="D245" s="184"/>
      <c r="E245" s="184"/>
      <c r="F245" s="184"/>
      <c r="G245" s="184"/>
      <c r="H245" s="184"/>
      <c r="I245" s="184"/>
    </row>
    <row r="246" spans="2:9" x14ac:dyDescent="0.35">
      <c r="B246" s="184"/>
      <c r="C246" s="184"/>
      <c r="D246" s="184"/>
      <c r="E246" s="184"/>
      <c r="F246" s="184"/>
      <c r="G246" s="184"/>
      <c r="H246" s="184"/>
      <c r="I246" s="184"/>
    </row>
    <row r="247" spans="2:9" x14ac:dyDescent="0.35">
      <c r="B247" s="184"/>
      <c r="C247" s="184"/>
      <c r="D247" s="184"/>
      <c r="E247" s="184"/>
      <c r="F247" s="184"/>
      <c r="G247" s="184"/>
      <c r="H247" s="184"/>
      <c r="I247" s="184"/>
    </row>
    <row r="248" spans="2:9" x14ac:dyDescent="0.35">
      <c r="B248" s="184"/>
      <c r="C248" s="184"/>
      <c r="D248" s="184"/>
      <c r="E248" s="184"/>
      <c r="F248" s="184"/>
      <c r="G248" s="184"/>
      <c r="H248" s="184"/>
      <c r="I248" s="184"/>
    </row>
    <row r="249" spans="2:9" x14ac:dyDescent="0.35">
      <c r="B249" s="184"/>
      <c r="C249" s="184"/>
      <c r="D249" s="184"/>
      <c r="E249" s="184"/>
      <c r="F249" s="184"/>
      <c r="G249" s="184"/>
      <c r="H249" s="184"/>
      <c r="I249" s="184"/>
    </row>
    <row r="250" spans="2:9" x14ac:dyDescent="0.35">
      <c r="B250" s="184"/>
      <c r="C250" s="184"/>
      <c r="D250" s="184"/>
      <c r="E250" s="184"/>
      <c r="F250" s="184"/>
      <c r="G250" s="184"/>
      <c r="H250" s="184"/>
      <c r="I250" s="184"/>
    </row>
    <row r="251" spans="2:9" x14ac:dyDescent="0.35">
      <c r="B251" s="184"/>
      <c r="C251" s="184"/>
      <c r="D251" s="184"/>
      <c r="E251" s="184"/>
      <c r="F251" s="184"/>
      <c r="G251" s="184"/>
      <c r="H251" s="184"/>
      <c r="I251" s="184"/>
    </row>
    <row r="252" spans="2:9" x14ac:dyDescent="0.35">
      <c r="B252" s="184"/>
      <c r="C252" s="184"/>
      <c r="D252" s="184"/>
      <c r="E252" s="184"/>
      <c r="F252" s="184"/>
      <c r="G252" s="184"/>
      <c r="H252" s="184"/>
      <c r="I252" s="184"/>
    </row>
    <row r="253" spans="2:9" x14ac:dyDescent="0.35">
      <c r="B253" s="184"/>
      <c r="C253" s="184"/>
      <c r="D253" s="184"/>
      <c r="E253" s="184"/>
      <c r="F253" s="184"/>
      <c r="G253" s="184"/>
      <c r="H253" s="184"/>
      <c r="I253" s="184"/>
    </row>
    <row r="254" spans="2:9" x14ac:dyDescent="0.35">
      <c r="B254" s="184"/>
      <c r="C254" s="184"/>
      <c r="D254" s="184"/>
      <c r="E254" s="184"/>
      <c r="F254" s="184"/>
      <c r="G254" s="184"/>
      <c r="H254" s="184"/>
      <c r="I254" s="184"/>
    </row>
    <row r="255" spans="2:9" x14ac:dyDescent="0.35">
      <c r="B255" s="184"/>
      <c r="C255" s="184"/>
      <c r="D255" s="184"/>
      <c r="E255" s="184"/>
      <c r="F255" s="184"/>
      <c r="G255" s="184"/>
      <c r="H255" s="184"/>
      <c r="I255" s="184"/>
    </row>
    <row r="256" spans="2:9" x14ac:dyDescent="0.35">
      <c r="B256" s="184"/>
      <c r="C256" s="184"/>
      <c r="D256" s="184"/>
      <c r="E256" s="184"/>
      <c r="F256" s="184"/>
      <c r="G256" s="184"/>
      <c r="H256" s="184"/>
      <c r="I256" s="184"/>
    </row>
    <row r="257" spans="2:9" x14ac:dyDescent="0.35">
      <c r="B257" s="184"/>
      <c r="C257" s="184"/>
      <c r="D257" s="184"/>
      <c r="E257" s="184"/>
      <c r="F257" s="184"/>
      <c r="G257" s="184"/>
      <c r="H257" s="184"/>
      <c r="I257" s="184"/>
    </row>
    <row r="258" spans="2:9" x14ac:dyDescent="0.35">
      <c r="B258" s="184"/>
      <c r="C258" s="184"/>
      <c r="D258" s="184"/>
      <c r="E258" s="184"/>
      <c r="F258" s="184"/>
      <c r="G258" s="184"/>
      <c r="H258" s="184"/>
      <c r="I258" s="184"/>
    </row>
    <row r="259" spans="2:9" x14ac:dyDescent="0.35">
      <c r="B259" s="184"/>
      <c r="C259" s="184"/>
      <c r="D259" s="184"/>
      <c r="E259" s="184"/>
      <c r="F259" s="184"/>
      <c r="G259" s="184"/>
      <c r="H259" s="184"/>
      <c r="I259" s="184"/>
    </row>
    <row r="260" spans="2:9" x14ac:dyDescent="0.35">
      <c r="B260" s="184"/>
      <c r="C260" s="184"/>
      <c r="D260" s="184"/>
      <c r="E260" s="184"/>
      <c r="F260" s="184"/>
      <c r="G260" s="184"/>
      <c r="H260" s="184"/>
      <c r="I260" s="184"/>
    </row>
    <row r="261" spans="2:9" x14ac:dyDescent="0.35">
      <c r="B261" s="184"/>
      <c r="C261" s="184"/>
      <c r="D261" s="184"/>
      <c r="E261" s="184"/>
      <c r="F261" s="184"/>
      <c r="G261" s="184"/>
      <c r="H261" s="184"/>
      <c r="I261" s="184"/>
    </row>
    <row r="262" spans="2:9" x14ac:dyDescent="0.35">
      <c r="B262" s="184"/>
      <c r="C262" s="184"/>
      <c r="D262" s="184"/>
      <c r="E262" s="184"/>
      <c r="F262" s="184"/>
      <c r="G262" s="184"/>
      <c r="H262" s="184"/>
      <c r="I262" s="184"/>
    </row>
    <row r="263" spans="2:9" x14ac:dyDescent="0.35">
      <c r="B263" s="184"/>
      <c r="C263" s="184"/>
      <c r="D263" s="184"/>
      <c r="E263" s="184"/>
      <c r="F263" s="184"/>
      <c r="G263" s="184"/>
      <c r="H263" s="184"/>
      <c r="I263" s="184"/>
    </row>
    <row r="264" spans="2:9" x14ac:dyDescent="0.35">
      <c r="B264" s="184"/>
      <c r="C264" s="184"/>
      <c r="D264" s="184"/>
      <c r="E264" s="184"/>
      <c r="F264" s="184"/>
      <c r="G264" s="184"/>
      <c r="H264" s="184"/>
      <c r="I264" s="184"/>
    </row>
    <row r="265" spans="2:9" x14ac:dyDescent="0.35">
      <c r="B265" s="184"/>
      <c r="C265" s="184"/>
      <c r="D265" s="184"/>
      <c r="E265" s="184"/>
      <c r="F265" s="184"/>
      <c r="G265" s="184"/>
      <c r="H265" s="184"/>
      <c r="I265" s="184"/>
    </row>
    <row r="266" spans="2:9" x14ac:dyDescent="0.35">
      <c r="B266" s="184"/>
      <c r="C266" s="184"/>
      <c r="D266" s="184"/>
      <c r="E266" s="184"/>
      <c r="F266" s="184"/>
      <c r="G266" s="184"/>
      <c r="H266" s="184"/>
      <c r="I266" s="184"/>
    </row>
    <row r="267" spans="2:9" x14ac:dyDescent="0.35">
      <c r="B267" s="184"/>
      <c r="C267" s="184"/>
      <c r="D267" s="184"/>
      <c r="E267" s="184"/>
      <c r="F267" s="184"/>
      <c r="G267" s="184"/>
      <c r="H267" s="184"/>
      <c r="I267" s="184"/>
    </row>
    <row r="268" spans="2:9" x14ac:dyDescent="0.35">
      <c r="B268" s="184"/>
      <c r="C268" s="184"/>
      <c r="D268" s="184"/>
      <c r="E268" s="184"/>
      <c r="F268" s="184"/>
      <c r="G268" s="184"/>
      <c r="H268" s="184"/>
      <c r="I268" s="184"/>
    </row>
    <row r="269" spans="2:9" x14ac:dyDescent="0.35">
      <c r="B269" s="184"/>
      <c r="C269" s="184"/>
      <c r="D269" s="184"/>
      <c r="E269" s="184"/>
      <c r="F269" s="184"/>
      <c r="G269" s="184"/>
      <c r="H269" s="184"/>
      <c r="I269" s="184"/>
    </row>
    <row r="270" spans="2:9" x14ac:dyDescent="0.35">
      <c r="B270" s="184"/>
      <c r="C270" s="184"/>
      <c r="D270" s="184"/>
      <c r="E270" s="184"/>
      <c r="F270" s="184"/>
      <c r="G270" s="184"/>
      <c r="H270" s="184"/>
      <c r="I270" s="184"/>
    </row>
    <row r="271" spans="2:9" x14ac:dyDescent="0.35">
      <c r="B271" s="184"/>
      <c r="C271" s="184"/>
      <c r="D271" s="184"/>
      <c r="E271" s="184"/>
      <c r="F271" s="184"/>
      <c r="G271" s="184"/>
      <c r="H271" s="184"/>
      <c r="I271" s="184"/>
    </row>
    <row r="272" spans="2:9" x14ac:dyDescent="0.35">
      <c r="B272" s="184"/>
      <c r="C272" s="184"/>
      <c r="D272" s="184"/>
      <c r="E272" s="184"/>
      <c r="F272" s="184"/>
      <c r="G272" s="184"/>
      <c r="H272" s="184"/>
      <c r="I272" s="184"/>
    </row>
    <row r="273" spans="2:9" x14ac:dyDescent="0.35">
      <c r="B273" s="184"/>
      <c r="C273" s="184"/>
      <c r="D273" s="184"/>
      <c r="E273" s="184"/>
      <c r="F273" s="184"/>
      <c r="G273" s="184"/>
      <c r="H273" s="184"/>
      <c r="I273" s="184"/>
    </row>
    <row r="274" spans="2:9" x14ac:dyDescent="0.35">
      <c r="B274" s="184"/>
      <c r="C274" s="184"/>
      <c r="D274" s="184"/>
      <c r="E274" s="184"/>
      <c r="F274" s="184"/>
      <c r="G274" s="184"/>
      <c r="H274" s="184"/>
      <c r="I274" s="184"/>
    </row>
    <row r="275" spans="2:9" x14ac:dyDescent="0.35">
      <c r="B275" s="184"/>
      <c r="C275" s="184"/>
      <c r="D275" s="184"/>
      <c r="E275" s="184"/>
      <c r="F275" s="184"/>
      <c r="G275" s="184"/>
      <c r="H275" s="184"/>
      <c r="I275" s="184"/>
    </row>
    <row r="276" spans="2:9" x14ac:dyDescent="0.35">
      <c r="B276" s="184"/>
      <c r="C276" s="184"/>
      <c r="D276" s="184"/>
      <c r="E276" s="184"/>
      <c r="F276" s="184"/>
      <c r="G276" s="184"/>
      <c r="H276" s="184"/>
      <c r="I276" s="184"/>
    </row>
    <row r="277" spans="2:9" x14ac:dyDescent="0.35">
      <c r="B277" s="184"/>
      <c r="C277" s="184"/>
      <c r="D277" s="184"/>
      <c r="E277" s="184"/>
      <c r="F277" s="184"/>
      <c r="G277" s="184"/>
      <c r="H277" s="184"/>
      <c r="I277" s="184"/>
    </row>
    <row r="278" spans="2:9" x14ac:dyDescent="0.35">
      <c r="B278" s="184"/>
      <c r="C278" s="184"/>
      <c r="D278" s="184"/>
      <c r="E278" s="184"/>
      <c r="F278" s="184"/>
      <c r="G278" s="184"/>
      <c r="H278" s="184"/>
      <c r="I278" s="184"/>
    </row>
    <row r="279" spans="2:9" x14ac:dyDescent="0.35">
      <c r="B279" s="184"/>
      <c r="C279" s="184"/>
      <c r="D279" s="184"/>
      <c r="E279" s="184"/>
      <c r="F279" s="184"/>
      <c r="G279" s="184"/>
      <c r="H279" s="184"/>
      <c r="I279" s="184"/>
    </row>
    <row r="280" spans="2:9" x14ac:dyDescent="0.35">
      <c r="B280" s="184"/>
      <c r="C280" s="184"/>
      <c r="D280" s="184"/>
      <c r="E280" s="184"/>
      <c r="F280" s="184"/>
      <c r="G280" s="184"/>
      <c r="H280" s="184"/>
      <c r="I280" s="184"/>
    </row>
    <row r="281" spans="2:9" x14ac:dyDescent="0.35">
      <c r="B281" s="184"/>
      <c r="C281" s="184"/>
      <c r="D281" s="184"/>
      <c r="E281" s="184"/>
      <c r="F281" s="184"/>
      <c r="G281" s="184"/>
      <c r="H281" s="184"/>
      <c r="I281" s="184"/>
    </row>
    <row r="282" spans="2:9" x14ac:dyDescent="0.35">
      <c r="B282" s="184"/>
      <c r="C282" s="184"/>
      <c r="D282" s="184"/>
      <c r="E282" s="184"/>
      <c r="F282" s="184"/>
      <c r="G282" s="184"/>
      <c r="H282" s="184"/>
      <c r="I282" s="184"/>
    </row>
    <row r="283" spans="2:9" x14ac:dyDescent="0.35">
      <c r="B283" s="184"/>
      <c r="C283" s="184"/>
      <c r="D283" s="184"/>
      <c r="E283" s="184"/>
      <c r="F283" s="184"/>
      <c r="G283" s="184"/>
      <c r="H283" s="184"/>
      <c r="I283" s="184"/>
    </row>
    <row r="284" spans="2:9" x14ac:dyDescent="0.35">
      <c r="B284" s="184"/>
      <c r="C284" s="184"/>
      <c r="D284" s="184"/>
      <c r="E284" s="184"/>
      <c r="F284" s="184"/>
      <c r="G284" s="184"/>
      <c r="H284" s="184"/>
      <c r="I284" s="184"/>
    </row>
    <row r="285" spans="2:9" x14ac:dyDescent="0.35">
      <c r="B285" s="184"/>
      <c r="C285" s="184"/>
      <c r="D285" s="184"/>
      <c r="E285" s="184"/>
      <c r="F285" s="184"/>
      <c r="G285" s="184"/>
      <c r="H285" s="184"/>
      <c r="I285" s="184"/>
    </row>
    <row r="286" spans="2:9" x14ac:dyDescent="0.35">
      <c r="B286" s="184"/>
      <c r="C286" s="184"/>
      <c r="D286" s="184"/>
      <c r="E286" s="184"/>
      <c r="F286" s="184"/>
      <c r="G286" s="184"/>
      <c r="H286" s="184"/>
      <c r="I286" s="184"/>
    </row>
    <row r="287" spans="2:9" x14ac:dyDescent="0.35">
      <c r="B287" s="184"/>
      <c r="C287" s="184"/>
      <c r="D287" s="184"/>
      <c r="E287" s="184"/>
      <c r="F287" s="184"/>
      <c r="G287" s="184"/>
      <c r="H287" s="184"/>
      <c r="I287" s="184"/>
    </row>
    <row r="288" spans="2:9" x14ac:dyDescent="0.35">
      <c r="B288" s="184"/>
      <c r="C288" s="184"/>
      <c r="D288" s="184"/>
      <c r="E288" s="184"/>
      <c r="F288" s="184"/>
      <c r="G288" s="184"/>
      <c r="H288" s="184"/>
      <c r="I288" s="184"/>
    </row>
    <row r="289" spans="2:9" x14ac:dyDescent="0.35">
      <c r="B289" s="184"/>
      <c r="C289" s="184"/>
      <c r="D289" s="184"/>
      <c r="E289" s="184"/>
      <c r="F289" s="184"/>
      <c r="G289" s="184"/>
      <c r="H289" s="184"/>
      <c r="I289" s="184"/>
    </row>
    <row r="290" spans="2:9" x14ac:dyDescent="0.35">
      <c r="B290" s="184"/>
      <c r="C290" s="184"/>
      <c r="D290" s="184"/>
      <c r="E290" s="184"/>
      <c r="F290" s="184"/>
      <c r="G290" s="184"/>
      <c r="H290" s="184"/>
      <c r="I290" s="184"/>
    </row>
    <row r="291" spans="2:9" x14ac:dyDescent="0.35">
      <c r="B291" s="184"/>
      <c r="C291" s="184"/>
      <c r="D291" s="184"/>
      <c r="E291" s="184"/>
      <c r="F291" s="184"/>
      <c r="G291" s="184"/>
      <c r="H291" s="184"/>
      <c r="I291" s="184"/>
    </row>
    <row r="292" spans="2:9" x14ac:dyDescent="0.35">
      <c r="B292" s="184"/>
      <c r="C292" s="184"/>
      <c r="D292" s="184"/>
      <c r="E292" s="184"/>
      <c r="F292" s="184"/>
      <c r="G292" s="184"/>
      <c r="H292" s="184"/>
      <c r="I292" s="184"/>
    </row>
    <row r="293" spans="2:9" x14ac:dyDescent="0.35">
      <c r="B293" s="184"/>
      <c r="C293" s="184"/>
      <c r="D293" s="184"/>
      <c r="E293" s="184"/>
      <c r="F293" s="184"/>
      <c r="G293" s="184"/>
      <c r="H293" s="184"/>
      <c r="I293" s="184"/>
    </row>
    <row r="294" spans="2:9" x14ac:dyDescent="0.35">
      <c r="B294" s="184"/>
      <c r="C294" s="184"/>
      <c r="D294" s="184"/>
      <c r="E294" s="184"/>
      <c r="F294" s="184"/>
      <c r="G294" s="184"/>
      <c r="H294" s="184"/>
      <c r="I294" s="184"/>
    </row>
    <row r="295" spans="2:9" x14ac:dyDescent="0.35">
      <c r="B295" s="184"/>
      <c r="C295" s="184"/>
      <c r="D295" s="184"/>
      <c r="E295" s="184"/>
      <c r="F295" s="184"/>
      <c r="G295" s="184"/>
      <c r="H295" s="184"/>
      <c r="I295" s="184"/>
    </row>
    <row r="296" spans="2:9" x14ac:dyDescent="0.35">
      <c r="B296" s="184"/>
      <c r="C296" s="184"/>
      <c r="D296" s="184"/>
      <c r="E296" s="184"/>
      <c r="F296" s="184"/>
      <c r="G296" s="184"/>
      <c r="H296" s="184"/>
      <c r="I296" s="184"/>
    </row>
    <row r="297" spans="2:9" x14ac:dyDescent="0.35">
      <c r="B297" s="184"/>
      <c r="C297" s="184"/>
      <c r="D297" s="184"/>
      <c r="E297" s="184"/>
      <c r="F297" s="184"/>
      <c r="G297" s="184"/>
      <c r="H297" s="184"/>
      <c r="I297" s="184"/>
    </row>
    <row r="298" spans="2:9" x14ac:dyDescent="0.35">
      <c r="B298" s="184"/>
      <c r="C298" s="184"/>
      <c r="D298" s="184"/>
      <c r="E298" s="184"/>
      <c r="F298" s="184"/>
      <c r="G298" s="184"/>
      <c r="H298" s="184"/>
      <c r="I298" s="184"/>
    </row>
    <row r="299" spans="2:9" x14ac:dyDescent="0.35">
      <c r="B299" s="184"/>
      <c r="C299" s="184"/>
      <c r="D299" s="184"/>
      <c r="E299" s="184"/>
      <c r="F299" s="184"/>
      <c r="G299" s="184"/>
      <c r="H299" s="184"/>
      <c r="I299" s="184"/>
    </row>
    <row r="300" spans="2:9" x14ac:dyDescent="0.35">
      <c r="B300" s="184"/>
      <c r="C300" s="184"/>
      <c r="D300" s="184"/>
      <c r="E300" s="184"/>
      <c r="F300" s="184"/>
      <c r="G300" s="184"/>
      <c r="H300" s="184"/>
      <c r="I300" s="184"/>
    </row>
    <row r="301" spans="2:9" x14ac:dyDescent="0.35">
      <c r="B301" s="184"/>
      <c r="C301" s="184"/>
      <c r="D301" s="184"/>
      <c r="E301" s="184"/>
      <c r="F301" s="184"/>
      <c r="G301" s="184"/>
      <c r="H301" s="184"/>
      <c r="I301" s="184"/>
    </row>
    <row r="302" spans="2:9" x14ac:dyDescent="0.35">
      <c r="B302" s="184"/>
      <c r="C302" s="184"/>
      <c r="D302" s="184"/>
      <c r="E302" s="184"/>
      <c r="F302" s="184"/>
      <c r="G302" s="184"/>
      <c r="H302" s="184"/>
      <c r="I302" s="184"/>
    </row>
    <row r="303" spans="2:9" x14ac:dyDescent="0.35">
      <c r="B303" s="184"/>
      <c r="C303" s="184"/>
      <c r="D303" s="184"/>
      <c r="E303" s="184"/>
      <c r="F303" s="184"/>
      <c r="G303" s="184"/>
      <c r="H303" s="184"/>
      <c r="I303" s="184"/>
    </row>
    <row r="304" spans="2:9" x14ac:dyDescent="0.35">
      <c r="B304" s="184"/>
      <c r="C304" s="184"/>
      <c r="D304" s="184"/>
      <c r="E304" s="184"/>
      <c r="F304" s="184"/>
      <c r="G304" s="184"/>
      <c r="H304" s="184"/>
      <c r="I304" s="184"/>
    </row>
    <row r="305" spans="2:9" x14ac:dyDescent="0.35">
      <c r="B305" s="184"/>
      <c r="C305" s="184"/>
      <c r="D305" s="184"/>
      <c r="E305" s="184"/>
      <c r="F305" s="184"/>
      <c r="G305" s="184"/>
      <c r="H305" s="184"/>
      <c r="I305" s="184"/>
    </row>
    <row r="306" spans="2:9" x14ac:dyDescent="0.35">
      <c r="B306" s="184"/>
      <c r="C306" s="184"/>
      <c r="D306" s="184"/>
      <c r="E306" s="184"/>
      <c r="F306" s="184"/>
      <c r="G306" s="184"/>
      <c r="H306" s="184"/>
      <c r="I306" s="184"/>
    </row>
    <row r="307" spans="2:9" x14ac:dyDescent="0.35">
      <c r="B307" s="184"/>
      <c r="C307" s="184"/>
      <c r="D307" s="184"/>
      <c r="E307" s="184"/>
      <c r="F307" s="184"/>
      <c r="G307" s="184"/>
      <c r="H307" s="184"/>
      <c r="I307" s="184"/>
    </row>
    <row r="308" spans="2:9" x14ac:dyDescent="0.35">
      <c r="B308" s="184"/>
      <c r="C308" s="184"/>
      <c r="D308" s="184"/>
      <c r="E308" s="184"/>
      <c r="F308" s="184"/>
      <c r="G308" s="184"/>
      <c r="H308" s="184"/>
      <c r="I308" s="184"/>
    </row>
    <row r="309" spans="2:9" x14ac:dyDescent="0.35">
      <c r="B309" s="184"/>
      <c r="C309" s="184"/>
      <c r="D309" s="184"/>
      <c r="E309" s="184"/>
      <c r="F309" s="184"/>
      <c r="G309" s="184"/>
      <c r="H309" s="184"/>
      <c r="I309" s="184"/>
    </row>
    <row r="310" spans="2:9" x14ac:dyDescent="0.35">
      <c r="B310" s="184"/>
      <c r="C310" s="184"/>
      <c r="D310" s="184"/>
      <c r="E310" s="184"/>
      <c r="F310" s="184"/>
      <c r="G310" s="184"/>
      <c r="H310" s="184"/>
      <c r="I310" s="184"/>
    </row>
    <row r="311" spans="2:9" x14ac:dyDescent="0.35">
      <c r="B311" s="184"/>
      <c r="C311" s="184"/>
      <c r="D311" s="184"/>
      <c r="E311" s="184"/>
      <c r="F311" s="184"/>
      <c r="G311" s="184"/>
      <c r="H311" s="184"/>
      <c r="I311" s="184"/>
    </row>
    <row r="312" spans="2:9" x14ac:dyDescent="0.35">
      <c r="B312" s="184"/>
      <c r="C312" s="184"/>
      <c r="D312" s="184"/>
      <c r="E312" s="184"/>
      <c r="F312" s="184"/>
      <c r="G312" s="184"/>
      <c r="H312" s="184"/>
      <c r="I312" s="184"/>
    </row>
    <row r="313" spans="2:9" x14ac:dyDescent="0.35">
      <c r="B313" s="184"/>
      <c r="C313" s="184"/>
      <c r="D313" s="184"/>
      <c r="E313" s="184"/>
      <c r="F313" s="184"/>
      <c r="G313" s="184"/>
      <c r="H313" s="184"/>
      <c r="I313" s="184"/>
    </row>
    <row r="314" spans="2:9" x14ac:dyDescent="0.35">
      <c r="B314" s="184"/>
      <c r="C314" s="184"/>
      <c r="D314" s="184"/>
      <c r="E314" s="184"/>
      <c r="F314" s="184"/>
      <c r="G314" s="184"/>
      <c r="H314" s="184"/>
      <c r="I314" s="184"/>
    </row>
    <row r="315" spans="2:9" x14ac:dyDescent="0.35">
      <c r="B315" s="184"/>
      <c r="C315" s="184"/>
      <c r="D315" s="184"/>
      <c r="E315" s="184"/>
      <c r="F315" s="184"/>
      <c r="G315" s="184"/>
      <c r="H315" s="184"/>
      <c r="I315" s="184"/>
    </row>
    <row r="316" spans="2:9" x14ac:dyDescent="0.35">
      <c r="B316" s="184"/>
      <c r="C316" s="184"/>
      <c r="D316" s="184"/>
      <c r="E316" s="184"/>
      <c r="F316" s="184"/>
      <c r="G316" s="184"/>
      <c r="H316" s="184"/>
      <c r="I316" s="184"/>
    </row>
    <row r="317" spans="2:9" x14ac:dyDescent="0.35">
      <c r="B317" s="184"/>
      <c r="C317" s="184"/>
      <c r="D317" s="184"/>
      <c r="E317" s="184"/>
      <c r="F317" s="184"/>
      <c r="G317" s="184"/>
      <c r="H317" s="184"/>
      <c r="I317" s="184"/>
    </row>
    <row r="318" spans="2:9" x14ac:dyDescent="0.35">
      <c r="B318" s="184"/>
      <c r="C318" s="184"/>
      <c r="D318" s="184"/>
      <c r="E318" s="184"/>
      <c r="F318" s="184"/>
      <c r="G318" s="184"/>
      <c r="H318" s="184"/>
      <c r="I318" s="184"/>
    </row>
    <row r="319" spans="2:9" x14ac:dyDescent="0.35">
      <c r="B319" s="184"/>
      <c r="C319" s="184"/>
      <c r="D319" s="184"/>
      <c r="E319" s="184"/>
      <c r="F319" s="184"/>
      <c r="G319" s="184"/>
      <c r="H319" s="184"/>
      <c r="I319" s="184"/>
    </row>
    <row r="320" spans="2:9" x14ac:dyDescent="0.35">
      <c r="B320" s="184"/>
      <c r="C320" s="184"/>
      <c r="D320" s="184"/>
      <c r="E320" s="184"/>
      <c r="F320" s="184"/>
      <c r="G320" s="184"/>
      <c r="H320" s="184"/>
      <c r="I320" s="184"/>
    </row>
    <row r="321" spans="2:9" x14ac:dyDescent="0.35">
      <c r="B321" s="184"/>
      <c r="C321" s="184"/>
      <c r="D321" s="184"/>
      <c r="E321" s="184"/>
      <c r="F321" s="184"/>
      <c r="G321" s="184"/>
      <c r="H321" s="184"/>
      <c r="I321" s="184"/>
    </row>
    <row r="322" spans="2:9" x14ac:dyDescent="0.35">
      <c r="B322" s="184"/>
      <c r="C322" s="184"/>
      <c r="D322" s="184"/>
      <c r="E322" s="184"/>
      <c r="F322" s="184"/>
      <c r="G322" s="184"/>
      <c r="H322" s="184"/>
      <c r="I322" s="184"/>
    </row>
    <row r="323" spans="2:9" x14ac:dyDescent="0.35">
      <c r="B323" s="184"/>
      <c r="C323" s="184"/>
      <c r="D323" s="184"/>
      <c r="E323" s="184"/>
      <c r="F323" s="184"/>
      <c r="G323" s="184"/>
      <c r="H323" s="184"/>
      <c r="I323" s="184"/>
    </row>
    <row r="324" spans="2:9" x14ac:dyDescent="0.35">
      <c r="B324" s="184"/>
      <c r="C324" s="184"/>
      <c r="D324" s="184"/>
      <c r="E324" s="184"/>
      <c r="F324" s="184"/>
      <c r="G324" s="184"/>
      <c r="H324" s="184"/>
      <c r="I324" s="184"/>
    </row>
    <row r="325" spans="2:9" x14ac:dyDescent="0.35">
      <c r="B325" s="184"/>
      <c r="C325" s="184"/>
      <c r="D325" s="184"/>
      <c r="E325" s="184"/>
      <c r="F325" s="184"/>
      <c r="G325" s="184"/>
      <c r="H325" s="184"/>
      <c r="I325" s="184"/>
    </row>
    <row r="326" spans="2:9" x14ac:dyDescent="0.35">
      <c r="B326" s="184"/>
      <c r="C326" s="184"/>
      <c r="D326" s="184"/>
      <c r="E326" s="184"/>
      <c r="F326" s="184"/>
      <c r="G326" s="184"/>
      <c r="H326" s="184"/>
      <c r="I326" s="184"/>
    </row>
    <row r="327" spans="2:9" x14ac:dyDescent="0.35">
      <c r="B327" s="184"/>
      <c r="C327" s="184"/>
      <c r="D327" s="184"/>
      <c r="E327" s="184"/>
      <c r="F327" s="184"/>
      <c r="G327" s="184"/>
      <c r="H327" s="184"/>
      <c r="I327" s="184"/>
    </row>
    <row r="328" spans="2:9" x14ac:dyDescent="0.35">
      <c r="B328" s="184"/>
      <c r="C328" s="184"/>
      <c r="D328" s="184"/>
      <c r="E328" s="184"/>
      <c r="F328" s="184"/>
      <c r="G328" s="184"/>
      <c r="H328" s="184"/>
      <c r="I328" s="184"/>
    </row>
    <row r="329" spans="2:9" x14ac:dyDescent="0.35">
      <c r="B329" s="184"/>
      <c r="C329" s="184"/>
      <c r="D329" s="184"/>
      <c r="E329" s="184"/>
      <c r="F329" s="184"/>
      <c r="G329" s="184"/>
      <c r="H329" s="184"/>
      <c r="I329" s="184"/>
    </row>
    <row r="330" spans="2:9" x14ac:dyDescent="0.35">
      <c r="B330" s="184"/>
      <c r="C330" s="184"/>
      <c r="D330" s="184"/>
      <c r="E330" s="184"/>
      <c r="F330" s="184"/>
      <c r="G330" s="184"/>
      <c r="H330" s="184"/>
      <c r="I330" s="184"/>
    </row>
    <row r="331" spans="2:9" x14ac:dyDescent="0.35">
      <c r="B331" s="184"/>
      <c r="C331" s="184"/>
      <c r="D331" s="184"/>
      <c r="E331" s="184"/>
      <c r="F331" s="184"/>
      <c r="G331" s="184"/>
      <c r="H331" s="184"/>
      <c r="I331" s="184"/>
    </row>
    <row r="332" spans="2:9" x14ac:dyDescent="0.35">
      <c r="B332" s="184"/>
      <c r="C332" s="184"/>
      <c r="D332" s="184"/>
      <c r="E332" s="184"/>
      <c r="F332" s="184"/>
      <c r="G332" s="184"/>
      <c r="H332" s="184"/>
      <c r="I332" s="184"/>
    </row>
    <row r="333" spans="2:9" x14ac:dyDescent="0.35">
      <c r="B333" s="184"/>
      <c r="C333" s="184"/>
      <c r="D333" s="184"/>
      <c r="E333" s="184"/>
      <c r="F333" s="184"/>
      <c r="G333" s="184"/>
      <c r="H333" s="184"/>
      <c r="I333" s="184"/>
    </row>
    <row r="334" spans="2:9" x14ac:dyDescent="0.35">
      <c r="B334" s="184"/>
      <c r="C334" s="184"/>
      <c r="D334" s="184"/>
      <c r="E334" s="184"/>
      <c r="F334" s="184"/>
      <c r="G334" s="184"/>
      <c r="H334" s="184"/>
      <c r="I334" s="184"/>
    </row>
    <row r="335" spans="2:9" x14ac:dyDescent="0.35">
      <c r="B335" s="184"/>
      <c r="C335" s="184"/>
      <c r="D335" s="184"/>
      <c r="E335" s="184"/>
      <c r="F335" s="184"/>
      <c r="G335" s="184"/>
      <c r="H335" s="184"/>
      <c r="I335" s="184"/>
    </row>
    <row r="336" spans="2:9" x14ac:dyDescent="0.35">
      <c r="B336" s="184"/>
      <c r="C336" s="184"/>
      <c r="D336" s="184"/>
      <c r="E336" s="184"/>
      <c r="F336" s="184"/>
      <c r="G336" s="184"/>
      <c r="H336" s="184"/>
      <c r="I336" s="184"/>
    </row>
    <row r="337" spans="2:9" x14ac:dyDescent="0.35">
      <c r="B337" s="184"/>
      <c r="C337" s="184"/>
      <c r="D337" s="184"/>
      <c r="E337" s="184"/>
      <c r="F337" s="184"/>
      <c r="G337" s="184"/>
      <c r="H337" s="184"/>
      <c r="I337" s="184"/>
    </row>
    <row r="338" spans="2:9" x14ac:dyDescent="0.35">
      <c r="B338" s="184"/>
      <c r="C338" s="184"/>
      <c r="D338" s="184"/>
      <c r="E338" s="184"/>
      <c r="F338" s="184"/>
      <c r="G338" s="184"/>
      <c r="H338" s="184"/>
      <c r="I338" s="184"/>
    </row>
    <row r="339" spans="2:9" x14ac:dyDescent="0.35">
      <c r="B339" s="184"/>
      <c r="C339" s="184"/>
      <c r="D339" s="184"/>
      <c r="E339" s="184"/>
      <c r="F339" s="184"/>
      <c r="G339" s="184"/>
      <c r="H339" s="184"/>
      <c r="I339" s="184"/>
    </row>
    <row r="340" spans="2:9" x14ac:dyDescent="0.35">
      <c r="B340" s="184"/>
      <c r="C340" s="184"/>
      <c r="D340" s="184"/>
      <c r="E340" s="184"/>
      <c r="F340" s="184"/>
      <c r="G340" s="184"/>
      <c r="H340" s="184"/>
      <c r="I340" s="184"/>
    </row>
    <row r="341" spans="2:9" x14ac:dyDescent="0.35">
      <c r="B341" s="184"/>
      <c r="C341" s="184"/>
      <c r="D341" s="184"/>
      <c r="E341" s="184"/>
      <c r="F341" s="184"/>
      <c r="G341" s="184"/>
      <c r="H341" s="184"/>
      <c r="I341" s="184"/>
    </row>
    <row r="342" spans="2:9" x14ac:dyDescent="0.35">
      <c r="B342" s="184"/>
      <c r="C342" s="184"/>
      <c r="D342" s="184"/>
      <c r="E342" s="184"/>
      <c r="F342" s="184"/>
      <c r="G342" s="184"/>
      <c r="H342" s="184"/>
      <c r="I342" s="184"/>
    </row>
    <row r="343" spans="2:9" x14ac:dyDescent="0.35">
      <c r="B343" s="184"/>
      <c r="C343" s="184"/>
      <c r="D343" s="184"/>
      <c r="E343" s="184"/>
      <c r="F343" s="184"/>
      <c r="G343" s="184"/>
      <c r="H343" s="184"/>
      <c r="I343" s="184"/>
    </row>
    <row r="344" spans="2:9" x14ac:dyDescent="0.35">
      <c r="B344" s="184"/>
      <c r="C344" s="184"/>
      <c r="D344" s="184"/>
      <c r="E344" s="184"/>
      <c r="F344" s="184"/>
      <c r="G344" s="184"/>
      <c r="H344" s="184"/>
      <c r="I344" s="184"/>
    </row>
    <row r="345" spans="2:9" x14ac:dyDescent="0.35">
      <c r="B345" s="184"/>
      <c r="C345" s="184"/>
      <c r="D345" s="184"/>
      <c r="E345" s="184"/>
      <c r="F345" s="184"/>
      <c r="G345" s="184"/>
      <c r="H345" s="184"/>
      <c r="I345" s="184"/>
    </row>
    <row r="346" spans="2:9" x14ac:dyDescent="0.35">
      <c r="B346" s="184"/>
      <c r="C346" s="184"/>
      <c r="D346" s="184"/>
      <c r="E346" s="184"/>
      <c r="F346" s="184"/>
      <c r="G346" s="184"/>
      <c r="H346" s="184"/>
      <c r="I346" s="184"/>
    </row>
    <row r="347" spans="2:9" x14ac:dyDescent="0.35">
      <c r="B347" s="184"/>
      <c r="C347" s="184"/>
      <c r="D347" s="184"/>
      <c r="E347" s="184"/>
      <c r="F347" s="184"/>
      <c r="G347" s="184"/>
      <c r="H347" s="184"/>
      <c r="I347" s="184"/>
    </row>
    <row r="348" spans="2:9" x14ac:dyDescent="0.35">
      <c r="B348" s="184"/>
      <c r="C348" s="184"/>
      <c r="D348" s="184"/>
      <c r="E348" s="184"/>
      <c r="F348" s="184"/>
      <c r="G348" s="184"/>
      <c r="H348" s="184"/>
      <c r="I348" s="184"/>
    </row>
    <row r="349" spans="2:9" x14ac:dyDescent="0.35">
      <c r="B349" s="184"/>
      <c r="C349" s="184"/>
      <c r="D349" s="184"/>
      <c r="E349" s="184"/>
      <c r="F349" s="184"/>
      <c r="G349" s="184"/>
      <c r="H349" s="184"/>
      <c r="I349" s="184"/>
    </row>
    <row r="350" spans="2:9" x14ac:dyDescent="0.35">
      <c r="B350" s="184"/>
      <c r="C350" s="184"/>
      <c r="D350" s="184"/>
      <c r="E350" s="184"/>
      <c r="F350" s="184"/>
      <c r="G350" s="184"/>
      <c r="H350" s="184"/>
      <c r="I350" s="184"/>
    </row>
    <row r="351" spans="2:9" x14ac:dyDescent="0.35">
      <c r="B351" s="184"/>
      <c r="C351" s="184"/>
      <c r="D351" s="184"/>
      <c r="E351" s="184"/>
      <c r="F351" s="184"/>
      <c r="G351" s="184"/>
      <c r="H351" s="184"/>
      <c r="I351" s="184"/>
    </row>
    <row r="352" spans="2:9" x14ac:dyDescent="0.35">
      <c r="B352" s="184"/>
      <c r="C352" s="184"/>
      <c r="D352" s="184"/>
      <c r="E352" s="184"/>
      <c r="F352" s="184"/>
      <c r="G352" s="184"/>
      <c r="H352" s="184"/>
      <c r="I352" s="184"/>
    </row>
    <row r="353" spans="2:9" x14ac:dyDescent="0.35">
      <c r="B353" s="184"/>
      <c r="C353" s="184"/>
      <c r="D353" s="184"/>
      <c r="E353" s="184"/>
      <c r="F353" s="184"/>
      <c r="G353" s="184"/>
      <c r="H353" s="184"/>
      <c r="I353" s="184"/>
    </row>
    <row r="354" spans="2:9" x14ac:dyDescent="0.35">
      <c r="B354" s="184"/>
      <c r="C354" s="184"/>
      <c r="D354" s="184"/>
      <c r="E354" s="184"/>
      <c r="F354" s="184"/>
      <c r="G354" s="184"/>
      <c r="H354" s="184"/>
      <c r="I354" s="184"/>
    </row>
    <row r="355" spans="2:9" x14ac:dyDescent="0.35">
      <c r="B355" s="184"/>
      <c r="C355" s="184"/>
      <c r="D355" s="184"/>
      <c r="E355" s="184"/>
      <c r="F355" s="184"/>
      <c r="G355" s="184"/>
      <c r="H355" s="184"/>
      <c r="I355" s="184"/>
    </row>
    <row r="356" spans="2:9" x14ac:dyDescent="0.35">
      <c r="B356" s="184"/>
      <c r="C356" s="184"/>
      <c r="D356" s="184"/>
      <c r="E356" s="184"/>
      <c r="F356" s="184"/>
      <c r="G356" s="184"/>
      <c r="H356" s="184"/>
      <c r="I356" s="184"/>
    </row>
    <row r="357" spans="2:9" x14ac:dyDescent="0.35">
      <c r="B357" s="184"/>
      <c r="C357" s="184"/>
      <c r="D357" s="184"/>
      <c r="E357" s="184"/>
      <c r="F357" s="184"/>
      <c r="G357" s="184"/>
      <c r="H357" s="184"/>
      <c r="I357" s="184"/>
    </row>
    <row r="358" spans="2:9" x14ac:dyDescent="0.35">
      <c r="B358" s="184"/>
      <c r="C358" s="184"/>
      <c r="D358" s="184"/>
      <c r="E358" s="184"/>
      <c r="F358" s="184"/>
      <c r="G358" s="184"/>
      <c r="H358" s="184"/>
      <c r="I358" s="184"/>
    </row>
    <row r="359" spans="2:9" x14ac:dyDescent="0.35">
      <c r="B359" s="184"/>
      <c r="C359" s="184"/>
      <c r="D359" s="184"/>
      <c r="E359" s="184"/>
      <c r="F359" s="184"/>
      <c r="G359" s="184"/>
      <c r="H359" s="184"/>
      <c r="I359" s="184"/>
    </row>
    <row r="360" spans="2:9" x14ac:dyDescent="0.35">
      <c r="B360" s="184"/>
      <c r="C360" s="184"/>
      <c r="D360" s="184"/>
      <c r="E360" s="184"/>
      <c r="F360" s="184"/>
      <c r="G360" s="184"/>
      <c r="H360" s="184"/>
      <c r="I360" s="184"/>
    </row>
    <row r="361" spans="2:9" x14ac:dyDescent="0.35">
      <c r="B361" s="184"/>
      <c r="C361" s="184"/>
      <c r="D361" s="184"/>
      <c r="E361" s="184"/>
      <c r="F361" s="184"/>
      <c r="G361" s="184"/>
      <c r="H361" s="184"/>
      <c r="I361" s="184"/>
    </row>
    <row r="362" spans="2:9" x14ac:dyDescent="0.35">
      <c r="B362" s="184"/>
      <c r="C362" s="184"/>
      <c r="D362" s="184"/>
      <c r="E362" s="184"/>
      <c r="F362" s="184"/>
      <c r="G362" s="184"/>
      <c r="H362" s="184"/>
      <c r="I362" s="184"/>
    </row>
    <row r="363" spans="2:9" x14ac:dyDescent="0.35">
      <c r="B363" s="184"/>
      <c r="C363" s="184"/>
      <c r="D363" s="184"/>
      <c r="E363" s="184"/>
      <c r="F363" s="184"/>
      <c r="G363" s="184"/>
      <c r="H363" s="184"/>
      <c r="I363" s="184"/>
    </row>
    <row r="364" spans="2:9" x14ac:dyDescent="0.35">
      <c r="B364" s="184"/>
      <c r="C364" s="184"/>
      <c r="D364" s="184"/>
      <c r="E364" s="184"/>
      <c r="F364" s="184"/>
      <c r="G364" s="184"/>
      <c r="H364" s="184"/>
      <c r="I364" s="184"/>
    </row>
    <row r="365" spans="2:9" x14ac:dyDescent="0.35">
      <c r="B365" s="184"/>
      <c r="C365" s="184"/>
      <c r="D365" s="184"/>
      <c r="E365" s="184"/>
      <c r="F365" s="184"/>
      <c r="G365" s="184"/>
      <c r="H365" s="184"/>
      <c r="I365" s="184"/>
    </row>
    <row r="366" spans="2:9" x14ac:dyDescent="0.35">
      <c r="B366" s="184"/>
      <c r="C366" s="184"/>
      <c r="D366" s="184"/>
      <c r="E366" s="184"/>
      <c r="F366" s="184"/>
      <c r="G366" s="184"/>
      <c r="H366" s="184"/>
      <c r="I366" s="184"/>
    </row>
    <row r="367" spans="2:9" x14ac:dyDescent="0.35">
      <c r="B367" s="184"/>
      <c r="C367" s="184"/>
      <c r="D367" s="184"/>
      <c r="E367" s="184"/>
      <c r="F367" s="184"/>
      <c r="G367" s="184"/>
      <c r="H367" s="184"/>
      <c r="I367" s="184"/>
    </row>
    <row r="368" spans="2:9" x14ac:dyDescent="0.35">
      <c r="B368" s="184"/>
      <c r="C368" s="184"/>
      <c r="D368" s="184"/>
      <c r="E368" s="184"/>
      <c r="F368" s="184"/>
      <c r="G368" s="184"/>
      <c r="H368" s="184"/>
      <c r="I368" s="184"/>
    </row>
    <row r="369" spans="2:9" x14ac:dyDescent="0.35">
      <c r="B369" s="184"/>
      <c r="C369" s="184"/>
      <c r="D369" s="184"/>
      <c r="E369" s="184"/>
      <c r="F369" s="184"/>
      <c r="G369" s="184"/>
      <c r="H369" s="184"/>
      <c r="I369" s="184"/>
    </row>
    <row r="370" spans="2:9" x14ac:dyDescent="0.35">
      <c r="B370" s="184"/>
      <c r="C370" s="184"/>
      <c r="D370" s="184"/>
      <c r="E370" s="184"/>
      <c r="F370" s="184"/>
      <c r="G370" s="184"/>
      <c r="H370" s="184"/>
      <c r="I370" s="184"/>
    </row>
    <row r="371" spans="2:9" x14ac:dyDescent="0.35">
      <c r="B371" s="184"/>
      <c r="C371" s="184"/>
      <c r="D371" s="184"/>
      <c r="E371" s="184"/>
      <c r="F371" s="184"/>
      <c r="G371" s="184"/>
      <c r="H371" s="184"/>
      <c r="I371" s="184"/>
    </row>
    <row r="372" spans="2:9" x14ac:dyDescent="0.35">
      <c r="B372" s="184"/>
      <c r="C372" s="184"/>
      <c r="D372" s="184"/>
      <c r="E372" s="184"/>
      <c r="F372" s="184"/>
      <c r="G372" s="184"/>
      <c r="H372" s="184"/>
      <c r="I372" s="184"/>
    </row>
    <row r="373" spans="2:9" x14ac:dyDescent="0.35">
      <c r="B373" s="184"/>
      <c r="C373" s="184"/>
      <c r="D373" s="184"/>
      <c r="E373" s="184"/>
      <c r="F373" s="184"/>
      <c r="G373" s="184"/>
      <c r="H373" s="184"/>
      <c r="I373" s="184"/>
    </row>
    <row r="374" spans="2:9" x14ac:dyDescent="0.35">
      <c r="B374" s="184"/>
      <c r="C374" s="184"/>
      <c r="D374" s="184"/>
      <c r="E374" s="184"/>
      <c r="F374" s="184"/>
      <c r="G374" s="184"/>
      <c r="H374" s="184"/>
      <c r="I374" s="184"/>
    </row>
    <row r="375" spans="2:9" x14ac:dyDescent="0.35">
      <c r="B375" s="184"/>
      <c r="C375" s="184"/>
      <c r="D375" s="184"/>
      <c r="E375" s="184"/>
      <c r="F375" s="184"/>
      <c r="G375" s="184"/>
      <c r="H375" s="184"/>
      <c r="I375" s="184"/>
    </row>
    <row r="376" spans="2:9" x14ac:dyDescent="0.35">
      <c r="B376" s="184"/>
      <c r="C376" s="184"/>
      <c r="D376" s="184"/>
      <c r="E376" s="184"/>
      <c r="F376" s="184"/>
      <c r="G376" s="184"/>
      <c r="H376" s="184"/>
      <c r="I376" s="184"/>
    </row>
    <row r="377" spans="2:9" x14ac:dyDescent="0.35">
      <c r="B377" s="184"/>
      <c r="C377" s="184"/>
      <c r="D377" s="184"/>
      <c r="E377" s="184"/>
      <c r="F377" s="184"/>
      <c r="G377" s="184"/>
      <c r="H377" s="184"/>
      <c r="I377" s="184"/>
    </row>
    <row r="378" spans="2:9" x14ac:dyDescent="0.35">
      <c r="B378" s="184"/>
      <c r="C378" s="184"/>
      <c r="D378" s="184"/>
      <c r="E378" s="184"/>
      <c r="F378" s="184"/>
      <c r="G378" s="184"/>
      <c r="H378" s="184"/>
      <c r="I378" s="184"/>
    </row>
    <row r="379" spans="2:9" x14ac:dyDescent="0.35">
      <c r="B379" s="184"/>
      <c r="C379" s="184"/>
      <c r="D379" s="184"/>
      <c r="E379" s="184"/>
      <c r="F379" s="184"/>
      <c r="G379" s="184"/>
      <c r="H379" s="184"/>
      <c r="I379" s="184"/>
    </row>
    <row r="380" spans="2:9" x14ac:dyDescent="0.35">
      <c r="B380" s="184"/>
      <c r="C380" s="184"/>
      <c r="D380" s="184"/>
      <c r="E380" s="184"/>
      <c r="F380" s="184"/>
      <c r="G380" s="184"/>
      <c r="H380" s="184"/>
      <c r="I380" s="184"/>
    </row>
    <row r="381" spans="2:9" x14ac:dyDescent="0.35">
      <c r="B381" s="184"/>
      <c r="C381" s="184"/>
      <c r="D381" s="184"/>
      <c r="E381" s="184"/>
      <c r="F381" s="184"/>
      <c r="G381" s="184"/>
      <c r="H381" s="184"/>
      <c r="I381" s="184"/>
    </row>
    <row r="382" spans="2:9" x14ac:dyDescent="0.35">
      <c r="B382" s="184"/>
      <c r="C382" s="184"/>
      <c r="D382" s="184"/>
      <c r="E382" s="184"/>
      <c r="F382" s="184"/>
      <c r="G382" s="184"/>
      <c r="H382" s="184"/>
      <c r="I382" s="184"/>
    </row>
    <row r="383" spans="2:9" x14ac:dyDescent="0.35">
      <c r="B383" s="184"/>
      <c r="C383" s="184"/>
      <c r="D383" s="184"/>
      <c r="E383" s="184"/>
      <c r="F383" s="184"/>
      <c r="G383" s="184"/>
      <c r="H383" s="184"/>
      <c r="I383" s="184"/>
    </row>
    <row r="384" spans="2:9" x14ac:dyDescent="0.35">
      <c r="B384" s="184"/>
      <c r="C384" s="184"/>
      <c r="D384" s="184"/>
      <c r="E384" s="184"/>
      <c r="F384" s="184"/>
      <c r="G384" s="184"/>
      <c r="H384" s="184"/>
      <c r="I384" s="184"/>
    </row>
    <row r="385" spans="2:9" x14ac:dyDescent="0.35">
      <c r="B385" s="184"/>
      <c r="C385" s="184"/>
      <c r="D385" s="184"/>
      <c r="E385" s="184"/>
      <c r="F385" s="184"/>
      <c r="G385" s="184"/>
      <c r="H385" s="184"/>
      <c r="I385" s="184"/>
    </row>
    <row r="386" spans="2:9" x14ac:dyDescent="0.35">
      <c r="B386" s="184"/>
      <c r="C386" s="184"/>
      <c r="D386" s="184"/>
      <c r="E386" s="184"/>
      <c r="F386" s="184"/>
      <c r="G386" s="184"/>
      <c r="H386" s="184"/>
      <c r="I386" s="184"/>
    </row>
    <row r="387" spans="2:9" x14ac:dyDescent="0.35">
      <c r="B387" s="184"/>
      <c r="C387" s="184"/>
      <c r="D387" s="184"/>
      <c r="E387" s="184"/>
      <c r="F387" s="184"/>
      <c r="G387" s="184"/>
      <c r="H387" s="184"/>
      <c r="I387" s="184"/>
    </row>
    <row r="388" spans="2:9" x14ac:dyDescent="0.35">
      <c r="B388" s="184"/>
      <c r="C388" s="184"/>
      <c r="D388" s="184"/>
      <c r="E388" s="184"/>
      <c r="F388" s="184"/>
      <c r="G388" s="184"/>
      <c r="H388" s="184"/>
      <c r="I388" s="184"/>
    </row>
    <row r="389" spans="2:9" x14ac:dyDescent="0.35">
      <c r="B389" s="184"/>
      <c r="C389" s="184"/>
      <c r="D389" s="184"/>
      <c r="E389" s="184"/>
      <c r="F389" s="184"/>
      <c r="G389" s="184"/>
      <c r="H389" s="184"/>
      <c r="I389" s="184"/>
    </row>
    <row r="390" spans="2:9" x14ac:dyDescent="0.35">
      <c r="B390" s="184"/>
      <c r="C390" s="184"/>
      <c r="D390" s="184"/>
      <c r="E390" s="184"/>
      <c r="F390" s="184"/>
      <c r="G390" s="184"/>
      <c r="H390" s="184"/>
      <c r="I390" s="184"/>
    </row>
    <row r="391" spans="2:9" x14ac:dyDescent="0.35">
      <c r="B391" s="184"/>
      <c r="C391" s="184"/>
      <c r="D391" s="184"/>
      <c r="E391" s="184"/>
      <c r="F391" s="184"/>
      <c r="G391" s="184"/>
      <c r="H391" s="184"/>
      <c r="I391" s="184"/>
    </row>
    <row r="392" spans="2:9" x14ac:dyDescent="0.35">
      <c r="B392" s="184"/>
      <c r="C392" s="184"/>
      <c r="D392" s="184"/>
      <c r="E392" s="184"/>
      <c r="F392" s="184"/>
      <c r="G392" s="184"/>
      <c r="H392" s="184"/>
      <c r="I392" s="184"/>
    </row>
    <row r="393" spans="2:9" x14ac:dyDescent="0.35">
      <c r="B393" s="184"/>
      <c r="C393" s="184"/>
      <c r="D393" s="184"/>
      <c r="E393" s="184"/>
      <c r="F393" s="184"/>
      <c r="G393" s="184"/>
      <c r="H393" s="184"/>
      <c r="I393" s="184"/>
    </row>
    <row r="394" spans="2:9" x14ac:dyDescent="0.35">
      <c r="B394" s="184"/>
      <c r="C394" s="184"/>
      <c r="D394" s="184"/>
      <c r="E394" s="184"/>
      <c r="F394" s="184"/>
      <c r="G394" s="184"/>
      <c r="H394" s="184"/>
      <c r="I394" s="184"/>
    </row>
    <row r="395" spans="2:9" x14ac:dyDescent="0.35">
      <c r="B395" s="184"/>
      <c r="C395" s="184"/>
      <c r="D395" s="184"/>
      <c r="E395" s="184"/>
      <c r="F395" s="184"/>
      <c r="G395" s="184"/>
      <c r="H395" s="184"/>
      <c r="I395" s="184"/>
    </row>
    <row r="396" spans="2:9" x14ac:dyDescent="0.35">
      <c r="B396" s="184"/>
      <c r="C396" s="184"/>
      <c r="D396" s="184"/>
      <c r="E396" s="184"/>
      <c r="F396" s="184"/>
      <c r="G396" s="184"/>
      <c r="H396" s="184"/>
      <c r="I396" s="184"/>
    </row>
    <row r="397" spans="2:9" x14ac:dyDescent="0.35">
      <c r="B397" s="184"/>
      <c r="C397" s="184"/>
      <c r="D397" s="184"/>
      <c r="E397" s="184"/>
      <c r="F397" s="184"/>
      <c r="G397" s="184"/>
      <c r="H397" s="184"/>
      <c r="I397" s="184"/>
    </row>
    <row r="398" spans="2:9" x14ac:dyDescent="0.35">
      <c r="B398" s="184"/>
      <c r="C398" s="184"/>
      <c r="D398" s="184"/>
      <c r="E398" s="184"/>
      <c r="F398" s="184"/>
      <c r="G398" s="184"/>
      <c r="H398" s="184"/>
      <c r="I398" s="184"/>
    </row>
    <row r="399" spans="2:9" x14ac:dyDescent="0.35">
      <c r="B399" s="184"/>
      <c r="C399" s="184"/>
      <c r="D399" s="184"/>
      <c r="E399" s="184"/>
      <c r="F399" s="184"/>
      <c r="G399" s="184"/>
      <c r="H399" s="184"/>
      <c r="I399" s="184"/>
    </row>
    <row r="400" spans="2:9" x14ac:dyDescent="0.35">
      <c r="B400" s="184"/>
      <c r="C400" s="184"/>
      <c r="D400" s="184"/>
      <c r="E400" s="184"/>
      <c r="F400" s="184"/>
      <c r="G400" s="184"/>
      <c r="H400" s="184"/>
      <c r="I400" s="184"/>
    </row>
    <row r="401" spans="2:9" x14ac:dyDescent="0.35">
      <c r="B401" s="184"/>
      <c r="C401" s="184"/>
      <c r="D401" s="184"/>
      <c r="E401" s="184"/>
      <c r="F401" s="184"/>
      <c r="G401" s="184"/>
      <c r="H401" s="184"/>
      <c r="I401" s="184"/>
    </row>
    <row r="402" spans="2:9" x14ac:dyDescent="0.35">
      <c r="B402" s="184"/>
      <c r="C402" s="184"/>
      <c r="D402" s="184"/>
      <c r="E402" s="184"/>
      <c r="F402" s="184"/>
      <c r="G402" s="184"/>
      <c r="H402" s="184"/>
      <c r="I402" s="184"/>
    </row>
    <row r="403" spans="2:9" x14ac:dyDescent="0.35">
      <c r="B403" s="184"/>
      <c r="C403" s="184"/>
      <c r="D403" s="184"/>
      <c r="E403" s="184"/>
      <c r="F403" s="184"/>
      <c r="G403" s="184"/>
      <c r="H403" s="184"/>
      <c r="I403" s="184"/>
    </row>
    <row r="404" spans="2:9" x14ac:dyDescent="0.35">
      <c r="B404" s="184"/>
      <c r="C404" s="184"/>
      <c r="D404" s="184"/>
      <c r="E404" s="184"/>
      <c r="F404" s="184"/>
      <c r="G404" s="184"/>
      <c r="H404" s="184"/>
      <c r="I404" s="184"/>
    </row>
    <row r="405" spans="2:9" x14ac:dyDescent="0.35">
      <c r="B405" s="184"/>
      <c r="C405" s="184"/>
      <c r="D405" s="184"/>
      <c r="E405" s="184"/>
      <c r="F405" s="184"/>
      <c r="G405" s="184"/>
      <c r="H405" s="184"/>
      <c r="I405" s="184"/>
    </row>
    <row r="406" spans="2:9" x14ac:dyDescent="0.35">
      <c r="B406" s="184"/>
      <c r="C406" s="184"/>
      <c r="D406" s="184"/>
      <c r="E406" s="184"/>
      <c r="F406" s="184"/>
      <c r="G406" s="184"/>
      <c r="H406" s="184"/>
      <c r="I406" s="184"/>
    </row>
    <row r="407" spans="2:9" x14ac:dyDescent="0.35">
      <c r="B407" s="184"/>
      <c r="C407" s="184"/>
      <c r="D407" s="184"/>
      <c r="E407" s="184"/>
      <c r="F407" s="184"/>
      <c r="G407" s="184"/>
      <c r="H407" s="184"/>
      <c r="I407" s="184"/>
    </row>
    <row r="408" spans="2:9" x14ac:dyDescent="0.35">
      <c r="B408" s="184"/>
      <c r="C408" s="184"/>
      <c r="D408" s="184"/>
      <c r="E408" s="184"/>
      <c r="F408" s="184"/>
      <c r="G408" s="184"/>
      <c r="H408" s="184"/>
      <c r="I408" s="184"/>
    </row>
    <row r="409" spans="2:9" x14ac:dyDescent="0.35">
      <c r="B409" s="184"/>
      <c r="C409" s="184"/>
      <c r="D409" s="184"/>
      <c r="E409" s="184"/>
      <c r="F409" s="184"/>
      <c r="G409" s="184"/>
      <c r="H409" s="184"/>
      <c r="I409" s="184"/>
    </row>
    <row r="410" spans="2:9" x14ac:dyDescent="0.35">
      <c r="B410" s="184"/>
      <c r="C410" s="184"/>
      <c r="D410" s="184"/>
      <c r="E410" s="184"/>
      <c r="F410" s="184"/>
      <c r="G410" s="184"/>
      <c r="H410" s="184"/>
      <c r="I410" s="184"/>
    </row>
    <row r="411" spans="2:9" x14ac:dyDescent="0.35">
      <c r="B411" s="184"/>
      <c r="C411" s="184"/>
      <c r="D411" s="184"/>
      <c r="E411" s="184"/>
      <c r="F411" s="184"/>
      <c r="G411" s="184"/>
      <c r="H411" s="184"/>
      <c r="I411" s="184"/>
    </row>
    <row r="412" spans="2:9" x14ac:dyDescent="0.35">
      <c r="B412" s="184"/>
      <c r="C412" s="184"/>
      <c r="D412" s="184"/>
      <c r="E412" s="184"/>
      <c r="F412" s="184"/>
      <c r="G412" s="184"/>
      <c r="H412" s="184"/>
      <c r="I412" s="184"/>
    </row>
    <row r="413" spans="2:9" x14ac:dyDescent="0.35">
      <c r="B413" s="184"/>
      <c r="C413" s="184"/>
      <c r="D413" s="184"/>
      <c r="E413" s="184"/>
      <c r="F413" s="184"/>
      <c r="G413" s="184"/>
      <c r="H413" s="184"/>
      <c r="I413" s="184"/>
    </row>
    <row r="414" spans="2:9" x14ac:dyDescent="0.35">
      <c r="B414" s="184"/>
      <c r="C414" s="184"/>
      <c r="D414" s="184"/>
      <c r="E414" s="184"/>
      <c r="F414" s="184"/>
      <c r="G414" s="184"/>
      <c r="H414" s="184"/>
      <c r="I414" s="184"/>
    </row>
    <row r="415" spans="2:9" x14ac:dyDescent="0.35">
      <c r="B415" s="184"/>
      <c r="C415" s="184"/>
      <c r="D415" s="184"/>
      <c r="E415" s="184"/>
      <c r="F415" s="184"/>
      <c r="G415" s="184"/>
      <c r="H415" s="184"/>
      <c r="I415" s="184"/>
    </row>
    <row r="416" spans="2:9" x14ac:dyDescent="0.35">
      <c r="B416" s="184"/>
      <c r="C416" s="184"/>
      <c r="D416" s="184"/>
      <c r="E416" s="184"/>
      <c r="F416" s="184"/>
      <c r="G416" s="184"/>
      <c r="H416" s="184"/>
      <c r="I416" s="184"/>
    </row>
    <row r="417" spans="2:9" x14ac:dyDescent="0.35">
      <c r="B417" s="184"/>
      <c r="C417" s="184"/>
      <c r="D417" s="184"/>
      <c r="E417" s="184"/>
      <c r="F417" s="184"/>
      <c r="G417" s="184"/>
      <c r="H417" s="184"/>
      <c r="I417" s="184"/>
    </row>
    <row r="418" spans="2:9" x14ac:dyDescent="0.35">
      <c r="B418" s="184"/>
      <c r="C418" s="184"/>
      <c r="D418" s="184"/>
      <c r="E418" s="184"/>
      <c r="F418" s="184"/>
      <c r="G418" s="184"/>
      <c r="H418" s="184"/>
      <c r="I418" s="184"/>
    </row>
    <row r="419" spans="2:9" x14ac:dyDescent="0.35">
      <c r="B419" s="184"/>
      <c r="C419" s="184"/>
      <c r="D419" s="184"/>
      <c r="E419" s="184"/>
      <c r="F419" s="184"/>
      <c r="G419" s="184"/>
      <c r="H419" s="184"/>
      <c r="I419" s="184"/>
    </row>
    <row r="420" spans="2:9" x14ac:dyDescent="0.35">
      <c r="B420" s="184"/>
      <c r="C420" s="184"/>
      <c r="D420" s="184"/>
      <c r="E420" s="184"/>
      <c r="F420" s="184"/>
      <c r="G420" s="184"/>
      <c r="H420" s="184"/>
      <c r="I420" s="184"/>
    </row>
    <row r="421" spans="2:9" x14ac:dyDescent="0.35">
      <c r="B421" s="184"/>
      <c r="C421" s="184"/>
      <c r="D421" s="184"/>
      <c r="E421" s="184"/>
      <c r="F421" s="184"/>
      <c r="G421" s="184"/>
      <c r="H421" s="184"/>
      <c r="I421" s="184"/>
    </row>
    <row r="422" spans="2:9" x14ac:dyDescent="0.35">
      <c r="B422" s="184"/>
      <c r="C422" s="184"/>
      <c r="D422" s="184"/>
      <c r="E422" s="184"/>
      <c r="F422" s="184"/>
      <c r="G422" s="184"/>
      <c r="H422" s="184"/>
      <c r="I422" s="184"/>
    </row>
    <row r="423" spans="2:9" x14ac:dyDescent="0.35">
      <c r="B423" s="184"/>
      <c r="C423" s="184"/>
      <c r="D423" s="184"/>
      <c r="E423" s="184"/>
      <c r="F423" s="184"/>
      <c r="G423" s="184"/>
      <c r="H423" s="184"/>
      <c r="I423" s="184"/>
    </row>
    <row r="424" spans="2:9" x14ac:dyDescent="0.35">
      <c r="B424" s="184"/>
      <c r="C424" s="184"/>
      <c r="D424" s="184"/>
      <c r="E424" s="184"/>
      <c r="F424" s="184"/>
      <c r="G424" s="184"/>
      <c r="H424" s="184"/>
      <c r="I424" s="184"/>
    </row>
    <row r="425" spans="2:9" x14ac:dyDescent="0.35">
      <c r="B425" s="184"/>
      <c r="C425" s="184"/>
      <c r="D425" s="184"/>
      <c r="E425" s="184"/>
      <c r="F425" s="184"/>
      <c r="G425" s="184"/>
      <c r="H425" s="184"/>
      <c r="I425" s="184"/>
    </row>
    <row r="426" spans="2:9" x14ac:dyDescent="0.35">
      <c r="B426" s="184"/>
      <c r="C426" s="184"/>
      <c r="D426" s="184"/>
      <c r="E426" s="184"/>
      <c r="F426" s="184"/>
      <c r="G426" s="184"/>
      <c r="H426" s="184"/>
      <c r="I426" s="184"/>
    </row>
    <row r="427" spans="2:9" x14ac:dyDescent="0.35">
      <c r="B427" s="184"/>
      <c r="C427" s="184"/>
      <c r="D427" s="184"/>
      <c r="E427" s="184"/>
      <c r="F427" s="184"/>
      <c r="G427" s="184"/>
      <c r="H427" s="184"/>
      <c r="I427" s="184"/>
    </row>
    <row r="428" spans="2:9" x14ac:dyDescent="0.35">
      <c r="B428" s="184"/>
      <c r="C428" s="184"/>
      <c r="D428" s="184"/>
      <c r="E428" s="184"/>
      <c r="F428" s="184"/>
      <c r="G428" s="184"/>
      <c r="H428" s="184"/>
      <c r="I428" s="184"/>
    </row>
    <row r="429" spans="2:9" x14ac:dyDescent="0.35">
      <c r="B429" s="184"/>
      <c r="C429" s="184"/>
      <c r="D429" s="184"/>
      <c r="E429" s="184"/>
      <c r="F429" s="184"/>
      <c r="G429" s="184"/>
      <c r="H429" s="184"/>
      <c r="I429" s="184"/>
    </row>
    <row r="430" spans="2:9" x14ac:dyDescent="0.35">
      <c r="B430" s="184"/>
      <c r="C430" s="184"/>
      <c r="D430" s="184"/>
      <c r="E430" s="184"/>
      <c r="F430" s="184"/>
      <c r="G430" s="184"/>
      <c r="H430" s="184"/>
      <c r="I430" s="184"/>
    </row>
    <row r="431" spans="2:9" x14ac:dyDescent="0.35">
      <c r="B431" s="184"/>
      <c r="C431" s="184"/>
      <c r="D431" s="184"/>
      <c r="E431" s="184"/>
      <c r="F431" s="184"/>
      <c r="G431" s="184"/>
      <c r="H431" s="184"/>
      <c r="I431" s="184"/>
    </row>
    <row r="432" spans="2:9" x14ac:dyDescent="0.35">
      <c r="B432" s="184"/>
      <c r="C432" s="184"/>
      <c r="D432" s="184"/>
      <c r="E432" s="184"/>
      <c r="F432" s="184"/>
      <c r="G432" s="184"/>
      <c r="H432" s="184"/>
      <c r="I432" s="184"/>
    </row>
    <row r="433" spans="2:9" x14ac:dyDescent="0.35">
      <c r="B433" s="184"/>
      <c r="C433" s="184"/>
      <c r="D433" s="184"/>
      <c r="E433" s="184"/>
      <c r="F433" s="184"/>
      <c r="G433" s="184"/>
      <c r="H433" s="184"/>
      <c r="I433" s="184"/>
    </row>
    <row r="434" spans="2:9" x14ac:dyDescent="0.35">
      <c r="B434" s="184"/>
      <c r="C434" s="184"/>
      <c r="D434" s="184"/>
      <c r="E434" s="184"/>
      <c r="F434" s="184"/>
      <c r="G434" s="184"/>
      <c r="H434" s="184"/>
      <c r="I434" s="184"/>
    </row>
    <row r="435" spans="2:9" x14ac:dyDescent="0.35">
      <c r="B435" s="184"/>
      <c r="C435" s="184"/>
      <c r="D435" s="184"/>
      <c r="E435" s="184"/>
      <c r="F435" s="184"/>
      <c r="G435" s="184"/>
      <c r="H435" s="184"/>
      <c r="I435" s="184"/>
    </row>
    <row r="436" spans="2:9" x14ac:dyDescent="0.35">
      <c r="B436" s="184"/>
      <c r="C436" s="184"/>
      <c r="D436" s="184"/>
      <c r="E436" s="184"/>
      <c r="F436" s="184"/>
      <c r="G436" s="184"/>
      <c r="H436" s="184"/>
      <c r="I436" s="184"/>
    </row>
    <row r="437" spans="2:9" x14ac:dyDescent="0.35">
      <c r="B437" s="184"/>
      <c r="C437" s="184"/>
      <c r="D437" s="184"/>
      <c r="E437" s="184"/>
      <c r="F437" s="184"/>
      <c r="G437" s="184"/>
      <c r="H437" s="184"/>
      <c r="I437" s="184"/>
    </row>
    <row r="438" spans="2:9" x14ac:dyDescent="0.35">
      <c r="B438" s="184"/>
      <c r="C438" s="184"/>
      <c r="D438" s="184"/>
      <c r="E438" s="184"/>
      <c r="F438" s="184"/>
      <c r="G438" s="184"/>
      <c r="H438" s="184"/>
      <c r="I438" s="184"/>
    </row>
    <row r="439" spans="2:9" x14ac:dyDescent="0.35">
      <c r="B439" s="184"/>
      <c r="C439" s="184"/>
      <c r="D439" s="184"/>
      <c r="E439" s="184"/>
      <c r="F439" s="184"/>
      <c r="G439" s="184"/>
      <c r="H439" s="184"/>
      <c r="I439" s="184"/>
    </row>
    <row r="440" spans="2:9" x14ac:dyDescent="0.35">
      <c r="B440" s="184"/>
      <c r="C440" s="184"/>
      <c r="D440" s="184"/>
      <c r="E440" s="184"/>
      <c r="F440" s="184"/>
      <c r="G440" s="184"/>
      <c r="H440" s="184"/>
      <c r="I440" s="184"/>
    </row>
    <row r="441" spans="2:9" x14ac:dyDescent="0.35">
      <c r="B441" s="184"/>
      <c r="C441" s="184"/>
      <c r="D441" s="184"/>
      <c r="E441" s="184"/>
      <c r="F441" s="184"/>
      <c r="G441" s="184"/>
      <c r="H441" s="184"/>
      <c r="I441" s="184"/>
    </row>
    <row r="442" spans="2:9" x14ac:dyDescent="0.35">
      <c r="B442" s="184"/>
      <c r="C442" s="184"/>
      <c r="D442" s="184"/>
      <c r="E442" s="184"/>
      <c r="F442" s="184"/>
      <c r="G442" s="184"/>
      <c r="H442" s="184"/>
      <c r="I442" s="184"/>
    </row>
    <row r="443" spans="2:9" x14ac:dyDescent="0.35">
      <c r="B443" s="184"/>
      <c r="C443" s="184"/>
      <c r="D443" s="184"/>
      <c r="E443" s="184"/>
      <c r="F443" s="184"/>
      <c r="G443" s="184"/>
      <c r="H443" s="184"/>
      <c r="I443" s="184"/>
    </row>
    <row r="444" spans="2:9" x14ac:dyDescent="0.35">
      <c r="B444" s="184"/>
      <c r="C444" s="184"/>
      <c r="D444" s="184"/>
      <c r="E444" s="184"/>
      <c r="F444" s="184"/>
      <c r="G444" s="184"/>
      <c r="H444" s="184"/>
      <c r="I444" s="184"/>
    </row>
    <row r="445" spans="2:9" x14ac:dyDescent="0.35">
      <c r="B445" s="184"/>
      <c r="C445" s="184"/>
      <c r="D445" s="184"/>
      <c r="E445" s="184"/>
      <c r="F445" s="184"/>
      <c r="G445" s="184"/>
      <c r="H445" s="184"/>
      <c r="I445" s="184"/>
    </row>
    <row r="446" spans="2:9" x14ac:dyDescent="0.35">
      <c r="B446" s="184"/>
      <c r="C446" s="184"/>
      <c r="D446" s="184"/>
      <c r="E446" s="184"/>
      <c r="F446" s="184"/>
      <c r="G446" s="184"/>
      <c r="H446" s="184"/>
      <c r="I446" s="184"/>
    </row>
    <row r="447" spans="2:9" x14ac:dyDescent="0.35">
      <c r="B447" s="184"/>
      <c r="C447" s="184"/>
      <c r="D447" s="184"/>
      <c r="E447" s="184"/>
      <c r="F447" s="184"/>
      <c r="G447" s="184"/>
      <c r="H447" s="184"/>
      <c r="I447" s="184"/>
    </row>
    <row r="448" spans="2:9" x14ac:dyDescent="0.35">
      <c r="B448" s="184"/>
      <c r="C448" s="184"/>
      <c r="D448" s="184"/>
      <c r="E448" s="184"/>
      <c r="F448" s="184"/>
      <c r="G448" s="184"/>
      <c r="H448" s="184"/>
      <c r="I448" s="184"/>
    </row>
    <row r="449" spans="2:9" x14ac:dyDescent="0.35">
      <c r="B449" s="184"/>
      <c r="C449" s="184"/>
      <c r="D449" s="184"/>
      <c r="E449" s="184"/>
      <c r="F449" s="184"/>
      <c r="G449" s="184"/>
      <c r="H449" s="184"/>
      <c r="I449" s="184"/>
    </row>
    <row r="450" spans="2:9" x14ac:dyDescent="0.35">
      <c r="B450" s="184"/>
      <c r="C450" s="184"/>
      <c r="D450" s="184"/>
      <c r="E450" s="184"/>
      <c r="F450" s="184"/>
      <c r="G450" s="184"/>
      <c r="H450" s="184"/>
      <c r="I450" s="184"/>
    </row>
    <row r="451" spans="2:9" x14ac:dyDescent="0.35">
      <c r="B451" s="184"/>
      <c r="C451" s="184"/>
      <c r="D451" s="184"/>
      <c r="E451" s="184"/>
      <c r="F451" s="184"/>
      <c r="G451" s="184"/>
      <c r="H451" s="184"/>
      <c r="I451" s="184"/>
    </row>
    <row r="452" spans="2:9" x14ac:dyDescent="0.35">
      <c r="B452" s="184"/>
      <c r="C452" s="184"/>
      <c r="D452" s="184"/>
      <c r="E452" s="184"/>
      <c r="F452" s="184"/>
      <c r="G452" s="184"/>
      <c r="H452" s="184"/>
      <c r="I452" s="184"/>
    </row>
    <row r="453" spans="2:9" x14ac:dyDescent="0.35">
      <c r="B453" s="184"/>
      <c r="C453" s="184"/>
      <c r="D453" s="184"/>
      <c r="E453" s="184"/>
      <c r="F453" s="184"/>
      <c r="G453" s="184"/>
      <c r="H453" s="184"/>
      <c r="I453" s="184"/>
    </row>
    <row r="454" spans="2:9" x14ac:dyDescent="0.35">
      <c r="B454" s="184"/>
      <c r="C454" s="184"/>
      <c r="D454" s="184"/>
      <c r="E454" s="184"/>
      <c r="F454" s="184"/>
      <c r="G454" s="184"/>
      <c r="H454" s="184"/>
      <c r="I454" s="184"/>
    </row>
    <row r="455" spans="2:9" x14ac:dyDescent="0.35">
      <c r="B455" s="184"/>
      <c r="C455" s="184"/>
      <c r="D455" s="184"/>
      <c r="E455" s="184"/>
      <c r="F455" s="184"/>
      <c r="G455" s="184"/>
      <c r="H455" s="184"/>
      <c r="I455" s="184"/>
    </row>
    <row r="456" spans="2:9" x14ac:dyDescent="0.35">
      <c r="B456" s="184"/>
      <c r="C456" s="184"/>
      <c r="D456" s="184"/>
      <c r="E456" s="184"/>
      <c r="F456" s="184"/>
      <c r="G456" s="184"/>
      <c r="H456" s="184"/>
      <c r="I456" s="184"/>
    </row>
    <row r="457" spans="2:9" x14ac:dyDescent="0.35">
      <c r="B457" s="184"/>
      <c r="C457" s="184"/>
      <c r="D457" s="184"/>
      <c r="E457" s="184"/>
      <c r="F457" s="184"/>
      <c r="G457" s="184"/>
      <c r="H457" s="184"/>
      <c r="I457" s="184"/>
    </row>
    <row r="458" spans="2:9" x14ac:dyDescent="0.35">
      <c r="B458" s="184"/>
      <c r="C458" s="184"/>
      <c r="D458" s="184"/>
      <c r="E458" s="184"/>
      <c r="F458" s="184"/>
      <c r="G458" s="184"/>
      <c r="H458" s="184"/>
      <c r="I458" s="184"/>
    </row>
    <row r="459" spans="2:9" x14ac:dyDescent="0.35">
      <c r="B459" s="184"/>
      <c r="C459" s="184"/>
      <c r="D459" s="184"/>
      <c r="E459" s="184"/>
      <c r="F459" s="184"/>
      <c r="G459" s="184"/>
      <c r="H459" s="184"/>
      <c r="I459" s="184"/>
    </row>
    <row r="460" spans="2:9" x14ac:dyDescent="0.35">
      <c r="B460" s="184"/>
      <c r="C460" s="184"/>
      <c r="D460" s="184"/>
      <c r="E460" s="184"/>
      <c r="F460" s="184"/>
      <c r="G460" s="184"/>
      <c r="H460" s="184"/>
      <c r="I460" s="184"/>
    </row>
    <row r="461" spans="2:9" x14ac:dyDescent="0.35">
      <c r="B461" s="184"/>
      <c r="C461" s="184"/>
      <c r="D461" s="184"/>
      <c r="E461" s="184"/>
      <c r="F461" s="184"/>
      <c r="G461" s="184"/>
      <c r="H461" s="184"/>
      <c r="I461" s="184"/>
    </row>
    <row r="462" spans="2:9" x14ac:dyDescent="0.35">
      <c r="B462" s="184"/>
      <c r="C462" s="184"/>
      <c r="D462" s="184"/>
      <c r="E462" s="184"/>
      <c r="F462" s="184"/>
      <c r="G462" s="184"/>
      <c r="H462" s="184"/>
      <c r="I462" s="184"/>
    </row>
    <row r="463" spans="2:9" x14ac:dyDescent="0.35">
      <c r="B463" s="184"/>
      <c r="C463" s="184"/>
      <c r="D463" s="184"/>
      <c r="E463" s="184"/>
      <c r="F463" s="184"/>
      <c r="G463" s="184"/>
      <c r="H463" s="184"/>
      <c r="I463" s="184"/>
    </row>
    <row r="464" spans="2:9" x14ac:dyDescent="0.35">
      <c r="B464" s="184"/>
      <c r="C464" s="184"/>
      <c r="D464" s="184"/>
      <c r="E464" s="184"/>
      <c r="F464" s="184"/>
      <c r="G464" s="184"/>
      <c r="H464" s="184"/>
      <c r="I464" s="184"/>
    </row>
    <row r="465" spans="2:9" x14ac:dyDescent="0.35">
      <c r="B465" s="184"/>
      <c r="C465" s="184"/>
      <c r="D465" s="184"/>
      <c r="E465" s="184"/>
      <c r="F465" s="184"/>
      <c r="G465" s="184"/>
      <c r="H465" s="184"/>
      <c r="I465" s="184"/>
    </row>
    <row r="466" spans="2:9" x14ac:dyDescent="0.35">
      <c r="B466" s="184"/>
      <c r="C466" s="184"/>
      <c r="D466" s="184"/>
      <c r="E466" s="184"/>
      <c r="F466" s="184"/>
      <c r="G466" s="184"/>
      <c r="H466" s="184"/>
      <c r="I466" s="184"/>
    </row>
    <row r="467" spans="2:9" x14ac:dyDescent="0.35">
      <c r="B467" s="184"/>
      <c r="C467" s="184"/>
      <c r="D467" s="184"/>
      <c r="E467" s="184"/>
      <c r="F467" s="184"/>
      <c r="G467" s="184"/>
      <c r="H467" s="184"/>
      <c r="I467" s="184"/>
    </row>
    <row r="468" spans="2:9" x14ac:dyDescent="0.35">
      <c r="B468" s="184"/>
      <c r="C468" s="184"/>
      <c r="D468" s="184"/>
      <c r="E468" s="184"/>
      <c r="F468" s="184"/>
      <c r="G468" s="184"/>
      <c r="H468" s="184"/>
      <c r="I468" s="184"/>
    </row>
    <row r="469" spans="2:9" x14ac:dyDescent="0.35">
      <c r="B469" s="184"/>
      <c r="C469" s="184"/>
      <c r="D469" s="184"/>
      <c r="E469" s="184"/>
      <c r="F469" s="184"/>
      <c r="G469" s="184"/>
      <c r="H469" s="184"/>
      <c r="I469" s="184"/>
    </row>
    <row r="470" spans="2:9" x14ac:dyDescent="0.35">
      <c r="B470" s="184"/>
      <c r="C470" s="184"/>
      <c r="D470" s="184"/>
      <c r="E470" s="184"/>
      <c r="F470" s="184"/>
      <c r="G470" s="184"/>
      <c r="H470" s="184"/>
      <c r="I470" s="184"/>
    </row>
    <row r="471" spans="2:9" x14ac:dyDescent="0.35">
      <c r="B471" s="184"/>
      <c r="C471" s="184"/>
      <c r="D471" s="184"/>
      <c r="E471" s="184"/>
      <c r="F471" s="184"/>
      <c r="G471" s="184"/>
      <c r="H471" s="184"/>
      <c r="I471" s="184"/>
    </row>
    <row r="472" spans="2:9" x14ac:dyDescent="0.35">
      <c r="B472" s="184"/>
      <c r="C472" s="184"/>
      <c r="D472" s="184"/>
      <c r="E472" s="184"/>
      <c r="F472" s="184"/>
      <c r="G472" s="184"/>
      <c r="H472" s="184"/>
      <c r="I472" s="184"/>
    </row>
    <row r="473" spans="2:9" x14ac:dyDescent="0.35">
      <c r="B473" s="184"/>
      <c r="C473" s="184"/>
      <c r="D473" s="184"/>
      <c r="E473" s="184"/>
      <c r="F473" s="184"/>
      <c r="G473" s="184"/>
      <c r="H473" s="184"/>
      <c r="I473" s="184"/>
    </row>
    <row r="474" spans="2:9" x14ac:dyDescent="0.35">
      <c r="B474" s="184"/>
      <c r="C474" s="184"/>
      <c r="D474" s="184"/>
      <c r="E474" s="184"/>
      <c r="F474" s="184"/>
      <c r="G474" s="184"/>
      <c r="H474" s="184"/>
      <c r="I474" s="184"/>
    </row>
    <row r="475" spans="2:9" x14ac:dyDescent="0.35">
      <c r="B475" s="184"/>
      <c r="C475" s="184"/>
      <c r="D475" s="184"/>
      <c r="E475" s="184"/>
      <c r="F475" s="184"/>
      <c r="G475" s="184"/>
      <c r="H475" s="184"/>
      <c r="I475" s="184"/>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36"/>
  <sheetViews>
    <sheetView workbookViewId="0">
      <pane ySplit="10" topLeftCell="A11" activePane="bottomLeft" state="frozen"/>
      <selection pane="bottomLeft" activeCell="A11" sqref="A11"/>
    </sheetView>
  </sheetViews>
  <sheetFormatPr defaultColWidth="9.1796875" defaultRowHeight="14.5" x14ac:dyDescent="0.35"/>
  <cols>
    <col min="1" max="1" width="19.54296875" style="203" customWidth="1"/>
    <col min="2" max="2" width="7.54296875" style="203" customWidth="1"/>
    <col min="3" max="4" width="16" style="203" bestFit="1" customWidth="1"/>
    <col min="5" max="5" width="14.26953125" style="203" bestFit="1" customWidth="1"/>
    <col min="6" max="6" width="15.26953125" style="203" customWidth="1"/>
    <col min="7" max="7" width="14" style="203" bestFit="1" customWidth="1"/>
    <col min="8" max="8" width="15" style="203" bestFit="1" customWidth="1"/>
    <col min="9" max="9" width="14" style="203" bestFit="1" customWidth="1"/>
    <col min="10" max="10" width="11.7265625" style="203" customWidth="1"/>
    <col min="11" max="11" width="14" style="203" bestFit="1" customWidth="1"/>
    <col min="12" max="16384" width="9.1796875" style="203"/>
  </cols>
  <sheetData>
    <row r="1" spans="1:12" x14ac:dyDescent="0.35">
      <c r="A1" s="237" t="s">
        <v>138</v>
      </c>
      <c r="K1" s="204" t="s">
        <v>100</v>
      </c>
    </row>
    <row r="2" spans="1:12" x14ac:dyDescent="0.35">
      <c r="K2" s="204" t="s">
        <v>101</v>
      </c>
    </row>
    <row r="3" spans="1:12" ht="15.5" x14ac:dyDescent="0.35">
      <c r="A3" s="239" t="s">
        <v>102</v>
      </c>
      <c r="B3" s="239"/>
      <c r="C3" s="239"/>
      <c r="D3" s="239"/>
      <c r="E3" s="239"/>
      <c r="F3" s="239"/>
      <c r="G3" s="239"/>
      <c r="H3" s="239"/>
      <c r="I3" s="239"/>
      <c r="J3" s="239"/>
      <c r="K3" s="239"/>
    </row>
    <row r="4" spans="1:12" ht="15.5" x14ac:dyDescent="0.35">
      <c r="A4" s="240" t="s">
        <v>103</v>
      </c>
      <c r="B4" s="240"/>
      <c r="C4" s="240"/>
      <c r="D4" s="240"/>
      <c r="E4" s="240"/>
      <c r="F4" s="240"/>
      <c r="G4" s="240"/>
      <c r="H4" s="240"/>
      <c r="I4" s="240"/>
      <c r="J4" s="240"/>
      <c r="K4" s="240"/>
    </row>
    <row r="5" spans="1:12" ht="15.5" x14ac:dyDescent="0.35">
      <c r="A5" s="239" t="s">
        <v>104</v>
      </c>
      <c r="B5" s="239"/>
      <c r="C5" s="239"/>
      <c r="D5" s="239"/>
      <c r="E5" s="239"/>
      <c r="F5" s="239"/>
      <c r="G5" s="239"/>
      <c r="H5" s="239"/>
      <c r="I5" s="239"/>
      <c r="J5" s="239"/>
      <c r="K5" s="239"/>
    </row>
    <row r="6" spans="1:12" ht="15.5" x14ac:dyDescent="0.35">
      <c r="A6" s="241">
        <v>43830</v>
      </c>
      <c r="B6" s="241"/>
      <c r="C6" s="241"/>
      <c r="D6" s="241"/>
      <c r="E6" s="241"/>
      <c r="F6" s="241"/>
      <c r="G6" s="241"/>
      <c r="H6" s="241"/>
      <c r="I6" s="241"/>
      <c r="J6" s="241"/>
      <c r="K6" s="241"/>
    </row>
    <row r="7" spans="1:12" x14ac:dyDescent="0.35">
      <c r="K7" s="205"/>
    </row>
    <row r="8" spans="1:12" x14ac:dyDescent="0.35">
      <c r="K8" s="205"/>
    </row>
    <row r="9" spans="1:12" x14ac:dyDescent="0.35">
      <c r="A9" s="206" t="s">
        <v>0</v>
      </c>
      <c r="B9" s="207"/>
      <c r="C9" s="208" t="s">
        <v>105</v>
      </c>
      <c r="D9" s="209"/>
      <c r="E9" s="209"/>
      <c r="F9" s="209"/>
      <c r="G9" s="210"/>
      <c r="H9" s="242" t="s">
        <v>106</v>
      </c>
      <c r="I9" s="243"/>
      <c r="J9" s="243"/>
      <c r="K9" s="244"/>
    </row>
    <row r="10" spans="1:12" ht="52" x14ac:dyDescent="0.35">
      <c r="A10" s="211" t="s">
        <v>107</v>
      </c>
      <c r="B10" s="212" t="s">
        <v>108</v>
      </c>
      <c r="C10" s="213" t="s">
        <v>109</v>
      </c>
      <c r="D10" s="214" t="s">
        <v>110</v>
      </c>
      <c r="E10" s="214" t="s">
        <v>111</v>
      </c>
      <c r="F10" s="214" t="s">
        <v>112</v>
      </c>
      <c r="G10" s="215" t="s">
        <v>113</v>
      </c>
      <c r="H10" s="214" t="s">
        <v>114</v>
      </c>
      <c r="I10" s="214" t="s">
        <v>115</v>
      </c>
      <c r="J10" s="214" t="s">
        <v>116</v>
      </c>
      <c r="K10" s="215" t="s">
        <v>117</v>
      </c>
      <c r="L10" s="216"/>
    </row>
    <row r="11" spans="1:12" x14ac:dyDescent="0.35">
      <c r="A11" s="217" t="s">
        <v>118</v>
      </c>
      <c r="B11" s="218">
        <v>1</v>
      </c>
      <c r="C11" s="219">
        <v>844964750</v>
      </c>
      <c r="D11" s="220">
        <v>843126410</v>
      </c>
      <c r="E11" s="220">
        <f>C11-D11</f>
        <v>1838340</v>
      </c>
      <c r="F11" s="220">
        <v>-10041.857816</v>
      </c>
      <c r="G11" s="220">
        <f>E11+F11</f>
        <v>1828298.142184</v>
      </c>
      <c r="H11" s="219">
        <v>1828298.1421840005</v>
      </c>
      <c r="I11" s="220">
        <v>0</v>
      </c>
      <c r="J11" s="220">
        <v>0</v>
      </c>
      <c r="K11" s="221">
        <f>SUM(I11:J11)</f>
        <v>0</v>
      </c>
    </row>
    <row r="12" spans="1:12" x14ac:dyDescent="0.35">
      <c r="A12" s="222" t="s">
        <v>119</v>
      </c>
      <c r="B12" s="218">
        <v>2</v>
      </c>
      <c r="C12" s="223">
        <v>902349263.97024715</v>
      </c>
      <c r="D12" s="224">
        <v>872785984.59352458</v>
      </c>
      <c r="E12" s="224">
        <f t="shared" ref="E12:E22" si="0">C12-D12</f>
        <v>29563279.376722574</v>
      </c>
      <c r="F12" s="224">
        <v>-11955.56486819593</v>
      </c>
      <c r="G12" s="224">
        <f t="shared" ref="G12:G28" si="1">E12+F12</f>
        <v>29551323.811854377</v>
      </c>
      <c r="H12" s="223">
        <v>24775661.905927196</v>
      </c>
      <c r="I12" s="224">
        <v>4775661.905927198</v>
      </c>
      <c r="J12" s="224">
        <v>59850.54</v>
      </c>
      <c r="K12" s="225">
        <f t="shared" ref="K12:K24" si="2">SUM(I12:J12)</f>
        <v>4835512.445927198</v>
      </c>
    </row>
    <row r="13" spans="1:12" x14ac:dyDescent="0.35">
      <c r="A13" s="222" t="s">
        <v>120</v>
      </c>
      <c r="B13" s="218">
        <v>3</v>
      </c>
      <c r="C13" s="223">
        <v>959374104.03139043</v>
      </c>
      <c r="D13" s="224">
        <v>949412458.91374898</v>
      </c>
      <c r="E13" s="224">
        <f t="shared" si="0"/>
        <v>9961645.117641449</v>
      </c>
      <c r="F13" s="224">
        <v>-4084.5046275270583</v>
      </c>
      <c r="G13" s="224">
        <f t="shared" si="1"/>
        <v>9957560.6130139213</v>
      </c>
      <c r="H13" s="223">
        <v>9957560.1130137034</v>
      </c>
      <c r="I13" s="224">
        <v>0</v>
      </c>
      <c r="J13" s="224">
        <v>318471.18</v>
      </c>
      <c r="K13" s="225">
        <f t="shared" si="2"/>
        <v>318471.18</v>
      </c>
    </row>
    <row r="14" spans="1:12" x14ac:dyDescent="0.35">
      <c r="A14" s="222" t="s">
        <v>121</v>
      </c>
      <c r="B14" s="218">
        <v>4</v>
      </c>
      <c r="C14" s="223">
        <v>1062847819.7545457</v>
      </c>
      <c r="D14" s="224">
        <v>1075227682.880441</v>
      </c>
      <c r="E14" s="224">
        <f t="shared" si="0"/>
        <v>-12379863.125895262</v>
      </c>
      <c r="F14" s="224">
        <v>4375.2658466270659</v>
      </c>
      <c r="G14" s="224">
        <f t="shared" si="1"/>
        <v>-12375487.860048635</v>
      </c>
      <c r="H14" s="223">
        <v>-12375487.8600486</v>
      </c>
      <c r="I14" s="224">
        <v>0</v>
      </c>
      <c r="J14" s="224">
        <v>633012.99</v>
      </c>
      <c r="K14" s="225">
        <f t="shared" si="2"/>
        <v>633012.99</v>
      </c>
    </row>
    <row r="15" spans="1:12" x14ac:dyDescent="0.35">
      <c r="A15" s="222" t="s">
        <v>122</v>
      </c>
      <c r="B15" s="218">
        <v>5</v>
      </c>
      <c r="C15" s="223">
        <v>596418335.19410086</v>
      </c>
      <c r="D15" s="224">
        <v>597089566.84872186</v>
      </c>
      <c r="E15" s="224">
        <f t="shared" si="0"/>
        <v>-671231.65462100506</v>
      </c>
      <c r="F15" s="224">
        <v>198.48320027138107</v>
      </c>
      <c r="G15" s="224">
        <f t="shared" si="1"/>
        <v>-671033.17142073368</v>
      </c>
      <c r="H15" s="223">
        <v>-671033.17142074555</v>
      </c>
      <c r="I15" s="224">
        <v>0</v>
      </c>
      <c r="J15" s="224">
        <v>97548.88</v>
      </c>
      <c r="K15" s="225">
        <f t="shared" si="2"/>
        <v>97548.88</v>
      </c>
    </row>
    <row r="16" spans="1:12" x14ac:dyDescent="0.35">
      <c r="A16" s="222" t="s">
        <v>123</v>
      </c>
      <c r="B16" s="218">
        <v>6</v>
      </c>
      <c r="C16" s="223">
        <v>1222865319.6180968</v>
      </c>
      <c r="D16" s="224">
        <v>1253089187.2173302</v>
      </c>
      <c r="E16" s="224">
        <f t="shared" si="0"/>
        <v>-30223867.599233389</v>
      </c>
      <c r="F16" s="224">
        <v>11197.107687541837</v>
      </c>
      <c r="G16" s="224">
        <f>E16+F16-0.01</f>
        <v>-30212670.50154585</v>
      </c>
      <c r="H16" s="223">
        <v>-25106334.74577</v>
      </c>
      <c r="I16" s="224">
        <v>-5106336.2457729317</v>
      </c>
      <c r="J16" s="224">
        <v>-57570.279999999977</v>
      </c>
      <c r="K16" s="225">
        <f>SUM(I16:J16)+0.03</f>
        <v>-5163906.4957729317</v>
      </c>
    </row>
    <row r="17" spans="1:11" x14ac:dyDescent="0.35">
      <c r="A17" s="222" t="s">
        <v>124</v>
      </c>
      <c r="B17" s="218">
        <v>7</v>
      </c>
      <c r="C17" s="223">
        <v>1328115191.0171254</v>
      </c>
      <c r="D17" s="224">
        <v>1329880671.323267</v>
      </c>
      <c r="E17" s="224">
        <f t="shared" si="0"/>
        <v>-1765480.3061416149</v>
      </c>
      <c r="F17" s="224">
        <v>555.92425131658092</v>
      </c>
      <c r="G17" s="224">
        <f t="shared" si="1"/>
        <v>-1764924.3818902983</v>
      </c>
      <c r="H17" s="223">
        <v>-1764924.3818904329</v>
      </c>
      <c r="I17" s="224">
        <v>0</v>
      </c>
      <c r="J17" s="224">
        <v>-140876.32999999999</v>
      </c>
      <c r="K17" s="225">
        <f t="shared" si="2"/>
        <v>-140876.32999999999</v>
      </c>
    </row>
    <row r="18" spans="1:11" x14ac:dyDescent="0.35">
      <c r="A18" s="222" t="s">
        <v>125</v>
      </c>
      <c r="B18" s="218">
        <v>8</v>
      </c>
      <c r="C18" s="223">
        <v>1404869952.8157759</v>
      </c>
      <c r="D18" s="224">
        <v>1374588966.0130439</v>
      </c>
      <c r="E18" s="224">
        <f t="shared" si="0"/>
        <v>30280986.802731991</v>
      </c>
      <c r="F18" s="224">
        <v>-10889.345664129194</v>
      </c>
      <c r="G18" s="224">
        <f t="shared" si="1"/>
        <v>30270097.457067862</v>
      </c>
      <c r="H18" s="223">
        <v>25135048.728533998</v>
      </c>
      <c r="I18" s="224">
        <v>5135048.7285339981</v>
      </c>
      <c r="J18" s="224">
        <v>-28888.25</v>
      </c>
      <c r="K18" s="225">
        <f t="shared" si="2"/>
        <v>5106160.4785339981</v>
      </c>
    </row>
    <row r="19" spans="1:11" x14ac:dyDescent="0.35">
      <c r="A19" s="222" t="s">
        <v>126</v>
      </c>
      <c r="B19" s="218">
        <v>9</v>
      </c>
      <c r="C19" s="223">
        <v>1373029095.7777412</v>
      </c>
      <c r="D19" s="224">
        <v>1336852575.7359295</v>
      </c>
      <c r="E19" s="224">
        <f t="shared" si="0"/>
        <v>36176520.041811705</v>
      </c>
      <c r="F19" s="224">
        <v>-12991.809044456051</v>
      </c>
      <c r="G19" s="224">
        <f t="shared" si="1"/>
        <v>36163528.232767247</v>
      </c>
      <c r="H19" s="223">
        <v>28081764.116383635</v>
      </c>
      <c r="I19" s="224">
        <v>8081764.1163836308</v>
      </c>
      <c r="J19" s="224">
        <v>228424.27000000002</v>
      </c>
      <c r="K19" s="225">
        <f t="shared" si="2"/>
        <v>8310188.3863836303</v>
      </c>
    </row>
    <row r="20" spans="1:11" x14ac:dyDescent="0.35">
      <c r="A20" s="222" t="s">
        <v>127</v>
      </c>
      <c r="B20" s="218">
        <v>10</v>
      </c>
      <c r="C20" s="223">
        <v>1351667526.8192265</v>
      </c>
      <c r="D20" s="224">
        <v>1386507506.9778061</v>
      </c>
      <c r="E20" s="224">
        <f t="shared" si="0"/>
        <v>-34839980.158579588</v>
      </c>
      <c r="F20" s="224">
        <v>12162.637073359452</v>
      </c>
      <c r="G20" s="224">
        <f t="shared" si="1"/>
        <v>-34827817.521506228</v>
      </c>
      <c r="H20" s="223">
        <v>-27413908.760753103</v>
      </c>
      <c r="I20" s="224">
        <v>-7413908.7607531026</v>
      </c>
      <c r="J20" s="224">
        <v>235834.49</v>
      </c>
      <c r="K20" s="225">
        <f t="shared" si="2"/>
        <v>-7178074.2707531024</v>
      </c>
    </row>
    <row r="21" spans="1:11" x14ac:dyDescent="0.35">
      <c r="A21" s="222" t="s">
        <v>128</v>
      </c>
      <c r="B21" s="218">
        <v>11</v>
      </c>
      <c r="C21" s="223">
        <v>1291380391.3549569</v>
      </c>
      <c r="D21" s="224">
        <v>1317033977.9436071</v>
      </c>
      <c r="E21" s="224">
        <f t="shared" si="0"/>
        <v>-25653586.588650227</v>
      </c>
      <c r="F21" s="224">
        <v>9022.6316473116167</v>
      </c>
      <c r="G21" s="224">
        <f t="shared" si="1"/>
        <v>-25644563.957002915</v>
      </c>
      <c r="H21" s="223">
        <v>-22822281.978501365</v>
      </c>
      <c r="I21" s="224">
        <v>-2822281.9785013627</v>
      </c>
      <c r="J21" s="224">
        <v>-222321.84999999998</v>
      </c>
      <c r="K21" s="225">
        <f t="shared" si="2"/>
        <v>-3044603.8285013628</v>
      </c>
    </row>
    <row r="22" spans="1:11" x14ac:dyDescent="0.35">
      <c r="A22" s="222" t="s">
        <v>129</v>
      </c>
      <c r="B22" s="218">
        <v>12</v>
      </c>
      <c r="C22" s="223">
        <v>1274102997.3475122</v>
      </c>
      <c r="D22" s="226">
        <v>1312154858.628</v>
      </c>
      <c r="E22" s="224">
        <f t="shared" si="0"/>
        <v>-38051861.280487776</v>
      </c>
      <c r="F22" s="226">
        <v>12978.624</v>
      </c>
      <c r="G22" s="224">
        <f t="shared" si="1"/>
        <v>-38038882.656487778</v>
      </c>
      <c r="H22" s="227">
        <v>-29019441.328000002</v>
      </c>
      <c r="I22" s="226">
        <v>-9019441.3279999997</v>
      </c>
      <c r="J22" s="226">
        <v>-213421.28</v>
      </c>
      <c r="K22" s="225">
        <f t="shared" si="2"/>
        <v>-9232862.6079999991</v>
      </c>
    </row>
    <row r="23" spans="1:11" x14ac:dyDescent="0.35">
      <c r="A23" s="222" t="s">
        <v>130</v>
      </c>
      <c r="B23" s="218">
        <v>13</v>
      </c>
      <c r="C23" s="223">
        <v>1287974217.5695443</v>
      </c>
      <c r="D23" s="224">
        <v>1248312258.778192</v>
      </c>
      <c r="E23" s="224">
        <f>C23-D23+1</f>
        <v>39661959.791352272</v>
      </c>
      <c r="F23" s="224">
        <v>-14285.279181989725</v>
      </c>
      <c r="G23" s="224">
        <f t="shared" si="1"/>
        <v>39647674.512170285</v>
      </c>
      <c r="H23" s="223">
        <v>29823837.132318199</v>
      </c>
      <c r="I23" s="224">
        <v>9823837.1323181987</v>
      </c>
      <c r="J23" s="224">
        <v>-152027.51</v>
      </c>
      <c r="K23" s="225">
        <f t="shared" si="2"/>
        <v>9671809.6223181989</v>
      </c>
    </row>
    <row r="24" spans="1:11" x14ac:dyDescent="0.35">
      <c r="A24" s="222" t="s">
        <v>131</v>
      </c>
      <c r="B24" s="218">
        <v>14</v>
      </c>
      <c r="C24" s="223">
        <v>1236017951.8704073</v>
      </c>
      <c r="D24" s="224">
        <v>1227782112.6010308</v>
      </c>
      <c r="E24" s="224">
        <f>C24-D24</f>
        <v>8235839.2693765163</v>
      </c>
      <c r="F24" s="224">
        <v>-2871.0135693038465</v>
      </c>
      <c r="G24" s="224">
        <f t="shared" si="1"/>
        <v>8232968.2558072126</v>
      </c>
      <c r="H24" s="223">
        <v>8232968.2558071353</v>
      </c>
      <c r="I24" s="224">
        <v>0</v>
      </c>
      <c r="J24" s="224">
        <v>112266.22</v>
      </c>
      <c r="K24" s="225">
        <f t="shared" si="2"/>
        <v>112266.22</v>
      </c>
    </row>
    <row r="25" spans="1:11" x14ac:dyDescent="0.35">
      <c r="A25" s="222" t="s">
        <v>132</v>
      </c>
      <c r="B25" s="218">
        <v>15</v>
      </c>
      <c r="C25" s="223">
        <v>1220596542.9704072</v>
      </c>
      <c r="D25" s="224">
        <v>1218537443.1465518</v>
      </c>
      <c r="E25" s="224">
        <f>C25-D25</f>
        <v>2059099.8238554001</v>
      </c>
      <c r="F25" s="224">
        <v>-717.80219859653153</v>
      </c>
      <c r="G25" s="224">
        <f t="shared" si="1"/>
        <v>2058382.0216568036</v>
      </c>
      <c r="H25" s="223">
        <v>2058382.0216568038</v>
      </c>
      <c r="I25" s="224">
        <v>0</v>
      </c>
      <c r="J25" s="226">
        <v>118735.72000000002</v>
      </c>
      <c r="K25" s="225">
        <f>SUM(I25:J25)</f>
        <v>118735.72000000002</v>
      </c>
    </row>
    <row r="26" spans="1:11" x14ac:dyDescent="0.35">
      <c r="A26" s="222" t="s">
        <v>133</v>
      </c>
      <c r="B26" s="218">
        <v>16</v>
      </c>
      <c r="C26" s="223">
        <v>724504793.71356392</v>
      </c>
      <c r="D26" s="224">
        <v>712806440.73005688</v>
      </c>
      <c r="E26" s="224">
        <f>C26-D26+1</f>
        <v>11698353.983507037</v>
      </c>
      <c r="F26" s="224">
        <v>-4074.5953580830246</v>
      </c>
      <c r="G26" s="224">
        <f t="shared" si="1"/>
        <v>11694279.388148954</v>
      </c>
      <c r="H26" s="223">
        <v>11694278.888148952</v>
      </c>
      <c r="I26" s="224">
        <v>0</v>
      </c>
      <c r="J26" s="226">
        <v>132897.58000000002</v>
      </c>
      <c r="K26" s="225">
        <f>SUM(I26:J26)</f>
        <v>132897.58000000002</v>
      </c>
    </row>
    <row r="27" spans="1:11" x14ac:dyDescent="0.35">
      <c r="A27" s="222" t="s">
        <v>134</v>
      </c>
      <c r="B27" s="218">
        <v>17</v>
      </c>
      <c r="C27" s="223">
        <v>672820071.64792693</v>
      </c>
      <c r="D27" s="224">
        <v>681067291.78421998</v>
      </c>
      <c r="E27" s="224">
        <f>C27-D27</f>
        <v>-8247220.1362930536</v>
      </c>
      <c r="F27" s="224">
        <v>2757.870413672179</v>
      </c>
      <c r="G27" s="224">
        <f t="shared" si="1"/>
        <v>-8244462.2658793814</v>
      </c>
      <c r="H27" s="223">
        <v>-8244462.2658793814</v>
      </c>
      <c r="I27" s="224">
        <v>0</v>
      </c>
      <c r="J27" s="226">
        <v>144165.36000000002</v>
      </c>
      <c r="K27" s="225">
        <f>SUM(I27:J27)</f>
        <v>144165.36000000002</v>
      </c>
    </row>
    <row r="28" spans="1:11" x14ac:dyDescent="0.35">
      <c r="A28" s="222" t="s">
        <v>135</v>
      </c>
      <c r="B28" s="218">
        <v>18</v>
      </c>
      <c r="C28" s="227">
        <v>756262071.58246446</v>
      </c>
      <c r="D28" s="226">
        <v>689007443.93178606</v>
      </c>
      <c r="E28" s="226">
        <f>C28-D28</f>
        <v>67254627.650678396</v>
      </c>
      <c r="F28" s="226">
        <v>-22489.947486639023</v>
      </c>
      <c r="G28" s="226">
        <f t="shared" si="1"/>
        <v>67232137.703191757</v>
      </c>
      <c r="H28" s="228">
        <v>31223213.778170489</v>
      </c>
      <c r="I28" s="229">
        <v>36008924.003534392</v>
      </c>
      <c r="J28" s="226">
        <v>1001058.1200000001</v>
      </c>
      <c r="K28" s="230">
        <f>SUM(I28:J28)</f>
        <v>37009982.123534389</v>
      </c>
    </row>
    <row r="29" spans="1:11" x14ac:dyDescent="0.35">
      <c r="A29" s="231" t="s">
        <v>136</v>
      </c>
      <c r="B29" s="232"/>
      <c r="C29" s="233">
        <f>SUM(C11:C28)</f>
        <v>19510160397.055031</v>
      </c>
      <c r="D29" s="233">
        <f t="shared" ref="D29:J29" si="3">SUM(D11:D28)</f>
        <v>19425262838.04726</v>
      </c>
      <c r="E29" s="233">
        <f t="shared" si="3"/>
        <v>84897561.007775426</v>
      </c>
      <c r="F29" s="233">
        <f t="shared" si="3"/>
        <v>-41153.175694820267</v>
      </c>
      <c r="G29" s="233">
        <f t="shared" si="3"/>
        <v>84856407.822080597</v>
      </c>
      <c r="H29" s="233">
        <f>SUM(H11:H28)+1.12</f>
        <v>45393139.709880479</v>
      </c>
      <c r="I29" s="234">
        <f>SUM(I11:I28)</f>
        <v>39463267.573670022</v>
      </c>
      <c r="J29" s="233">
        <f t="shared" si="3"/>
        <v>2267159.8500000006</v>
      </c>
      <c r="K29" s="235">
        <f>SUM(K11:K28)+0.43</f>
        <v>41730427.883670017</v>
      </c>
    </row>
    <row r="30" spans="1:11" x14ac:dyDescent="0.35">
      <c r="H30" s="220"/>
    </row>
    <row r="31" spans="1:11" x14ac:dyDescent="0.35">
      <c r="H31" s="220"/>
      <c r="I31" s="220"/>
    </row>
    <row r="32" spans="1:11" x14ac:dyDescent="0.35">
      <c r="A32" s="238" t="s">
        <v>137</v>
      </c>
      <c r="B32" s="238"/>
      <c r="C32" s="238"/>
      <c r="D32" s="238"/>
      <c r="E32" s="238"/>
      <c r="F32" s="238"/>
    </row>
    <row r="36" spans="11:11" x14ac:dyDescent="0.35">
      <c r="K36" s="236"/>
    </row>
  </sheetData>
  <mergeCells count="6">
    <mergeCell ref="A32:F32"/>
    <mergeCell ref="A3:K3"/>
    <mergeCell ref="A4:K4"/>
    <mergeCell ref="A5:K5"/>
    <mergeCell ref="A6:K6"/>
    <mergeCell ref="H9:K9"/>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39997558519241921"/>
  </sheetPr>
  <dimension ref="A3"/>
  <sheetViews>
    <sheetView workbookViewId="0">
      <selection activeCell="A3" sqref="A3"/>
    </sheetView>
  </sheetViews>
  <sheetFormatPr defaultRowHeight="14.5" x14ac:dyDescent="0.35"/>
  <sheetData>
    <row r="3" spans="1:1" x14ac:dyDescent="0.35">
      <c r="A3"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J47"/>
  <sheetViews>
    <sheetView showGridLines="0" zoomScaleNormal="100" workbookViewId="0">
      <selection activeCell="F20" sqref="F20:F23"/>
    </sheetView>
  </sheetViews>
  <sheetFormatPr defaultRowHeight="14.5" x14ac:dyDescent="0.35"/>
  <cols>
    <col min="1" max="1" width="1.81640625" customWidth="1"/>
    <col min="2" max="3" width="12.7265625" customWidth="1"/>
    <col min="4" max="4" width="12.54296875" bestFit="1" customWidth="1"/>
    <col min="5" max="6" width="13.7265625" bestFit="1" customWidth="1"/>
    <col min="7" max="7" width="13.453125" bestFit="1" customWidth="1"/>
    <col min="8" max="10" width="13.7265625" bestFit="1" customWidth="1"/>
    <col min="11" max="12" width="11.453125" bestFit="1" customWidth="1"/>
    <col min="13" max="13" width="13.7265625" bestFit="1" customWidth="1"/>
    <col min="14" max="16" width="11.453125" bestFit="1" customWidth="1"/>
  </cols>
  <sheetData>
    <row r="1" spans="4:9" x14ac:dyDescent="0.35">
      <c r="D1" t="s">
        <v>81</v>
      </c>
    </row>
    <row r="3" spans="4:9" x14ac:dyDescent="0.35">
      <c r="D3" s="132" t="s">
        <v>0</v>
      </c>
      <c r="E3" s="133" t="s">
        <v>64</v>
      </c>
      <c r="F3" s="133" t="s">
        <v>56</v>
      </c>
      <c r="G3" s="134" t="s">
        <v>58</v>
      </c>
      <c r="H3" s="103"/>
      <c r="I3" s="103"/>
    </row>
    <row r="4" spans="4:9" x14ac:dyDescent="0.35">
      <c r="D4" s="118"/>
      <c r="E4" s="104" t="s">
        <v>65</v>
      </c>
      <c r="F4" s="104"/>
      <c r="G4" s="119"/>
      <c r="H4" s="103"/>
      <c r="I4" s="103"/>
    </row>
    <row r="5" spans="4:9" x14ac:dyDescent="0.35">
      <c r="D5" s="118"/>
      <c r="E5" s="105" t="s">
        <v>57</v>
      </c>
      <c r="F5" s="105"/>
      <c r="G5" s="120"/>
      <c r="H5" s="103"/>
      <c r="I5" s="103"/>
    </row>
    <row r="6" spans="4:9" x14ac:dyDescent="0.35">
      <c r="D6" s="121" t="s">
        <v>19</v>
      </c>
      <c r="E6" s="106">
        <f>'Scenario 1'!A24</f>
        <v>65364938.99631393</v>
      </c>
      <c r="F6" s="106">
        <f>'Scenario 2'!A24</f>
        <v>44762240.99631393</v>
      </c>
      <c r="G6" s="122">
        <f>'Scenario 3'!A24</f>
        <v>25242871.996313926</v>
      </c>
      <c r="H6" s="103"/>
      <c r="I6" s="103"/>
    </row>
    <row r="7" spans="4:9" x14ac:dyDescent="0.35">
      <c r="D7" s="121" t="s">
        <v>17</v>
      </c>
      <c r="E7" s="107">
        <f>'Scenario 1'!A25</f>
        <v>61651440.737863302</v>
      </c>
      <c r="F7" s="107">
        <f>'Scenario 2'!A25</f>
        <v>46491276.737863302</v>
      </c>
      <c r="G7" s="123">
        <f>'Scenario 3'!A25</f>
        <v>46491276.737863302</v>
      </c>
      <c r="H7" s="103"/>
      <c r="I7" s="103"/>
    </row>
    <row r="8" spans="4:9" ht="15" thickBot="1" x14ac:dyDescent="0.4">
      <c r="D8" s="121" t="s">
        <v>66</v>
      </c>
      <c r="E8" s="135">
        <f>SUM(E6:E7)</f>
        <v>127016379.73417723</v>
      </c>
      <c r="F8" s="135">
        <f t="shared" ref="F8:G8" si="0">SUM(F6:F7)</f>
        <v>91253517.734177232</v>
      </c>
      <c r="G8" s="136">
        <f t="shared" si="0"/>
        <v>71734148.734177232</v>
      </c>
      <c r="H8" s="103"/>
      <c r="I8" s="103"/>
    </row>
    <row r="9" spans="4:9" ht="15" thickTop="1" x14ac:dyDescent="0.35">
      <c r="D9" s="121"/>
      <c r="E9" s="106"/>
      <c r="F9" s="106"/>
      <c r="G9" s="122"/>
      <c r="H9" s="103"/>
      <c r="I9" s="103"/>
    </row>
    <row r="10" spans="4:9" x14ac:dyDescent="0.35">
      <c r="D10" s="118"/>
      <c r="E10" s="108" t="s">
        <v>68</v>
      </c>
      <c r="F10" s="108"/>
      <c r="G10" s="124"/>
      <c r="H10" s="103"/>
      <c r="I10" s="103"/>
    </row>
    <row r="11" spans="4:9" x14ac:dyDescent="0.35">
      <c r="D11" s="121" t="s">
        <v>19</v>
      </c>
      <c r="E11" s="109">
        <f>'Scenario 1'!B66</f>
        <v>13</v>
      </c>
      <c r="F11" s="109">
        <f>'Scenario 2'!B66</f>
        <v>12</v>
      </c>
      <c r="G11" s="125">
        <f>'Scenario 3'!B67</f>
        <v>6</v>
      </c>
      <c r="H11" s="103"/>
      <c r="I11" s="103"/>
    </row>
    <row r="12" spans="4:9" x14ac:dyDescent="0.35">
      <c r="D12" s="121" t="s">
        <v>17</v>
      </c>
      <c r="E12" s="109">
        <f>'Scenario 1'!B82</f>
        <v>15</v>
      </c>
      <c r="F12" s="109">
        <f>'Scenario 2'!B82</f>
        <v>10</v>
      </c>
      <c r="G12" s="125">
        <f>'Scenario 3'!B83</f>
        <v>10</v>
      </c>
      <c r="H12" s="103"/>
      <c r="I12" s="103"/>
    </row>
    <row r="13" spans="4:9" x14ac:dyDescent="0.35">
      <c r="D13" s="126"/>
      <c r="E13" s="110"/>
      <c r="F13" s="110"/>
      <c r="G13" s="127"/>
      <c r="H13" s="103"/>
      <c r="I13" s="103"/>
    </row>
    <row r="14" spans="4:9" x14ac:dyDescent="0.35">
      <c r="D14" s="128" t="s">
        <v>69</v>
      </c>
      <c r="E14" s="110"/>
      <c r="F14" s="110"/>
      <c r="G14" s="127"/>
      <c r="H14" s="103"/>
      <c r="I14" s="103"/>
    </row>
    <row r="15" spans="4:9" x14ac:dyDescent="0.35">
      <c r="D15" s="129"/>
      <c r="E15" s="130"/>
      <c r="F15" s="130"/>
      <c r="G15" s="131"/>
      <c r="H15" s="103"/>
      <c r="I15" s="103"/>
    </row>
    <row r="16" spans="4:9" x14ac:dyDescent="0.35">
      <c r="D16" s="103"/>
      <c r="E16" s="103"/>
      <c r="F16" s="103"/>
      <c r="G16" s="103"/>
      <c r="H16" s="103"/>
      <c r="I16" s="103"/>
    </row>
    <row r="17" spans="2:10" x14ac:dyDescent="0.35">
      <c r="B17" s="44"/>
      <c r="C17" s="45"/>
      <c r="D17" s="111"/>
      <c r="E17" s="111"/>
      <c r="F17" s="111"/>
      <c r="G17" s="245" t="s">
        <v>67</v>
      </c>
      <c r="H17" s="246"/>
      <c r="I17" s="247"/>
    </row>
    <row r="18" spans="2:10" x14ac:dyDescent="0.35">
      <c r="B18" s="49"/>
      <c r="C18" s="50"/>
      <c r="D18" s="112"/>
      <c r="E18" s="113">
        <v>44012</v>
      </c>
      <c r="F18" s="112" t="s">
        <v>21</v>
      </c>
      <c r="G18" s="248"/>
      <c r="H18" s="249"/>
      <c r="I18" s="250"/>
    </row>
    <row r="19" spans="2:10" x14ac:dyDescent="0.35">
      <c r="B19" s="51" t="s">
        <v>0</v>
      </c>
      <c r="C19" s="52"/>
      <c r="D19" s="114" t="s">
        <v>14</v>
      </c>
      <c r="E19" s="114" t="s">
        <v>20</v>
      </c>
      <c r="F19" s="114" t="s">
        <v>22</v>
      </c>
      <c r="G19" s="115" t="s">
        <v>64</v>
      </c>
      <c r="H19" s="116" t="s">
        <v>56</v>
      </c>
      <c r="I19" s="117" t="s">
        <v>58</v>
      </c>
    </row>
    <row r="20" spans="2:10" x14ac:dyDescent="0.35">
      <c r="B20" s="66" t="s">
        <v>1</v>
      </c>
      <c r="C20" s="70"/>
      <c r="D20" s="45" t="s">
        <v>15</v>
      </c>
      <c r="E20" s="71">
        <f>'Scenario 1'!I5</f>
        <v>109231675</v>
      </c>
      <c r="F20" s="71">
        <f>'Scenario 1'!F5</f>
        <v>38844188</v>
      </c>
      <c r="G20" s="67" t="str">
        <f>'Scenario 1'!A5</f>
        <v>Yes</v>
      </c>
      <c r="H20" s="68" t="str">
        <f>'Scenario 2'!A5</f>
        <v>Yes</v>
      </c>
      <c r="I20" s="69" t="str">
        <f>'Scenario 3'!A5</f>
        <v>Yes</v>
      </c>
    </row>
    <row r="21" spans="2:10" x14ac:dyDescent="0.35">
      <c r="B21" s="36" t="s">
        <v>6</v>
      </c>
      <c r="C21" s="39"/>
      <c r="D21" s="41" t="s">
        <v>15</v>
      </c>
      <c r="E21" s="78">
        <f>'Scenario 1'!I6</f>
        <v>3993708</v>
      </c>
      <c r="F21" s="78">
        <f>'Scenario 1'!F6</f>
        <v>1575833</v>
      </c>
      <c r="G21" s="27" t="str">
        <f>'Scenario 1'!A6</f>
        <v>Yes</v>
      </c>
      <c r="H21" s="28" t="str">
        <f>'Scenario 2'!A6</f>
        <v>Yes</v>
      </c>
      <c r="I21" s="29" t="str">
        <f>'Scenario 3'!A6</f>
        <v>Yes</v>
      </c>
    </row>
    <row r="22" spans="2:10" x14ac:dyDescent="0.35">
      <c r="B22" s="36" t="s">
        <v>8</v>
      </c>
      <c r="C22" s="39"/>
      <c r="D22" s="41" t="s">
        <v>15</v>
      </c>
      <c r="E22" s="78">
        <f>'Scenario 1'!I7</f>
        <v>19900000</v>
      </c>
      <c r="F22" s="78">
        <f>'Scenario 1'!F7</f>
        <v>7000000</v>
      </c>
      <c r="G22" s="27" t="str">
        <f>'Scenario 1'!A7</f>
        <v>Yes</v>
      </c>
      <c r="H22" s="28" t="str">
        <f>'Scenario 2'!A7</f>
        <v>Yes</v>
      </c>
      <c r="I22" s="29" t="str">
        <f>'Scenario 3'!A7</f>
        <v>Yes</v>
      </c>
    </row>
    <row r="23" spans="2:10" x14ac:dyDescent="0.35">
      <c r="B23" s="36" t="s">
        <v>11</v>
      </c>
      <c r="C23" s="39"/>
      <c r="D23" s="41" t="s">
        <v>15</v>
      </c>
      <c r="E23" s="78">
        <f>'Scenario 1'!I8</f>
        <v>13700000</v>
      </c>
      <c r="F23" s="78">
        <f>'Scenario 1'!F8</f>
        <v>4900000</v>
      </c>
      <c r="G23" s="27" t="str">
        <f>'Scenario 1'!A8</f>
        <v>Yes</v>
      </c>
      <c r="H23" s="28" t="str">
        <f>'Scenario 2'!A8</f>
        <v>Yes</v>
      </c>
      <c r="I23" s="29" t="str">
        <f>'Scenario 3'!A8</f>
        <v>Yes</v>
      </c>
    </row>
    <row r="24" spans="2:10" x14ac:dyDescent="0.35">
      <c r="B24" s="63" t="s">
        <v>75</v>
      </c>
      <c r="C24" s="73"/>
      <c r="D24" s="58" t="s">
        <v>15</v>
      </c>
      <c r="E24" s="79">
        <f>'Scenario 1'!I9</f>
        <v>17607440</v>
      </c>
      <c r="F24" s="79">
        <f>'Scenario 1'!F9</f>
        <v>20602698</v>
      </c>
      <c r="G24" s="32" t="str">
        <f>'Scenario 1'!A9</f>
        <v>Yes</v>
      </c>
      <c r="H24" s="33" t="str">
        <f>'Scenario 2'!A9</f>
        <v>No</v>
      </c>
      <c r="I24" s="34" t="str">
        <f>'Scenario 3'!A9</f>
        <v>No</v>
      </c>
    </row>
    <row r="25" spans="2:10" x14ac:dyDescent="0.35">
      <c r="B25" s="66" t="s">
        <v>2</v>
      </c>
      <c r="C25" s="70"/>
      <c r="D25" s="45" t="s">
        <v>16</v>
      </c>
      <c r="E25" s="80">
        <f>'Scenario 1'!I11</f>
        <v>26162339</v>
      </c>
      <c r="F25" s="80">
        <f>'Scenario 1'!F11</f>
        <v>7631303</v>
      </c>
      <c r="G25" s="67" t="str">
        <f>'Scenario 1'!A11</f>
        <v>Yes</v>
      </c>
      <c r="H25" s="68" t="str">
        <f>'Scenario 2'!A11</f>
        <v>Yes</v>
      </c>
      <c r="I25" s="69" t="str">
        <f>'Scenario 3'!A11</f>
        <v>No</v>
      </c>
    </row>
    <row r="26" spans="2:10" x14ac:dyDescent="0.35">
      <c r="B26" s="36" t="s">
        <v>3</v>
      </c>
      <c r="C26" s="39"/>
      <c r="D26" s="41" t="s">
        <v>16</v>
      </c>
      <c r="E26" s="78">
        <f>'Scenario 1'!I12</f>
        <v>80331410</v>
      </c>
      <c r="F26" s="78">
        <f>'Scenario 1'!F12</f>
        <v>7088066</v>
      </c>
      <c r="G26" s="27" t="str">
        <f>'Scenario 1'!A12</f>
        <v>Yes</v>
      </c>
      <c r="H26" s="28" t="str">
        <f>'Scenario 2'!A12</f>
        <v>Yes</v>
      </c>
      <c r="I26" s="29" t="str">
        <f>'Scenario 3'!A12</f>
        <v>No</v>
      </c>
    </row>
    <row r="27" spans="2:10" x14ac:dyDescent="0.35">
      <c r="B27" s="36" t="s">
        <v>4</v>
      </c>
      <c r="C27" s="39"/>
      <c r="D27" s="41" t="s">
        <v>16</v>
      </c>
      <c r="E27" s="78">
        <f>'Scenario 1'!I13</f>
        <v>65300000</v>
      </c>
      <c r="F27" s="78">
        <f>'Scenario 1'!F13</f>
        <v>4800000</v>
      </c>
      <c r="G27" s="27" t="str">
        <f>'Scenario 1'!A13</f>
        <v>Yes</v>
      </c>
      <c r="H27" s="28" t="str">
        <f>'Scenario 2'!A13</f>
        <v>Yes</v>
      </c>
      <c r="I27" s="29" t="str">
        <f>'Scenario 3'!A13</f>
        <v>No</v>
      </c>
    </row>
    <row r="28" spans="2:10" x14ac:dyDescent="0.35">
      <c r="B28" s="63" t="s">
        <v>5</v>
      </c>
      <c r="C28" s="73"/>
      <c r="D28" s="58" t="s">
        <v>16</v>
      </c>
      <c r="E28" s="79">
        <f>'Scenario 1'!I14</f>
        <v>13537757</v>
      </c>
      <c r="F28" s="79">
        <f>'Scenario 1'!F14</f>
        <v>2885052</v>
      </c>
      <c r="G28" s="32" t="str">
        <f>'Scenario 1'!A14</f>
        <v>Yes</v>
      </c>
      <c r="H28" s="33" t="str">
        <f>'Scenario 2'!A14</f>
        <v>Yes</v>
      </c>
      <c r="I28" s="34" t="str">
        <f>'Scenario 3'!A14</f>
        <v>Yes</v>
      </c>
    </row>
    <row r="29" spans="2:10" x14ac:dyDescent="0.35">
      <c r="B29" s="66" t="s">
        <v>7</v>
      </c>
      <c r="C29" s="70"/>
      <c r="D29" s="45" t="s">
        <v>17</v>
      </c>
      <c r="E29" s="80">
        <f>'Scenario 1'!I16</f>
        <v>25349170</v>
      </c>
      <c r="F29" s="80">
        <f>'Scenario 1'!F16</f>
        <v>9460164</v>
      </c>
      <c r="G29" s="67" t="str">
        <f>'Scenario 1'!A16</f>
        <v>Yes</v>
      </c>
      <c r="H29" s="68" t="str">
        <f>'Scenario 2'!A16</f>
        <v>No</v>
      </c>
      <c r="I29" s="69" t="str">
        <f>'Scenario 3'!A16</f>
        <v>No</v>
      </c>
    </row>
    <row r="30" spans="2:10" x14ac:dyDescent="0.35">
      <c r="B30" s="36" t="s">
        <v>9</v>
      </c>
      <c r="C30" s="39"/>
      <c r="D30" s="41" t="s">
        <v>17</v>
      </c>
      <c r="E30" s="78">
        <f>'Scenario 1'!I17</f>
        <v>10200000</v>
      </c>
      <c r="F30" s="78">
        <f>'Scenario 1'!F17</f>
        <v>3600000</v>
      </c>
      <c r="G30" s="27" t="str">
        <f>'Scenario 1'!A17</f>
        <v>Yes</v>
      </c>
      <c r="H30" s="28" t="str">
        <f>'Scenario 2'!A17</f>
        <v>No</v>
      </c>
      <c r="I30" s="29" t="str">
        <f>'Scenario 3'!A17</f>
        <v>No</v>
      </c>
    </row>
    <row r="31" spans="2:10" x14ac:dyDescent="0.35">
      <c r="B31" s="36" t="s">
        <v>10</v>
      </c>
      <c r="C31" s="39"/>
      <c r="D31" s="41" t="s">
        <v>17</v>
      </c>
      <c r="E31" s="78">
        <f>'Scenario 1'!I18</f>
        <v>5800000</v>
      </c>
      <c r="F31" s="78">
        <f>'Scenario 1'!F18</f>
        <v>2100000</v>
      </c>
      <c r="G31" s="27" t="str">
        <f>'Scenario 1'!A18</f>
        <v>Yes</v>
      </c>
      <c r="H31" s="28" t="str">
        <f>'Scenario 2'!A18</f>
        <v>No</v>
      </c>
      <c r="I31" s="29" t="str">
        <f>'Scenario 3'!A18</f>
        <v>No</v>
      </c>
    </row>
    <row r="32" spans="2:10" x14ac:dyDescent="0.35">
      <c r="B32" s="63" t="s">
        <v>12</v>
      </c>
      <c r="C32" s="73"/>
      <c r="D32" s="58" t="s">
        <v>18</v>
      </c>
      <c r="E32" s="79">
        <f>'Scenario 1'!I19</f>
        <v>70600150</v>
      </c>
      <c r="F32" s="79">
        <f>'Scenario 1'!F19</f>
        <v>54320226</v>
      </c>
      <c r="G32" s="32" t="str">
        <f>'Scenario 1'!A19</f>
        <v>Yes</v>
      </c>
      <c r="H32" s="33" t="str">
        <f>'Scenario 2'!A19</f>
        <v>Yes</v>
      </c>
      <c r="I32" s="34" t="str">
        <f>'Scenario 3'!A19</f>
        <v>Yes</v>
      </c>
      <c r="J32" s="179"/>
    </row>
    <row r="33" spans="2:9" x14ac:dyDescent="0.35">
      <c r="B33" s="74"/>
      <c r="C33" s="45"/>
      <c r="D33" s="45"/>
      <c r="E33" s="45"/>
      <c r="F33" s="45"/>
      <c r="G33" s="60"/>
      <c r="H33" s="60"/>
      <c r="I33" s="61"/>
    </row>
    <row r="34" spans="2:9" x14ac:dyDescent="0.35">
      <c r="B34" s="47"/>
      <c r="C34" s="41"/>
      <c r="D34" s="41" t="s">
        <v>19</v>
      </c>
      <c r="E34" s="75">
        <f>SUM(E20:E28)</f>
        <v>349764329</v>
      </c>
      <c r="F34" s="75">
        <f>SUM(F20:F28)</f>
        <v>95327140</v>
      </c>
      <c r="G34" s="75">
        <f>SUMIF(G$20:G$28,"YES",$F$20:$F$28)</f>
        <v>95327140</v>
      </c>
      <c r="H34" s="75">
        <f>SUMIF(H$20:H$28,"YES",$F$20:$F$28)</f>
        <v>74724442</v>
      </c>
      <c r="I34" s="55">
        <f>SUMIF(I$20:I$28,"YES",$F$20:$F$28)</f>
        <v>55205073</v>
      </c>
    </row>
    <row r="35" spans="2:9" x14ac:dyDescent="0.35">
      <c r="B35" s="47"/>
      <c r="C35" s="41"/>
      <c r="D35" s="41" t="s">
        <v>17</v>
      </c>
      <c r="E35" s="98">
        <f>SUM(E29:E32)</f>
        <v>111949320</v>
      </c>
      <c r="F35" s="98">
        <f>SUM(F29:F32)</f>
        <v>69480390</v>
      </c>
      <c r="G35" s="98">
        <f>SUMIF(G$29:G$32,"YES",$F$29:$F$32)</f>
        <v>69480390</v>
      </c>
      <c r="H35" s="98">
        <f>SUMIF(H$29:H$32,"YES",$F$29:$F$32)</f>
        <v>54320226</v>
      </c>
      <c r="I35" s="99">
        <f>SUMIF(I$29:I$32,"YES",$F$29:$F$32)</f>
        <v>54320226</v>
      </c>
    </row>
    <row r="36" spans="2:9" ht="15" thickBot="1" x14ac:dyDescent="0.4">
      <c r="B36" s="47"/>
      <c r="C36" s="41"/>
      <c r="D36" s="41" t="s">
        <v>23</v>
      </c>
      <c r="E36" s="76">
        <f>SUM(E34:E35)</f>
        <v>461713649</v>
      </c>
      <c r="F36" s="76">
        <f>SUM(F34:F35)</f>
        <v>164807530</v>
      </c>
      <c r="G36" s="76">
        <f>SUM(G34:G35)</f>
        <v>164807530</v>
      </c>
      <c r="H36" s="76">
        <f>SUM(H34:H35)</f>
        <v>129044668</v>
      </c>
      <c r="I36" s="56">
        <f>SUM(I34:I35)</f>
        <v>109525299</v>
      </c>
    </row>
    <row r="37" spans="2:9" ht="15" thickTop="1" x14ac:dyDescent="0.35">
      <c r="B37" s="65"/>
      <c r="C37" s="40"/>
      <c r="D37" s="40"/>
      <c r="E37" s="40"/>
      <c r="F37" s="40"/>
      <c r="G37" s="83">
        <f>'Scenario 1'!H23-G36</f>
        <v>0</v>
      </c>
      <c r="H37" s="83">
        <f>'Scenario 2'!H23-H36</f>
        <v>0</v>
      </c>
      <c r="I37" s="84">
        <f>'Scenario 3'!H23-I36</f>
        <v>0</v>
      </c>
    </row>
    <row r="38" spans="2:9" x14ac:dyDescent="0.35">
      <c r="B38" s="47"/>
      <c r="C38" s="41"/>
      <c r="D38" s="41" t="s">
        <v>72</v>
      </c>
      <c r="E38" s="40"/>
      <c r="F38" s="40"/>
      <c r="G38" s="41"/>
      <c r="H38" s="41"/>
      <c r="I38" s="48"/>
    </row>
    <row r="39" spans="2:9" x14ac:dyDescent="0.35">
      <c r="B39" s="47"/>
      <c r="C39" s="41"/>
      <c r="D39" s="41" t="s">
        <v>19</v>
      </c>
      <c r="E39" s="40"/>
      <c r="F39" s="40"/>
      <c r="G39" s="75">
        <f>ARAM!C7</f>
        <v>29962201.003686074</v>
      </c>
      <c r="H39" s="75">
        <f>G39</f>
        <v>29962201.003686074</v>
      </c>
      <c r="I39" s="55">
        <f>H39</f>
        <v>29962201.003686074</v>
      </c>
    </row>
    <row r="40" spans="2:9" x14ac:dyDescent="0.35">
      <c r="B40" s="47"/>
      <c r="C40" s="41"/>
      <c r="D40" s="41" t="s">
        <v>17</v>
      </c>
      <c r="E40" s="40"/>
      <c r="F40" s="40"/>
      <c r="G40" s="98">
        <f>ARAM!C8</f>
        <v>7828949.2621366959</v>
      </c>
      <c r="H40" s="98">
        <f>G40</f>
        <v>7828949.2621366959</v>
      </c>
      <c r="I40" s="99">
        <f>H40</f>
        <v>7828949.2621366959</v>
      </c>
    </row>
    <row r="41" spans="2:9" ht="15" thickBot="1" x14ac:dyDescent="0.4">
      <c r="B41" s="47"/>
      <c r="C41" s="41"/>
      <c r="D41" s="41" t="s">
        <v>23</v>
      </c>
      <c r="E41" s="40"/>
      <c r="F41" s="40"/>
      <c r="G41" s="76">
        <f>SUM(G39:G40)</f>
        <v>37791150.265822768</v>
      </c>
      <c r="H41" s="76">
        <f>SUM(H39:H40)</f>
        <v>37791150.265822768</v>
      </c>
      <c r="I41" s="56">
        <f>SUM(I39:I40)</f>
        <v>37791150.265822768</v>
      </c>
    </row>
    <row r="42" spans="2:9" ht="15" thickTop="1" x14ac:dyDescent="0.35">
      <c r="B42" s="65"/>
      <c r="C42" s="40"/>
      <c r="D42" s="40"/>
      <c r="E42" s="40"/>
      <c r="F42" s="40"/>
      <c r="G42" s="40"/>
      <c r="H42" s="40"/>
      <c r="I42" s="62"/>
    </row>
    <row r="43" spans="2:9" x14ac:dyDescent="0.35">
      <c r="B43" s="47"/>
      <c r="C43" s="41"/>
      <c r="D43" s="41" t="s">
        <v>78</v>
      </c>
      <c r="E43" s="40"/>
      <c r="F43" s="40"/>
      <c r="G43" s="41"/>
      <c r="H43" s="41"/>
      <c r="I43" s="48"/>
    </row>
    <row r="44" spans="2:9" x14ac:dyDescent="0.35">
      <c r="B44" s="47"/>
      <c r="C44" s="41"/>
      <c r="D44" s="41" t="s">
        <v>19</v>
      </c>
      <c r="E44" s="40"/>
      <c r="F44" s="40"/>
      <c r="G44" s="75">
        <f t="shared" ref="G44:I45" si="1">G34-G39</f>
        <v>65364938.99631393</v>
      </c>
      <c r="H44" s="75">
        <f t="shared" si="1"/>
        <v>44762240.99631393</v>
      </c>
      <c r="I44" s="55">
        <f t="shared" si="1"/>
        <v>25242871.996313926</v>
      </c>
    </row>
    <row r="45" spans="2:9" x14ac:dyDescent="0.35">
      <c r="B45" s="47"/>
      <c r="C45" s="41"/>
      <c r="D45" s="41" t="s">
        <v>17</v>
      </c>
      <c r="E45" s="40"/>
      <c r="F45" s="40"/>
      <c r="G45" s="98">
        <f t="shared" si="1"/>
        <v>61651440.737863302</v>
      </c>
      <c r="H45" s="98">
        <f t="shared" si="1"/>
        <v>46491276.737863302</v>
      </c>
      <c r="I45" s="99">
        <f t="shared" si="1"/>
        <v>46491276.737863302</v>
      </c>
    </row>
    <row r="46" spans="2:9" ht="15" thickBot="1" x14ac:dyDescent="0.4">
      <c r="B46" s="47"/>
      <c r="C46" s="41"/>
      <c r="D46" s="41" t="s">
        <v>23</v>
      </c>
      <c r="E46" s="40"/>
      <c r="F46" s="40"/>
      <c r="G46" s="76">
        <f>SUM(G44:G45)</f>
        <v>127016379.73417723</v>
      </c>
      <c r="H46" s="76">
        <f>SUM(H44:H45)</f>
        <v>91253517.734177232</v>
      </c>
      <c r="I46" s="56">
        <f>SUM(I44:I45)</f>
        <v>71734148.734177232</v>
      </c>
    </row>
    <row r="47" spans="2:9" ht="15" thickTop="1" x14ac:dyDescent="0.35">
      <c r="B47" s="57"/>
      <c r="C47" s="58"/>
      <c r="D47" s="58"/>
      <c r="E47" s="58"/>
      <c r="F47" s="58"/>
      <c r="G47" s="81">
        <f>E8-G46+G46-'Scenario 1'!A26</f>
        <v>0</v>
      </c>
      <c r="H47" s="81">
        <f>+H46-'Scenario 2'!A26</f>
        <v>0</v>
      </c>
      <c r="I47" s="82">
        <f>G8-I46+I46-'Scenario 3'!A26</f>
        <v>0</v>
      </c>
    </row>
  </sheetData>
  <mergeCells count="1">
    <mergeCell ref="G17:I18"/>
  </mergeCells>
  <conditionalFormatting sqref="G20:I32">
    <cfRule type="cellIs" dxfId="15" priority="1" operator="equal">
      <formula>"Yes"</formula>
    </cfRule>
    <cfRule type="cellIs" dxfId="14" priority="2" operator="equal">
      <formula>"No"</formula>
    </cfRule>
  </conditionalFormatting>
  <printOptions horizontalCentered="1"/>
  <pageMargins left="0.45" right="0.45" top="0.5" bottom="0.5" header="0.3" footer="0.3"/>
  <pageSetup scale="8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L23"/>
  <sheetViews>
    <sheetView showGridLines="0" workbookViewId="0">
      <selection activeCell="D7" sqref="D7"/>
    </sheetView>
  </sheetViews>
  <sheetFormatPr defaultRowHeight="14.5" x14ac:dyDescent="0.35"/>
  <cols>
    <col min="2" max="2" width="25.54296875" bestFit="1" customWidth="1"/>
    <col min="3" max="3" width="13.453125" bestFit="1" customWidth="1"/>
    <col min="4" max="4" width="10.26953125" customWidth="1"/>
    <col min="5" max="5" width="10.26953125" bestFit="1" customWidth="1"/>
    <col min="6" max="7" width="13.7265625" bestFit="1" customWidth="1"/>
    <col min="8" max="11" width="11.453125" bestFit="1" customWidth="1"/>
    <col min="12" max="12" width="25.54296875" bestFit="1" customWidth="1"/>
  </cols>
  <sheetData>
    <row r="1" spans="2:12" x14ac:dyDescent="0.35">
      <c r="B1" t="s">
        <v>80</v>
      </c>
      <c r="I1" t="s">
        <v>79</v>
      </c>
    </row>
    <row r="3" spans="2:12" x14ac:dyDescent="0.35">
      <c r="B3" s="44"/>
      <c r="C3" s="45"/>
      <c r="D3" s="45"/>
      <c r="E3" s="45"/>
      <c r="F3" s="45"/>
      <c r="G3" s="46"/>
      <c r="I3" s="245" t="s">
        <v>67</v>
      </c>
      <c r="J3" s="246"/>
      <c r="K3" s="247"/>
      <c r="L3" s="85"/>
    </row>
    <row r="4" spans="2:12" x14ac:dyDescent="0.35">
      <c r="B4" s="49"/>
      <c r="C4" s="50"/>
      <c r="D4" s="50"/>
      <c r="E4" s="50" t="s">
        <v>70</v>
      </c>
      <c r="F4" s="77">
        <f>'BR 15'!E18</f>
        <v>44012</v>
      </c>
      <c r="G4" s="95" t="str">
        <f>'BR 15'!F18</f>
        <v>Annual Rate</v>
      </c>
      <c r="I4" s="248"/>
      <c r="J4" s="249"/>
      <c r="K4" s="250"/>
      <c r="L4" s="86"/>
    </row>
    <row r="5" spans="2:12" x14ac:dyDescent="0.35">
      <c r="B5" s="51" t="str">
        <f>'BR 15'!B19</f>
        <v>Description</v>
      </c>
      <c r="C5" s="52" t="str">
        <f>'BR 15'!D19</f>
        <v>Area</v>
      </c>
      <c r="D5" s="52" t="s">
        <v>86</v>
      </c>
      <c r="E5" s="52" t="s">
        <v>85</v>
      </c>
      <c r="F5" s="53" t="str">
        <f>'BR 15'!E19</f>
        <v>Balance</v>
      </c>
      <c r="G5" s="54" t="str">
        <f>'BR 15'!F19</f>
        <v>Recovery</v>
      </c>
      <c r="I5" s="115" t="str">
        <f>'BR 15'!G19</f>
        <v>Scenario 1</v>
      </c>
      <c r="J5" s="116" t="str">
        <f>'BR 15'!H19</f>
        <v>Scenario 2</v>
      </c>
      <c r="K5" s="117" t="str">
        <f>'BR 15'!I19</f>
        <v>Scenario 3</v>
      </c>
      <c r="L5" s="87" t="s">
        <v>0</v>
      </c>
    </row>
    <row r="6" spans="2:12" x14ac:dyDescent="0.35">
      <c r="B6" s="66" t="str">
        <f>'BR 15'!B20</f>
        <v>Storm</v>
      </c>
      <c r="C6" s="70" t="str">
        <f>'BR 15'!D20</f>
        <v>Electric T&amp;D</v>
      </c>
      <c r="D6" s="70" t="s">
        <v>87</v>
      </c>
      <c r="E6" s="100">
        <f>'Scenario 1'!E5</f>
        <v>2.8120468112243717</v>
      </c>
      <c r="F6" s="71">
        <f>'BR 15'!E20</f>
        <v>109231675</v>
      </c>
      <c r="G6" s="72">
        <f>'BR 15'!F20</f>
        <v>38844188</v>
      </c>
      <c r="I6" s="67" t="str">
        <f>'BR 15'!G20</f>
        <v>Yes</v>
      </c>
      <c r="J6" s="68" t="str">
        <f>'BR 15'!H20</f>
        <v>Yes</v>
      </c>
      <c r="K6" s="69" t="str">
        <f>'BR 15'!I20</f>
        <v>Yes</v>
      </c>
      <c r="L6" s="88" t="str">
        <f>'BR 15'!B20</f>
        <v>Storm</v>
      </c>
    </row>
    <row r="7" spans="2:12" x14ac:dyDescent="0.35">
      <c r="B7" s="36" t="str">
        <f>'BR 15'!B21</f>
        <v>Env. Deferrals - Electric</v>
      </c>
      <c r="C7" s="39" t="str">
        <f>'BR 15'!D21</f>
        <v>Electric T&amp;D</v>
      </c>
      <c r="D7" s="39" t="s">
        <v>87</v>
      </c>
      <c r="E7" s="101">
        <f>'Scenario 1'!E6</f>
        <v>2.53434723095658</v>
      </c>
      <c r="F7" s="78">
        <f>'BR 15'!E21</f>
        <v>3993708</v>
      </c>
      <c r="G7" s="91">
        <f>'BR 15'!F21</f>
        <v>1575833</v>
      </c>
      <c r="I7" s="27" t="str">
        <f>'BR 15'!G21</f>
        <v>Yes</v>
      </c>
      <c r="J7" s="28" t="str">
        <f>'BR 15'!H21</f>
        <v>Yes</v>
      </c>
      <c r="K7" s="29" t="str">
        <f>'BR 15'!I21</f>
        <v>Yes</v>
      </c>
      <c r="L7" s="89" t="str">
        <f>'BR 15'!B21</f>
        <v>Env. Deferrals - Electric</v>
      </c>
    </row>
    <row r="8" spans="2:12" x14ac:dyDescent="0.35">
      <c r="B8" s="36" t="str">
        <f>'BR 15'!B22</f>
        <v>GTZ Deferrals - Electric</v>
      </c>
      <c r="C8" s="39" t="str">
        <f>'BR 15'!D22</f>
        <v>Electric T&amp;D</v>
      </c>
      <c r="D8" s="39" t="s">
        <v>87</v>
      </c>
      <c r="E8" s="101">
        <f>'Scenario 1'!E7</f>
        <v>2.842857142857143</v>
      </c>
      <c r="F8" s="78">
        <f>'BR 15'!E22</f>
        <v>19900000</v>
      </c>
      <c r="G8" s="91">
        <f>'BR 15'!F22</f>
        <v>7000000</v>
      </c>
      <c r="I8" s="27" t="str">
        <f>'BR 15'!G22</f>
        <v>Yes</v>
      </c>
      <c r="J8" s="28" t="str">
        <f>'BR 15'!H22</f>
        <v>Yes</v>
      </c>
      <c r="K8" s="29" t="str">
        <f>'BR 15'!I22</f>
        <v>Yes</v>
      </c>
      <c r="L8" s="89" t="str">
        <f>'BR 15'!B22</f>
        <v>GTZ Deferrals - Electric</v>
      </c>
    </row>
    <row r="9" spans="2:12" x14ac:dyDescent="0.35">
      <c r="B9" s="36" t="str">
        <f>'BR 15'!B23</f>
        <v>AMI Deferrals - Electric</v>
      </c>
      <c r="C9" s="39" t="str">
        <f>'BR 15'!D23</f>
        <v>Electric T&amp;D</v>
      </c>
      <c r="D9" s="39" t="s">
        <v>87</v>
      </c>
      <c r="E9" s="101">
        <f>'Scenario 1'!E8</f>
        <v>2.795918367346939</v>
      </c>
      <c r="F9" s="78">
        <f>'BR 15'!E23</f>
        <v>13700000</v>
      </c>
      <c r="G9" s="91">
        <f>'BR 15'!F23</f>
        <v>4900000</v>
      </c>
      <c r="I9" s="27" t="str">
        <f>'BR 15'!G23</f>
        <v>Yes</v>
      </c>
      <c r="J9" s="28" t="str">
        <f>'BR 15'!H23</f>
        <v>Yes</v>
      </c>
      <c r="K9" s="29" t="str">
        <f>'BR 15'!I23</f>
        <v>Yes</v>
      </c>
      <c r="L9" s="89" t="str">
        <f>'BR 15'!B23</f>
        <v>AMI Deferrals - Electric</v>
      </c>
    </row>
    <row r="10" spans="2:12" x14ac:dyDescent="0.35">
      <c r="B10" s="63" t="str">
        <f>'BR 15'!B24</f>
        <v>Decoupling Deferral</v>
      </c>
      <c r="C10" s="73" t="str">
        <f>'BR 15'!D24</f>
        <v>Electric T&amp;D</v>
      </c>
      <c r="D10" s="73" t="s">
        <v>88</v>
      </c>
      <c r="E10" s="102">
        <f>'Scenario 1'!E9</f>
        <v>0.85461816699929305</v>
      </c>
      <c r="F10" s="79">
        <f>'BR 15'!E24</f>
        <v>17607440</v>
      </c>
      <c r="G10" s="92">
        <f>'BR 15'!F24</f>
        <v>20602698</v>
      </c>
      <c r="I10" s="32" t="str">
        <f>'BR 15'!G24</f>
        <v>Yes</v>
      </c>
      <c r="J10" s="33" t="str">
        <f>'BR 15'!H24</f>
        <v>No</v>
      </c>
      <c r="K10" s="34" t="str">
        <f>'BR 15'!I24</f>
        <v>No</v>
      </c>
      <c r="L10" s="90" t="str">
        <f>'BR 15'!B24</f>
        <v>Decoupling Deferral</v>
      </c>
    </row>
    <row r="11" spans="2:12" x14ac:dyDescent="0.35">
      <c r="B11" s="66" t="str">
        <f>'BR 15'!B25</f>
        <v>Major Maint.</v>
      </c>
      <c r="C11" s="70" t="str">
        <f>'BR 15'!D25</f>
        <v>Electric Gen.</v>
      </c>
      <c r="D11" s="70" t="s">
        <v>87</v>
      </c>
      <c r="E11" s="100">
        <f>'Scenario 1'!E11</f>
        <v>3.4282925209495678</v>
      </c>
      <c r="F11" s="80">
        <f>'BR 15'!E25</f>
        <v>26162339</v>
      </c>
      <c r="G11" s="93">
        <f>'BR 15'!F25</f>
        <v>7631303</v>
      </c>
      <c r="I11" s="67" t="str">
        <f>'BR 15'!G25</f>
        <v>Yes</v>
      </c>
      <c r="J11" s="68" t="str">
        <f>'BR 15'!H25</f>
        <v>Yes</v>
      </c>
      <c r="K11" s="69" t="str">
        <f>'BR 15'!I25</f>
        <v>No</v>
      </c>
      <c r="L11" s="88" t="str">
        <f>'BR 15'!B25</f>
        <v>Major Maint.</v>
      </c>
    </row>
    <row r="12" spans="2:12" x14ac:dyDescent="0.35">
      <c r="B12" s="36" t="str">
        <f>'BR 15'!B26</f>
        <v>Chelan PPA Prepayment</v>
      </c>
      <c r="C12" s="39" t="str">
        <f>'BR 15'!D26</f>
        <v>Electric Gen.</v>
      </c>
      <c r="D12" s="39" t="s">
        <v>87</v>
      </c>
      <c r="E12" s="101">
        <f>'Scenario 1'!E12</f>
        <v>11.333332674949697</v>
      </c>
      <c r="F12" s="78">
        <f>'BR 15'!E26</f>
        <v>80331410</v>
      </c>
      <c r="G12" s="91">
        <f>'BR 15'!F26</f>
        <v>7088066</v>
      </c>
      <c r="I12" s="27" t="str">
        <f>'BR 15'!G26</f>
        <v>Yes</v>
      </c>
      <c r="J12" s="28" t="str">
        <f>'BR 15'!H26</f>
        <v>Yes</v>
      </c>
      <c r="K12" s="29" t="str">
        <f>'BR 15'!I26</f>
        <v>No</v>
      </c>
      <c r="L12" s="89" t="str">
        <f>'BR 15'!B26</f>
        <v>Chelan PPA Prepayment</v>
      </c>
    </row>
    <row r="13" spans="2:12" x14ac:dyDescent="0.35">
      <c r="B13" s="36" t="str">
        <f>'BR 15'!B27</f>
        <v>LSR BPA LGIA Prepayment</v>
      </c>
      <c r="C13" s="39" t="str">
        <f>'BR 15'!D27</f>
        <v>Electric Gen.</v>
      </c>
      <c r="D13" s="39" t="s">
        <v>87</v>
      </c>
      <c r="E13" s="101">
        <f>'Scenario 1'!E13</f>
        <v>13.604166666666666</v>
      </c>
      <c r="F13" s="78">
        <f>'BR 15'!E27</f>
        <v>65300000</v>
      </c>
      <c r="G13" s="91">
        <f>'BR 15'!F27</f>
        <v>4800000</v>
      </c>
      <c r="I13" s="27" t="str">
        <f>'BR 15'!G27</f>
        <v>Yes</v>
      </c>
      <c r="J13" s="28" t="str">
        <f>'BR 15'!H27</f>
        <v>Yes</v>
      </c>
      <c r="K13" s="29" t="str">
        <f>'BR 15'!I27</f>
        <v>No</v>
      </c>
      <c r="L13" s="89" t="str">
        <f>'BR 15'!B27</f>
        <v>LSR BPA LGIA Prepayment</v>
      </c>
    </row>
    <row r="14" spans="2:12" x14ac:dyDescent="0.35">
      <c r="B14" s="63" t="str">
        <f>'BR 15'!B28</f>
        <v>Mint Farm Deferral</v>
      </c>
      <c r="C14" s="73" t="str">
        <f>'BR 15'!D28</f>
        <v>Electric Gen.</v>
      </c>
      <c r="D14" s="73" t="s">
        <v>87</v>
      </c>
      <c r="E14" s="102">
        <f>'Scenario 1'!E14</f>
        <v>4.6923788548698599</v>
      </c>
      <c r="F14" s="79">
        <f>'BR 15'!E28</f>
        <v>13537757</v>
      </c>
      <c r="G14" s="92">
        <f>'BR 15'!F28</f>
        <v>2885052</v>
      </c>
      <c r="I14" s="32" t="str">
        <f>'BR 15'!G28</f>
        <v>Yes</v>
      </c>
      <c r="J14" s="33" t="str">
        <f>'BR 15'!H28</f>
        <v>Yes</v>
      </c>
      <c r="K14" s="34" t="str">
        <f>'BR 15'!I28</f>
        <v>Yes</v>
      </c>
      <c r="L14" s="90" t="str">
        <f>'BR 15'!B28</f>
        <v>Mint Farm Deferral</v>
      </c>
    </row>
    <row r="15" spans="2:12" x14ac:dyDescent="0.35">
      <c r="B15" s="66" t="str">
        <f>'BR 15'!B29</f>
        <v>Env. Deferrals - Gas</v>
      </c>
      <c r="C15" s="70" t="str">
        <f>'BR 15'!D29</f>
        <v>Gas</v>
      </c>
      <c r="D15" s="70" t="s">
        <v>87</v>
      </c>
      <c r="E15" s="100">
        <f>'Scenario 1'!E16</f>
        <v>2.6795698256393865</v>
      </c>
      <c r="F15" s="80">
        <f>'BR 15'!E29</f>
        <v>25349170</v>
      </c>
      <c r="G15" s="93">
        <f>'BR 15'!F29</f>
        <v>9460164</v>
      </c>
      <c r="I15" s="67" t="str">
        <f>'BR 15'!G29</f>
        <v>Yes</v>
      </c>
      <c r="J15" s="68" t="str">
        <f>'BR 15'!H29</f>
        <v>No</v>
      </c>
      <c r="K15" s="69" t="str">
        <f>'BR 15'!I29</f>
        <v>No</v>
      </c>
      <c r="L15" s="88" t="str">
        <f>'BR 15'!B29</f>
        <v>Env. Deferrals - Gas</v>
      </c>
    </row>
    <row r="16" spans="2:12" x14ac:dyDescent="0.35">
      <c r="B16" s="36" t="str">
        <f>'BR 15'!B30</f>
        <v>GTZ Deferrals - Gas</v>
      </c>
      <c r="C16" s="39" t="str">
        <f>'BR 15'!D30</f>
        <v>Gas</v>
      </c>
      <c r="D16" s="39" t="s">
        <v>87</v>
      </c>
      <c r="E16" s="101">
        <f>'Scenario 1'!E17</f>
        <v>2.8333333333333335</v>
      </c>
      <c r="F16" s="78">
        <f>'BR 15'!E30</f>
        <v>10200000</v>
      </c>
      <c r="G16" s="91">
        <f>'BR 15'!F30</f>
        <v>3600000</v>
      </c>
      <c r="I16" s="27" t="str">
        <f>'BR 15'!G30</f>
        <v>Yes</v>
      </c>
      <c r="J16" s="28" t="str">
        <f>'BR 15'!H30</f>
        <v>No</v>
      </c>
      <c r="K16" s="29" t="str">
        <f>'BR 15'!I30</f>
        <v>No</v>
      </c>
      <c r="L16" s="89" t="str">
        <f>'BR 15'!B30</f>
        <v>GTZ Deferrals - Gas</v>
      </c>
    </row>
    <row r="17" spans="2:12" x14ac:dyDescent="0.35">
      <c r="B17" s="36" t="str">
        <f>'BR 15'!B31</f>
        <v>AMI Deferrals - Gas</v>
      </c>
      <c r="C17" s="39" t="str">
        <f>'BR 15'!D31</f>
        <v>Gas</v>
      </c>
      <c r="D17" s="39" t="s">
        <v>87</v>
      </c>
      <c r="E17" s="101">
        <f>'Scenario 1'!E18</f>
        <v>2.7619047619047619</v>
      </c>
      <c r="F17" s="78">
        <f>'BR 15'!E31</f>
        <v>5800000</v>
      </c>
      <c r="G17" s="91">
        <f>'BR 15'!F31</f>
        <v>2100000</v>
      </c>
      <c r="I17" s="27" t="str">
        <f>'BR 15'!G31</f>
        <v>Yes</v>
      </c>
      <c r="J17" s="28" t="str">
        <f>'BR 15'!H31</f>
        <v>No</v>
      </c>
      <c r="K17" s="29" t="str">
        <f>'BR 15'!I31</f>
        <v>No</v>
      </c>
      <c r="L17" s="89" t="str">
        <f>'BR 15'!B31</f>
        <v>AMI Deferrals - Gas</v>
      </c>
    </row>
    <row r="18" spans="2:12" x14ac:dyDescent="0.35">
      <c r="B18" s="63" t="str">
        <f>'BR 15'!B32</f>
        <v>PGA 106B</v>
      </c>
      <c r="C18" s="73" t="str">
        <f>'BR 15'!D32</f>
        <v>Gas Supply</v>
      </c>
      <c r="D18" s="73" t="s">
        <v>89</v>
      </c>
      <c r="E18" s="102">
        <f>'Scenario 1'!E19</f>
        <v>1.2997028031510767</v>
      </c>
      <c r="F18" s="79">
        <f>'BR 15'!E32</f>
        <v>70600150</v>
      </c>
      <c r="G18" s="92">
        <f>'BR 15'!F32</f>
        <v>54320226</v>
      </c>
      <c r="I18" s="32" t="str">
        <f>'BR 15'!G32</f>
        <v>Yes</v>
      </c>
      <c r="J18" s="33" t="str">
        <f>'BR 15'!H32</f>
        <v>Yes</v>
      </c>
      <c r="K18" s="34" t="str">
        <f>'BR 15'!I32</f>
        <v>Yes</v>
      </c>
      <c r="L18" s="90" t="str">
        <f>'BR 15'!B32</f>
        <v>PGA 106B</v>
      </c>
    </row>
    <row r="19" spans="2:12" x14ac:dyDescent="0.35">
      <c r="B19" s="74"/>
      <c r="C19" s="45"/>
      <c r="D19" s="45"/>
      <c r="E19" s="45"/>
      <c r="F19" s="45"/>
      <c r="G19" s="46"/>
    </row>
    <row r="20" spans="2:12" x14ac:dyDescent="0.35">
      <c r="B20" s="47"/>
      <c r="C20" s="41"/>
      <c r="D20" s="41"/>
      <c r="E20" s="41"/>
      <c r="F20" s="75">
        <f>'BR 15'!E34</f>
        <v>349764329</v>
      </c>
      <c r="G20" s="55">
        <f>'BR 15'!F34</f>
        <v>95327140</v>
      </c>
    </row>
    <row r="21" spans="2:12" x14ac:dyDescent="0.35">
      <c r="B21" s="47"/>
      <c r="C21" s="41"/>
      <c r="D21" s="41"/>
      <c r="E21" s="41"/>
      <c r="F21" s="75">
        <f>'BR 15'!E35</f>
        <v>111949320</v>
      </c>
      <c r="G21" s="55">
        <f>'BR 15'!F35</f>
        <v>69480390</v>
      </c>
    </row>
    <row r="22" spans="2:12" ht="15" thickBot="1" x14ac:dyDescent="0.4">
      <c r="B22" s="47"/>
      <c r="C22" s="41"/>
      <c r="D22" s="41"/>
      <c r="E22" s="41"/>
      <c r="F22" s="76">
        <f>'BR 15'!E36</f>
        <v>461713649</v>
      </c>
      <c r="G22" s="56">
        <f>'BR 15'!F36</f>
        <v>164807530</v>
      </c>
    </row>
    <row r="23" spans="2:12" ht="15" thickTop="1" x14ac:dyDescent="0.35">
      <c r="B23" s="94"/>
      <c r="C23" s="16"/>
      <c r="D23" s="16"/>
      <c r="E23" s="16"/>
      <c r="F23" s="16"/>
      <c r="G23" s="64"/>
    </row>
  </sheetData>
  <mergeCells count="1">
    <mergeCell ref="I3:K4"/>
  </mergeCells>
  <conditionalFormatting sqref="I6:K18">
    <cfRule type="cellIs" dxfId="13" priority="1" operator="equal">
      <formula>"Yes"</formula>
    </cfRule>
    <cfRule type="cellIs" dxfId="12" priority="2" operator="equal">
      <formula>"No"</formula>
    </cfRule>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A89"/>
  <sheetViews>
    <sheetView zoomScaleNormal="100" workbookViewId="0">
      <pane xSplit="1" topLeftCell="B1" activePane="topRight" state="frozen"/>
      <selection activeCell="D7" sqref="D7"/>
      <selection pane="topRight" activeCell="B1" sqref="B1"/>
    </sheetView>
  </sheetViews>
  <sheetFormatPr defaultRowHeight="14.5" x14ac:dyDescent="0.35"/>
  <cols>
    <col min="1" max="1" width="15.81640625" customWidth="1"/>
    <col min="2" max="2" width="15.54296875" customWidth="1"/>
    <col min="3" max="3" width="15.1796875" customWidth="1"/>
    <col min="4" max="4" width="15.7265625" bestFit="1" customWidth="1"/>
    <col min="5" max="5" width="15.1796875" bestFit="1" customWidth="1"/>
    <col min="6" max="6" width="16.1796875" bestFit="1" customWidth="1"/>
    <col min="7" max="7" width="16.1796875" customWidth="1"/>
    <col min="8" max="9" width="15.1796875" bestFit="1" customWidth="1"/>
    <col min="10" max="10" width="16.1796875" bestFit="1" customWidth="1"/>
    <col min="11" max="11" width="15.1796875" bestFit="1" customWidth="1"/>
    <col min="12" max="15" width="15.1796875" customWidth="1"/>
    <col min="16" max="16" width="15.1796875" bestFit="1" customWidth="1"/>
    <col min="17" max="17" width="14.54296875" customWidth="1"/>
    <col min="18" max="18" width="15.1796875" customWidth="1"/>
    <col min="19" max="19" width="15.1796875" bestFit="1" customWidth="1"/>
    <col min="20" max="51" width="13.81640625" bestFit="1" customWidth="1"/>
    <col min="52" max="54" width="14.54296875" bestFit="1" customWidth="1"/>
  </cols>
  <sheetData>
    <row r="1" spans="1:30" x14ac:dyDescent="0.35">
      <c r="B1" s="180" t="s">
        <v>93</v>
      </c>
      <c r="C1" s="181">
        <f>B66</f>
        <v>13</v>
      </c>
    </row>
    <row r="2" spans="1:30" x14ac:dyDescent="0.35">
      <c r="B2" s="180" t="s">
        <v>94</v>
      </c>
      <c r="C2" s="181">
        <f>B82</f>
        <v>15</v>
      </c>
      <c r="H2" s="4" t="s">
        <v>51</v>
      </c>
      <c r="K2" s="4" t="s">
        <v>51</v>
      </c>
      <c r="M2" s="35" t="s">
        <v>43</v>
      </c>
    </row>
    <row r="3" spans="1:30" x14ac:dyDescent="0.35">
      <c r="A3" s="137" t="s">
        <v>76</v>
      </c>
      <c r="B3" s="4"/>
      <c r="C3" s="4"/>
      <c r="D3" s="4"/>
      <c r="E3" s="4" t="s">
        <v>70</v>
      </c>
      <c r="F3" s="4" t="s">
        <v>21</v>
      </c>
      <c r="G3" s="4" t="s">
        <v>49</v>
      </c>
      <c r="H3" s="4" t="s">
        <v>52</v>
      </c>
      <c r="I3" s="14">
        <v>44012</v>
      </c>
      <c r="J3" s="4" t="s">
        <v>49</v>
      </c>
      <c r="K3" s="4" t="s">
        <v>52</v>
      </c>
      <c r="M3" s="15" t="s">
        <v>36</v>
      </c>
    </row>
    <row r="4" spans="1:30" x14ac:dyDescent="0.35">
      <c r="A4" s="138" t="s">
        <v>62</v>
      </c>
      <c r="B4" s="26" t="s">
        <v>0</v>
      </c>
      <c r="C4" s="25"/>
      <c r="D4" s="5" t="s">
        <v>14</v>
      </c>
      <c r="E4" s="5" t="s">
        <v>71</v>
      </c>
      <c r="F4" s="5" t="s">
        <v>22</v>
      </c>
      <c r="G4" s="5" t="s">
        <v>50</v>
      </c>
      <c r="H4" s="5" t="s">
        <v>53</v>
      </c>
      <c r="I4" s="5" t="s">
        <v>20</v>
      </c>
      <c r="J4" s="5" t="s">
        <v>50</v>
      </c>
      <c r="K4" s="5" t="s">
        <v>53</v>
      </c>
      <c r="M4" s="16">
        <v>2020</v>
      </c>
      <c r="N4" s="16">
        <f t="shared" ref="N4:AD4" si="0">M4+1</f>
        <v>2021</v>
      </c>
      <c r="O4" s="16">
        <f t="shared" si="0"/>
        <v>2022</v>
      </c>
      <c r="P4" s="16">
        <f t="shared" si="0"/>
        <v>2023</v>
      </c>
      <c r="Q4" s="16">
        <f t="shared" si="0"/>
        <v>2024</v>
      </c>
      <c r="R4" s="16">
        <f t="shared" si="0"/>
        <v>2025</v>
      </c>
      <c r="S4" s="16">
        <f t="shared" si="0"/>
        <v>2026</v>
      </c>
      <c r="T4" s="16">
        <f t="shared" si="0"/>
        <v>2027</v>
      </c>
      <c r="U4" s="16">
        <f t="shared" si="0"/>
        <v>2028</v>
      </c>
      <c r="V4" s="16">
        <f t="shared" si="0"/>
        <v>2029</v>
      </c>
      <c r="W4" s="16">
        <f t="shared" si="0"/>
        <v>2030</v>
      </c>
      <c r="X4" s="16">
        <f t="shared" si="0"/>
        <v>2031</v>
      </c>
      <c r="Y4" s="16">
        <f t="shared" si="0"/>
        <v>2032</v>
      </c>
      <c r="Z4" s="16">
        <f t="shared" si="0"/>
        <v>2033</v>
      </c>
      <c r="AA4" s="16">
        <f t="shared" si="0"/>
        <v>2034</v>
      </c>
      <c r="AB4" s="16">
        <f t="shared" si="0"/>
        <v>2035</v>
      </c>
      <c r="AC4" s="16">
        <f t="shared" si="0"/>
        <v>2036</v>
      </c>
      <c r="AD4" s="16">
        <f t="shared" si="0"/>
        <v>2037</v>
      </c>
    </row>
    <row r="5" spans="1:30" x14ac:dyDescent="0.35">
      <c r="A5" s="27" t="s">
        <v>44</v>
      </c>
      <c r="B5" s="36" t="s">
        <v>1</v>
      </c>
      <c r="C5" s="19"/>
      <c r="D5" t="s">
        <v>15</v>
      </c>
      <c r="E5" s="37">
        <f>I5/F5</f>
        <v>2.8120468112243717</v>
      </c>
      <c r="F5" s="1">
        <v>38844188</v>
      </c>
      <c r="G5" s="1"/>
      <c r="H5" s="1"/>
      <c r="I5" s="1">
        <v>109231675</v>
      </c>
      <c r="J5" s="1"/>
      <c r="K5" s="1"/>
      <c r="L5" s="21"/>
      <c r="M5" s="1">
        <v>19345035</v>
      </c>
      <c r="N5" s="1">
        <v>38121791</v>
      </c>
      <c r="O5" s="1">
        <v>22428529</v>
      </c>
      <c r="P5" s="1">
        <v>22652745</v>
      </c>
      <c r="Q5" s="1">
        <v>6683575</v>
      </c>
      <c r="R5" s="1">
        <f t="shared" ref="R5:AC5" si="1">IF(($E5+2020-R$4)&gt;1,$F5,IF(($E5+2020-R$4)&gt;0,($E5+2020-R$4)*$F5,0))</f>
        <v>0</v>
      </c>
      <c r="S5" s="1">
        <f t="shared" si="1"/>
        <v>0</v>
      </c>
      <c r="T5" s="1">
        <f t="shared" si="1"/>
        <v>0</v>
      </c>
      <c r="U5" s="1">
        <f t="shared" si="1"/>
        <v>0</v>
      </c>
      <c r="V5" s="1">
        <f t="shared" si="1"/>
        <v>0</v>
      </c>
      <c r="W5" s="1">
        <f t="shared" si="1"/>
        <v>0</v>
      </c>
      <c r="X5" s="1">
        <f t="shared" si="1"/>
        <v>0</v>
      </c>
      <c r="Y5" s="1">
        <f t="shared" si="1"/>
        <v>0</v>
      </c>
      <c r="Z5" s="1">
        <f t="shared" si="1"/>
        <v>0</v>
      </c>
      <c r="AA5" s="1">
        <f t="shared" si="1"/>
        <v>0</v>
      </c>
      <c r="AB5" s="1">
        <f t="shared" si="1"/>
        <v>0</v>
      </c>
      <c r="AC5" s="1">
        <f t="shared" si="1"/>
        <v>0</v>
      </c>
    </row>
    <row r="6" spans="1:30" x14ac:dyDescent="0.35">
      <c r="A6" s="27" t="s">
        <v>44</v>
      </c>
      <c r="B6" s="36" t="s">
        <v>6</v>
      </c>
      <c r="C6" s="19"/>
      <c r="D6" t="s">
        <v>15</v>
      </c>
      <c r="E6" s="37">
        <f>I6/F6</f>
        <v>2.53434723095658</v>
      </c>
      <c r="F6" s="1">
        <v>1575833</v>
      </c>
      <c r="G6" s="1"/>
      <c r="H6" s="1"/>
      <c r="I6" s="1">
        <v>3993708</v>
      </c>
      <c r="J6" s="1"/>
      <c r="K6" s="1"/>
      <c r="L6" s="21"/>
      <c r="M6" s="1">
        <v>787916</v>
      </c>
      <c r="N6" s="1">
        <v>1575833</v>
      </c>
      <c r="O6" s="1">
        <v>1275181</v>
      </c>
      <c r="P6" s="1">
        <v>152048</v>
      </c>
      <c r="Q6" s="1">
        <v>152048</v>
      </c>
      <c r="R6" s="1">
        <v>50683</v>
      </c>
      <c r="S6" s="1">
        <f t="shared" ref="S6:AC9" si="2">IF(($E6+2020-S$4)&gt;1,$F6,IF(($E6+2020-S$4)&gt;0,($E6+2020-S$4)*$F6,0))</f>
        <v>0</v>
      </c>
      <c r="T6" s="1">
        <f t="shared" si="2"/>
        <v>0</v>
      </c>
      <c r="U6" s="1">
        <f t="shared" si="2"/>
        <v>0</v>
      </c>
      <c r="V6" s="1">
        <f t="shared" si="2"/>
        <v>0</v>
      </c>
      <c r="W6" s="1">
        <f t="shared" si="2"/>
        <v>0</v>
      </c>
      <c r="X6" s="1">
        <f t="shared" si="2"/>
        <v>0</v>
      </c>
      <c r="Y6" s="1">
        <f t="shared" si="2"/>
        <v>0</v>
      </c>
      <c r="Z6" s="1">
        <f t="shared" si="2"/>
        <v>0</v>
      </c>
      <c r="AA6" s="1">
        <f t="shared" si="2"/>
        <v>0</v>
      </c>
      <c r="AB6" s="1">
        <f t="shared" si="2"/>
        <v>0</v>
      </c>
      <c r="AC6" s="1">
        <f t="shared" si="2"/>
        <v>0</v>
      </c>
    </row>
    <row r="7" spans="1:30" x14ac:dyDescent="0.35">
      <c r="A7" s="27" t="s">
        <v>44</v>
      </c>
      <c r="B7" s="36" t="s">
        <v>8</v>
      </c>
      <c r="C7" s="19"/>
      <c r="D7" t="s">
        <v>15</v>
      </c>
      <c r="E7" s="37">
        <f>I7/F7</f>
        <v>2.842857142857143</v>
      </c>
      <c r="F7" s="17">
        <v>7000000</v>
      </c>
      <c r="G7" s="17"/>
      <c r="H7" s="17"/>
      <c r="I7" s="17">
        <v>19900000</v>
      </c>
      <c r="J7" s="1"/>
      <c r="K7" s="1"/>
      <c r="L7" s="21"/>
      <c r="M7" s="1">
        <v>3517336</v>
      </c>
      <c r="N7" s="1">
        <v>7034672</v>
      </c>
      <c r="O7" s="1">
        <v>7034672</v>
      </c>
      <c r="P7" s="1">
        <v>2344891</v>
      </c>
      <c r="Q7" s="1">
        <f t="shared" ref="Q7:R9" si="3">IF(($E7+2020-Q$4)&gt;1,$F7,IF(($E7+2020-Q$4)&gt;0,($E7+2020-Q$4)*$F7,0))</f>
        <v>0</v>
      </c>
      <c r="R7" s="1">
        <f t="shared" si="3"/>
        <v>0</v>
      </c>
      <c r="S7" s="1">
        <f t="shared" si="2"/>
        <v>0</v>
      </c>
      <c r="T7" s="1">
        <f t="shared" si="2"/>
        <v>0</v>
      </c>
      <c r="U7" s="1">
        <f t="shared" si="2"/>
        <v>0</v>
      </c>
      <c r="V7" s="1">
        <f t="shared" si="2"/>
        <v>0</v>
      </c>
      <c r="W7" s="1">
        <f t="shared" si="2"/>
        <v>0</v>
      </c>
      <c r="X7" s="1">
        <f t="shared" si="2"/>
        <v>0</v>
      </c>
      <c r="Y7" s="1">
        <f t="shared" si="2"/>
        <v>0</v>
      </c>
      <c r="Z7" s="1">
        <f t="shared" si="2"/>
        <v>0</v>
      </c>
      <c r="AA7" s="1">
        <f t="shared" si="2"/>
        <v>0</v>
      </c>
      <c r="AB7" s="1">
        <f t="shared" si="2"/>
        <v>0</v>
      </c>
      <c r="AC7" s="1">
        <f t="shared" si="2"/>
        <v>0</v>
      </c>
    </row>
    <row r="8" spans="1:30" x14ac:dyDescent="0.35">
      <c r="A8" s="27" t="s">
        <v>44</v>
      </c>
      <c r="B8" s="36" t="s">
        <v>11</v>
      </c>
      <c r="C8" s="19"/>
      <c r="D8" t="s">
        <v>15</v>
      </c>
      <c r="E8" s="37">
        <f>I8/F8</f>
        <v>2.795918367346939</v>
      </c>
      <c r="F8" s="17">
        <v>4900000</v>
      </c>
      <c r="G8" s="17"/>
      <c r="H8" s="17"/>
      <c r="I8" s="17">
        <v>13700000</v>
      </c>
      <c r="J8" s="1"/>
      <c r="K8" s="1"/>
      <c r="L8" s="21"/>
      <c r="M8" s="1">
        <v>2434223</v>
      </c>
      <c r="N8" s="1">
        <v>4868445</v>
      </c>
      <c r="O8" s="1">
        <v>4868445</v>
      </c>
      <c r="P8" s="1">
        <v>1622815</v>
      </c>
      <c r="Q8" s="1">
        <f t="shared" si="3"/>
        <v>0</v>
      </c>
      <c r="R8" s="1">
        <f t="shared" si="3"/>
        <v>0</v>
      </c>
      <c r="S8" s="1">
        <f t="shared" si="2"/>
        <v>0</v>
      </c>
      <c r="T8" s="1">
        <f t="shared" si="2"/>
        <v>0</v>
      </c>
      <c r="U8" s="1">
        <f t="shared" si="2"/>
        <v>0</v>
      </c>
      <c r="V8" s="1">
        <f t="shared" si="2"/>
        <v>0</v>
      </c>
      <c r="W8" s="1">
        <f t="shared" si="2"/>
        <v>0</v>
      </c>
      <c r="X8" s="1">
        <f t="shared" si="2"/>
        <v>0</v>
      </c>
      <c r="Y8" s="1">
        <f t="shared" si="2"/>
        <v>0</v>
      </c>
      <c r="Z8" s="1">
        <f t="shared" si="2"/>
        <v>0</v>
      </c>
      <c r="AA8" s="1">
        <f t="shared" si="2"/>
        <v>0</v>
      </c>
      <c r="AB8" s="1">
        <f t="shared" si="2"/>
        <v>0</v>
      </c>
      <c r="AC8" s="1">
        <f t="shared" si="2"/>
        <v>0</v>
      </c>
    </row>
    <row r="9" spans="1:30" x14ac:dyDescent="0.35">
      <c r="A9" s="27" t="s">
        <v>44</v>
      </c>
      <c r="B9" s="36" t="s">
        <v>74</v>
      </c>
      <c r="C9" s="19"/>
      <c r="D9" t="s">
        <v>15</v>
      </c>
      <c r="E9" s="37">
        <f>I9/F9</f>
        <v>0.85461816699929305</v>
      </c>
      <c r="F9" s="17">
        <v>20602698</v>
      </c>
      <c r="G9" s="17">
        <f>SUM(F5:F9)</f>
        <v>72922719</v>
      </c>
      <c r="H9" s="17">
        <f>SUMIF($A$5:$A$9,"YES",F5:F9)</f>
        <v>72922719</v>
      </c>
      <c r="I9" s="17">
        <v>17607440</v>
      </c>
      <c r="J9" s="1">
        <f>SUM(I5:I9)</f>
        <v>164432823</v>
      </c>
      <c r="K9" s="1">
        <f>SUMIF($A$5:$A$9,"YES",I5:I9)</f>
        <v>164432823</v>
      </c>
      <c r="L9" s="183"/>
      <c r="M9" s="1">
        <v>9984320</v>
      </c>
      <c r="N9" s="1">
        <f>I9-M9</f>
        <v>7623120</v>
      </c>
      <c r="O9" s="1">
        <f>IF(($E9+2020-O$4)&gt;1,$F9,IF(($E9+2020-O$4)&gt;0,($E9+2020-O$4)*$F9,0))</f>
        <v>0</v>
      </c>
      <c r="P9" s="1">
        <f>IF(($E9+2020-P$4)&gt;1,$F9,IF(($E9+2020-P$4)&gt;0,($E9+2020-P$4)*$F9,0))</f>
        <v>0</v>
      </c>
      <c r="Q9" s="1">
        <f t="shared" si="3"/>
        <v>0</v>
      </c>
      <c r="R9" s="1">
        <f t="shared" si="3"/>
        <v>0</v>
      </c>
      <c r="S9" s="1">
        <f t="shared" si="2"/>
        <v>0</v>
      </c>
      <c r="T9" s="1">
        <f t="shared" si="2"/>
        <v>0</v>
      </c>
      <c r="U9" s="1">
        <f t="shared" si="2"/>
        <v>0</v>
      </c>
      <c r="V9" s="1">
        <f t="shared" si="2"/>
        <v>0</v>
      </c>
      <c r="W9" s="1">
        <f t="shared" si="2"/>
        <v>0</v>
      </c>
      <c r="X9" s="1">
        <f t="shared" si="2"/>
        <v>0</v>
      </c>
      <c r="Y9" s="1">
        <f t="shared" si="2"/>
        <v>0</v>
      </c>
      <c r="Z9" s="1">
        <f t="shared" si="2"/>
        <v>0</v>
      </c>
      <c r="AA9" s="1">
        <f t="shared" si="2"/>
        <v>0</v>
      </c>
      <c r="AB9" s="1">
        <f t="shared" si="2"/>
        <v>0</v>
      </c>
      <c r="AC9" s="1">
        <f t="shared" si="2"/>
        <v>0</v>
      </c>
    </row>
    <row r="10" spans="1:30" x14ac:dyDescent="0.35">
      <c r="A10" s="30"/>
      <c r="B10" s="36"/>
      <c r="C10" s="19"/>
      <c r="E10" s="38"/>
      <c r="F10" s="17"/>
      <c r="G10" s="17"/>
      <c r="H10" s="17"/>
      <c r="I10" s="19"/>
      <c r="J10" s="1"/>
      <c r="K10" s="1"/>
      <c r="L10" s="21"/>
      <c r="M10" s="1"/>
    </row>
    <row r="11" spans="1:30" x14ac:dyDescent="0.35">
      <c r="A11" s="27" t="s">
        <v>44</v>
      </c>
      <c r="B11" s="36" t="s">
        <v>2</v>
      </c>
      <c r="C11" s="19"/>
      <c r="D11" t="s">
        <v>16</v>
      </c>
      <c r="E11" s="37">
        <f>I11/F11</f>
        <v>3.4282925209495678</v>
      </c>
      <c r="F11" s="17">
        <v>7631303</v>
      </c>
      <c r="G11" s="17"/>
      <c r="H11" s="17"/>
      <c r="I11" s="17">
        <v>26162339</v>
      </c>
      <c r="J11" s="1"/>
      <c r="K11" s="1"/>
      <c r="L11" s="21"/>
      <c r="M11" s="1">
        <v>3465061</v>
      </c>
      <c r="N11" s="1">
        <v>5440642</v>
      </c>
      <c r="O11" s="1">
        <v>4410185</v>
      </c>
      <c r="P11" s="1">
        <v>3800077</v>
      </c>
      <c r="Q11" s="1">
        <v>2801046</v>
      </c>
      <c r="R11" s="1">
        <v>1963456</v>
      </c>
      <c r="S11" s="1">
        <v>1588503</v>
      </c>
      <c r="T11" s="1">
        <v>1043862</v>
      </c>
      <c r="U11" s="1">
        <v>669756</v>
      </c>
      <c r="V11" s="1">
        <v>512298</v>
      </c>
      <c r="W11" s="1">
        <v>436228</v>
      </c>
      <c r="X11" s="1">
        <f t="shared" ref="X11:AC11" si="4">IF(($E11+2020-X$4)&gt;1,$F11,IF(($E11+2020-X$4)&gt;0,($E11+2020-X$4)*$F11,0))</f>
        <v>0</v>
      </c>
      <c r="Y11" s="1">
        <f t="shared" si="4"/>
        <v>0</v>
      </c>
      <c r="Z11" s="1">
        <f t="shared" si="4"/>
        <v>0</v>
      </c>
      <c r="AA11" s="1">
        <f t="shared" si="4"/>
        <v>0</v>
      </c>
      <c r="AB11" s="1">
        <f t="shared" si="4"/>
        <v>0</v>
      </c>
      <c r="AC11" s="1">
        <f t="shared" si="4"/>
        <v>0</v>
      </c>
    </row>
    <row r="12" spans="1:30" x14ac:dyDescent="0.35">
      <c r="A12" s="27" t="s">
        <v>44</v>
      </c>
      <c r="B12" s="36" t="s">
        <v>3</v>
      </c>
      <c r="C12" s="19"/>
      <c r="D12" t="s">
        <v>16</v>
      </c>
      <c r="E12" s="37">
        <f>I12/F12</f>
        <v>11.333332674949697</v>
      </c>
      <c r="F12" s="17">
        <v>7088066</v>
      </c>
      <c r="G12" s="17"/>
      <c r="H12" s="17"/>
      <c r="I12" s="17">
        <v>80331410</v>
      </c>
      <c r="J12" s="1"/>
      <c r="K12" s="1"/>
      <c r="L12" s="21"/>
      <c r="M12" s="1">
        <v>3544033</v>
      </c>
      <c r="N12" s="1">
        <v>7088066</v>
      </c>
      <c r="O12" s="1">
        <v>7088066</v>
      </c>
      <c r="P12" s="1">
        <v>7088066</v>
      </c>
      <c r="Q12" s="1">
        <v>7088066</v>
      </c>
      <c r="R12" s="1">
        <v>7088066</v>
      </c>
      <c r="S12" s="1">
        <v>7088066</v>
      </c>
      <c r="T12" s="1">
        <v>7088066</v>
      </c>
      <c r="U12" s="1">
        <v>7088066</v>
      </c>
      <c r="V12" s="1">
        <v>7088066</v>
      </c>
      <c r="W12" s="1">
        <v>7088066</v>
      </c>
      <c r="X12" s="1">
        <v>5906721</v>
      </c>
      <c r="Y12" s="1">
        <f>IF(($E12+2020-Y$4)&gt;1,$F12,IF(($E12+2020-Y$4)&gt;0,($E12+2020-Y$4)*$F12,0))</f>
        <v>0</v>
      </c>
      <c r="Z12" s="1">
        <f>IF(($E12+2020-Z$4)&gt;1,$F12,IF(($E12+2020-Z$4)&gt;0,($E12+2020-Z$4)*$F12,0))</f>
        <v>0</v>
      </c>
      <c r="AA12" s="1">
        <f>IF(($E12+2020-AA$4)&gt;1,$F12,IF(($E12+2020-AA$4)&gt;0,($E12+2020-AA$4)*$F12,0))</f>
        <v>0</v>
      </c>
      <c r="AB12" s="1">
        <f>IF(($E12+2020-AB$4)&gt;1,$F12,IF(($E12+2020-AB$4)&gt;0,($E12+2020-AB$4)*$F12,0))</f>
        <v>0</v>
      </c>
      <c r="AC12" s="1">
        <f>IF(($E12+2020-AC$4)&gt;1,$F12,IF(($E12+2020-AC$4)&gt;0,($E12+2020-AC$4)*$F12,0))</f>
        <v>0</v>
      </c>
    </row>
    <row r="13" spans="1:30" x14ac:dyDescent="0.35">
      <c r="A13" s="27" t="s">
        <v>44</v>
      </c>
      <c r="B13" s="36" t="s">
        <v>4</v>
      </c>
      <c r="C13" s="19"/>
      <c r="D13" t="s">
        <v>16</v>
      </c>
      <c r="E13" s="37">
        <f>I13/F13</f>
        <v>13.604166666666666</v>
      </c>
      <c r="F13" s="17">
        <v>4800000</v>
      </c>
      <c r="G13" s="17"/>
      <c r="H13" s="17"/>
      <c r="I13" s="17">
        <v>65300000</v>
      </c>
      <c r="J13" s="1"/>
      <c r="K13" s="1"/>
      <c r="L13" s="21"/>
      <c r="M13" s="1">
        <v>2438618</v>
      </c>
      <c r="N13" s="1">
        <v>5101774</v>
      </c>
      <c r="O13" s="1">
        <v>5551122</v>
      </c>
      <c r="P13" s="1">
        <v>5827664</v>
      </c>
      <c r="Q13" s="1">
        <v>6317428</v>
      </c>
      <c r="R13" s="1">
        <v>6631622</v>
      </c>
      <c r="S13" s="1">
        <v>7173188</v>
      </c>
      <c r="T13" s="1">
        <v>7521194</v>
      </c>
      <c r="U13" s="1">
        <v>8113886</v>
      </c>
      <c r="V13" s="1">
        <v>5436761</v>
      </c>
      <c r="W13" s="1">
        <v>687420</v>
      </c>
      <c r="X13" s="1">
        <v>687420</v>
      </c>
      <c r="Y13" s="1">
        <v>687420</v>
      </c>
      <c r="Z13" s="1">
        <v>687420</v>
      </c>
      <c r="AA13" s="1">
        <v>687420</v>
      </c>
      <c r="AB13" s="1">
        <v>687420</v>
      </c>
      <c r="AC13" s="1">
        <v>687420</v>
      </c>
      <c r="AD13" s="1">
        <v>308424</v>
      </c>
    </row>
    <row r="14" spans="1:30" x14ac:dyDescent="0.35">
      <c r="A14" s="27" t="s">
        <v>44</v>
      </c>
      <c r="B14" s="36" t="s">
        <v>5</v>
      </c>
      <c r="C14" s="19"/>
      <c r="D14" t="s">
        <v>16</v>
      </c>
      <c r="E14" s="37">
        <f>I14/F14</f>
        <v>4.6923788548698599</v>
      </c>
      <c r="F14" s="17">
        <v>2885052</v>
      </c>
      <c r="G14" s="17">
        <f>SUM(F11:F14)</f>
        <v>22404421</v>
      </c>
      <c r="H14" s="17">
        <f>SUMIF($A$11:$A$14,"YES",F11:F14)</f>
        <v>22404421</v>
      </c>
      <c r="I14" s="17">
        <v>13537757</v>
      </c>
      <c r="J14" s="1">
        <f>SUM(I11:I14)</f>
        <v>185331506</v>
      </c>
      <c r="K14" s="1">
        <f>SUMIF($A$11:$A$14,"YES",I11:I14)</f>
        <v>185331506</v>
      </c>
      <c r="L14" s="21"/>
      <c r="M14" s="1">
        <v>1442526</v>
      </c>
      <c r="N14" s="1">
        <v>2885052</v>
      </c>
      <c r="O14" s="1">
        <v>2885052</v>
      </c>
      <c r="P14" s="1">
        <v>2885052</v>
      </c>
      <c r="Q14" s="1">
        <v>2885052</v>
      </c>
      <c r="R14" s="1">
        <v>555023</v>
      </c>
      <c r="S14" s="1">
        <f t="shared" ref="S14:AC14" si="5">IF(($E14+2020-S$4)&gt;1,$F14,IF(($E14+2020-S$4)&gt;0,($E14+2020-S$4)*$F14,0))</f>
        <v>0</v>
      </c>
      <c r="T14" s="1">
        <f t="shared" si="5"/>
        <v>0</v>
      </c>
      <c r="U14" s="1">
        <f t="shared" si="5"/>
        <v>0</v>
      </c>
      <c r="V14" s="1">
        <f t="shared" si="5"/>
        <v>0</v>
      </c>
      <c r="W14" s="1">
        <f t="shared" si="5"/>
        <v>0</v>
      </c>
      <c r="X14" s="1">
        <f t="shared" si="5"/>
        <v>0</v>
      </c>
      <c r="Y14" s="1">
        <f t="shared" si="5"/>
        <v>0</v>
      </c>
      <c r="Z14" s="1">
        <f t="shared" si="5"/>
        <v>0</v>
      </c>
      <c r="AA14" s="1">
        <f t="shared" si="5"/>
        <v>0</v>
      </c>
      <c r="AB14" s="1">
        <f t="shared" si="5"/>
        <v>0</v>
      </c>
      <c r="AC14" s="1">
        <f t="shared" si="5"/>
        <v>0</v>
      </c>
    </row>
    <row r="15" spans="1:30" x14ac:dyDescent="0.35">
      <c r="A15" s="30"/>
      <c r="B15" s="36"/>
      <c r="C15" s="19"/>
      <c r="E15" s="38"/>
      <c r="F15" s="17"/>
      <c r="G15" s="17"/>
      <c r="H15" s="17"/>
      <c r="I15" s="19"/>
      <c r="J15" s="1"/>
      <c r="K15" s="1"/>
      <c r="L15" s="21"/>
      <c r="M15" s="1"/>
    </row>
    <row r="16" spans="1:30" x14ac:dyDescent="0.35">
      <c r="A16" s="27" t="s">
        <v>44</v>
      </c>
      <c r="B16" s="36" t="s">
        <v>7</v>
      </c>
      <c r="C16" s="19"/>
      <c r="D16" t="s">
        <v>17</v>
      </c>
      <c r="E16" s="37">
        <f>I16/F16</f>
        <v>2.6795698256393865</v>
      </c>
      <c r="F16" s="17">
        <v>9460164</v>
      </c>
      <c r="G16" s="17"/>
      <c r="H16" s="17"/>
      <c r="I16" s="17">
        <v>25349170</v>
      </c>
      <c r="J16" s="1"/>
      <c r="K16" s="1"/>
      <c r="L16" s="21"/>
      <c r="M16" s="1">
        <v>4730082</v>
      </c>
      <c r="N16" s="1">
        <v>9460164</v>
      </c>
      <c r="O16" s="1">
        <v>9159512</v>
      </c>
      <c r="P16" s="1">
        <v>856891</v>
      </c>
      <c r="Q16" s="1">
        <v>856891</v>
      </c>
      <c r="R16" s="1">
        <f t="shared" ref="R16:AC19" si="6">IF(($E16+2020-R$4)&gt;1,$F16,IF(($E16+2020-R$4)&gt;0,($E16+2020-R$4)*$F16,0))</f>
        <v>0</v>
      </c>
      <c r="S16" s="1">
        <f t="shared" si="6"/>
        <v>0</v>
      </c>
      <c r="T16" s="1">
        <f t="shared" si="6"/>
        <v>0</v>
      </c>
      <c r="U16" s="1">
        <f t="shared" si="6"/>
        <v>0</v>
      </c>
      <c r="V16" s="1">
        <f t="shared" si="6"/>
        <v>0</v>
      </c>
      <c r="W16" s="1">
        <f t="shared" si="6"/>
        <v>0</v>
      </c>
      <c r="X16" s="1">
        <f t="shared" si="6"/>
        <v>0</v>
      </c>
      <c r="Y16" s="1">
        <f t="shared" si="6"/>
        <v>0</v>
      </c>
      <c r="Z16" s="1">
        <f t="shared" si="6"/>
        <v>0</v>
      </c>
      <c r="AA16" s="1">
        <f t="shared" si="6"/>
        <v>0</v>
      </c>
      <c r="AB16" s="1">
        <f t="shared" si="6"/>
        <v>0</v>
      </c>
      <c r="AC16" s="1">
        <f t="shared" si="6"/>
        <v>0</v>
      </c>
    </row>
    <row r="17" spans="1:29" x14ac:dyDescent="0.35">
      <c r="A17" s="27" t="s">
        <v>44</v>
      </c>
      <c r="B17" s="36" t="s">
        <v>9</v>
      </c>
      <c r="C17" s="19"/>
      <c r="D17" t="s">
        <v>17</v>
      </c>
      <c r="E17" s="37">
        <f>I17/F17</f>
        <v>2.8333333333333335</v>
      </c>
      <c r="F17" s="17">
        <v>3600000</v>
      </c>
      <c r="G17" s="17"/>
      <c r="H17" s="17"/>
      <c r="I17" s="17">
        <v>10200000</v>
      </c>
      <c r="J17" s="1"/>
      <c r="K17" s="1"/>
      <c r="L17" s="21"/>
      <c r="M17" s="1">
        <v>1796663</v>
      </c>
      <c r="N17" s="1">
        <v>3593326</v>
      </c>
      <c r="O17" s="1">
        <v>3593326</v>
      </c>
      <c r="P17" s="1">
        <v>1197775</v>
      </c>
      <c r="Q17" s="1">
        <f>IF(($E17+2020-Q$4)&gt;1,$F17,IF(($E17+2020-Q$4)&gt;0,($E17+2020-Q$4)*$F17,0))</f>
        <v>0</v>
      </c>
      <c r="R17" s="1">
        <f t="shared" si="6"/>
        <v>0</v>
      </c>
      <c r="S17" s="1">
        <f t="shared" si="6"/>
        <v>0</v>
      </c>
      <c r="T17" s="1">
        <f t="shared" si="6"/>
        <v>0</v>
      </c>
      <c r="U17" s="1">
        <f t="shared" si="6"/>
        <v>0</v>
      </c>
      <c r="V17" s="1">
        <f t="shared" si="6"/>
        <v>0</v>
      </c>
      <c r="W17" s="1">
        <f t="shared" si="6"/>
        <v>0</v>
      </c>
      <c r="X17" s="1">
        <f t="shared" si="6"/>
        <v>0</v>
      </c>
      <c r="Y17" s="1">
        <f t="shared" si="6"/>
        <v>0</v>
      </c>
      <c r="Z17" s="1">
        <f t="shared" si="6"/>
        <v>0</v>
      </c>
      <c r="AA17" s="1">
        <f t="shared" si="6"/>
        <v>0</v>
      </c>
      <c r="AB17" s="1">
        <f t="shared" si="6"/>
        <v>0</v>
      </c>
      <c r="AC17" s="1">
        <f t="shared" si="6"/>
        <v>0</v>
      </c>
    </row>
    <row r="18" spans="1:29" x14ac:dyDescent="0.35">
      <c r="A18" s="27" t="s">
        <v>44</v>
      </c>
      <c r="B18" s="36" t="s">
        <v>10</v>
      </c>
      <c r="C18" s="19"/>
      <c r="D18" t="s">
        <v>17</v>
      </c>
      <c r="E18" s="37">
        <f>I18/F18</f>
        <v>2.7619047619047619</v>
      </c>
      <c r="F18" s="17">
        <v>2100000</v>
      </c>
      <c r="G18" s="17">
        <f>SUM(F16:F18)</f>
        <v>15160164</v>
      </c>
      <c r="H18" s="17">
        <f>SUMIF($A$16:$A$18,"YES",F16:F18)</f>
        <v>15160164</v>
      </c>
      <c r="I18" s="17">
        <v>5800000</v>
      </c>
      <c r="J18" s="1">
        <f>SUM(I16:I18)</f>
        <v>41349170</v>
      </c>
      <c r="K18" s="1">
        <f>SUMIF($A$16:$A$18,"YES",I16:I18)</f>
        <v>41349170</v>
      </c>
      <c r="L18" s="21"/>
      <c r="M18" s="1">
        <v>1032946</v>
      </c>
      <c r="N18" s="1">
        <v>2065892</v>
      </c>
      <c r="O18" s="1">
        <v>2065892</v>
      </c>
      <c r="P18" s="1">
        <v>688631</v>
      </c>
      <c r="Q18" s="1">
        <f>IF(($E18+2020-Q$4)&gt;1,$F18,IF(($E18+2020-Q$4)&gt;0,($E18+2020-Q$4)*$F18,0))</f>
        <v>0</v>
      </c>
      <c r="R18" s="1">
        <f t="shared" si="6"/>
        <v>0</v>
      </c>
      <c r="S18" s="1">
        <f t="shared" si="6"/>
        <v>0</v>
      </c>
      <c r="T18" s="1">
        <f t="shared" si="6"/>
        <v>0</v>
      </c>
      <c r="U18" s="1">
        <f t="shared" si="6"/>
        <v>0</v>
      </c>
      <c r="V18" s="1">
        <f t="shared" si="6"/>
        <v>0</v>
      </c>
      <c r="W18" s="1">
        <f t="shared" si="6"/>
        <v>0</v>
      </c>
      <c r="X18" s="1">
        <f t="shared" si="6"/>
        <v>0</v>
      </c>
      <c r="Y18" s="1">
        <f t="shared" si="6"/>
        <v>0</v>
      </c>
      <c r="Z18" s="1">
        <f t="shared" si="6"/>
        <v>0</v>
      </c>
      <c r="AA18" s="1">
        <f t="shared" si="6"/>
        <v>0</v>
      </c>
      <c r="AB18" s="1">
        <f t="shared" si="6"/>
        <v>0</v>
      </c>
      <c r="AC18" s="1">
        <f t="shared" si="6"/>
        <v>0</v>
      </c>
    </row>
    <row r="19" spans="1:29" x14ac:dyDescent="0.35">
      <c r="A19" s="32" t="s">
        <v>44</v>
      </c>
      <c r="B19" s="36" t="s">
        <v>12</v>
      </c>
      <c r="C19" s="19"/>
      <c r="D19" t="s">
        <v>18</v>
      </c>
      <c r="E19" s="37">
        <f>I19/F19</f>
        <v>1.2997028031510767</v>
      </c>
      <c r="F19" s="1">
        <v>54320226</v>
      </c>
      <c r="G19" s="1">
        <f>F19</f>
        <v>54320226</v>
      </c>
      <c r="H19" s="1">
        <f>SUMIF($A$19,"YES",F19)</f>
        <v>54320226</v>
      </c>
      <c r="I19" s="1">
        <v>70600150</v>
      </c>
      <c r="J19" s="1">
        <f>I19</f>
        <v>70600150</v>
      </c>
      <c r="K19" s="1">
        <f>SUMIF($A$19,"YES",I19)</f>
        <v>70600150</v>
      </c>
      <c r="L19" s="21"/>
      <c r="M19" s="1">
        <v>25092338</v>
      </c>
      <c r="N19" s="1">
        <f>I19-M19</f>
        <v>45507812</v>
      </c>
      <c r="O19" s="1">
        <f>IF(($E19+2020-O$4)&gt;1,$F19,IF(($E19+2020-O$4)&gt;0,($E19+2020-O$4)*$F19,0))</f>
        <v>0</v>
      </c>
      <c r="P19" s="1">
        <f>IF(($E19+2020-P$4)&gt;1,$F19,IF(($E19+2020-P$4)&gt;0,($E19+2020-P$4)*$F19,0))</f>
        <v>0</v>
      </c>
      <c r="Q19" s="1">
        <f>IF(($E19+2020-Q$4)&gt;1,$F19,IF(($E19+2020-Q$4)&gt;0,($E19+2020-Q$4)*$F19,0))</f>
        <v>0</v>
      </c>
      <c r="R19" s="1">
        <f t="shared" si="6"/>
        <v>0</v>
      </c>
      <c r="S19" s="1">
        <f t="shared" si="6"/>
        <v>0</v>
      </c>
      <c r="T19" s="1">
        <f t="shared" si="6"/>
        <v>0</v>
      </c>
      <c r="U19" s="1">
        <f t="shared" si="6"/>
        <v>0</v>
      </c>
      <c r="V19" s="1">
        <f t="shared" si="6"/>
        <v>0</v>
      </c>
      <c r="W19" s="1">
        <f t="shared" si="6"/>
        <v>0</v>
      </c>
      <c r="X19" s="1">
        <f t="shared" si="6"/>
        <v>0</v>
      </c>
      <c r="Y19" s="1">
        <f t="shared" si="6"/>
        <v>0</v>
      </c>
      <c r="Z19" s="1">
        <f t="shared" si="6"/>
        <v>0</v>
      </c>
      <c r="AA19" s="1">
        <f t="shared" si="6"/>
        <v>0</v>
      </c>
      <c r="AB19" s="1">
        <f t="shared" si="6"/>
        <v>0</v>
      </c>
      <c r="AC19" s="1">
        <f t="shared" si="6"/>
        <v>0</v>
      </c>
    </row>
    <row r="21" spans="1:29" x14ac:dyDescent="0.35">
      <c r="E21" t="s">
        <v>19</v>
      </c>
      <c r="G21" s="2">
        <f>G9+G14</f>
        <v>95327140</v>
      </c>
      <c r="H21" s="2">
        <f>H9+H14</f>
        <v>95327140</v>
      </c>
      <c r="J21" s="2">
        <f>J9+J14</f>
        <v>349764329</v>
      </c>
      <c r="K21" s="2">
        <f>K9+K14</f>
        <v>349764329</v>
      </c>
      <c r="N21" s="2"/>
    </row>
    <row r="22" spans="1:29" x14ac:dyDescent="0.35">
      <c r="A22" s="139" t="s">
        <v>77</v>
      </c>
      <c r="B22" s="140"/>
      <c r="E22" t="s">
        <v>17</v>
      </c>
      <c r="G22" s="2">
        <f>G18+G19</f>
        <v>69480390</v>
      </c>
      <c r="H22" s="2">
        <f>H18+H19</f>
        <v>69480390</v>
      </c>
      <c r="J22" s="2">
        <f>J18+J19</f>
        <v>111949320</v>
      </c>
      <c r="K22" s="2">
        <f>K18+K19</f>
        <v>111949320</v>
      </c>
      <c r="M22" s="42"/>
    </row>
    <row r="23" spans="1:29" ht="15" thickBot="1" x14ac:dyDescent="0.4">
      <c r="A23" s="141" t="s">
        <v>62</v>
      </c>
      <c r="B23" s="142"/>
      <c r="E23" t="s">
        <v>23</v>
      </c>
      <c r="G23" s="6">
        <f>SUM(G21:G22)</f>
        <v>164807530</v>
      </c>
      <c r="H23" s="6">
        <f>SUM(H21:H22)</f>
        <v>164807530</v>
      </c>
      <c r="J23" s="6">
        <f>SUM(J21:J22)</f>
        <v>461713649</v>
      </c>
      <c r="K23" s="6">
        <f>SUM(K21:K22)</f>
        <v>461713649</v>
      </c>
      <c r="M23" s="42"/>
    </row>
    <row r="24" spans="1:29" ht="15" thickTop="1" x14ac:dyDescent="0.35">
      <c r="A24" s="143">
        <f>C42/$H$42</f>
        <v>65364938.99631393</v>
      </c>
      <c r="B24" s="144" t="s">
        <v>19</v>
      </c>
      <c r="F24" t="s">
        <v>63</v>
      </c>
      <c r="M24" s="42"/>
      <c r="S24" s="1"/>
      <c r="T24" s="1"/>
      <c r="U24" s="1"/>
      <c r="V24" s="1"/>
      <c r="W24" s="1"/>
    </row>
    <row r="25" spans="1:29" x14ac:dyDescent="0.35">
      <c r="A25" s="143">
        <f>C43/$H$43</f>
        <v>61651440.737863302</v>
      </c>
      <c r="B25" s="144" t="s">
        <v>17</v>
      </c>
      <c r="C25" s="59"/>
      <c r="L25" s="24" t="s">
        <v>44</v>
      </c>
      <c r="M25" s="23" t="s">
        <v>59</v>
      </c>
    </row>
    <row r="26" spans="1:29" ht="15" thickBot="1" x14ac:dyDescent="0.4">
      <c r="A26" s="145">
        <f>SUM(A24:A25)</f>
        <v>127016379.73417723</v>
      </c>
      <c r="B26" s="144" t="s">
        <v>23</v>
      </c>
      <c r="L26" s="24" t="s">
        <v>45</v>
      </c>
      <c r="M26" s="23" t="s">
        <v>60</v>
      </c>
    </row>
    <row r="27" spans="1:29" ht="15" thickTop="1" x14ac:dyDescent="0.35">
      <c r="A27" s="146"/>
      <c r="B27" s="147"/>
      <c r="M27" s="42"/>
    </row>
    <row r="28" spans="1:29" x14ac:dyDescent="0.35">
      <c r="Q28" s="42"/>
    </row>
    <row r="29" spans="1:29" x14ac:dyDescent="0.35">
      <c r="A29" s="148"/>
      <c r="B29" s="149"/>
      <c r="C29" s="150" t="s">
        <v>61</v>
      </c>
      <c r="D29" s="151"/>
      <c r="E29" s="151"/>
      <c r="F29" s="151"/>
      <c r="G29" s="152"/>
      <c r="Q29" s="42"/>
    </row>
    <row r="30" spans="1:29" x14ac:dyDescent="0.35">
      <c r="A30" s="153"/>
      <c r="B30" s="154"/>
      <c r="C30" s="155" t="s">
        <v>55</v>
      </c>
      <c r="D30" s="155">
        <v>2021</v>
      </c>
      <c r="E30" s="155">
        <v>2022</v>
      </c>
      <c r="F30" s="155">
        <v>2023</v>
      </c>
      <c r="G30" s="156">
        <v>2024</v>
      </c>
      <c r="Q30" s="42"/>
    </row>
    <row r="31" spans="1:29" x14ac:dyDescent="0.35">
      <c r="A31" s="157" t="s">
        <v>46</v>
      </c>
      <c r="B31" s="154"/>
      <c r="C31" s="154"/>
      <c r="D31" s="154"/>
      <c r="E31" s="154"/>
      <c r="F31" s="154"/>
      <c r="G31" s="158"/>
      <c r="Q31" s="42"/>
    </row>
    <row r="32" spans="1:29" x14ac:dyDescent="0.35">
      <c r="A32" s="153" t="s">
        <v>19</v>
      </c>
      <c r="B32" s="154"/>
      <c r="C32" s="159">
        <f>C69</f>
        <v>46959068</v>
      </c>
      <c r="D32" s="159">
        <f>D69</f>
        <v>79739395</v>
      </c>
      <c r="E32" s="159">
        <f>E69</f>
        <v>55541252</v>
      </c>
      <c r="F32" s="159">
        <f>F69</f>
        <v>46373358</v>
      </c>
      <c r="G32" s="160">
        <f>G69</f>
        <v>25927215</v>
      </c>
      <c r="Q32" s="42"/>
    </row>
    <row r="33" spans="1:53" x14ac:dyDescent="0.35">
      <c r="A33" s="153" t="s">
        <v>17</v>
      </c>
      <c r="B33" s="154"/>
      <c r="C33" s="159">
        <f>C85</f>
        <v>32652029</v>
      </c>
      <c r="D33" s="159">
        <f>D85</f>
        <v>60627194</v>
      </c>
      <c r="E33" s="159">
        <f>E85</f>
        <v>14818730</v>
      </c>
      <c r="F33" s="159">
        <f>F85</f>
        <v>2743297</v>
      </c>
      <c r="G33" s="160">
        <f>G85</f>
        <v>856891</v>
      </c>
      <c r="Q33" s="42"/>
    </row>
    <row r="34" spans="1:53" ht="15" thickBot="1" x14ac:dyDescent="0.4">
      <c r="A34" s="153" t="s">
        <v>23</v>
      </c>
      <c r="B34" s="154"/>
      <c r="C34" s="161">
        <f>SUM(C32:C33)</f>
        <v>79611097</v>
      </c>
      <c r="D34" s="161">
        <f t="shared" ref="D34" si="7">SUM(D32:D33)</f>
        <v>140366589</v>
      </c>
      <c r="E34" s="161">
        <f>SUM(E32:E33)</f>
        <v>70359982</v>
      </c>
      <c r="F34" s="161">
        <f>SUM(F32:F33)</f>
        <v>49116655</v>
      </c>
      <c r="G34" s="162">
        <f>SUM(G32:G33)</f>
        <v>26784106</v>
      </c>
      <c r="Q34" s="42"/>
    </row>
    <row r="35" spans="1:53" ht="15" thickTop="1" x14ac:dyDescent="0.35">
      <c r="A35" s="153"/>
      <c r="B35" s="154"/>
      <c r="C35" s="154"/>
      <c r="D35" s="154"/>
      <c r="E35" s="154"/>
      <c r="F35" s="154"/>
      <c r="G35" s="158"/>
      <c r="Q35" s="42"/>
    </row>
    <row r="36" spans="1:53" x14ac:dyDescent="0.35">
      <c r="A36" s="157" t="s">
        <v>47</v>
      </c>
      <c r="B36" s="154"/>
      <c r="C36" s="154"/>
      <c r="D36" s="154"/>
      <c r="E36" s="154"/>
      <c r="F36" s="154"/>
      <c r="G36" s="158"/>
      <c r="Q36" s="7"/>
    </row>
    <row r="37" spans="1:53" x14ac:dyDescent="0.35">
      <c r="A37" s="153" t="s">
        <v>19</v>
      </c>
      <c r="B37" s="154"/>
      <c r="C37" s="163">
        <f>C66</f>
        <v>14981100.501843037</v>
      </c>
      <c r="D37" s="163">
        <f>D66</f>
        <v>29962201.003686074</v>
      </c>
      <c r="E37" s="163">
        <f>E66</f>
        <v>29962201.003686074</v>
      </c>
      <c r="F37" s="163">
        <f>F66</f>
        <v>29962201.003686074</v>
      </c>
      <c r="G37" s="164">
        <f>G66</f>
        <v>29962201.003686074</v>
      </c>
    </row>
    <row r="38" spans="1:53" x14ac:dyDescent="0.35">
      <c r="A38" s="153" t="s">
        <v>17</v>
      </c>
      <c r="B38" s="154"/>
      <c r="C38" s="163">
        <f>C82</f>
        <v>3914474.631068348</v>
      </c>
      <c r="D38" s="163">
        <f>D82</f>
        <v>7828949.2621366959</v>
      </c>
      <c r="E38" s="163">
        <f>E82</f>
        <v>7828949.2621366959</v>
      </c>
      <c r="F38" s="163">
        <f>F82</f>
        <v>7828949.2621366959</v>
      </c>
      <c r="G38" s="164">
        <f>G82</f>
        <v>7828949.2621366959</v>
      </c>
    </row>
    <row r="39" spans="1:53" ht="15" thickBot="1" x14ac:dyDescent="0.4">
      <c r="A39" s="153" t="s">
        <v>23</v>
      </c>
      <c r="B39" s="154"/>
      <c r="C39" s="161">
        <f>SUM(C37:C38)</f>
        <v>18895575.132911384</v>
      </c>
      <c r="D39" s="161">
        <f t="shared" ref="D39" si="8">SUM(D37:D38)</f>
        <v>37791150.265822768</v>
      </c>
      <c r="E39" s="161">
        <f>SUM(E37:E38)</f>
        <v>37791150.265822768</v>
      </c>
      <c r="F39" s="161">
        <f>SUM(F37:F38)</f>
        <v>37791150.265822768</v>
      </c>
      <c r="G39" s="162">
        <f>SUM(G37:G38)</f>
        <v>37791150.265822768</v>
      </c>
    </row>
    <row r="40" spans="1:53" ht="15" thickTop="1" x14ac:dyDescent="0.35">
      <c r="A40" s="153"/>
      <c r="B40" s="154"/>
      <c r="C40" s="154"/>
      <c r="D40" s="154"/>
      <c r="E40" s="154"/>
      <c r="F40" s="154"/>
      <c r="G40" s="158"/>
    </row>
    <row r="41" spans="1:53" x14ac:dyDescent="0.35">
      <c r="A41" s="157" t="s">
        <v>48</v>
      </c>
      <c r="B41" s="154"/>
      <c r="C41" s="154"/>
      <c r="D41" s="154"/>
      <c r="E41" s="154"/>
      <c r="F41" s="154"/>
      <c r="G41" s="158"/>
    </row>
    <row r="42" spans="1:53" s="19" customFormat="1" x14ac:dyDescent="0.35">
      <c r="A42" s="153" t="s">
        <v>19</v>
      </c>
      <c r="B42" s="154"/>
      <c r="C42" s="159">
        <f>C37-C32</f>
        <v>-31977967.498156965</v>
      </c>
      <c r="D42" s="159">
        <f t="shared" ref="D42:G42" si="9">D37-D32</f>
        <v>-49777193.99631393</v>
      </c>
      <c r="E42" s="159">
        <f t="shared" si="9"/>
        <v>-25579050.996313926</v>
      </c>
      <c r="F42" s="159">
        <f t="shared" si="9"/>
        <v>-16411156.996313926</v>
      </c>
      <c r="G42" s="160">
        <f t="shared" si="9"/>
        <v>4034986.0036860742</v>
      </c>
      <c r="H42" s="43">
        <f>C42/'BR 15'!G44</f>
        <v>-0.48922202007960675</v>
      </c>
      <c r="Q42"/>
      <c r="R42"/>
      <c r="S42"/>
      <c r="T42"/>
      <c r="U42"/>
      <c r="V42"/>
    </row>
    <row r="43" spans="1:53" s="19" customFormat="1" x14ac:dyDescent="0.35">
      <c r="A43" s="153" t="s">
        <v>17</v>
      </c>
      <c r="B43" s="154"/>
      <c r="C43" s="159">
        <f t="shared" ref="C43:G43" si="10">C38-C33</f>
        <v>-28737554.368931651</v>
      </c>
      <c r="D43" s="159">
        <f t="shared" si="10"/>
        <v>-52798244.737863302</v>
      </c>
      <c r="E43" s="159">
        <f t="shared" si="10"/>
        <v>-6989780.7378633041</v>
      </c>
      <c r="F43" s="159">
        <f t="shared" si="10"/>
        <v>5085652.2621366959</v>
      </c>
      <c r="G43" s="160">
        <f t="shared" si="10"/>
        <v>6972058.2621366959</v>
      </c>
      <c r="H43" s="43">
        <f>C43/'BR 15'!G45</f>
        <v>-0.4661294857831676</v>
      </c>
      <c r="Q43"/>
      <c r="R43"/>
      <c r="S43"/>
      <c r="T43"/>
      <c r="U43"/>
      <c r="V43"/>
    </row>
    <row r="44" spans="1:53" s="19" customFormat="1" ht="15" customHeight="1" thickBot="1" x14ac:dyDescent="0.4">
      <c r="A44" s="153" t="s">
        <v>23</v>
      </c>
      <c r="B44" s="154"/>
      <c r="C44" s="161">
        <f>SUM(C42:C43)</f>
        <v>-60715521.867088616</v>
      </c>
      <c r="D44" s="161">
        <f t="shared" ref="D44" si="11">SUM(D42:D43)</f>
        <v>-102575438.73417723</v>
      </c>
      <c r="E44" s="161">
        <f>SUM(E42:E43)</f>
        <v>-32568831.734177232</v>
      </c>
      <c r="F44" s="161">
        <f>SUM(F42:F43)</f>
        <v>-11325504.73417723</v>
      </c>
      <c r="G44" s="162">
        <f>SUM(G42:G43)</f>
        <v>11007044.26582277</v>
      </c>
      <c r="Q44"/>
      <c r="R44"/>
      <c r="S44"/>
      <c r="T44"/>
      <c r="U44"/>
      <c r="V44"/>
    </row>
    <row r="45" spans="1:53" s="19" customFormat="1" ht="15" customHeight="1" thickTop="1" x14ac:dyDescent="0.35">
      <c r="A45" s="165"/>
      <c r="B45" s="166"/>
      <c r="C45" s="167"/>
      <c r="D45" s="167"/>
      <c r="E45" s="167"/>
      <c r="F45" s="167"/>
      <c r="G45" s="168"/>
      <c r="Q45"/>
      <c r="R45"/>
      <c r="S45"/>
      <c r="T45"/>
      <c r="U45"/>
      <c r="V45"/>
    </row>
    <row r="46" spans="1:53" x14ac:dyDescent="0.35">
      <c r="C46" s="10"/>
      <c r="D46" s="10"/>
      <c r="E46" s="10"/>
      <c r="F46" s="10"/>
      <c r="G46" s="10"/>
      <c r="H46" s="10"/>
    </row>
    <row r="48" spans="1:53" x14ac:dyDescent="0.35">
      <c r="A48" s="20"/>
      <c r="B48" s="20"/>
      <c r="C48" s="20"/>
      <c r="D48" s="20"/>
      <c r="E48" s="20"/>
      <c r="F48" s="20"/>
      <c r="G48" s="20"/>
      <c r="H48" s="20"/>
      <c r="I48" s="20"/>
      <c r="J48" s="20"/>
      <c r="K48" s="20"/>
      <c r="L48" s="20"/>
      <c r="M48" s="20"/>
      <c r="N48" s="20"/>
      <c r="O48" s="20"/>
      <c r="P48" s="20"/>
      <c r="Q48" s="20"/>
      <c r="R48" s="20"/>
      <c r="S48" s="20"/>
      <c r="T48" s="20"/>
      <c r="U48" s="20"/>
      <c r="V48" s="20"/>
      <c r="W48" s="20"/>
      <c r="X48" s="20"/>
      <c r="Y48" s="20"/>
      <c r="Z48" s="20"/>
      <c r="AA48" s="20"/>
      <c r="AB48" s="20"/>
      <c r="AC48" s="20"/>
      <c r="AD48" s="20"/>
      <c r="AE48" s="20"/>
      <c r="AF48" s="20"/>
      <c r="AG48" s="20"/>
      <c r="AH48" s="20"/>
      <c r="AI48" s="20"/>
      <c r="AJ48" s="20"/>
      <c r="AK48" s="20"/>
      <c r="AL48" s="20"/>
      <c r="AM48" s="20"/>
      <c r="AN48" s="20"/>
      <c r="AO48" s="20"/>
      <c r="AP48" s="20"/>
      <c r="AQ48" s="20"/>
      <c r="AR48" s="20"/>
      <c r="AS48" s="20"/>
      <c r="AT48" s="20"/>
      <c r="AU48" s="20"/>
      <c r="AV48" s="20"/>
      <c r="AW48" s="20"/>
      <c r="AX48" s="20"/>
      <c r="AY48" s="20"/>
      <c r="AZ48" s="20"/>
      <c r="BA48" s="20"/>
    </row>
    <row r="49" spans="1:53" x14ac:dyDescent="0.35">
      <c r="BA49" s="22"/>
    </row>
    <row r="50" spans="1:53" x14ac:dyDescent="0.35">
      <c r="B50" s="9"/>
      <c r="C50" s="9" t="s">
        <v>55</v>
      </c>
      <c r="D50" s="9">
        <v>2021</v>
      </c>
      <c r="E50" s="9">
        <v>2022</v>
      </c>
      <c r="F50" s="9">
        <v>2023</v>
      </c>
      <c r="G50" s="9">
        <v>2024</v>
      </c>
      <c r="H50" s="9">
        <v>2025</v>
      </c>
      <c r="I50" s="9">
        <v>2026</v>
      </c>
      <c r="J50" s="9">
        <v>2027</v>
      </c>
      <c r="K50" s="9">
        <v>2028</v>
      </c>
      <c r="L50" s="9">
        <v>2029</v>
      </c>
      <c r="M50" s="9">
        <v>2030</v>
      </c>
      <c r="N50" s="9">
        <v>2031</v>
      </c>
      <c r="O50" s="9">
        <v>2032</v>
      </c>
      <c r="P50" s="9">
        <v>2033</v>
      </c>
      <c r="Q50" s="9">
        <v>2034</v>
      </c>
      <c r="R50" s="9">
        <v>2035</v>
      </c>
      <c r="S50" s="9">
        <v>2036</v>
      </c>
      <c r="T50" s="9">
        <v>2037</v>
      </c>
      <c r="U50" s="9">
        <v>2038</v>
      </c>
      <c r="V50" s="9">
        <v>2039</v>
      </c>
      <c r="W50" s="9">
        <v>2040</v>
      </c>
      <c r="X50" s="9">
        <v>2041</v>
      </c>
      <c r="Y50" s="9">
        <v>2042</v>
      </c>
      <c r="Z50" s="9">
        <v>2044</v>
      </c>
      <c r="AA50" s="9">
        <v>2045</v>
      </c>
      <c r="AB50" s="9">
        <v>2046</v>
      </c>
      <c r="AC50" s="9">
        <v>2047</v>
      </c>
      <c r="AD50" s="9">
        <v>2048</v>
      </c>
      <c r="AE50" s="9">
        <v>2049</v>
      </c>
      <c r="AF50" s="9">
        <v>2050</v>
      </c>
      <c r="AG50" s="9">
        <v>2051</v>
      </c>
      <c r="AH50" s="9">
        <v>2052</v>
      </c>
      <c r="AI50" s="9">
        <v>2053</v>
      </c>
      <c r="AJ50" s="9">
        <v>2054</v>
      </c>
      <c r="AK50" s="9">
        <v>2055</v>
      </c>
      <c r="AL50" s="9">
        <v>2056</v>
      </c>
      <c r="AM50" s="9">
        <v>2057</v>
      </c>
      <c r="AN50" s="9">
        <v>2058</v>
      </c>
      <c r="AO50" s="9">
        <v>2059</v>
      </c>
      <c r="AP50" s="9">
        <v>2060</v>
      </c>
      <c r="AQ50" s="9">
        <v>2061</v>
      </c>
      <c r="AR50" s="9">
        <v>2062</v>
      </c>
      <c r="AS50" s="9">
        <v>2063</v>
      </c>
      <c r="AT50" s="9">
        <v>2064</v>
      </c>
      <c r="AU50" s="9">
        <v>2065</v>
      </c>
      <c r="AV50" s="9">
        <v>2066</v>
      </c>
      <c r="AW50" s="9">
        <v>2067</v>
      </c>
      <c r="AX50" s="9">
        <v>2068</v>
      </c>
    </row>
    <row r="51" spans="1:53" x14ac:dyDescent="0.35">
      <c r="A51" t="s">
        <v>24</v>
      </c>
      <c r="B51" s="10"/>
      <c r="C51" s="169">
        <f>25623860.8818532/2</f>
        <v>12811930.4409266</v>
      </c>
      <c r="D51" s="10">
        <v>24015464.813689981</v>
      </c>
      <c r="E51" s="10">
        <v>24399212.795614909</v>
      </c>
      <c r="F51" s="10">
        <v>23634456.756879337</v>
      </c>
      <c r="G51" s="10">
        <v>23865161.310801934</v>
      </c>
      <c r="H51" s="10">
        <v>24306294.826883312</v>
      </c>
      <c r="I51" s="10">
        <v>24965790.475091487</v>
      </c>
      <c r="J51" s="10">
        <v>23994154.745493572</v>
      </c>
      <c r="K51" s="10">
        <v>25275772.89397119</v>
      </c>
      <c r="L51" s="10">
        <v>26131056.095991936</v>
      </c>
      <c r="M51" s="10">
        <v>26028841.090108141</v>
      </c>
      <c r="N51" s="10">
        <v>24812903.904887941</v>
      </c>
      <c r="O51" s="10">
        <v>23616537.393727422</v>
      </c>
      <c r="P51" s="10">
        <v>24612433.532655373</v>
      </c>
      <c r="Q51" s="10">
        <v>24379856.166602965</v>
      </c>
      <c r="R51" s="10">
        <v>21803379.846335806</v>
      </c>
      <c r="S51" s="10">
        <v>21442106.062659975</v>
      </c>
      <c r="T51" s="10">
        <v>20081363.340709705</v>
      </c>
      <c r="U51" s="10">
        <v>19383929.508583747</v>
      </c>
      <c r="V51" s="10">
        <v>18667866.439330954</v>
      </c>
      <c r="W51" s="10">
        <v>17692594.477474216</v>
      </c>
      <c r="X51" s="10">
        <v>16999603.411349051</v>
      </c>
      <c r="Y51" s="10">
        <v>16285493.029040147</v>
      </c>
      <c r="Z51" s="10">
        <v>14870769.959598551</v>
      </c>
      <c r="AA51" s="10">
        <v>14451799.545705659</v>
      </c>
      <c r="AB51" s="10">
        <v>14026295.149741191</v>
      </c>
      <c r="AC51" s="10">
        <v>13562324.99235208</v>
      </c>
      <c r="AD51" s="10">
        <v>13071137.036764193</v>
      </c>
      <c r="AE51" s="10">
        <v>12596956.989343783</v>
      </c>
      <c r="AF51" s="10">
        <v>11804347.317637244</v>
      </c>
      <c r="AG51" s="10">
        <v>11123261.692925638</v>
      </c>
      <c r="AH51" s="10">
        <v>10481473.253878476</v>
      </c>
      <c r="AI51" s="10">
        <v>9876714.6368264724</v>
      </c>
      <c r="AJ51" s="10">
        <v>9306849.3001406919</v>
      </c>
      <c r="AK51" s="10">
        <v>8769863.9760802761</v>
      </c>
      <c r="AL51" s="10">
        <v>8263861.5581524372</v>
      </c>
      <c r="AM51" s="10">
        <v>7787054.3988565616</v>
      </c>
      <c r="AN51" s="10">
        <v>7337757.9941341998</v>
      </c>
      <c r="AO51" s="10">
        <v>6914385.0322127594</v>
      </c>
      <c r="AP51" s="10">
        <v>6515439.7858182443</v>
      </c>
      <c r="AQ51" s="10">
        <v>6139512.8279453134</v>
      </c>
      <c r="AR51" s="10">
        <v>5785276.0525161196</v>
      </c>
      <c r="AS51" s="10">
        <v>5451477.9823365202</v>
      </c>
      <c r="AT51" s="10">
        <v>5136939.3477731636</v>
      </c>
      <c r="AU51" s="10">
        <v>4840548.9205314796</v>
      </c>
      <c r="AV51" s="10">
        <v>4561259.5878157783</v>
      </c>
      <c r="AW51" s="10">
        <v>4298084.6530019213</v>
      </c>
      <c r="AX51" s="10">
        <v>3262386.3164512152</v>
      </c>
    </row>
    <row r="52" spans="1:53" x14ac:dyDescent="0.35">
      <c r="A52" s="11" t="s">
        <v>25</v>
      </c>
      <c r="B52" s="12"/>
      <c r="C52" s="12">
        <f>C51+B52</f>
        <v>12811930.4409266</v>
      </c>
      <c r="D52" s="12">
        <f t="shared" ref="D52" si="12">D51+C52</f>
        <v>36827395.254616581</v>
      </c>
      <c r="E52" s="12">
        <f>E51+D52</f>
        <v>61226608.050231487</v>
      </c>
      <c r="F52" s="12">
        <f t="shared" ref="F52" si="13">F51+E52</f>
        <v>84861064.807110816</v>
      </c>
      <c r="G52" s="12">
        <f>G51+F52</f>
        <v>108726226.11791275</v>
      </c>
      <c r="H52" s="12">
        <f t="shared" ref="H52" si="14">H51+G52</f>
        <v>133032520.94479607</v>
      </c>
      <c r="I52" s="12">
        <f>I51+H52</f>
        <v>157998311.41988754</v>
      </c>
      <c r="J52" s="12">
        <f t="shared" ref="J52" si="15">J51+I52</f>
        <v>181992466.1653811</v>
      </c>
      <c r="K52" s="12">
        <f>K51+J52</f>
        <v>207268239.05935228</v>
      </c>
      <c r="L52" s="12">
        <f t="shared" ref="L52" si="16">L51+K52</f>
        <v>233399295.15534422</v>
      </c>
      <c r="M52" s="12">
        <f t="shared" ref="M52" si="17">M51+L52</f>
        <v>259428136.24545234</v>
      </c>
      <c r="N52" s="12">
        <f t="shared" ref="N52" si="18">N51+M52</f>
        <v>284241040.15034026</v>
      </c>
      <c r="O52" s="12">
        <f t="shared" ref="O52" si="19">O51+N52</f>
        <v>307857577.54406768</v>
      </c>
      <c r="P52" s="12">
        <f t="shared" ref="P52" si="20">P51+O52</f>
        <v>332470011.07672304</v>
      </c>
      <c r="Q52" s="12">
        <f t="shared" ref="Q52" si="21">Q51+P52</f>
        <v>356849867.24332601</v>
      </c>
      <c r="R52" s="12">
        <f t="shared" ref="R52" si="22">R51+Q52</f>
        <v>378653247.08966184</v>
      </c>
      <c r="S52" s="12">
        <f t="shared" ref="S52" si="23">S51+R52</f>
        <v>400095353.15232182</v>
      </c>
      <c r="T52" s="12">
        <f t="shared" ref="T52" si="24">T51+S52</f>
        <v>420176716.4930315</v>
      </c>
      <c r="U52" s="12">
        <f t="shared" ref="U52" si="25">U51+T52</f>
        <v>439560646.00161523</v>
      </c>
      <c r="V52" s="12">
        <f t="shared" ref="V52" si="26">V51+U52</f>
        <v>458228512.44094616</v>
      </c>
      <c r="W52" s="12">
        <f t="shared" ref="W52" si="27">W51+V52</f>
        <v>475921106.91842037</v>
      </c>
      <c r="X52" s="12">
        <f t="shared" ref="X52" si="28">X51+W52</f>
        <v>492920710.32976943</v>
      </c>
      <c r="Y52" s="12">
        <f>Y51+X52</f>
        <v>509206203.35880959</v>
      </c>
      <c r="Z52" s="12">
        <f t="shared" ref="Z52:AX52" si="29">Z51+Y52</f>
        <v>524076973.31840813</v>
      </c>
      <c r="AA52" s="12">
        <f t="shared" si="29"/>
        <v>538528772.86411381</v>
      </c>
      <c r="AB52" s="12">
        <f t="shared" si="29"/>
        <v>552555068.01385498</v>
      </c>
      <c r="AC52" s="12">
        <f t="shared" si="29"/>
        <v>566117393.00620711</v>
      </c>
      <c r="AD52" s="12">
        <f t="shared" si="29"/>
        <v>579188530.04297125</v>
      </c>
      <c r="AE52" s="12">
        <f t="shared" si="29"/>
        <v>591785487.03231502</v>
      </c>
      <c r="AF52" s="12">
        <f t="shared" si="29"/>
        <v>603589834.34995222</v>
      </c>
      <c r="AG52" s="12">
        <f t="shared" si="29"/>
        <v>614713096.04287791</v>
      </c>
      <c r="AH52" s="12">
        <f t="shared" si="29"/>
        <v>625194569.29675639</v>
      </c>
      <c r="AI52" s="12">
        <f t="shared" si="29"/>
        <v>635071283.9335829</v>
      </c>
      <c r="AJ52" s="12">
        <f t="shared" si="29"/>
        <v>644378133.23372364</v>
      </c>
      <c r="AK52" s="12">
        <f t="shared" si="29"/>
        <v>653147997.20980394</v>
      </c>
      <c r="AL52" s="12">
        <f t="shared" si="29"/>
        <v>661411858.76795638</v>
      </c>
      <c r="AM52" s="12">
        <f t="shared" si="29"/>
        <v>669198913.1668129</v>
      </c>
      <c r="AN52" s="12">
        <f t="shared" si="29"/>
        <v>676536671.16094708</v>
      </c>
      <c r="AO52" s="12">
        <f t="shared" si="29"/>
        <v>683451056.19315982</v>
      </c>
      <c r="AP52" s="12">
        <f t="shared" si="29"/>
        <v>689966495.97897804</v>
      </c>
      <c r="AQ52" s="12">
        <f t="shared" si="29"/>
        <v>696106008.80692339</v>
      </c>
      <c r="AR52" s="12">
        <f t="shared" si="29"/>
        <v>701891284.85943949</v>
      </c>
      <c r="AS52" s="12">
        <f t="shared" si="29"/>
        <v>707342762.84177601</v>
      </c>
      <c r="AT52" s="12">
        <f t="shared" si="29"/>
        <v>712479702.18954921</v>
      </c>
      <c r="AU52" s="12">
        <f t="shared" si="29"/>
        <v>717320251.11008072</v>
      </c>
      <c r="AV52" s="12">
        <f t="shared" si="29"/>
        <v>721881510.69789648</v>
      </c>
      <c r="AW52" s="12">
        <f t="shared" si="29"/>
        <v>726179595.35089839</v>
      </c>
      <c r="AX52" s="12">
        <f t="shared" si="29"/>
        <v>729441981.66734958</v>
      </c>
    </row>
    <row r="54" spans="1:53" x14ac:dyDescent="0.35">
      <c r="A54" s="8" t="s">
        <v>29</v>
      </c>
    </row>
    <row r="55" spans="1:53" x14ac:dyDescent="0.35">
      <c r="A55" t="s">
        <v>26</v>
      </c>
      <c r="B55" s="12"/>
      <c r="C55" s="12">
        <f t="shared" ref="C55:D55" si="30">C51/0.79</f>
        <v>16217633.469527341</v>
      </c>
      <c r="D55" s="12">
        <f t="shared" si="30"/>
        <v>30399322.548974659</v>
      </c>
      <c r="E55" s="12">
        <f t="shared" ref="E55:AX55" si="31">E51/0.79</f>
        <v>30885079.488120139</v>
      </c>
      <c r="F55" s="12">
        <f t="shared" si="31"/>
        <v>29917033.869467515</v>
      </c>
      <c r="G55" s="12">
        <f t="shared" si="31"/>
        <v>30209064.950382195</v>
      </c>
      <c r="H55" s="12">
        <f t="shared" si="31"/>
        <v>30767461.806181408</v>
      </c>
      <c r="I55" s="12">
        <f t="shared" si="31"/>
        <v>31602266.424166437</v>
      </c>
      <c r="J55" s="12">
        <f t="shared" si="31"/>
        <v>30372347.779105786</v>
      </c>
      <c r="K55" s="12">
        <f t="shared" si="31"/>
        <v>31994649.232874922</v>
      </c>
      <c r="L55" s="12">
        <f t="shared" si="31"/>
        <v>33077286.197458144</v>
      </c>
      <c r="M55" s="12">
        <f t="shared" si="31"/>
        <v>32947900.114060938</v>
      </c>
      <c r="N55" s="12">
        <f t="shared" si="31"/>
        <v>31408739.120111316</v>
      </c>
      <c r="O55" s="12">
        <f t="shared" si="31"/>
        <v>29894351.131300531</v>
      </c>
      <c r="P55" s="12">
        <f t="shared" si="31"/>
        <v>31154979.155259963</v>
      </c>
      <c r="Q55" s="12">
        <f t="shared" si="31"/>
        <v>30860577.426079702</v>
      </c>
      <c r="R55" s="12">
        <f t="shared" si="31"/>
        <v>27599214.995361779</v>
      </c>
      <c r="S55" s="12">
        <f t="shared" si="31"/>
        <v>27141906.408430345</v>
      </c>
      <c r="T55" s="12">
        <f t="shared" si="31"/>
        <v>25419447.266721144</v>
      </c>
      <c r="U55" s="12">
        <f t="shared" si="31"/>
        <v>24536619.631118666</v>
      </c>
      <c r="V55" s="12">
        <f t="shared" si="31"/>
        <v>23630210.682697408</v>
      </c>
      <c r="W55" s="12">
        <f t="shared" si="31"/>
        <v>22395689.211992677</v>
      </c>
      <c r="X55" s="12">
        <f t="shared" si="31"/>
        <v>21518485.330821581</v>
      </c>
      <c r="Y55" s="12">
        <f t="shared" si="31"/>
        <v>20614548.1380255</v>
      </c>
      <c r="Z55" s="12">
        <f t="shared" si="31"/>
        <v>18823759.442529809</v>
      </c>
      <c r="AA55" s="12">
        <f t="shared" si="31"/>
        <v>18293417.146462858</v>
      </c>
      <c r="AB55" s="12">
        <f t="shared" si="31"/>
        <v>17754803.987014167</v>
      </c>
      <c r="AC55" s="12">
        <f t="shared" si="31"/>
        <v>17167499.990319088</v>
      </c>
      <c r="AD55" s="12">
        <f t="shared" si="31"/>
        <v>16545743.084511636</v>
      </c>
      <c r="AE55" s="12">
        <f t="shared" si="31"/>
        <v>15945515.176384535</v>
      </c>
      <c r="AF55" s="12">
        <f t="shared" si="31"/>
        <v>14942211.794477524</v>
      </c>
      <c r="AG55" s="12">
        <f t="shared" si="31"/>
        <v>14080078.092310933</v>
      </c>
      <c r="AH55" s="12">
        <f t="shared" si="31"/>
        <v>13267687.663137311</v>
      </c>
      <c r="AI55" s="12">
        <f t="shared" si="31"/>
        <v>12502170.426362623</v>
      </c>
      <c r="AJ55" s="12">
        <f t="shared" si="31"/>
        <v>11780821.898912268</v>
      </c>
      <c r="AK55" s="12">
        <f t="shared" si="31"/>
        <v>11101093.640607944</v>
      </c>
      <c r="AL55" s="12">
        <f t="shared" si="31"/>
        <v>10460584.250825869</v>
      </c>
      <c r="AM55" s="12">
        <f t="shared" si="31"/>
        <v>9857030.8846285585</v>
      </c>
      <c r="AN55" s="12">
        <f t="shared" si="31"/>
        <v>9288301.2583977208</v>
      </c>
      <c r="AO55" s="12">
        <f t="shared" si="31"/>
        <v>8752386.1167250108</v>
      </c>
      <c r="AP55" s="12">
        <f t="shared" si="31"/>
        <v>8247392.1339471443</v>
      </c>
      <c r="AQ55" s="12">
        <f t="shared" si="31"/>
        <v>7771535.2252472322</v>
      </c>
      <c r="AR55" s="12">
        <f t="shared" si="31"/>
        <v>7323134.2436912898</v>
      </c>
      <c r="AS55" s="12">
        <f t="shared" si="31"/>
        <v>6900605.0409323042</v>
      </c>
      <c r="AT55" s="12">
        <f t="shared" si="31"/>
        <v>6502454.8705989411</v>
      </c>
      <c r="AU55" s="12">
        <f t="shared" si="31"/>
        <v>6127277.1145968093</v>
      </c>
      <c r="AV55" s="12">
        <f t="shared" si="31"/>
        <v>5773746.313690858</v>
      </c>
      <c r="AW55" s="12">
        <f t="shared" si="31"/>
        <v>5440613.4848125586</v>
      </c>
      <c r="AX55" s="12">
        <f t="shared" si="31"/>
        <v>4129602.9322167281</v>
      </c>
    </row>
    <row r="56" spans="1:53" x14ac:dyDescent="0.35">
      <c r="A56" t="s">
        <v>27</v>
      </c>
      <c r="B56" s="12"/>
      <c r="C56" s="12">
        <f t="shared" ref="C56:D56" si="32">C55+B56</f>
        <v>16217633.469527341</v>
      </c>
      <c r="D56" s="12">
        <f t="shared" si="32"/>
        <v>46616956.018501997</v>
      </c>
      <c r="E56" s="12">
        <f t="shared" ref="E56:Y56" si="33">E55+D56</f>
        <v>77502035.506622136</v>
      </c>
      <c r="F56" s="12">
        <f t="shared" si="33"/>
        <v>107419069.37608965</v>
      </c>
      <c r="G56" s="12">
        <f t="shared" si="33"/>
        <v>137628134.32647184</v>
      </c>
      <c r="H56" s="12">
        <f t="shared" si="33"/>
        <v>168395596.13265324</v>
      </c>
      <c r="I56" s="12">
        <f t="shared" si="33"/>
        <v>199997862.55681968</v>
      </c>
      <c r="J56" s="12">
        <f t="shared" si="33"/>
        <v>230370210.33592546</v>
      </c>
      <c r="K56" s="12">
        <f t="shared" si="33"/>
        <v>262364859.56880039</v>
      </c>
      <c r="L56" s="12">
        <f t="shared" si="33"/>
        <v>295442145.76625854</v>
      </c>
      <c r="M56" s="12">
        <f t="shared" si="33"/>
        <v>328390045.88031948</v>
      </c>
      <c r="N56" s="12">
        <f t="shared" si="33"/>
        <v>359798785.00043082</v>
      </c>
      <c r="O56" s="12">
        <f t="shared" si="33"/>
        <v>389693136.13173133</v>
      </c>
      <c r="P56" s="12">
        <f t="shared" si="33"/>
        <v>420848115.2869913</v>
      </c>
      <c r="Q56" s="12">
        <f t="shared" si="33"/>
        <v>451708692.71307099</v>
      </c>
      <c r="R56" s="12">
        <f t="shared" si="33"/>
        <v>479307907.70843279</v>
      </c>
      <c r="S56" s="12">
        <f t="shared" si="33"/>
        <v>506449814.11686313</v>
      </c>
      <c r="T56" s="12">
        <f t="shared" si="33"/>
        <v>531869261.38358426</v>
      </c>
      <c r="U56" s="12">
        <f t="shared" si="33"/>
        <v>556405881.01470292</v>
      </c>
      <c r="V56" s="12">
        <f t="shared" si="33"/>
        <v>580036091.69740033</v>
      </c>
      <c r="W56" s="12">
        <f t="shared" si="33"/>
        <v>602431780.90939295</v>
      </c>
      <c r="X56" s="12">
        <f t="shared" si="33"/>
        <v>623950266.24021459</v>
      </c>
      <c r="Y56" s="12">
        <f t="shared" si="33"/>
        <v>644564814.37824011</v>
      </c>
      <c r="Z56" s="12">
        <f t="shared" ref="Z56" si="34">Z55+Y56</f>
        <v>663388573.82076991</v>
      </c>
      <c r="AA56" s="12">
        <f t="shared" ref="AA56" si="35">AA55+Z56</f>
        <v>681681990.9672327</v>
      </c>
      <c r="AB56" s="12">
        <f t="shared" ref="AB56" si="36">AB55+AA56</f>
        <v>699436794.95424688</v>
      </c>
      <c r="AC56" s="12">
        <f t="shared" ref="AC56" si="37">AC55+AB56</f>
        <v>716604294.94456601</v>
      </c>
      <c r="AD56" s="12">
        <f t="shared" ref="AD56" si="38">AD55+AC56</f>
        <v>733150038.02907765</v>
      </c>
      <c r="AE56" s="12">
        <f t="shared" ref="AE56" si="39">AE55+AD56</f>
        <v>749095553.20546222</v>
      </c>
      <c r="AF56" s="12">
        <f t="shared" ref="AF56" si="40">AF55+AE56</f>
        <v>764037764.9999398</v>
      </c>
      <c r="AG56" s="12">
        <f t="shared" ref="AG56" si="41">AG55+AF56</f>
        <v>778117843.0922507</v>
      </c>
      <c r="AH56" s="12">
        <f t="shared" ref="AH56" si="42">AH55+AG56</f>
        <v>791385530.75538802</v>
      </c>
      <c r="AI56" s="12">
        <f t="shared" ref="AI56" si="43">AI55+AH56</f>
        <v>803887701.18175066</v>
      </c>
      <c r="AJ56" s="12">
        <f t="shared" ref="AJ56" si="44">AJ55+AI56</f>
        <v>815668523.08066297</v>
      </c>
      <c r="AK56" s="12">
        <f t="shared" ref="AK56" si="45">AK55+AJ56</f>
        <v>826769616.72127092</v>
      </c>
      <c r="AL56" s="12">
        <f t="shared" ref="AL56" si="46">AL55+AK56</f>
        <v>837230200.9720968</v>
      </c>
      <c r="AM56" s="12">
        <f t="shared" ref="AM56" si="47">AM55+AL56</f>
        <v>847087231.85672534</v>
      </c>
      <c r="AN56" s="12">
        <f t="shared" ref="AN56" si="48">AN55+AM56</f>
        <v>856375533.11512303</v>
      </c>
      <c r="AO56" s="12">
        <f t="shared" ref="AO56" si="49">AO55+AN56</f>
        <v>865127919.231848</v>
      </c>
      <c r="AP56" s="12">
        <f t="shared" ref="AP56" si="50">AP55+AO56</f>
        <v>873375311.36579514</v>
      </c>
      <c r="AQ56" s="12">
        <f t="shared" ref="AQ56" si="51">AQ55+AP56</f>
        <v>881146846.5910424</v>
      </c>
      <c r="AR56" s="12">
        <f t="shared" ref="AR56" si="52">AR55+AQ56</f>
        <v>888469980.83473372</v>
      </c>
      <c r="AS56" s="12">
        <f t="shared" ref="AS56" si="53">AS55+AR56</f>
        <v>895370585.87566602</v>
      </c>
      <c r="AT56" s="12">
        <f t="shared" ref="AT56" si="54">AT55+AS56</f>
        <v>901873040.74626493</v>
      </c>
      <c r="AU56" s="12">
        <f t="shared" ref="AU56" si="55">AU55+AT56</f>
        <v>908000317.86086178</v>
      </c>
      <c r="AV56" s="12">
        <f t="shared" ref="AV56" si="56">AV55+AU56</f>
        <v>913774064.17455268</v>
      </c>
      <c r="AW56" s="12">
        <f t="shared" ref="AW56" si="57">AW55+AV56</f>
        <v>919214677.6593653</v>
      </c>
      <c r="AX56" s="12">
        <f t="shared" ref="AX56" si="58">AX55+AW56</f>
        <v>923344280.59158206</v>
      </c>
    </row>
    <row r="58" spans="1:53" x14ac:dyDescent="0.35">
      <c r="A58" s="3" t="s">
        <v>32</v>
      </c>
      <c r="B58" s="9"/>
      <c r="C58" s="9" t="s">
        <v>55</v>
      </c>
      <c r="D58" s="9">
        <v>2021</v>
      </c>
      <c r="E58" s="9">
        <v>2022</v>
      </c>
      <c r="F58" s="9">
        <v>2023</v>
      </c>
      <c r="G58" s="9">
        <v>2024</v>
      </c>
      <c r="H58" s="9">
        <v>2025</v>
      </c>
      <c r="I58" s="9">
        <v>2026</v>
      </c>
      <c r="J58" s="9">
        <v>2027</v>
      </c>
      <c r="K58" s="9">
        <v>2028</v>
      </c>
      <c r="L58" s="9">
        <v>2029</v>
      </c>
      <c r="M58" s="9">
        <v>2030</v>
      </c>
      <c r="N58" s="9">
        <v>2031</v>
      </c>
      <c r="O58" s="9">
        <v>2032</v>
      </c>
      <c r="P58" s="9">
        <v>2033</v>
      </c>
      <c r="Q58" s="9">
        <v>2034</v>
      </c>
      <c r="R58" s="9">
        <v>2035</v>
      </c>
      <c r="S58" s="9">
        <v>2036</v>
      </c>
      <c r="T58" s="9">
        <v>2037</v>
      </c>
      <c r="U58" s="9">
        <v>2038</v>
      </c>
      <c r="V58" s="9">
        <v>2039</v>
      </c>
      <c r="W58" s="9">
        <v>2040</v>
      </c>
      <c r="X58" s="9">
        <v>2041</v>
      </c>
      <c r="Y58" s="9">
        <v>2042</v>
      </c>
      <c r="Z58" s="9">
        <v>2044</v>
      </c>
      <c r="AA58" s="9">
        <v>2045</v>
      </c>
      <c r="AB58" s="9">
        <v>2046</v>
      </c>
      <c r="AC58" s="9">
        <v>2047</v>
      </c>
      <c r="AD58" s="9">
        <v>2048</v>
      </c>
      <c r="AE58" s="9">
        <v>2049</v>
      </c>
      <c r="AF58" s="9">
        <v>2050</v>
      </c>
      <c r="AG58" s="9">
        <v>2051</v>
      </c>
      <c r="AH58" s="9">
        <v>2052</v>
      </c>
      <c r="AI58" s="9">
        <v>2053</v>
      </c>
      <c r="AJ58" s="9">
        <v>2054</v>
      </c>
      <c r="AK58" s="9">
        <v>2055</v>
      </c>
      <c r="AL58" s="9">
        <v>2056</v>
      </c>
      <c r="AM58" s="9">
        <v>2057</v>
      </c>
      <c r="AN58" s="9">
        <v>2058</v>
      </c>
      <c r="AO58" s="9">
        <v>2059</v>
      </c>
      <c r="AP58" s="9">
        <v>2060</v>
      </c>
      <c r="AQ58" s="9">
        <v>2061</v>
      </c>
      <c r="AR58" s="9">
        <v>2062</v>
      </c>
      <c r="AS58" s="9">
        <v>2063</v>
      </c>
      <c r="AT58" s="9">
        <v>2064</v>
      </c>
      <c r="AU58" s="9">
        <v>2065</v>
      </c>
      <c r="AV58" s="9">
        <v>2066</v>
      </c>
      <c r="AW58" s="9">
        <v>2067</v>
      </c>
      <c r="AX58" s="9">
        <v>2068</v>
      </c>
    </row>
    <row r="60" spans="1:53" x14ac:dyDescent="0.35">
      <c r="A60" s="8" t="s">
        <v>30</v>
      </c>
    </row>
    <row r="61" spans="1:53" x14ac:dyDescent="0.35">
      <c r="A61" t="s">
        <v>26</v>
      </c>
      <c r="B61" s="12"/>
      <c r="C61" s="12">
        <f>C$55*ARAM!$D$7</f>
        <v>12811930.4409266</v>
      </c>
      <c r="D61" s="12">
        <f>D$55*ARAM!$D$7</f>
        <v>24015464.813689981</v>
      </c>
      <c r="E61" s="12">
        <f>E$55*ARAM!$D$7</f>
        <v>24399212.795614909</v>
      </c>
      <c r="F61" s="12">
        <f>F$55*ARAM!$D$7</f>
        <v>23634456.756879337</v>
      </c>
      <c r="G61" s="12">
        <f>G$55*ARAM!$D$7</f>
        <v>23865161.310801934</v>
      </c>
      <c r="H61" s="12">
        <f>H$55*ARAM!$D$7</f>
        <v>24306294.826883312</v>
      </c>
      <c r="I61" s="12">
        <f>I$55*ARAM!$D$7</f>
        <v>24965790.475091487</v>
      </c>
      <c r="J61" s="12">
        <f>J$55*ARAM!$D$7</f>
        <v>23994154.745493572</v>
      </c>
      <c r="K61" s="12">
        <f>K$55*ARAM!$D$7</f>
        <v>25275772.89397119</v>
      </c>
      <c r="L61" s="12">
        <f>L$55*ARAM!$D$7</f>
        <v>26131056.095991936</v>
      </c>
      <c r="M61" s="12">
        <f>M$55*ARAM!$D$7</f>
        <v>26028841.090108141</v>
      </c>
      <c r="N61" s="12">
        <f>N$55*ARAM!$D$7</f>
        <v>24812903.904887941</v>
      </c>
      <c r="O61" s="12">
        <f>O$55*ARAM!$D$7</f>
        <v>23616537.393727422</v>
      </c>
      <c r="P61" s="12">
        <f>P$55*ARAM!$D$7</f>
        <v>24612433.532655373</v>
      </c>
      <c r="Q61" s="12">
        <f>Q$55*ARAM!$D$7</f>
        <v>24379856.166602965</v>
      </c>
      <c r="R61" s="12">
        <f>R$55*ARAM!$D$7</f>
        <v>21803379.846335806</v>
      </c>
      <c r="S61" s="12">
        <f>S$55*ARAM!$D$7</f>
        <v>21442106.062659975</v>
      </c>
      <c r="T61" s="12">
        <f>T$55*ARAM!$D$7</f>
        <v>20081363.340709705</v>
      </c>
      <c r="U61" s="12">
        <f>U$55*ARAM!$D$7</f>
        <v>19383929.508583747</v>
      </c>
      <c r="V61" s="12">
        <f>V$55*ARAM!$D$7</f>
        <v>18667866.439330954</v>
      </c>
      <c r="W61" s="12">
        <f>W$55*ARAM!$D$7</f>
        <v>17692594.477474216</v>
      </c>
      <c r="X61" s="12">
        <f>X$55*ARAM!$D$7</f>
        <v>16999603.411349051</v>
      </c>
      <c r="Y61" s="12">
        <f>Y$55*ARAM!$D$7</f>
        <v>16285493.029040145</v>
      </c>
      <c r="Z61" s="12">
        <f>Z$55*ARAM!$D$7</f>
        <v>14870769.959598549</v>
      </c>
      <c r="AA61" s="12">
        <f>AA$55*ARAM!$D$7</f>
        <v>14451799.545705657</v>
      </c>
      <c r="AB61" s="12">
        <f>AB$55*ARAM!$D$7</f>
        <v>14026295.149741193</v>
      </c>
      <c r="AC61" s="12">
        <f>AC$55*ARAM!$D$7</f>
        <v>13562324.99235208</v>
      </c>
      <c r="AD61" s="12">
        <f>AD$55*ARAM!$D$7</f>
        <v>13071137.036764193</v>
      </c>
      <c r="AE61" s="12">
        <f>AE$55*ARAM!$D$7</f>
        <v>12596956.989343783</v>
      </c>
      <c r="AF61" s="12">
        <f>AF$55*ARAM!$D$7</f>
        <v>11804347.317637244</v>
      </c>
      <c r="AG61" s="12">
        <f>AG$55*ARAM!$D$7</f>
        <v>11123261.692925638</v>
      </c>
      <c r="AH61" s="12">
        <f>AH$55*ARAM!$D$7</f>
        <v>10481473.253878476</v>
      </c>
      <c r="AI61" s="12">
        <f>AI$55*ARAM!$D$7</f>
        <v>9876714.6368264724</v>
      </c>
      <c r="AJ61" s="12">
        <f>AJ$55*ARAM!$D$7</f>
        <v>9306849.3001406919</v>
      </c>
      <c r="AK61" s="12">
        <f>AK$55*ARAM!$D$7</f>
        <v>8769863.9760802761</v>
      </c>
      <c r="AL61" s="12">
        <f>AL$55*ARAM!$D$7</f>
        <v>8263861.5581524372</v>
      </c>
      <c r="AM61" s="12">
        <f>AM$55*ARAM!$D$7</f>
        <v>7787054.3988565616</v>
      </c>
      <c r="AN61" s="12">
        <f>AN$55*ARAM!$D$7</f>
        <v>7337757.9941341998</v>
      </c>
      <c r="AO61" s="12">
        <f>AO$55*ARAM!$D$7</f>
        <v>6914385.0322127584</v>
      </c>
      <c r="AP61" s="12">
        <f>AP$55*ARAM!$D$7</f>
        <v>6515439.7858182443</v>
      </c>
      <c r="AQ61" s="12">
        <f>AQ$55*ARAM!$D$7</f>
        <v>6139512.8279453134</v>
      </c>
      <c r="AR61" s="12">
        <f>AR$55*ARAM!$D$7</f>
        <v>5785276.0525161196</v>
      </c>
      <c r="AS61" s="12">
        <f>AS$55*ARAM!$D$7</f>
        <v>5451477.9823365202</v>
      </c>
      <c r="AT61" s="12">
        <f>AT$55*ARAM!$D$7</f>
        <v>5136939.3477731636</v>
      </c>
      <c r="AU61" s="12">
        <f>AU$55*ARAM!$D$7</f>
        <v>4840548.9205314796</v>
      </c>
      <c r="AV61" s="12">
        <f>AV$55*ARAM!$D$7</f>
        <v>4561259.5878157783</v>
      </c>
      <c r="AW61" s="12">
        <f>AW$55*ARAM!$D$7</f>
        <v>4298084.6530019213</v>
      </c>
      <c r="AX61" s="12">
        <f>AX$55*ARAM!$D$7</f>
        <v>3262386.3164512152</v>
      </c>
    </row>
    <row r="62" spans="1:53" x14ac:dyDescent="0.35">
      <c r="A62" t="s">
        <v>27</v>
      </c>
      <c r="B62" s="12"/>
      <c r="C62" s="12">
        <f>C61+B62</f>
        <v>12811930.4409266</v>
      </c>
      <c r="D62" s="12">
        <f t="shared" ref="D62" si="59">D61+C62</f>
        <v>36827395.254616581</v>
      </c>
      <c r="E62" s="12">
        <f>E61+D62</f>
        <v>61226608.050231487</v>
      </c>
      <c r="F62" s="12">
        <f t="shared" ref="F62" si="60">F61+E62</f>
        <v>84861064.807110816</v>
      </c>
      <c r="G62" s="12">
        <f>G61+F62</f>
        <v>108726226.11791275</v>
      </c>
      <c r="H62" s="12">
        <f t="shared" ref="H62" si="61">H61+G62</f>
        <v>133032520.94479607</v>
      </c>
      <c r="I62" s="12">
        <f>I61+H62</f>
        <v>157998311.41988754</v>
      </c>
      <c r="J62" s="12">
        <f t="shared" ref="J62" si="62">J61+I62</f>
        <v>181992466.1653811</v>
      </c>
      <c r="K62" s="12">
        <f>K61+J62</f>
        <v>207268239.05935228</v>
      </c>
      <c r="L62" s="12">
        <f t="shared" ref="L62" si="63">L61+K62</f>
        <v>233399295.15534422</v>
      </c>
      <c r="M62" s="12">
        <f t="shared" ref="M62" si="64">M61+L62</f>
        <v>259428136.24545234</v>
      </c>
      <c r="N62" s="12">
        <f t="shared" ref="N62" si="65">N61+M62</f>
        <v>284241040.15034026</v>
      </c>
      <c r="O62" s="12">
        <f t="shared" ref="O62" si="66">O61+N62</f>
        <v>307857577.54406768</v>
      </c>
      <c r="P62" s="12">
        <f t="shared" ref="P62" si="67">P61+O62</f>
        <v>332470011.07672304</v>
      </c>
      <c r="Q62" s="12">
        <f t="shared" ref="Q62" si="68">Q61+P62</f>
        <v>356849867.24332601</v>
      </c>
      <c r="R62" s="12">
        <f t="shared" ref="R62" si="69">R61+Q62</f>
        <v>378653247.08966184</v>
      </c>
      <c r="S62" s="12">
        <f t="shared" ref="S62" si="70">S61+R62</f>
        <v>400095353.15232182</v>
      </c>
      <c r="T62" s="12">
        <f t="shared" ref="T62" si="71">T61+S62</f>
        <v>420176716.4930315</v>
      </c>
      <c r="U62" s="12">
        <f t="shared" ref="U62" si="72">U61+T62</f>
        <v>439560646.00161523</v>
      </c>
      <c r="V62" s="12">
        <f t="shared" ref="V62" si="73">V61+U62</f>
        <v>458228512.44094616</v>
      </c>
      <c r="W62" s="12">
        <f t="shared" ref="W62" si="74">W61+V62</f>
        <v>475921106.91842037</v>
      </c>
      <c r="X62" s="12">
        <f t="shared" ref="X62" si="75">X61+W62</f>
        <v>492920710.32976943</v>
      </c>
      <c r="Y62" s="12">
        <f t="shared" ref="Y62" si="76">Y61+X62</f>
        <v>509206203.35880959</v>
      </c>
      <c r="Z62" s="12">
        <f t="shared" ref="Z62" si="77">Z61+Y62</f>
        <v>524076973.31840813</v>
      </c>
      <c r="AA62" s="12">
        <f t="shared" ref="AA62" si="78">AA61+Z62</f>
        <v>538528772.86411381</v>
      </c>
      <c r="AB62" s="12">
        <f t="shared" ref="AB62" si="79">AB61+AA62</f>
        <v>552555068.01385498</v>
      </c>
      <c r="AC62" s="12">
        <f t="shared" ref="AC62" si="80">AC61+AB62</f>
        <v>566117393.00620711</v>
      </c>
      <c r="AD62" s="12">
        <f t="shared" ref="AD62" si="81">AD61+AC62</f>
        <v>579188530.04297125</v>
      </c>
      <c r="AE62" s="12">
        <f t="shared" ref="AE62" si="82">AE61+AD62</f>
        <v>591785487.03231502</v>
      </c>
      <c r="AF62" s="12">
        <f t="shared" ref="AF62" si="83">AF61+AE62</f>
        <v>603589834.34995222</v>
      </c>
      <c r="AG62" s="12">
        <f t="shared" ref="AG62" si="84">AG61+AF62</f>
        <v>614713096.04287791</v>
      </c>
      <c r="AH62" s="12">
        <f t="shared" ref="AH62" si="85">AH61+AG62</f>
        <v>625194569.29675639</v>
      </c>
      <c r="AI62" s="12">
        <f t="shared" ref="AI62" si="86">AI61+AH62</f>
        <v>635071283.9335829</v>
      </c>
      <c r="AJ62" s="12">
        <f t="shared" ref="AJ62" si="87">AJ61+AI62</f>
        <v>644378133.23372364</v>
      </c>
      <c r="AK62" s="12">
        <f t="shared" ref="AK62" si="88">AK61+AJ62</f>
        <v>653147997.20980394</v>
      </c>
      <c r="AL62" s="12">
        <f t="shared" ref="AL62" si="89">AL61+AK62</f>
        <v>661411858.76795638</v>
      </c>
      <c r="AM62" s="12">
        <f t="shared" ref="AM62" si="90">AM61+AL62</f>
        <v>669198913.1668129</v>
      </c>
      <c r="AN62" s="12">
        <f t="shared" ref="AN62" si="91">AN61+AM62</f>
        <v>676536671.16094708</v>
      </c>
      <c r="AO62" s="12">
        <f t="shared" ref="AO62" si="92">AO61+AN62</f>
        <v>683451056.19315982</v>
      </c>
      <c r="AP62" s="12">
        <f t="shared" ref="AP62" si="93">AP61+AO62</f>
        <v>689966495.97897804</v>
      </c>
      <c r="AQ62" s="12">
        <f t="shared" ref="AQ62" si="94">AQ61+AP62</f>
        <v>696106008.80692339</v>
      </c>
      <c r="AR62" s="12">
        <f t="shared" ref="AR62" si="95">AR61+AQ62</f>
        <v>701891284.85943949</v>
      </c>
      <c r="AS62" s="12">
        <f t="shared" ref="AS62" si="96">AS61+AR62</f>
        <v>707342762.84177601</v>
      </c>
      <c r="AT62" s="12">
        <f t="shared" ref="AT62" si="97">AT61+AS62</f>
        <v>712479702.18954921</v>
      </c>
      <c r="AU62" s="12">
        <f t="shared" ref="AU62" si="98">AU61+AT62</f>
        <v>717320251.11008072</v>
      </c>
      <c r="AV62" s="12">
        <f t="shared" ref="AV62" si="99">AV61+AU62</f>
        <v>721881510.69789648</v>
      </c>
      <c r="AW62" s="12">
        <f t="shared" ref="AW62" si="100">AW61+AV62</f>
        <v>726179595.35089839</v>
      </c>
      <c r="AX62" s="12">
        <f t="shared" ref="AX62" si="101">AX61+AW62</f>
        <v>729441981.66734958</v>
      </c>
    </row>
    <row r="64" spans="1:53" x14ac:dyDescent="0.35">
      <c r="A64" s="8" t="s">
        <v>31</v>
      </c>
    </row>
    <row r="65" spans="1:50" x14ac:dyDescent="0.35">
      <c r="A65" t="s">
        <v>34</v>
      </c>
      <c r="C65" s="170">
        <f>SUMIF(A$5:A$14,"YES",I$5:I$14)</f>
        <v>349764329</v>
      </c>
      <c r="D65" s="2">
        <f>C67</f>
        <v>334783228.49815696</v>
      </c>
      <c r="E65" s="2">
        <f>D67</f>
        <v>304821027.49447089</v>
      </c>
      <c r="F65" s="2">
        <f t="shared" ref="F65" si="102">E67</f>
        <v>274858826.49078482</v>
      </c>
      <c r="G65" s="2">
        <f t="shared" ref="G65:L65" si="103">F67</f>
        <v>244896625.48709875</v>
      </c>
      <c r="H65" s="2">
        <f t="shared" si="103"/>
        <v>214934424.48341268</v>
      </c>
      <c r="I65" s="2">
        <f t="shared" si="103"/>
        <v>184972223.47972661</v>
      </c>
      <c r="J65" s="2">
        <f t="shared" si="103"/>
        <v>155010022.47604054</v>
      </c>
      <c r="K65" s="2">
        <f t="shared" si="103"/>
        <v>125047821.47235447</v>
      </c>
      <c r="L65" s="2">
        <f t="shared" si="103"/>
        <v>95085620.468668401</v>
      </c>
      <c r="M65" s="2">
        <f t="shared" ref="M65:Y65" si="104">L67</f>
        <v>65123419.464982331</v>
      </c>
      <c r="N65" s="2">
        <f t="shared" si="104"/>
        <v>35161218.46129626</v>
      </c>
      <c r="O65" s="2">
        <f t="shared" si="104"/>
        <v>5199017.4576101862</v>
      </c>
      <c r="P65" s="2">
        <f t="shared" si="104"/>
        <v>0</v>
      </c>
      <c r="Q65" s="2">
        <f t="shared" si="104"/>
        <v>0</v>
      </c>
      <c r="R65" s="2">
        <f t="shared" si="104"/>
        <v>0</v>
      </c>
      <c r="S65" s="2">
        <f t="shared" si="104"/>
        <v>0</v>
      </c>
      <c r="T65" s="2">
        <f t="shared" si="104"/>
        <v>0</v>
      </c>
      <c r="U65" s="2">
        <f t="shared" si="104"/>
        <v>0</v>
      </c>
      <c r="V65" s="2">
        <f t="shared" si="104"/>
        <v>0</v>
      </c>
      <c r="W65" s="2">
        <f t="shared" si="104"/>
        <v>0</v>
      </c>
      <c r="X65" s="2">
        <f t="shared" si="104"/>
        <v>0</v>
      </c>
      <c r="Y65" s="2">
        <f t="shared" si="104"/>
        <v>0</v>
      </c>
      <c r="Z65" s="2">
        <f t="shared" ref="Z65:AK65" si="105">Y67</f>
        <v>0</v>
      </c>
      <c r="AA65" s="2">
        <f t="shared" si="105"/>
        <v>0</v>
      </c>
      <c r="AB65" s="2">
        <f t="shared" si="105"/>
        <v>0</v>
      </c>
      <c r="AC65" s="2">
        <f t="shared" si="105"/>
        <v>0</v>
      </c>
      <c r="AD65" s="2">
        <f t="shared" si="105"/>
        <v>0</v>
      </c>
      <c r="AE65" s="2">
        <f t="shared" si="105"/>
        <v>0</v>
      </c>
      <c r="AF65" s="2">
        <f t="shared" si="105"/>
        <v>0</v>
      </c>
      <c r="AG65" s="2">
        <f t="shared" si="105"/>
        <v>0</v>
      </c>
      <c r="AH65" s="2">
        <f t="shared" si="105"/>
        <v>0</v>
      </c>
      <c r="AI65" s="2">
        <f t="shared" si="105"/>
        <v>0</v>
      </c>
      <c r="AJ65" s="2">
        <f t="shared" si="105"/>
        <v>0</v>
      </c>
      <c r="AK65" s="2">
        <f t="shared" si="105"/>
        <v>0</v>
      </c>
    </row>
    <row r="66" spans="1:50" ht="16" x14ac:dyDescent="0.5">
      <c r="A66" t="s">
        <v>28</v>
      </c>
      <c r="B66" s="182">
        <f>COUNTIF(C66:AK66,"&gt;0")</f>
        <v>13</v>
      </c>
      <c r="C66" s="13">
        <f>MIN(C65,ARAM!C7/2)</f>
        <v>14981100.501843037</v>
      </c>
      <c r="D66" s="13">
        <f>MIN(D65,ARAM!$C$7)</f>
        <v>29962201.003686074</v>
      </c>
      <c r="E66" s="13">
        <f>MIN(E65,ARAM!$C$7)</f>
        <v>29962201.003686074</v>
      </c>
      <c r="F66" s="13">
        <f>MIN(F65,ARAM!$C$7)</f>
        <v>29962201.003686074</v>
      </c>
      <c r="G66" s="13">
        <f>MIN(G65,ARAM!$C$7)</f>
        <v>29962201.003686074</v>
      </c>
      <c r="H66" s="13">
        <f>MIN(H65,ARAM!$C$7)</f>
        <v>29962201.003686074</v>
      </c>
      <c r="I66" s="13">
        <f>MIN(I65,ARAM!$C$7)</f>
        <v>29962201.003686074</v>
      </c>
      <c r="J66" s="13">
        <f>MIN(J65,ARAM!$C$7)</f>
        <v>29962201.003686074</v>
      </c>
      <c r="K66" s="13">
        <f>MIN(K65,ARAM!$C$7)</f>
        <v>29962201.003686074</v>
      </c>
      <c r="L66" s="13">
        <f>MIN(L65,ARAM!$C$7)</f>
        <v>29962201.003686074</v>
      </c>
      <c r="M66" s="13">
        <f>MIN(M65,ARAM!$C$7)</f>
        <v>29962201.003686074</v>
      </c>
      <c r="N66" s="13">
        <f>MIN(N65,ARAM!$C$7)</f>
        <v>29962201.003686074</v>
      </c>
      <c r="O66" s="13">
        <f>MIN(O65,ARAM!$C$7)</f>
        <v>5199017.4576101862</v>
      </c>
      <c r="P66" s="13">
        <f>MIN(P65,ARAM!$C$7)</f>
        <v>0</v>
      </c>
      <c r="Q66" s="13">
        <f>MIN(Q65,ARAM!$C$7)</f>
        <v>0</v>
      </c>
      <c r="R66" s="13">
        <f>MIN(R65,ARAM!$C$7)</f>
        <v>0</v>
      </c>
      <c r="S66" s="13">
        <f>MIN(S65,ARAM!$C$7)</f>
        <v>0</v>
      </c>
      <c r="T66" s="13">
        <f>MIN(T65,ARAM!$C$7)</f>
        <v>0</v>
      </c>
      <c r="U66" s="13">
        <f>MIN(U65,ARAM!$C$7)</f>
        <v>0</v>
      </c>
      <c r="V66" s="13">
        <f>MIN(V65,ARAM!$C$7)</f>
        <v>0</v>
      </c>
      <c r="W66" s="13">
        <f>MIN(W65,ARAM!$C$7)</f>
        <v>0</v>
      </c>
      <c r="X66" s="13">
        <f>MIN(X65,ARAM!$C$7)</f>
        <v>0</v>
      </c>
      <c r="Y66" s="13">
        <f>MIN(Y65,ARAM!$C$7)</f>
        <v>0</v>
      </c>
      <c r="Z66" s="13">
        <f>MIN(Z65,ARAM!$C$7)</f>
        <v>0</v>
      </c>
      <c r="AA66" s="13">
        <f>MIN(AA65,ARAM!$C$7)</f>
        <v>0</v>
      </c>
      <c r="AB66" s="13">
        <f>MIN(AB65,ARAM!$C$7)</f>
        <v>0</v>
      </c>
      <c r="AC66" s="13">
        <f>MIN(AC65,ARAM!$C$7)</f>
        <v>0</v>
      </c>
      <c r="AD66" s="13">
        <f>MIN(AD65,ARAM!$C$7)</f>
        <v>0</v>
      </c>
      <c r="AE66" s="13">
        <f>MIN(AE65,ARAM!$C$7)</f>
        <v>0</v>
      </c>
      <c r="AF66" s="13">
        <f>MIN(AF65,ARAM!$C$7)</f>
        <v>0</v>
      </c>
      <c r="AG66" s="13">
        <f>MIN(AG65,ARAM!$C$7)</f>
        <v>0</v>
      </c>
      <c r="AH66" s="13">
        <f>MIN(AH65,ARAM!$C$7)</f>
        <v>0</v>
      </c>
      <c r="AI66" s="13">
        <f>MIN(AI65,ARAM!$C$7)</f>
        <v>0</v>
      </c>
      <c r="AJ66" s="13">
        <f>MIN(AJ65,ARAM!$C$7)</f>
        <v>0</v>
      </c>
      <c r="AK66" s="13">
        <f>MIN(AK65,ARAM!$C$7)</f>
        <v>0</v>
      </c>
    </row>
    <row r="67" spans="1:50" x14ac:dyDescent="0.35">
      <c r="A67" t="s">
        <v>35</v>
      </c>
      <c r="C67" s="2">
        <f t="shared" ref="C67:D67" si="106">MAX(C65-C66,0)</f>
        <v>334783228.49815696</v>
      </c>
      <c r="D67" s="2">
        <f t="shared" si="106"/>
        <v>304821027.49447089</v>
      </c>
      <c r="E67" s="2">
        <f t="shared" ref="E67:AK67" si="107">MAX(E65-E66,0)</f>
        <v>274858826.49078482</v>
      </c>
      <c r="F67" s="2">
        <f t="shared" si="107"/>
        <v>244896625.48709875</v>
      </c>
      <c r="G67" s="2">
        <f t="shared" si="107"/>
        <v>214934424.48341268</v>
      </c>
      <c r="H67" s="2">
        <f t="shared" si="107"/>
        <v>184972223.47972661</v>
      </c>
      <c r="I67" s="2">
        <f t="shared" si="107"/>
        <v>155010022.47604054</v>
      </c>
      <c r="J67" s="2">
        <f t="shared" si="107"/>
        <v>125047821.47235447</v>
      </c>
      <c r="K67" s="2">
        <f t="shared" si="107"/>
        <v>95085620.468668401</v>
      </c>
      <c r="L67" s="2">
        <f t="shared" si="107"/>
        <v>65123419.464982331</v>
      </c>
      <c r="M67" s="2">
        <f t="shared" si="107"/>
        <v>35161218.46129626</v>
      </c>
      <c r="N67" s="2">
        <f t="shared" si="107"/>
        <v>5199017.4576101862</v>
      </c>
      <c r="O67" s="2">
        <f t="shared" si="107"/>
        <v>0</v>
      </c>
      <c r="P67" s="2">
        <f t="shared" si="107"/>
        <v>0</v>
      </c>
      <c r="Q67" s="2">
        <f t="shared" si="107"/>
        <v>0</v>
      </c>
      <c r="R67" s="2">
        <f t="shared" si="107"/>
        <v>0</v>
      </c>
      <c r="S67" s="2">
        <f t="shared" si="107"/>
        <v>0</v>
      </c>
      <c r="T67" s="2">
        <f t="shared" si="107"/>
        <v>0</v>
      </c>
      <c r="U67" s="2">
        <f t="shared" si="107"/>
        <v>0</v>
      </c>
      <c r="V67" s="2">
        <f t="shared" si="107"/>
        <v>0</v>
      </c>
      <c r="W67" s="2">
        <f t="shared" si="107"/>
        <v>0</v>
      </c>
      <c r="X67" s="2">
        <f t="shared" si="107"/>
        <v>0</v>
      </c>
      <c r="Y67" s="2">
        <f t="shared" si="107"/>
        <v>0</v>
      </c>
      <c r="Z67" s="2">
        <f t="shared" si="107"/>
        <v>0</v>
      </c>
      <c r="AA67" s="2">
        <f t="shared" si="107"/>
        <v>0</v>
      </c>
      <c r="AB67" s="2">
        <f t="shared" si="107"/>
        <v>0</v>
      </c>
      <c r="AC67" s="2">
        <f t="shared" si="107"/>
        <v>0</v>
      </c>
      <c r="AD67" s="2">
        <f t="shared" si="107"/>
        <v>0</v>
      </c>
      <c r="AE67" s="2">
        <f t="shared" si="107"/>
        <v>0</v>
      </c>
      <c r="AF67" s="2">
        <f t="shared" si="107"/>
        <v>0</v>
      </c>
      <c r="AG67" s="2">
        <f t="shared" si="107"/>
        <v>0</v>
      </c>
      <c r="AH67" s="2">
        <f t="shared" si="107"/>
        <v>0</v>
      </c>
      <c r="AI67" s="2">
        <f t="shared" si="107"/>
        <v>0</v>
      </c>
      <c r="AJ67" s="2">
        <f t="shared" si="107"/>
        <v>0</v>
      </c>
      <c r="AK67" s="2">
        <f t="shared" si="107"/>
        <v>0</v>
      </c>
    </row>
    <row r="69" spans="1:50" x14ac:dyDescent="0.35">
      <c r="A69" t="s">
        <v>33</v>
      </c>
      <c r="C69" s="170">
        <f t="shared" ref="C69:T69" si="108">SUMIF($A$5:$A$14,"YES",M$5:M$14)</f>
        <v>46959068</v>
      </c>
      <c r="D69" s="2">
        <f t="shared" si="108"/>
        <v>79739395</v>
      </c>
      <c r="E69" s="2">
        <f t="shared" si="108"/>
        <v>55541252</v>
      </c>
      <c r="F69" s="2">
        <f t="shared" si="108"/>
        <v>46373358</v>
      </c>
      <c r="G69" s="2">
        <f t="shared" si="108"/>
        <v>25927215</v>
      </c>
      <c r="H69" s="2">
        <f t="shared" si="108"/>
        <v>16288850</v>
      </c>
      <c r="I69" s="2">
        <f t="shared" si="108"/>
        <v>15849757</v>
      </c>
      <c r="J69" s="2">
        <f t="shared" si="108"/>
        <v>15653122</v>
      </c>
      <c r="K69" s="2">
        <f t="shared" si="108"/>
        <v>15871708</v>
      </c>
      <c r="L69" s="2">
        <f t="shared" si="108"/>
        <v>13037125</v>
      </c>
      <c r="M69" s="2">
        <f t="shared" si="108"/>
        <v>8211714</v>
      </c>
      <c r="N69" s="2">
        <f t="shared" si="108"/>
        <v>6594141</v>
      </c>
      <c r="O69" s="2">
        <f t="shared" si="108"/>
        <v>687420</v>
      </c>
      <c r="P69" s="2">
        <f t="shared" si="108"/>
        <v>687420</v>
      </c>
      <c r="Q69" s="2">
        <f t="shared" si="108"/>
        <v>687420</v>
      </c>
      <c r="R69" s="2">
        <f t="shared" si="108"/>
        <v>687420</v>
      </c>
      <c r="S69" s="2">
        <f t="shared" si="108"/>
        <v>687420</v>
      </c>
      <c r="T69" s="2">
        <f t="shared" si="108"/>
        <v>308424</v>
      </c>
      <c r="U69" s="2">
        <f>SUMIF($A$5:$A$14,"YES",AG$5:AG$14)</f>
        <v>0</v>
      </c>
      <c r="V69" s="2">
        <f>SUMIF($A$5:$A$14,"YES",AH$5:AH$14)</f>
        <v>0</v>
      </c>
      <c r="W69" s="2">
        <f>SUMIF($A$5:$A$14,"YES",AI$5:AI$14)</f>
        <v>0</v>
      </c>
      <c r="X69" s="2">
        <f>SUMIF($A$5:$A$14,"YES",AJ$5:AJ$14)</f>
        <v>0</v>
      </c>
      <c r="Y69" s="2">
        <f>SUMIF($A$5:$A$14,"YES",AL$5:AL$14)</f>
        <v>0</v>
      </c>
      <c r="Z69" s="2">
        <f t="shared" ref="Z69:AK69" si="109">SUMIF($A$5:$A$14,"YES",AN$5:AN$14)</f>
        <v>0</v>
      </c>
      <c r="AA69" s="2">
        <f t="shared" si="109"/>
        <v>0</v>
      </c>
      <c r="AB69" s="2">
        <f t="shared" si="109"/>
        <v>0</v>
      </c>
      <c r="AC69" s="2">
        <f t="shared" si="109"/>
        <v>0</v>
      </c>
      <c r="AD69" s="2">
        <f t="shared" si="109"/>
        <v>0</v>
      </c>
      <c r="AE69" s="2">
        <f t="shared" si="109"/>
        <v>0</v>
      </c>
      <c r="AF69" s="2">
        <f t="shared" si="109"/>
        <v>0</v>
      </c>
      <c r="AG69" s="2">
        <f t="shared" si="109"/>
        <v>0</v>
      </c>
      <c r="AH69" s="2">
        <f t="shared" si="109"/>
        <v>0</v>
      </c>
      <c r="AI69" s="2">
        <f t="shared" si="109"/>
        <v>0</v>
      </c>
      <c r="AJ69" s="2">
        <f t="shared" si="109"/>
        <v>0</v>
      </c>
      <c r="AK69" s="2">
        <f t="shared" si="109"/>
        <v>0</v>
      </c>
    </row>
    <row r="71" spans="1:50" ht="15" thickBot="1" x14ac:dyDescent="0.4">
      <c r="A71" s="3" t="s">
        <v>37</v>
      </c>
      <c r="B71" s="3"/>
      <c r="C71" s="6">
        <f t="shared" ref="C71:D71" si="110">C66-C69</f>
        <v>-31977967.498156965</v>
      </c>
      <c r="D71" s="6">
        <f t="shared" si="110"/>
        <v>-49777193.99631393</v>
      </c>
      <c r="E71" s="6">
        <f t="shared" ref="E71:AX71" si="111">E66-E69</f>
        <v>-25579050.996313926</v>
      </c>
      <c r="F71" s="6">
        <f t="shared" si="111"/>
        <v>-16411156.996313926</v>
      </c>
      <c r="G71" s="6">
        <f t="shared" si="111"/>
        <v>4034986.0036860742</v>
      </c>
      <c r="H71" s="6">
        <f t="shared" si="111"/>
        <v>13673351.003686074</v>
      </c>
      <c r="I71" s="6">
        <f t="shared" si="111"/>
        <v>14112444.003686074</v>
      </c>
      <c r="J71" s="6">
        <f t="shared" si="111"/>
        <v>14309079.003686074</v>
      </c>
      <c r="K71" s="6">
        <f t="shared" si="111"/>
        <v>14090493.003686074</v>
      </c>
      <c r="L71" s="6">
        <f t="shared" si="111"/>
        <v>16925076.003686074</v>
      </c>
      <c r="M71" s="6">
        <f t="shared" si="111"/>
        <v>21750487.003686074</v>
      </c>
      <c r="N71" s="6">
        <f t="shared" si="111"/>
        <v>23368060.003686074</v>
      </c>
      <c r="O71" s="6">
        <f t="shared" si="111"/>
        <v>4511597.4576101862</v>
      </c>
      <c r="P71" s="6">
        <f t="shared" si="111"/>
        <v>-687420</v>
      </c>
      <c r="Q71" s="6">
        <f t="shared" si="111"/>
        <v>-687420</v>
      </c>
      <c r="R71" s="6">
        <f t="shared" si="111"/>
        <v>-687420</v>
      </c>
      <c r="S71" s="6">
        <f t="shared" si="111"/>
        <v>-687420</v>
      </c>
      <c r="T71" s="6">
        <f t="shared" si="111"/>
        <v>-308424</v>
      </c>
      <c r="U71" s="6">
        <f t="shared" si="111"/>
        <v>0</v>
      </c>
      <c r="V71" s="6">
        <f t="shared" si="111"/>
        <v>0</v>
      </c>
      <c r="W71" s="6">
        <f t="shared" si="111"/>
        <v>0</v>
      </c>
      <c r="X71" s="6">
        <f t="shared" si="111"/>
        <v>0</v>
      </c>
      <c r="Y71" s="6">
        <f t="shared" si="111"/>
        <v>0</v>
      </c>
      <c r="Z71" s="6">
        <f t="shared" si="111"/>
        <v>0</v>
      </c>
      <c r="AA71" s="6">
        <f t="shared" si="111"/>
        <v>0</v>
      </c>
      <c r="AB71" s="6">
        <f t="shared" si="111"/>
        <v>0</v>
      </c>
      <c r="AC71" s="6">
        <f t="shared" si="111"/>
        <v>0</v>
      </c>
      <c r="AD71" s="6">
        <f t="shared" si="111"/>
        <v>0</v>
      </c>
      <c r="AE71" s="6">
        <f t="shared" si="111"/>
        <v>0</v>
      </c>
      <c r="AF71" s="6">
        <f t="shared" si="111"/>
        <v>0</v>
      </c>
      <c r="AG71" s="6">
        <f t="shared" si="111"/>
        <v>0</v>
      </c>
      <c r="AH71" s="6">
        <f t="shared" si="111"/>
        <v>0</v>
      </c>
      <c r="AI71" s="6">
        <f t="shared" si="111"/>
        <v>0</v>
      </c>
      <c r="AJ71" s="6">
        <f t="shared" si="111"/>
        <v>0</v>
      </c>
      <c r="AK71" s="6">
        <f t="shared" si="111"/>
        <v>0</v>
      </c>
      <c r="AL71" s="6">
        <f t="shared" si="111"/>
        <v>0</v>
      </c>
      <c r="AM71" s="6">
        <f t="shared" si="111"/>
        <v>0</v>
      </c>
      <c r="AN71" s="6">
        <f t="shared" si="111"/>
        <v>0</v>
      </c>
      <c r="AO71" s="6">
        <f t="shared" si="111"/>
        <v>0</v>
      </c>
      <c r="AP71" s="6">
        <f t="shared" si="111"/>
        <v>0</v>
      </c>
      <c r="AQ71" s="6">
        <f t="shared" si="111"/>
        <v>0</v>
      </c>
      <c r="AR71" s="6">
        <f t="shared" si="111"/>
        <v>0</v>
      </c>
      <c r="AS71" s="6">
        <f t="shared" si="111"/>
        <v>0</v>
      </c>
      <c r="AT71" s="6">
        <f t="shared" si="111"/>
        <v>0</v>
      </c>
      <c r="AU71" s="6">
        <f t="shared" si="111"/>
        <v>0</v>
      </c>
      <c r="AV71" s="6">
        <f t="shared" si="111"/>
        <v>0</v>
      </c>
      <c r="AW71" s="6">
        <f t="shared" si="111"/>
        <v>0</v>
      </c>
      <c r="AX71" s="6">
        <f t="shared" si="111"/>
        <v>0</v>
      </c>
    </row>
    <row r="72" spans="1:50" ht="15" thickTop="1" x14ac:dyDescent="0.35"/>
    <row r="74" spans="1:50" x14ac:dyDescent="0.35">
      <c r="A74" s="3" t="s">
        <v>38</v>
      </c>
      <c r="B74" s="9"/>
      <c r="C74" s="9">
        <v>2020</v>
      </c>
      <c r="D74" s="9">
        <v>2021</v>
      </c>
      <c r="E74" s="9">
        <v>2022</v>
      </c>
      <c r="F74" s="9">
        <v>2023</v>
      </c>
      <c r="G74" s="9">
        <v>2024</v>
      </c>
      <c r="H74" s="9">
        <v>2025</v>
      </c>
      <c r="I74" s="9">
        <v>2026</v>
      </c>
      <c r="J74" s="9">
        <v>2027</v>
      </c>
      <c r="K74" s="9">
        <v>2028</v>
      </c>
      <c r="L74" s="9">
        <v>2029</v>
      </c>
      <c r="M74" s="9">
        <v>2030</v>
      </c>
      <c r="N74" s="9">
        <v>2031</v>
      </c>
      <c r="O74" s="9">
        <v>2032</v>
      </c>
      <c r="P74" s="9">
        <v>2033</v>
      </c>
      <c r="Q74" s="9">
        <v>2034</v>
      </c>
      <c r="R74" s="9">
        <v>2035</v>
      </c>
      <c r="S74" s="9">
        <v>2036</v>
      </c>
      <c r="T74" s="9">
        <v>2037</v>
      </c>
      <c r="U74" s="9">
        <v>2038</v>
      </c>
      <c r="V74" s="9">
        <v>2039</v>
      </c>
      <c r="W74" s="9">
        <v>2040</v>
      </c>
      <c r="X74" s="9">
        <v>2041</v>
      </c>
      <c r="Y74" s="9">
        <v>2042</v>
      </c>
      <c r="Z74" s="9">
        <v>2044</v>
      </c>
      <c r="AA74" s="9">
        <v>2045</v>
      </c>
      <c r="AB74" s="9">
        <v>2046</v>
      </c>
      <c r="AC74" s="9">
        <v>2047</v>
      </c>
      <c r="AD74" s="9">
        <v>2048</v>
      </c>
      <c r="AE74" s="9">
        <v>2049</v>
      </c>
      <c r="AF74" s="9">
        <v>2050</v>
      </c>
      <c r="AG74" s="9">
        <v>2051</v>
      </c>
      <c r="AH74" s="9">
        <v>2052</v>
      </c>
      <c r="AI74" s="9">
        <v>2053</v>
      </c>
      <c r="AJ74" s="9">
        <v>2054</v>
      </c>
      <c r="AK74" s="9">
        <v>2055</v>
      </c>
      <c r="AL74" s="9">
        <v>2056</v>
      </c>
      <c r="AM74" s="9">
        <v>2057</v>
      </c>
      <c r="AN74" s="9">
        <v>2058</v>
      </c>
      <c r="AO74" s="9">
        <v>2059</v>
      </c>
      <c r="AP74" s="9">
        <v>2060</v>
      </c>
      <c r="AQ74" s="9">
        <v>2061</v>
      </c>
      <c r="AR74" s="9">
        <v>2062</v>
      </c>
      <c r="AS74" s="9">
        <v>2063</v>
      </c>
      <c r="AT74" s="9">
        <v>2064</v>
      </c>
      <c r="AU74" s="9">
        <v>2065</v>
      </c>
      <c r="AV74" s="9">
        <v>2066</v>
      </c>
      <c r="AW74" s="9">
        <v>2067</v>
      </c>
      <c r="AX74" s="9">
        <v>2068</v>
      </c>
    </row>
    <row r="76" spans="1:50" x14ac:dyDescent="0.35">
      <c r="A76" s="8" t="s">
        <v>39</v>
      </c>
    </row>
    <row r="77" spans="1:50" x14ac:dyDescent="0.35">
      <c r="A77" t="s">
        <v>26</v>
      </c>
      <c r="B77" s="12"/>
      <c r="C77" s="12">
        <f>C$55*ARAM!$D$8</f>
        <v>3405703.0286007412</v>
      </c>
      <c r="D77" s="12">
        <f>D$55*ARAM!$D$8</f>
        <v>6383857.7352846777</v>
      </c>
      <c r="E77" s="12">
        <f>E$55*ARAM!$D$8</f>
        <v>6485866.6925052283</v>
      </c>
      <c r="F77" s="12">
        <f>F$55*ARAM!$D$8</f>
        <v>6282577.1125881774</v>
      </c>
      <c r="G77" s="12">
        <f>G$55*ARAM!$D$8</f>
        <v>6343903.63958026</v>
      </c>
      <c r="H77" s="12">
        <f>H$55*ARAM!$D$8</f>
        <v>6461166.9792980943</v>
      </c>
      <c r="I77" s="12">
        <f>I$55*ARAM!$D$8</f>
        <v>6636475.949074951</v>
      </c>
      <c r="J77" s="12">
        <f>J$55*ARAM!$D$8</f>
        <v>6378193.033612214</v>
      </c>
      <c r="K77" s="12">
        <f>K$55*ARAM!$D$8</f>
        <v>6718876.3389037326</v>
      </c>
      <c r="L77" s="12">
        <f>L$55*ARAM!$D$8</f>
        <v>6946230.1014662087</v>
      </c>
      <c r="M77" s="12">
        <f>M$55*ARAM!$D$8</f>
        <v>6919059.0239527961</v>
      </c>
      <c r="N77" s="12">
        <f>N$55*ARAM!$D$8</f>
        <v>6595835.2152233757</v>
      </c>
      <c r="O77" s="12">
        <f>O$55*ARAM!$D$8</f>
        <v>6277813.7375731105</v>
      </c>
      <c r="P77" s="12">
        <f>P$55*ARAM!$D$8</f>
        <v>6542545.6226045908</v>
      </c>
      <c r="Q77" s="12">
        <f>Q$55*ARAM!$D$8</f>
        <v>6480721.2594767362</v>
      </c>
      <c r="R77" s="12">
        <f>R$55*ARAM!$D$8</f>
        <v>5795835.1490259729</v>
      </c>
      <c r="S77" s="12">
        <f>S$55*ARAM!$D$8</f>
        <v>5699800.3457703711</v>
      </c>
      <c r="T77" s="12">
        <f>T$55*ARAM!$D$8</f>
        <v>5338083.9260114394</v>
      </c>
      <c r="U77" s="12">
        <f>U$55*ARAM!$D$8</f>
        <v>5152690.1225349195</v>
      </c>
      <c r="V77" s="12">
        <f>V$55*ARAM!$D$8</f>
        <v>4962344.2433664547</v>
      </c>
      <c r="W77" s="12">
        <f>W$55*ARAM!$D$8</f>
        <v>4703094.7345184619</v>
      </c>
      <c r="X77" s="12">
        <f>X$55*ARAM!$D$8</f>
        <v>4518881.9194725314</v>
      </c>
      <c r="Y77" s="12">
        <f>Y$55*ARAM!$D$8</f>
        <v>4329055.1089853542</v>
      </c>
      <c r="Z77" s="12">
        <f>Z$55*ARAM!$D$8</f>
        <v>3952989.4829312591</v>
      </c>
      <c r="AA77" s="12">
        <f>AA$55*ARAM!$D$8</f>
        <v>3841617.6007571993</v>
      </c>
      <c r="AB77" s="12">
        <f>AB$55*ARAM!$D$8</f>
        <v>3728508.8372729747</v>
      </c>
      <c r="AC77" s="12">
        <f>AC$55*ARAM!$D$8</f>
        <v>3605174.997967008</v>
      </c>
      <c r="AD77" s="12">
        <f>AD$55*ARAM!$D$8</f>
        <v>3474606.047747443</v>
      </c>
      <c r="AE77" s="12">
        <f>AE$55*ARAM!$D$8</f>
        <v>3348558.1870407518</v>
      </c>
      <c r="AF77" s="12">
        <f>AF$55*ARAM!$D$8</f>
        <v>3137864.4768402795</v>
      </c>
      <c r="AG77" s="12">
        <f>AG$55*ARAM!$D$8</f>
        <v>2956816.3993852953</v>
      </c>
      <c r="AH77" s="12">
        <f>AH$55*ARAM!$D$8</f>
        <v>2786214.409258835</v>
      </c>
      <c r="AI77" s="12">
        <f>AI$55*ARAM!$D$8</f>
        <v>2625455.7895361502</v>
      </c>
      <c r="AJ77" s="12">
        <f>AJ$55*ARAM!$D$8</f>
        <v>2473972.5987715758</v>
      </c>
      <c r="AK77" s="12">
        <f>AK$55*ARAM!$D$8</f>
        <v>2331229.6645276677</v>
      </c>
      <c r="AL77" s="12">
        <f>AL$55*ARAM!$D$8</f>
        <v>2196722.6926734322</v>
      </c>
      <c r="AM77" s="12">
        <f>AM$55*ARAM!$D$8</f>
        <v>2069976.4857719969</v>
      </c>
      <c r="AN77" s="12">
        <f>AN$55*ARAM!$D$8</f>
        <v>1950543.2642635209</v>
      </c>
      <c r="AO77" s="12">
        <f>AO$55*ARAM!$D$8</f>
        <v>1838001.0845122519</v>
      </c>
      <c r="AP77" s="12">
        <f>AP$55*ARAM!$D$8</f>
        <v>1731952.3481288999</v>
      </c>
      <c r="AQ77" s="12">
        <f>AQ$55*ARAM!$D$8</f>
        <v>1632022.3973019186</v>
      </c>
      <c r="AR77" s="12">
        <f>AR$55*ARAM!$D$8</f>
        <v>1537858.1911751707</v>
      </c>
      <c r="AS77" s="12">
        <f>AS$55*ARAM!$D$8</f>
        <v>1449127.0585957835</v>
      </c>
      <c r="AT77" s="12">
        <f>AT$55*ARAM!$D$8</f>
        <v>1365515.5228257773</v>
      </c>
      <c r="AU77" s="12">
        <f>AU$55*ARAM!$D$8</f>
        <v>1286728.1940653296</v>
      </c>
      <c r="AV77" s="12">
        <f>AV$55*ARAM!$D$8</f>
        <v>1212486.7258750799</v>
      </c>
      <c r="AW77" s="12">
        <f>AW$55*ARAM!$D$8</f>
        <v>1142528.8318106371</v>
      </c>
      <c r="AX77" s="12">
        <f>AX$55*ARAM!$D$8</f>
        <v>867216.6157655128</v>
      </c>
    </row>
    <row r="78" spans="1:50" x14ac:dyDescent="0.35">
      <c r="A78" t="s">
        <v>27</v>
      </c>
      <c r="B78" s="12"/>
      <c r="C78" s="12">
        <f>C77+B78</f>
        <v>3405703.0286007412</v>
      </c>
      <c r="D78" s="12">
        <f t="shared" ref="D78" si="112">D77+C78</f>
        <v>9789560.7638854198</v>
      </c>
      <c r="E78" s="12">
        <f>E77+D78</f>
        <v>16275427.456390649</v>
      </c>
      <c r="F78" s="12">
        <f t="shared" ref="F78" si="113">F77+E78</f>
        <v>22558004.568978827</v>
      </c>
      <c r="G78" s="12">
        <f>G77+F78</f>
        <v>28901908.208559088</v>
      </c>
      <c r="H78" s="12">
        <f t="shared" ref="H78" si="114">H77+G78</f>
        <v>35363075.187857181</v>
      </c>
      <c r="I78" s="12">
        <f>I77+H78</f>
        <v>41999551.136932135</v>
      </c>
      <c r="J78" s="12">
        <f t="shared" ref="J78" si="115">J77+I78</f>
        <v>48377744.170544349</v>
      </c>
      <c r="K78" s="12">
        <f>K77+J78</f>
        <v>55096620.509448081</v>
      </c>
      <c r="L78" s="12">
        <f t="shared" ref="L78" si="116">L77+K78</f>
        <v>62042850.61091429</v>
      </c>
      <c r="M78" s="12">
        <f t="shared" ref="M78" si="117">M77+L78</f>
        <v>68961909.634867087</v>
      </c>
      <c r="N78" s="12">
        <f t="shared" ref="N78" si="118">N77+M78</f>
        <v>75557744.850090459</v>
      </c>
      <c r="O78" s="12">
        <f t="shared" ref="O78" si="119">O77+N78</f>
        <v>81835558.587663576</v>
      </c>
      <c r="P78" s="12">
        <f t="shared" ref="P78" si="120">P77+O78</f>
        <v>88378104.21026817</v>
      </c>
      <c r="Q78" s="12">
        <f t="shared" ref="Q78" si="121">Q77+P78</f>
        <v>94858825.469744906</v>
      </c>
      <c r="R78" s="12">
        <f t="shared" ref="R78" si="122">R77+Q78</f>
        <v>100654660.61877088</v>
      </c>
      <c r="S78" s="12">
        <f t="shared" ref="S78" si="123">S77+R78</f>
        <v>106354460.96454126</v>
      </c>
      <c r="T78" s="12">
        <f t="shared" ref="T78" si="124">T77+S78</f>
        <v>111692544.8905527</v>
      </c>
      <c r="U78" s="12">
        <f t="shared" ref="U78" si="125">U77+T78</f>
        <v>116845235.01308762</v>
      </c>
      <c r="V78" s="12">
        <f t="shared" ref="V78" si="126">V77+U78</f>
        <v>121807579.25645407</v>
      </c>
      <c r="W78" s="12">
        <f t="shared" ref="W78" si="127">W77+V78</f>
        <v>126510673.99097253</v>
      </c>
      <c r="X78" s="12">
        <f t="shared" ref="X78" si="128">X77+W78</f>
        <v>131029555.91044506</v>
      </c>
      <c r="Y78" s="12">
        <f t="shared" ref="Y78" si="129">Y77+X78</f>
        <v>135358611.01943043</v>
      </c>
      <c r="Z78" s="12">
        <f t="shared" ref="Z78" si="130">Z77+Y78</f>
        <v>139311600.50236169</v>
      </c>
      <c r="AA78" s="12">
        <f t="shared" ref="AA78" si="131">AA77+Z78</f>
        <v>143153218.1031189</v>
      </c>
      <c r="AB78" s="12">
        <f t="shared" ref="AB78" si="132">AB77+AA78</f>
        <v>146881726.94039187</v>
      </c>
      <c r="AC78" s="12">
        <f t="shared" ref="AC78" si="133">AC77+AB78</f>
        <v>150486901.93835887</v>
      </c>
      <c r="AD78" s="12">
        <f t="shared" ref="AD78" si="134">AD77+AC78</f>
        <v>153961507.98610631</v>
      </c>
      <c r="AE78" s="12">
        <f t="shared" ref="AE78" si="135">AE77+AD78</f>
        <v>157310066.17314705</v>
      </c>
      <c r="AF78" s="12">
        <f t="shared" ref="AF78" si="136">AF77+AE78</f>
        <v>160447930.64998734</v>
      </c>
      <c r="AG78" s="12">
        <f t="shared" ref="AG78" si="137">AG77+AF78</f>
        <v>163404747.04937264</v>
      </c>
      <c r="AH78" s="12">
        <f t="shared" ref="AH78" si="138">AH77+AG78</f>
        <v>166190961.45863149</v>
      </c>
      <c r="AI78" s="12">
        <f t="shared" ref="AI78" si="139">AI77+AH78</f>
        <v>168816417.24816763</v>
      </c>
      <c r="AJ78" s="12">
        <f t="shared" ref="AJ78" si="140">AJ77+AI78</f>
        <v>171290389.84693921</v>
      </c>
      <c r="AK78" s="12">
        <f t="shared" ref="AK78" si="141">AK77+AJ78</f>
        <v>173621619.51146686</v>
      </c>
      <c r="AL78" s="12">
        <f t="shared" ref="AL78" si="142">AL77+AK78</f>
        <v>175818342.20414031</v>
      </c>
      <c r="AM78" s="12">
        <f t="shared" ref="AM78" si="143">AM77+AL78</f>
        <v>177888318.68991229</v>
      </c>
      <c r="AN78" s="12">
        <f t="shared" ref="AN78" si="144">AN77+AM78</f>
        <v>179838861.9541758</v>
      </c>
      <c r="AO78" s="12">
        <f t="shared" ref="AO78" si="145">AO77+AN78</f>
        <v>181676863.03868806</v>
      </c>
      <c r="AP78" s="12">
        <f t="shared" ref="AP78" si="146">AP77+AO78</f>
        <v>183408815.38681698</v>
      </c>
      <c r="AQ78" s="12">
        <f t="shared" ref="AQ78" si="147">AQ77+AP78</f>
        <v>185040837.78411889</v>
      </c>
      <c r="AR78" s="12">
        <f t="shared" ref="AR78" si="148">AR77+AQ78</f>
        <v>186578695.97529405</v>
      </c>
      <c r="AS78" s="12">
        <f t="shared" ref="AS78" si="149">AS77+AR78</f>
        <v>188027823.03388983</v>
      </c>
      <c r="AT78" s="12">
        <f t="shared" ref="AT78" si="150">AT77+AS78</f>
        <v>189393338.55671561</v>
      </c>
      <c r="AU78" s="12">
        <f t="shared" ref="AU78" si="151">AU77+AT78</f>
        <v>190680066.75078094</v>
      </c>
      <c r="AV78" s="12">
        <f t="shared" ref="AV78" si="152">AV77+AU78</f>
        <v>191892553.47665602</v>
      </c>
      <c r="AW78" s="12">
        <f t="shared" ref="AW78" si="153">AW77+AV78</f>
        <v>193035082.30846664</v>
      </c>
      <c r="AX78" s="12">
        <f t="shared" ref="AX78" si="154">AX77+AW78</f>
        <v>193902298.92423216</v>
      </c>
    </row>
    <row r="80" spans="1:50" x14ac:dyDescent="0.35">
      <c r="A80" s="8" t="s">
        <v>40</v>
      </c>
    </row>
    <row r="81" spans="1:50" x14ac:dyDescent="0.35">
      <c r="A81" t="s">
        <v>34</v>
      </c>
      <c r="C81" s="170">
        <f>SUMIF(A$16:A$19,"YES",I$16:I$19)</f>
        <v>111949320</v>
      </c>
      <c r="D81" s="2">
        <f>C83</f>
        <v>108034845.36893165</v>
      </c>
      <c r="E81" s="2">
        <f>D83</f>
        <v>100205896.10679495</v>
      </c>
      <c r="F81" s="2">
        <f t="shared" ref="F81" si="155">E83</f>
        <v>92376946.844658256</v>
      </c>
      <c r="G81" s="2">
        <f t="shared" ref="G81:AK81" si="156">F83</f>
        <v>84547997.582521558</v>
      </c>
      <c r="H81" s="2">
        <f t="shared" si="156"/>
        <v>76719048.32038486</v>
      </c>
      <c r="I81" s="2">
        <f t="shared" si="156"/>
        <v>68890099.058248162</v>
      </c>
      <c r="J81" s="2">
        <f t="shared" si="156"/>
        <v>61061149.796111465</v>
      </c>
      <c r="K81" s="2">
        <f t="shared" si="156"/>
        <v>53232200.533974767</v>
      </c>
      <c r="L81" s="2">
        <f t="shared" si="156"/>
        <v>45403251.271838069</v>
      </c>
      <c r="M81" s="2">
        <f t="shared" si="156"/>
        <v>37574302.009701371</v>
      </c>
      <c r="N81" s="2">
        <f t="shared" si="156"/>
        <v>29745352.747564673</v>
      </c>
      <c r="O81" s="2">
        <f t="shared" si="156"/>
        <v>21916403.485427976</v>
      </c>
      <c r="P81" s="2">
        <f t="shared" si="156"/>
        <v>14087454.22329128</v>
      </c>
      <c r="Q81" s="2">
        <f t="shared" si="156"/>
        <v>6258504.9611545838</v>
      </c>
      <c r="R81" s="2">
        <f t="shared" si="156"/>
        <v>0</v>
      </c>
      <c r="S81" s="2">
        <f t="shared" si="156"/>
        <v>0</v>
      </c>
      <c r="T81" s="2">
        <f t="shared" si="156"/>
        <v>0</v>
      </c>
      <c r="U81" s="2">
        <f t="shared" si="156"/>
        <v>0</v>
      </c>
      <c r="V81" s="2">
        <f t="shared" si="156"/>
        <v>0</v>
      </c>
      <c r="W81" s="2">
        <f t="shared" si="156"/>
        <v>0</v>
      </c>
      <c r="X81" s="2">
        <f t="shared" si="156"/>
        <v>0</v>
      </c>
      <c r="Y81" s="2">
        <f t="shared" si="156"/>
        <v>0</v>
      </c>
      <c r="Z81" s="2">
        <f t="shared" si="156"/>
        <v>0</v>
      </c>
      <c r="AA81" s="2">
        <f t="shared" si="156"/>
        <v>0</v>
      </c>
      <c r="AB81" s="2">
        <f t="shared" si="156"/>
        <v>0</v>
      </c>
      <c r="AC81" s="2">
        <f t="shared" si="156"/>
        <v>0</v>
      </c>
      <c r="AD81" s="2">
        <f t="shared" si="156"/>
        <v>0</v>
      </c>
      <c r="AE81" s="2">
        <f t="shared" si="156"/>
        <v>0</v>
      </c>
      <c r="AF81" s="2">
        <f t="shared" si="156"/>
        <v>0</v>
      </c>
      <c r="AG81" s="2">
        <f t="shared" si="156"/>
        <v>0</v>
      </c>
      <c r="AH81" s="2">
        <f t="shared" si="156"/>
        <v>0</v>
      </c>
      <c r="AI81" s="2">
        <f t="shared" si="156"/>
        <v>0</v>
      </c>
      <c r="AJ81" s="2">
        <f t="shared" si="156"/>
        <v>0</v>
      </c>
      <c r="AK81" s="2">
        <f t="shared" si="156"/>
        <v>0</v>
      </c>
    </row>
    <row r="82" spans="1:50" ht="16" x14ac:dyDescent="0.5">
      <c r="A82" t="s">
        <v>28</v>
      </c>
      <c r="B82" s="182">
        <f>COUNTIF(C82:AK82,"&gt;0")</f>
        <v>15</v>
      </c>
      <c r="C82" s="13">
        <f>MIN(C81,ARAM!C8/2)</f>
        <v>3914474.631068348</v>
      </c>
      <c r="D82" s="13">
        <f>MIN(D81,ARAM!$C$8)</f>
        <v>7828949.2621366959</v>
      </c>
      <c r="E82" s="13">
        <f>MIN(E81,ARAM!$C$8)</f>
        <v>7828949.2621366959</v>
      </c>
      <c r="F82" s="13">
        <f>MIN(F81,ARAM!$C$8)</f>
        <v>7828949.2621366959</v>
      </c>
      <c r="G82" s="13">
        <f>MIN(G81,ARAM!$C$8)</f>
        <v>7828949.2621366959</v>
      </c>
      <c r="H82" s="13">
        <f>MIN(H81,ARAM!$C$8)</f>
        <v>7828949.2621366959</v>
      </c>
      <c r="I82" s="13">
        <f>MIN(I81,ARAM!$C$8)</f>
        <v>7828949.2621366959</v>
      </c>
      <c r="J82" s="13">
        <f>MIN(J81,ARAM!$C$8)</f>
        <v>7828949.2621366959</v>
      </c>
      <c r="K82" s="13">
        <f>MIN(K81,ARAM!$C$8)</f>
        <v>7828949.2621366959</v>
      </c>
      <c r="L82" s="13">
        <f>MIN(L81,ARAM!$C$8)</f>
        <v>7828949.2621366959</v>
      </c>
      <c r="M82" s="13">
        <f>MIN(M81,ARAM!$C$8)</f>
        <v>7828949.2621366959</v>
      </c>
      <c r="N82" s="13">
        <f>MIN(N81,ARAM!$C$8)</f>
        <v>7828949.2621366959</v>
      </c>
      <c r="O82" s="13">
        <f>MIN(O81,ARAM!$C$8)</f>
        <v>7828949.2621366959</v>
      </c>
      <c r="P82" s="13">
        <f>MIN(P81,ARAM!$C$8)</f>
        <v>7828949.2621366959</v>
      </c>
      <c r="Q82" s="13">
        <f>MIN(Q81,ARAM!$C$8)</f>
        <v>6258504.9611545838</v>
      </c>
      <c r="R82" s="13">
        <f>MIN(R81,ARAM!$C$8)</f>
        <v>0</v>
      </c>
      <c r="S82" s="13">
        <f>MIN(S81,ARAM!$C$8)</f>
        <v>0</v>
      </c>
      <c r="T82" s="13">
        <f>MIN(T81,ARAM!$C$8)</f>
        <v>0</v>
      </c>
      <c r="U82" s="13">
        <f>MIN(U81,ARAM!$C$8)</f>
        <v>0</v>
      </c>
      <c r="V82" s="13">
        <f>MIN(V81,ARAM!$C$8)</f>
        <v>0</v>
      </c>
      <c r="W82" s="13">
        <f>MIN(W81,ARAM!$C$8)</f>
        <v>0</v>
      </c>
      <c r="X82" s="13">
        <f>MIN(X81,ARAM!$C$8)</f>
        <v>0</v>
      </c>
      <c r="Y82" s="13">
        <f>MIN(Y81,ARAM!$C$8)</f>
        <v>0</v>
      </c>
      <c r="Z82" s="13">
        <f>MIN(Z81,ARAM!$C$8)</f>
        <v>0</v>
      </c>
      <c r="AA82" s="13">
        <f>MIN(AA81,ARAM!$C$8)</f>
        <v>0</v>
      </c>
      <c r="AB82" s="13">
        <f>MIN(AB81,ARAM!$C$8)</f>
        <v>0</v>
      </c>
      <c r="AC82" s="13">
        <f>MIN(AC81,ARAM!$C$8)</f>
        <v>0</v>
      </c>
      <c r="AD82" s="13">
        <f>MIN(AD81,ARAM!$C$8)</f>
        <v>0</v>
      </c>
      <c r="AE82" s="13">
        <f>MIN(AE81,ARAM!$C$8)</f>
        <v>0</v>
      </c>
      <c r="AF82" s="13">
        <f>MIN(AF81,ARAM!$C$8)</f>
        <v>0</v>
      </c>
      <c r="AG82" s="13">
        <f>MIN(AG81,ARAM!$C$8)</f>
        <v>0</v>
      </c>
      <c r="AH82" s="13">
        <f>MIN(AH81,ARAM!$C$8)</f>
        <v>0</v>
      </c>
      <c r="AI82" s="13">
        <f>MIN(AI81,ARAM!$C$8)</f>
        <v>0</v>
      </c>
      <c r="AJ82" s="13">
        <f>MIN(AJ81,ARAM!$C$8)</f>
        <v>0</v>
      </c>
      <c r="AK82" s="13">
        <f>MIN(AK81,ARAM!$C$8)</f>
        <v>0</v>
      </c>
    </row>
    <row r="83" spans="1:50" x14ac:dyDescent="0.35">
      <c r="A83" t="s">
        <v>35</v>
      </c>
      <c r="C83" s="2">
        <f>MAX(C81-C82,0)</f>
        <v>108034845.36893165</v>
      </c>
      <c r="D83" s="2">
        <f t="shared" ref="D83" si="157">MAX(D81-D82,0)</f>
        <v>100205896.10679495</v>
      </c>
      <c r="E83" s="2">
        <f t="shared" ref="E83" si="158">MAX(E81-E82,0)</f>
        <v>92376946.844658256</v>
      </c>
      <c r="F83" s="2">
        <f t="shared" ref="F83" si="159">MAX(F81-F82,0)</f>
        <v>84547997.582521558</v>
      </c>
      <c r="G83" s="2">
        <f t="shared" ref="G83" si="160">MAX(G81-G82,0)</f>
        <v>76719048.32038486</v>
      </c>
      <c r="H83" s="2">
        <f t="shared" ref="H83" si="161">MAX(H81-H82,0)</f>
        <v>68890099.058248162</v>
      </c>
      <c r="I83" s="2">
        <f t="shared" ref="I83" si="162">MAX(I81-I82,0)</f>
        <v>61061149.796111465</v>
      </c>
      <c r="J83" s="2">
        <f t="shared" ref="J83" si="163">MAX(J81-J82,0)</f>
        <v>53232200.533974767</v>
      </c>
      <c r="K83" s="2">
        <f t="shared" ref="K83" si="164">MAX(K81-K82,0)</f>
        <v>45403251.271838069</v>
      </c>
      <c r="L83" s="2">
        <f t="shared" ref="L83" si="165">MAX(L81-L82,0)</f>
        <v>37574302.009701371</v>
      </c>
      <c r="M83" s="2">
        <f t="shared" ref="M83" si="166">MAX(M81-M82,0)</f>
        <v>29745352.747564673</v>
      </c>
      <c r="N83" s="2">
        <f t="shared" ref="N83" si="167">MAX(N81-N82,0)</f>
        <v>21916403.485427976</v>
      </c>
      <c r="O83" s="2">
        <f t="shared" ref="O83" si="168">MAX(O81-O82,0)</f>
        <v>14087454.22329128</v>
      </c>
      <c r="P83" s="2">
        <f t="shared" ref="P83" si="169">MAX(P81-P82,0)</f>
        <v>6258504.9611545838</v>
      </c>
      <c r="Q83" s="2">
        <f t="shared" ref="Q83" si="170">MAX(Q81-Q82,0)</f>
        <v>0</v>
      </c>
      <c r="R83" s="2">
        <f t="shared" ref="R83" si="171">MAX(R81-R82,0)</f>
        <v>0</v>
      </c>
      <c r="S83" s="2">
        <f t="shared" ref="S83" si="172">MAX(S81-S82,0)</f>
        <v>0</v>
      </c>
      <c r="T83" s="2">
        <f t="shared" ref="T83" si="173">MAX(T81-T82,0)</f>
        <v>0</v>
      </c>
      <c r="U83" s="2">
        <f t="shared" ref="U83" si="174">MAX(U81-U82,0)</f>
        <v>0</v>
      </c>
      <c r="V83" s="2">
        <f t="shared" ref="V83" si="175">MAX(V81-V82,0)</f>
        <v>0</v>
      </c>
      <c r="W83" s="2">
        <f t="shared" ref="W83" si="176">MAX(W81-W82,0)</f>
        <v>0</v>
      </c>
      <c r="X83" s="2">
        <f t="shared" ref="X83" si="177">MAX(X81-X82,0)</f>
        <v>0</v>
      </c>
      <c r="Y83" s="2">
        <f t="shared" ref="Y83" si="178">MAX(Y81-Y82,0)</f>
        <v>0</v>
      </c>
      <c r="Z83" s="2">
        <f t="shared" ref="Z83" si="179">MAX(Z81-Z82,0)</f>
        <v>0</v>
      </c>
      <c r="AA83" s="2">
        <f t="shared" ref="AA83" si="180">MAX(AA81-AA82,0)</f>
        <v>0</v>
      </c>
      <c r="AB83" s="2">
        <f t="shared" ref="AB83" si="181">MAX(AB81-AB82,0)</f>
        <v>0</v>
      </c>
      <c r="AC83" s="2">
        <f t="shared" ref="AC83" si="182">MAX(AC81-AC82,0)</f>
        <v>0</v>
      </c>
      <c r="AD83" s="2">
        <f t="shared" ref="AD83" si="183">MAX(AD81-AD82,0)</f>
        <v>0</v>
      </c>
      <c r="AE83" s="2">
        <f t="shared" ref="AE83" si="184">MAX(AE81-AE82,0)</f>
        <v>0</v>
      </c>
      <c r="AF83" s="2">
        <f t="shared" ref="AF83" si="185">MAX(AF81-AF82,0)</f>
        <v>0</v>
      </c>
      <c r="AG83" s="2">
        <f t="shared" ref="AG83" si="186">MAX(AG81-AG82,0)</f>
        <v>0</v>
      </c>
      <c r="AH83" s="2">
        <f t="shared" ref="AH83" si="187">MAX(AH81-AH82,0)</f>
        <v>0</v>
      </c>
      <c r="AI83" s="2">
        <f t="shared" ref="AI83" si="188">MAX(AI81-AI82,0)</f>
        <v>0</v>
      </c>
      <c r="AJ83" s="2">
        <f t="shared" ref="AJ83" si="189">MAX(AJ81-AJ82,0)</f>
        <v>0</v>
      </c>
      <c r="AK83" s="2">
        <f t="shared" ref="AK83" si="190">MAX(AK81-AK82,0)</f>
        <v>0</v>
      </c>
    </row>
    <row r="85" spans="1:50" x14ac:dyDescent="0.35">
      <c r="A85" t="s">
        <v>41</v>
      </c>
      <c r="C85" s="170">
        <f t="shared" ref="C85:T85" si="191">SUMIF($A$16:$A$19,"YES",M$16:M$19)</f>
        <v>32652029</v>
      </c>
      <c r="D85" s="17">
        <f t="shared" si="191"/>
        <v>60627194</v>
      </c>
      <c r="E85" s="17">
        <f t="shared" si="191"/>
        <v>14818730</v>
      </c>
      <c r="F85" s="17">
        <f t="shared" si="191"/>
        <v>2743297</v>
      </c>
      <c r="G85" s="17">
        <f t="shared" si="191"/>
        <v>856891</v>
      </c>
      <c r="H85" s="17">
        <f t="shared" si="191"/>
        <v>0</v>
      </c>
      <c r="I85" s="17">
        <f t="shared" si="191"/>
        <v>0</v>
      </c>
      <c r="J85" s="17">
        <f t="shared" si="191"/>
        <v>0</v>
      </c>
      <c r="K85" s="17">
        <f t="shared" si="191"/>
        <v>0</v>
      </c>
      <c r="L85" s="17">
        <f t="shared" si="191"/>
        <v>0</v>
      </c>
      <c r="M85" s="17">
        <f t="shared" si="191"/>
        <v>0</v>
      </c>
      <c r="N85" s="17">
        <f t="shared" si="191"/>
        <v>0</v>
      </c>
      <c r="O85" s="17">
        <f t="shared" si="191"/>
        <v>0</v>
      </c>
      <c r="P85" s="17">
        <f t="shared" si="191"/>
        <v>0</v>
      </c>
      <c r="Q85" s="17">
        <f t="shared" si="191"/>
        <v>0</v>
      </c>
      <c r="R85" s="17">
        <f t="shared" si="191"/>
        <v>0</v>
      </c>
      <c r="S85" s="17">
        <f t="shared" si="191"/>
        <v>0</v>
      </c>
      <c r="T85" s="17">
        <f t="shared" si="191"/>
        <v>0</v>
      </c>
      <c r="U85" s="17">
        <f>SUMIF($A$16:$A$19,"YES",AG$16:AG$19)</f>
        <v>0</v>
      </c>
      <c r="V85" s="17">
        <f>SUMIF($A$16:$A$19,"YES",AH$16:AH$19)</f>
        <v>0</v>
      </c>
      <c r="W85" s="17">
        <f>SUMIF($A$16:$A$19,"YES",AI$16:AI$19)</f>
        <v>0</v>
      </c>
      <c r="X85" s="17">
        <f>SUMIF($A$16:$A$19,"YES",AJ$16:AJ$19)</f>
        <v>0</v>
      </c>
      <c r="Y85" s="17">
        <f>SUMIF($A$16:$A$19,"YES",AL$16:AL$19)</f>
        <v>0</v>
      </c>
      <c r="Z85" s="17">
        <f t="shared" ref="Z85:AK85" si="192">SUMIF($A$16:$A$19,"YES",AN$16:AN$19)</f>
        <v>0</v>
      </c>
      <c r="AA85" s="17">
        <f t="shared" si="192"/>
        <v>0</v>
      </c>
      <c r="AB85" s="17">
        <f t="shared" si="192"/>
        <v>0</v>
      </c>
      <c r="AC85" s="17">
        <f t="shared" si="192"/>
        <v>0</v>
      </c>
      <c r="AD85" s="17">
        <f t="shared" si="192"/>
        <v>0</v>
      </c>
      <c r="AE85" s="17">
        <f t="shared" si="192"/>
        <v>0</v>
      </c>
      <c r="AF85" s="17">
        <f t="shared" si="192"/>
        <v>0</v>
      </c>
      <c r="AG85" s="17">
        <f t="shared" si="192"/>
        <v>0</v>
      </c>
      <c r="AH85" s="17">
        <f t="shared" si="192"/>
        <v>0</v>
      </c>
      <c r="AI85" s="17">
        <f t="shared" si="192"/>
        <v>0</v>
      </c>
      <c r="AJ85" s="17">
        <f t="shared" si="192"/>
        <v>0</v>
      </c>
      <c r="AK85" s="17">
        <f t="shared" si="192"/>
        <v>0</v>
      </c>
    </row>
    <row r="87" spans="1:50" ht="15" thickBot="1" x14ac:dyDescent="0.4">
      <c r="A87" s="3" t="s">
        <v>42</v>
      </c>
      <c r="B87" s="3"/>
      <c r="C87" s="6">
        <f t="shared" ref="C87:D87" si="193">C82-C85</f>
        <v>-28737554.368931651</v>
      </c>
      <c r="D87" s="6">
        <f t="shared" si="193"/>
        <v>-52798244.737863302</v>
      </c>
      <c r="E87" s="6">
        <f t="shared" ref="E87:AX87" si="194">E82-E85</f>
        <v>-6989780.7378633041</v>
      </c>
      <c r="F87" s="6">
        <f t="shared" si="194"/>
        <v>5085652.2621366959</v>
      </c>
      <c r="G87" s="6">
        <f t="shared" si="194"/>
        <v>6972058.2621366959</v>
      </c>
      <c r="H87" s="6">
        <f t="shared" si="194"/>
        <v>7828949.2621366959</v>
      </c>
      <c r="I87" s="6">
        <f t="shared" si="194"/>
        <v>7828949.2621366959</v>
      </c>
      <c r="J87" s="6">
        <f t="shared" si="194"/>
        <v>7828949.2621366959</v>
      </c>
      <c r="K87" s="6">
        <f t="shared" si="194"/>
        <v>7828949.2621366959</v>
      </c>
      <c r="L87" s="6">
        <f t="shared" si="194"/>
        <v>7828949.2621366959</v>
      </c>
      <c r="M87" s="6">
        <f t="shared" si="194"/>
        <v>7828949.2621366959</v>
      </c>
      <c r="N87" s="6">
        <f t="shared" si="194"/>
        <v>7828949.2621366959</v>
      </c>
      <c r="O87" s="6">
        <f t="shared" si="194"/>
        <v>7828949.2621366959</v>
      </c>
      <c r="P87" s="6">
        <f t="shared" si="194"/>
        <v>7828949.2621366959</v>
      </c>
      <c r="Q87" s="6">
        <f t="shared" si="194"/>
        <v>6258504.9611545838</v>
      </c>
      <c r="R87" s="6">
        <f t="shared" si="194"/>
        <v>0</v>
      </c>
      <c r="S87" s="6">
        <f t="shared" si="194"/>
        <v>0</v>
      </c>
      <c r="T87" s="6">
        <f t="shared" si="194"/>
        <v>0</v>
      </c>
      <c r="U87" s="6">
        <f t="shared" si="194"/>
        <v>0</v>
      </c>
      <c r="V87" s="6">
        <f t="shared" si="194"/>
        <v>0</v>
      </c>
      <c r="W87" s="6">
        <f t="shared" si="194"/>
        <v>0</v>
      </c>
      <c r="X87" s="6">
        <f t="shared" si="194"/>
        <v>0</v>
      </c>
      <c r="Y87" s="6">
        <f t="shared" si="194"/>
        <v>0</v>
      </c>
      <c r="Z87" s="6">
        <f t="shared" si="194"/>
        <v>0</v>
      </c>
      <c r="AA87" s="6">
        <f t="shared" si="194"/>
        <v>0</v>
      </c>
      <c r="AB87" s="6">
        <f t="shared" si="194"/>
        <v>0</v>
      </c>
      <c r="AC87" s="6">
        <f t="shared" si="194"/>
        <v>0</v>
      </c>
      <c r="AD87" s="6">
        <f t="shared" si="194"/>
        <v>0</v>
      </c>
      <c r="AE87" s="6">
        <f t="shared" si="194"/>
        <v>0</v>
      </c>
      <c r="AF87" s="6">
        <f t="shared" si="194"/>
        <v>0</v>
      </c>
      <c r="AG87" s="6">
        <f t="shared" si="194"/>
        <v>0</v>
      </c>
      <c r="AH87" s="6">
        <f t="shared" si="194"/>
        <v>0</v>
      </c>
      <c r="AI87" s="6">
        <f t="shared" si="194"/>
        <v>0</v>
      </c>
      <c r="AJ87" s="6">
        <f t="shared" si="194"/>
        <v>0</v>
      </c>
      <c r="AK87" s="6">
        <f t="shared" si="194"/>
        <v>0</v>
      </c>
      <c r="AL87" s="6">
        <f t="shared" si="194"/>
        <v>0</v>
      </c>
      <c r="AM87" s="6">
        <f t="shared" si="194"/>
        <v>0</v>
      </c>
      <c r="AN87" s="6">
        <f t="shared" si="194"/>
        <v>0</v>
      </c>
      <c r="AO87" s="6">
        <f t="shared" si="194"/>
        <v>0</v>
      </c>
      <c r="AP87" s="6">
        <f t="shared" si="194"/>
        <v>0</v>
      </c>
      <c r="AQ87" s="6">
        <f t="shared" si="194"/>
        <v>0</v>
      </c>
      <c r="AR87" s="6">
        <f t="shared" si="194"/>
        <v>0</v>
      </c>
      <c r="AS87" s="6">
        <f t="shared" si="194"/>
        <v>0</v>
      </c>
      <c r="AT87" s="6">
        <f t="shared" si="194"/>
        <v>0</v>
      </c>
      <c r="AU87" s="6">
        <f t="shared" si="194"/>
        <v>0</v>
      </c>
      <c r="AV87" s="6">
        <f t="shared" si="194"/>
        <v>0</v>
      </c>
      <c r="AW87" s="6">
        <f t="shared" si="194"/>
        <v>0</v>
      </c>
      <c r="AX87" s="6">
        <f t="shared" si="194"/>
        <v>0</v>
      </c>
    </row>
    <row r="88" spans="1:50" ht="15" thickTop="1" x14ac:dyDescent="0.35"/>
    <row r="89" spans="1:50" x14ac:dyDescent="0.35">
      <c r="A89" s="3" t="s">
        <v>54</v>
      </c>
      <c r="C89" s="18">
        <f>C71+C87</f>
        <v>-60715521.867088616</v>
      </c>
      <c r="D89" s="18">
        <f t="shared" ref="D89" si="195">D71+D87</f>
        <v>-102575438.73417723</v>
      </c>
      <c r="E89" s="18">
        <f t="shared" ref="E89:AX89" si="196">E71+E87</f>
        <v>-32568831.734177232</v>
      </c>
      <c r="F89" s="18">
        <f t="shared" si="196"/>
        <v>-11325504.73417723</v>
      </c>
      <c r="G89" s="18">
        <f t="shared" si="196"/>
        <v>11007044.26582277</v>
      </c>
      <c r="H89" s="18">
        <f t="shared" si="196"/>
        <v>21502300.265822768</v>
      </c>
      <c r="I89" s="18">
        <f t="shared" si="196"/>
        <v>21941393.265822768</v>
      </c>
      <c r="J89" s="18">
        <f t="shared" si="196"/>
        <v>22138028.265822768</v>
      </c>
      <c r="K89" s="18">
        <f t="shared" si="196"/>
        <v>21919442.265822768</v>
      </c>
      <c r="L89" s="18">
        <f t="shared" si="196"/>
        <v>24754025.265822768</v>
      </c>
      <c r="M89" s="18">
        <f t="shared" si="196"/>
        <v>29579436.265822768</v>
      </c>
      <c r="N89" s="18">
        <f t="shared" si="196"/>
        <v>31197009.265822768</v>
      </c>
      <c r="O89" s="18">
        <f t="shared" si="196"/>
        <v>12340546.719746882</v>
      </c>
      <c r="P89" s="18">
        <f t="shared" si="196"/>
        <v>7141529.2621366959</v>
      </c>
      <c r="Q89" s="18">
        <f t="shared" si="196"/>
        <v>5571084.9611545838</v>
      </c>
      <c r="R89" s="18">
        <f t="shared" si="196"/>
        <v>-687420</v>
      </c>
      <c r="S89" s="18">
        <f t="shared" si="196"/>
        <v>-687420</v>
      </c>
      <c r="T89" s="18">
        <f t="shared" si="196"/>
        <v>-308424</v>
      </c>
      <c r="U89" s="18">
        <f t="shared" si="196"/>
        <v>0</v>
      </c>
      <c r="V89" s="18">
        <f t="shared" si="196"/>
        <v>0</v>
      </c>
      <c r="W89" s="18">
        <f t="shared" si="196"/>
        <v>0</v>
      </c>
      <c r="X89" s="18">
        <f t="shared" si="196"/>
        <v>0</v>
      </c>
      <c r="Y89" s="18">
        <f t="shared" si="196"/>
        <v>0</v>
      </c>
      <c r="Z89" s="18">
        <f t="shared" si="196"/>
        <v>0</v>
      </c>
      <c r="AA89" s="18">
        <f t="shared" si="196"/>
        <v>0</v>
      </c>
      <c r="AB89" s="18">
        <f t="shared" si="196"/>
        <v>0</v>
      </c>
      <c r="AC89" s="18">
        <f t="shared" si="196"/>
        <v>0</v>
      </c>
      <c r="AD89" s="18">
        <f t="shared" si="196"/>
        <v>0</v>
      </c>
      <c r="AE89" s="18">
        <f t="shared" si="196"/>
        <v>0</v>
      </c>
      <c r="AF89" s="18">
        <f t="shared" si="196"/>
        <v>0</v>
      </c>
      <c r="AG89" s="18">
        <f t="shared" si="196"/>
        <v>0</v>
      </c>
      <c r="AH89" s="18">
        <f t="shared" si="196"/>
        <v>0</v>
      </c>
      <c r="AI89" s="18">
        <f t="shared" si="196"/>
        <v>0</v>
      </c>
      <c r="AJ89" s="18">
        <f t="shared" si="196"/>
        <v>0</v>
      </c>
      <c r="AK89" s="18">
        <f t="shared" si="196"/>
        <v>0</v>
      </c>
      <c r="AL89" s="18">
        <f t="shared" si="196"/>
        <v>0</v>
      </c>
      <c r="AM89" s="18">
        <f t="shared" si="196"/>
        <v>0</v>
      </c>
      <c r="AN89" s="18">
        <f t="shared" si="196"/>
        <v>0</v>
      </c>
      <c r="AO89" s="18">
        <f t="shared" si="196"/>
        <v>0</v>
      </c>
      <c r="AP89" s="18">
        <f t="shared" si="196"/>
        <v>0</v>
      </c>
      <c r="AQ89" s="18">
        <f t="shared" si="196"/>
        <v>0</v>
      </c>
      <c r="AR89" s="18">
        <f t="shared" si="196"/>
        <v>0</v>
      </c>
      <c r="AS89" s="18">
        <f t="shared" si="196"/>
        <v>0</v>
      </c>
      <c r="AT89" s="18">
        <f t="shared" si="196"/>
        <v>0</v>
      </c>
      <c r="AU89" s="18">
        <f t="shared" si="196"/>
        <v>0</v>
      </c>
      <c r="AV89" s="18">
        <f t="shared" si="196"/>
        <v>0</v>
      </c>
      <c r="AW89" s="18">
        <f t="shared" si="196"/>
        <v>0</v>
      </c>
      <c r="AX89" s="18">
        <f t="shared" si="196"/>
        <v>0</v>
      </c>
    </row>
  </sheetData>
  <conditionalFormatting sqref="C89">
    <cfRule type="cellIs" dxfId="11" priority="8" operator="greaterThan">
      <formula>0</formula>
    </cfRule>
  </conditionalFormatting>
  <conditionalFormatting sqref="D89:AX89">
    <cfRule type="cellIs" dxfId="10" priority="7" operator="greaterThan">
      <formula>0</formula>
    </cfRule>
  </conditionalFormatting>
  <conditionalFormatting sqref="A5:A19">
    <cfRule type="cellIs" dxfId="9" priority="1" operator="equal">
      <formula>"Yes"</formula>
    </cfRule>
    <cfRule type="cellIs" dxfId="8" priority="2" operator="equal">
      <formula>"No"</formula>
    </cfRule>
  </conditionalFormatting>
  <dataValidations count="1">
    <dataValidation type="list" allowBlank="1" showInputMessage="1" showErrorMessage="1" sqref="A5:A9 A16:A19 A11:A14" xr:uid="{00000000-0002-0000-0600-000000000000}">
      <formula1>$L$25:$L$26</formula1>
    </dataValidation>
  </dataValidations>
  <pageMargins left="0.7" right="0.7" top="0.75" bottom="0.75" header="0.3" footer="0.3"/>
  <pageSetup orientation="portrait" horizontalDpi="90" verticalDpi="9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A89"/>
  <sheetViews>
    <sheetView workbookViewId="0">
      <selection activeCell="B2" sqref="B2"/>
    </sheetView>
  </sheetViews>
  <sheetFormatPr defaultRowHeight="14.5" x14ac:dyDescent="0.35"/>
  <cols>
    <col min="1" max="1" width="16.7265625" customWidth="1"/>
    <col min="2" max="2" width="15.54296875" customWidth="1"/>
    <col min="3" max="3" width="15.1796875" customWidth="1"/>
    <col min="4" max="4" width="15.7265625" bestFit="1" customWidth="1"/>
    <col min="5" max="5" width="15.1796875" bestFit="1" customWidth="1"/>
    <col min="6" max="6" width="16.1796875" bestFit="1" customWidth="1"/>
    <col min="7" max="7" width="16.1796875" customWidth="1"/>
    <col min="8" max="9" width="15.1796875" bestFit="1" customWidth="1"/>
    <col min="10" max="10" width="16.1796875" bestFit="1" customWidth="1"/>
    <col min="11" max="11" width="15.1796875" bestFit="1" customWidth="1"/>
    <col min="12" max="15" width="15.1796875" customWidth="1"/>
    <col min="16" max="16" width="15.1796875" bestFit="1" customWidth="1"/>
    <col min="17" max="17" width="14.54296875" customWidth="1"/>
    <col min="18" max="18" width="15.1796875" customWidth="1"/>
    <col min="19" max="19" width="15.1796875" bestFit="1" customWidth="1"/>
    <col min="20" max="51" width="13.81640625" bestFit="1" customWidth="1"/>
    <col min="52" max="54" width="14.54296875" bestFit="1" customWidth="1"/>
  </cols>
  <sheetData>
    <row r="1" spans="1:30" x14ac:dyDescent="0.35">
      <c r="B1" s="180" t="s">
        <v>93</v>
      </c>
      <c r="C1" s="181">
        <f>B66</f>
        <v>12</v>
      </c>
    </row>
    <row r="2" spans="1:30" x14ac:dyDescent="0.35">
      <c r="B2" s="180" t="s">
        <v>94</v>
      </c>
      <c r="C2" s="181">
        <f>B82</f>
        <v>10</v>
      </c>
      <c r="H2" s="4" t="s">
        <v>51</v>
      </c>
      <c r="K2" s="4" t="s">
        <v>51</v>
      </c>
      <c r="M2" s="35" t="s">
        <v>43</v>
      </c>
    </row>
    <row r="3" spans="1:30" x14ac:dyDescent="0.35">
      <c r="A3" s="171" t="s">
        <v>76</v>
      </c>
      <c r="B3" s="4"/>
      <c r="C3" s="4"/>
      <c r="D3" s="4"/>
      <c r="E3" s="4" t="s">
        <v>70</v>
      </c>
      <c r="F3" s="4" t="s">
        <v>21</v>
      </c>
      <c r="G3" s="4" t="s">
        <v>49</v>
      </c>
      <c r="H3" s="4" t="s">
        <v>52</v>
      </c>
      <c r="I3" s="14">
        <v>44012</v>
      </c>
      <c r="J3" s="4" t="s">
        <v>49</v>
      </c>
      <c r="K3" s="4" t="s">
        <v>52</v>
      </c>
      <c r="M3" s="15" t="s">
        <v>36</v>
      </c>
    </row>
    <row r="4" spans="1:30" x14ac:dyDescent="0.35">
      <c r="A4" s="172" t="s">
        <v>56</v>
      </c>
      <c r="B4" s="26" t="s">
        <v>0</v>
      </c>
      <c r="C4" s="25"/>
      <c r="D4" s="5" t="s">
        <v>14</v>
      </c>
      <c r="E4" s="5" t="s">
        <v>71</v>
      </c>
      <c r="F4" s="5" t="s">
        <v>22</v>
      </c>
      <c r="G4" s="5" t="s">
        <v>50</v>
      </c>
      <c r="H4" s="5" t="s">
        <v>53</v>
      </c>
      <c r="I4" s="5" t="s">
        <v>20</v>
      </c>
      <c r="J4" s="5" t="s">
        <v>50</v>
      </c>
      <c r="K4" s="5" t="s">
        <v>53</v>
      </c>
      <c r="M4" s="16">
        <v>2020</v>
      </c>
      <c r="N4" s="16">
        <f t="shared" ref="N4:AD4" si="0">M4+1</f>
        <v>2021</v>
      </c>
      <c r="O4" s="16">
        <f t="shared" si="0"/>
        <v>2022</v>
      </c>
      <c r="P4" s="16">
        <f t="shared" si="0"/>
        <v>2023</v>
      </c>
      <c r="Q4" s="16">
        <f t="shared" si="0"/>
        <v>2024</v>
      </c>
      <c r="R4" s="16">
        <f t="shared" si="0"/>
        <v>2025</v>
      </c>
      <c r="S4" s="16">
        <f t="shared" si="0"/>
        <v>2026</v>
      </c>
      <c r="T4" s="16">
        <f t="shared" si="0"/>
        <v>2027</v>
      </c>
      <c r="U4" s="16">
        <f t="shared" si="0"/>
        <v>2028</v>
      </c>
      <c r="V4" s="16">
        <f t="shared" si="0"/>
        <v>2029</v>
      </c>
      <c r="W4" s="16">
        <f t="shared" si="0"/>
        <v>2030</v>
      </c>
      <c r="X4" s="16">
        <f t="shared" si="0"/>
        <v>2031</v>
      </c>
      <c r="Y4" s="16">
        <f t="shared" si="0"/>
        <v>2032</v>
      </c>
      <c r="Z4" s="16">
        <f t="shared" si="0"/>
        <v>2033</v>
      </c>
      <c r="AA4" s="16">
        <f t="shared" si="0"/>
        <v>2034</v>
      </c>
      <c r="AB4" s="16">
        <f t="shared" si="0"/>
        <v>2035</v>
      </c>
      <c r="AC4" s="16">
        <f t="shared" si="0"/>
        <v>2036</v>
      </c>
      <c r="AD4" s="16">
        <f t="shared" si="0"/>
        <v>2037</v>
      </c>
    </row>
    <row r="5" spans="1:30" x14ac:dyDescent="0.35">
      <c r="A5" s="28" t="s">
        <v>44</v>
      </c>
      <c r="B5" s="36" t="s">
        <v>1</v>
      </c>
      <c r="C5" s="19"/>
      <c r="D5" t="s">
        <v>15</v>
      </c>
      <c r="E5" s="37">
        <f>I5/F5</f>
        <v>2.8120468112243717</v>
      </c>
      <c r="F5" s="1">
        <v>38844188</v>
      </c>
      <c r="G5" s="1"/>
      <c r="H5" s="1"/>
      <c r="I5" s="1">
        <v>109231675</v>
      </c>
      <c r="J5" s="1"/>
      <c r="K5" s="1"/>
      <c r="L5" s="21"/>
      <c r="M5" s="1">
        <v>19345035</v>
      </c>
      <c r="N5" s="1">
        <v>38121791</v>
      </c>
      <c r="O5" s="1">
        <v>22428529</v>
      </c>
      <c r="P5" s="1">
        <v>22652745</v>
      </c>
      <c r="Q5" s="1">
        <v>6683575</v>
      </c>
      <c r="R5" s="1">
        <f t="shared" ref="R5:AC5" si="1">IF(($E5+2020-R$4)&gt;1,$F5,IF(($E5+2020-R$4)&gt;0,($E5+2020-R$4)*$F5,0))</f>
        <v>0</v>
      </c>
      <c r="S5" s="1">
        <f t="shared" si="1"/>
        <v>0</v>
      </c>
      <c r="T5" s="1">
        <f t="shared" si="1"/>
        <v>0</v>
      </c>
      <c r="U5" s="1">
        <f t="shared" si="1"/>
        <v>0</v>
      </c>
      <c r="V5" s="1">
        <f t="shared" si="1"/>
        <v>0</v>
      </c>
      <c r="W5" s="1">
        <f t="shared" si="1"/>
        <v>0</v>
      </c>
      <c r="X5" s="1">
        <f t="shared" si="1"/>
        <v>0</v>
      </c>
      <c r="Y5" s="1">
        <f t="shared" si="1"/>
        <v>0</v>
      </c>
      <c r="Z5" s="1">
        <f t="shared" si="1"/>
        <v>0</v>
      </c>
      <c r="AA5" s="1">
        <f t="shared" si="1"/>
        <v>0</v>
      </c>
      <c r="AB5" s="1">
        <f t="shared" si="1"/>
        <v>0</v>
      </c>
      <c r="AC5" s="1">
        <f t="shared" si="1"/>
        <v>0</v>
      </c>
    </row>
    <row r="6" spans="1:30" x14ac:dyDescent="0.35">
      <c r="A6" s="28" t="s">
        <v>44</v>
      </c>
      <c r="B6" s="36" t="s">
        <v>6</v>
      </c>
      <c r="C6" s="19"/>
      <c r="D6" t="s">
        <v>15</v>
      </c>
      <c r="E6" s="37">
        <f>I6/F6</f>
        <v>2.53434723095658</v>
      </c>
      <c r="F6" s="1">
        <v>1575833</v>
      </c>
      <c r="G6" s="1"/>
      <c r="H6" s="1"/>
      <c r="I6" s="1">
        <v>3993708</v>
      </c>
      <c r="J6" s="1"/>
      <c r="K6" s="1"/>
      <c r="L6" s="21"/>
      <c r="M6" s="1">
        <v>787916</v>
      </c>
      <c r="N6" s="1">
        <v>1575833</v>
      </c>
      <c r="O6" s="1">
        <v>1275181</v>
      </c>
      <c r="P6" s="1">
        <v>152048</v>
      </c>
      <c r="Q6" s="1">
        <v>152048</v>
      </c>
      <c r="R6" s="1">
        <v>50683</v>
      </c>
      <c r="S6" s="1">
        <f t="shared" ref="S6:AC9" si="2">IF(($E6+2020-S$4)&gt;1,$F6,IF(($E6+2020-S$4)&gt;0,($E6+2020-S$4)*$F6,0))</f>
        <v>0</v>
      </c>
      <c r="T6" s="1">
        <f t="shared" si="2"/>
        <v>0</v>
      </c>
      <c r="U6" s="1">
        <f t="shared" si="2"/>
        <v>0</v>
      </c>
      <c r="V6" s="1">
        <f t="shared" si="2"/>
        <v>0</v>
      </c>
      <c r="W6" s="1">
        <f t="shared" si="2"/>
        <v>0</v>
      </c>
      <c r="X6" s="1">
        <f t="shared" si="2"/>
        <v>0</v>
      </c>
      <c r="Y6" s="1">
        <f t="shared" si="2"/>
        <v>0</v>
      </c>
      <c r="Z6" s="1">
        <f t="shared" si="2"/>
        <v>0</v>
      </c>
      <c r="AA6" s="1">
        <f t="shared" si="2"/>
        <v>0</v>
      </c>
      <c r="AB6" s="1">
        <f t="shared" si="2"/>
        <v>0</v>
      </c>
      <c r="AC6" s="1">
        <f t="shared" si="2"/>
        <v>0</v>
      </c>
    </row>
    <row r="7" spans="1:30" x14ac:dyDescent="0.35">
      <c r="A7" s="28" t="s">
        <v>44</v>
      </c>
      <c r="B7" s="36" t="s">
        <v>8</v>
      </c>
      <c r="C7" s="19"/>
      <c r="D7" t="s">
        <v>15</v>
      </c>
      <c r="E7" s="37">
        <f>I7/F7</f>
        <v>2.842857142857143</v>
      </c>
      <c r="F7" s="17">
        <v>7000000</v>
      </c>
      <c r="G7" s="17"/>
      <c r="H7" s="17"/>
      <c r="I7" s="17">
        <v>19900000</v>
      </c>
      <c r="J7" s="1"/>
      <c r="K7" s="1"/>
      <c r="L7" s="21"/>
      <c r="M7" s="1">
        <v>3517336</v>
      </c>
      <c r="N7" s="1">
        <v>7034672</v>
      </c>
      <c r="O7" s="1">
        <v>7034672</v>
      </c>
      <c r="P7" s="1">
        <v>2344891</v>
      </c>
      <c r="Q7" s="1">
        <f t="shared" ref="Q7:R9" si="3">IF(($E7+2020-Q$4)&gt;1,$F7,IF(($E7+2020-Q$4)&gt;0,($E7+2020-Q$4)*$F7,0))</f>
        <v>0</v>
      </c>
      <c r="R7" s="1">
        <f t="shared" si="3"/>
        <v>0</v>
      </c>
      <c r="S7" s="1">
        <f t="shared" si="2"/>
        <v>0</v>
      </c>
      <c r="T7" s="1">
        <f t="shared" si="2"/>
        <v>0</v>
      </c>
      <c r="U7" s="1">
        <f t="shared" si="2"/>
        <v>0</v>
      </c>
      <c r="V7" s="1">
        <f t="shared" si="2"/>
        <v>0</v>
      </c>
      <c r="W7" s="1">
        <f t="shared" si="2"/>
        <v>0</v>
      </c>
      <c r="X7" s="1">
        <f t="shared" si="2"/>
        <v>0</v>
      </c>
      <c r="Y7" s="1">
        <f t="shared" si="2"/>
        <v>0</v>
      </c>
      <c r="Z7" s="1">
        <f t="shared" si="2"/>
        <v>0</v>
      </c>
      <c r="AA7" s="1">
        <f t="shared" si="2"/>
        <v>0</v>
      </c>
      <c r="AB7" s="1">
        <f t="shared" si="2"/>
        <v>0</v>
      </c>
      <c r="AC7" s="1">
        <f t="shared" si="2"/>
        <v>0</v>
      </c>
    </row>
    <row r="8" spans="1:30" x14ac:dyDescent="0.35">
      <c r="A8" s="28" t="s">
        <v>44</v>
      </c>
      <c r="B8" s="36" t="s">
        <v>11</v>
      </c>
      <c r="C8" s="19"/>
      <c r="D8" t="s">
        <v>15</v>
      </c>
      <c r="E8" s="37">
        <f>I8/F8</f>
        <v>2.795918367346939</v>
      </c>
      <c r="F8" s="17">
        <v>4900000</v>
      </c>
      <c r="G8" s="17"/>
      <c r="H8" s="17"/>
      <c r="I8" s="17">
        <v>13700000</v>
      </c>
      <c r="J8" s="1"/>
      <c r="K8" s="1"/>
      <c r="L8" s="21"/>
      <c r="M8" s="1">
        <v>2434223</v>
      </c>
      <c r="N8" s="1">
        <v>4868445</v>
      </c>
      <c r="O8" s="1">
        <v>4868445</v>
      </c>
      <c r="P8" s="1">
        <v>1622815</v>
      </c>
      <c r="Q8" s="1">
        <f t="shared" si="3"/>
        <v>0</v>
      </c>
      <c r="R8" s="1">
        <f t="shared" si="3"/>
        <v>0</v>
      </c>
      <c r="S8" s="1">
        <f t="shared" si="2"/>
        <v>0</v>
      </c>
      <c r="T8" s="1">
        <f t="shared" si="2"/>
        <v>0</v>
      </c>
      <c r="U8" s="1">
        <f t="shared" si="2"/>
        <v>0</v>
      </c>
      <c r="V8" s="1">
        <f t="shared" si="2"/>
        <v>0</v>
      </c>
      <c r="W8" s="1">
        <f t="shared" si="2"/>
        <v>0</v>
      </c>
      <c r="X8" s="1">
        <f t="shared" si="2"/>
        <v>0</v>
      </c>
      <c r="Y8" s="1">
        <f t="shared" si="2"/>
        <v>0</v>
      </c>
      <c r="Z8" s="1">
        <f t="shared" si="2"/>
        <v>0</v>
      </c>
      <c r="AA8" s="1">
        <f t="shared" si="2"/>
        <v>0</v>
      </c>
      <c r="AB8" s="1">
        <f t="shared" si="2"/>
        <v>0</v>
      </c>
      <c r="AC8" s="1">
        <f t="shared" si="2"/>
        <v>0</v>
      </c>
    </row>
    <row r="9" spans="1:30" x14ac:dyDescent="0.35">
      <c r="A9" s="28" t="s">
        <v>45</v>
      </c>
      <c r="B9" s="36" t="s">
        <v>13</v>
      </c>
      <c r="C9" s="19"/>
      <c r="D9" t="s">
        <v>15</v>
      </c>
      <c r="E9" s="37">
        <f>I9/F9</f>
        <v>0.85461816699929305</v>
      </c>
      <c r="F9" s="17">
        <v>20602698</v>
      </c>
      <c r="G9" s="17">
        <f>SUM(F5:F9)</f>
        <v>72922719</v>
      </c>
      <c r="H9" s="17">
        <f>SUMIF($A$5:$A$9,"YES",F5:F9)</f>
        <v>52320021</v>
      </c>
      <c r="I9" s="17">
        <v>17607440</v>
      </c>
      <c r="J9" s="1">
        <f>SUM(I5:I9)</f>
        <v>164432823</v>
      </c>
      <c r="K9" s="17">
        <f>SUMIF($A$5:$A$9,"YES",I5:I9)</f>
        <v>146825383</v>
      </c>
      <c r="L9" s="21"/>
      <c r="M9" s="1">
        <v>9984320</v>
      </c>
      <c r="N9" s="1">
        <f>I9-M9</f>
        <v>7623120</v>
      </c>
      <c r="O9" s="1">
        <f>IF(($E9+2020-O$4)&gt;1,$F9,IF(($E9+2020-O$4)&gt;0,($E9+2020-O$4)*$F9,0))</f>
        <v>0</v>
      </c>
      <c r="P9" s="1">
        <f>IF(($E9+2020-P$4)&gt;1,$F9,IF(($E9+2020-P$4)&gt;0,($E9+2020-P$4)*$F9,0))</f>
        <v>0</v>
      </c>
      <c r="Q9" s="1">
        <f t="shared" si="3"/>
        <v>0</v>
      </c>
      <c r="R9" s="1">
        <f t="shared" si="3"/>
        <v>0</v>
      </c>
      <c r="S9" s="1">
        <f t="shared" si="2"/>
        <v>0</v>
      </c>
      <c r="T9" s="1">
        <f t="shared" si="2"/>
        <v>0</v>
      </c>
      <c r="U9" s="1">
        <f t="shared" si="2"/>
        <v>0</v>
      </c>
      <c r="V9" s="1">
        <f t="shared" si="2"/>
        <v>0</v>
      </c>
      <c r="W9" s="1">
        <f t="shared" si="2"/>
        <v>0</v>
      </c>
      <c r="X9" s="1">
        <f t="shared" si="2"/>
        <v>0</v>
      </c>
      <c r="Y9" s="1">
        <f t="shared" si="2"/>
        <v>0</v>
      </c>
      <c r="Z9" s="1">
        <f t="shared" si="2"/>
        <v>0</v>
      </c>
      <c r="AA9" s="1">
        <f t="shared" si="2"/>
        <v>0</v>
      </c>
      <c r="AB9" s="1">
        <f t="shared" si="2"/>
        <v>0</v>
      </c>
      <c r="AC9" s="1">
        <f t="shared" si="2"/>
        <v>0</v>
      </c>
    </row>
    <row r="10" spans="1:30" x14ac:dyDescent="0.35">
      <c r="A10" s="31"/>
      <c r="B10" s="36"/>
      <c r="C10" s="19"/>
      <c r="E10" s="38"/>
      <c r="F10" s="17"/>
      <c r="G10" s="17"/>
      <c r="H10" s="17"/>
      <c r="I10" s="19"/>
      <c r="J10" s="1"/>
      <c r="K10" s="17"/>
      <c r="L10" s="21"/>
      <c r="M10" s="1"/>
    </row>
    <row r="11" spans="1:30" x14ac:dyDescent="0.35">
      <c r="A11" s="28" t="s">
        <v>44</v>
      </c>
      <c r="B11" s="36" t="s">
        <v>2</v>
      </c>
      <c r="C11" s="19"/>
      <c r="D11" t="s">
        <v>16</v>
      </c>
      <c r="E11" s="37">
        <f>I11/F11</f>
        <v>3.4282925209495678</v>
      </c>
      <c r="F11" s="17">
        <v>7631303</v>
      </c>
      <c r="G11" s="17"/>
      <c r="H11" s="17"/>
      <c r="I11" s="17">
        <v>26162339</v>
      </c>
      <c r="J11" s="1"/>
      <c r="K11" s="17"/>
      <c r="L11" s="21"/>
      <c r="M11" s="1">
        <v>3465061</v>
      </c>
      <c r="N11" s="1">
        <v>5440642</v>
      </c>
      <c r="O11" s="1">
        <v>4410185</v>
      </c>
      <c r="P11" s="1">
        <v>3800077</v>
      </c>
      <c r="Q11" s="1">
        <v>2801046</v>
      </c>
      <c r="R11" s="1">
        <v>1963456</v>
      </c>
      <c r="S11" s="1">
        <v>1588503</v>
      </c>
      <c r="T11" s="1">
        <v>1043862</v>
      </c>
      <c r="U11" s="1">
        <v>669756</v>
      </c>
      <c r="V11" s="1">
        <v>512298</v>
      </c>
      <c r="W11" s="1">
        <v>436228</v>
      </c>
      <c r="X11" s="1">
        <f t="shared" ref="X11:AC11" si="4">IF(($E11+2020-X$4)&gt;1,$F11,IF(($E11+2020-X$4)&gt;0,($E11+2020-X$4)*$F11,0))</f>
        <v>0</v>
      </c>
      <c r="Y11" s="1">
        <f t="shared" si="4"/>
        <v>0</v>
      </c>
      <c r="Z11" s="1">
        <f t="shared" si="4"/>
        <v>0</v>
      </c>
      <c r="AA11" s="1">
        <f t="shared" si="4"/>
        <v>0</v>
      </c>
      <c r="AB11" s="1">
        <f t="shared" si="4"/>
        <v>0</v>
      </c>
      <c r="AC11" s="1">
        <f t="shared" si="4"/>
        <v>0</v>
      </c>
    </row>
    <row r="12" spans="1:30" x14ac:dyDescent="0.35">
      <c r="A12" s="28" t="s">
        <v>44</v>
      </c>
      <c r="B12" s="36" t="s">
        <v>3</v>
      </c>
      <c r="C12" s="19"/>
      <c r="D12" t="s">
        <v>16</v>
      </c>
      <c r="E12" s="37">
        <f>I12/F12</f>
        <v>11.333332674949697</v>
      </c>
      <c r="F12" s="17">
        <v>7088066</v>
      </c>
      <c r="G12" s="17"/>
      <c r="H12" s="17"/>
      <c r="I12" s="17">
        <v>80331410</v>
      </c>
      <c r="J12" s="1"/>
      <c r="K12" s="17"/>
      <c r="L12" s="21"/>
      <c r="M12" s="1">
        <v>3544033</v>
      </c>
      <c r="N12" s="1">
        <v>7088066</v>
      </c>
      <c r="O12" s="1">
        <v>7088066</v>
      </c>
      <c r="P12" s="1">
        <v>7088066</v>
      </c>
      <c r="Q12" s="1">
        <v>7088066</v>
      </c>
      <c r="R12" s="1">
        <v>7088066</v>
      </c>
      <c r="S12" s="1">
        <v>7088066</v>
      </c>
      <c r="T12" s="1">
        <v>7088066</v>
      </c>
      <c r="U12" s="1">
        <v>7088066</v>
      </c>
      <c r="V12" s="1">
        <v>7088066</v>
      </c>
      <c r="W12" s="1">
        <v>7088066</v>
      </c>
      <c r="X12" s="1">
        <v>5906721</v>
      </c>
      <c r="Y12" s="1">
        <f>IF(($E12+2020-Y$4)&gt;1,$F12,IF(($E12+2020-Y$4)&gt;0,($E12+2020-Y$4)*$F12,0))</f>
        <v>0</v>
      </c>
      <c r="Z12" s="1">
        <f>IF(($E12+2020-Z$4)&gt;1,$F12,IF(($E12+2020-Z$4)&gt;0,($E12+2020-Z$4)*$F12,0))</f>
        <v>0</v>
      </c>
      <c r="AA12" s="1">
        <f>IF(($E12+2020-AA$4)&gt;1,$F12,IF(($E12+2020-AA$4)&gt;0,($E12+2020-AA$4)*$F12,0))</f>
        <v>0</v>
      </c>
      <c r="AB12" s="1">
        <f>IF(($E12+2020-AB$4)&gt;1,$F12,IF(($E12+2020-AB$4)&gt;0,($E12+2020-AB$4)*$F12,0))</f>
        <v>0</v>
      </c>
      <c r="AC12" s="1">
        <f>IF(($E12+2020-AC$4)&gt;1,$F12,IF(($E12+2020-AC$4)&gt;0,($E12+2020-AC$4)*$F12,0))</f>
        <v>0</v>
      </c>
    </row>
    <row r="13" spans="1:30" x14ac:dyDescent="0.35">
      <c r="A13" s="28" t="s">
        <v>44</v>
      </c>
      <c r="B13" s="36" t="s">
        <v>4</v>
      </c>
      <c r="C13" s="19"/>
      <c r="D13" t="s">
        <v>16</v>
      </c>
      <c r="E13" s="37">
        <f>I13/F13</f>
        <v>13.604166666666666</v>
      </c>
      <c r="F13" s="17">
        <v>4800000</v>
      </c>
      <c r="G13" s="17"/>
      <c r="H13" s="17"/>
      <c r="I13" s="17">
        <v>65300000</v>
      </c>
      <c r="J13" s="1"/>
      <c r="K13" s="17"/>
      <c r="L13" s="21"/>
      <c r="M13" s="1">
        <v>2438618</v>
      </c>
      <c r="N13" s="1">
        <v>5101774</v>
      </c>
      <c r="O13" s="1">
        <v>5551122</v>
      </c>
      <c r="P13" s="1">
        <v>5827664</v>
      </c>
      <c r="Q13" s="1">
        <v>6317428</v>
      </c>
      <c r="R13" s="1">
        <v>6631622</v>
      </c>
      <c r="S13" s="1">
        <v>7173188</v>
      </c>
      <c r="T13" s="1">
        <v>7521194</v>
      </c>
      <c r="U13" s="1">
        <v>8113886</v>
      </c>
      <c r="V13" s="1">
        <v>5436761</v>
      </c>
      <c r="W13" s="1">
        <v>687420</v>
      </c>
      <c r="X13" s="1">
        <v>687420</v>
      </c>
      <c r="Y13" s="1">
        <v>687420</v>
      </c>
      <c r="Z13" s="1">
        <v>687420</v>
      </c>
      <c r="AA13" s="1">
        <v>687420</v>
      </c>
      <c r="AB13" s="1">
        <v>687420</v>
      </c>
      <c r="AC13" s="1">
        <v>687420</v>
      </c>
      <c r="AD13" s="1">
        <v>308424</v>
      </c>
    </row>
    <row r="14" spans="1:30" x14ac:dyDescent="0.35">
      <c r="A14" s="28" t="s">
        <v>44</v>
      </c>
      <c r="B14" s="36" t="s">
        <v>5</v>
      </c>
      <c r="C14" s="19"/>
      <c r="D14" t="s">
        <v>16</v>
      </c>
      <c r="E14" s="37">
        <f>I14/F14</f>
        <v>4.6923788548698599</v>
      </c>
      <c r="F14" s="17">
        <v>2885052</v>
      </c>
      <c r="G14" s="17">
        <f>SUM(F11:F14)</f>
        <v>22404421</v>
      </c>
      <c r="H14" s="17">
        <f>SUMIF($A$11:$A$14,"YES",F11:F14)</f>
        <v>22404421</v>
      </c>
      <c r="I14" s="17">
        <v>13537757</v>
      </c>
      <c r="J14" s="1">
        <f>SUM(I11:I14)</f>
        <v>185331506</v>
      </c>
      <c r="K14" s="17">
        <f>SUMIF($A$11:$A$14,"YES",I11:I14)</f>
        <v>185331506</v>
      </c>
      <c r="L14" s="21"/>
      <c r="M14" s="1">
        <v>1442526</v>
      </c>
      <c r="N14" s="1">
        <v>2885052</v>
      </c>
      <c r="O14" s="1">
        <v>2885052</v>
      </c>
      <c r="P14" s="1">
        <v>2885052</v>
      </c>
      <c r="Q14" s="1">
        <v>2885052</v>
      </c>
      <c r="R14" s="1">
        <v>555023</v>
      </c>
      <c r="S14" s="1">
        <f t="shared" ref="S14:AC14" si="5">IF(($E14+2020-S$4)&gt;1,$F14,IF(($E14+2020-S$4)&gt;0,($E14+2020-S$4)*$F14,0))</f>
        <v>0</v>
      </c>
      <c r="T14" s="1">
        <f t="shared" si="5"/>
        <v>0</v>
      </c>
      <c r="U14" s="1">
        <f t="shared" si="5"/>
        <v>0</v>
      </c>
      <c r="V14" s="1">
        <f t="shared" si="5"/>
        <v>0</v>
      </c>
      <c r="W14" s="1">
        <f t="shared" si="5"/>
        <v>0</v>
      </c>
      <c r="X14" s="1">
        <f t="shared" si="5"/>
        <v>0</v>
      </c>
      <c r="Y14" s="1">
        <f t="shared" si="5"/>
        <v>0</v>
      </c>
      <c r="Z14" s="1">
        <f t="shared" si="5"/>
        <v>0</v>
      </c>
      <c r="AA14" s="1">
        <f t="shared" si="5"/>
        <v>0</v>
      </c>
      <c r="AB14" s="1">
        <f t="shared" si="5"/>
        <v>0</v>
      </c>
      <c r="AC14" s="1">
        <f t="shared" si="5"/>
        <v>0</v>
      </c>
    </row>
    <row r="15" spans="1:30" x14ac:dyDescent="0.35">
      <c r="A15" s="31"/>
      <c r="B15" s="36"/>
      <c r="C15" s="19"/>
      <c r="E15" s="38"/>
      <c r="F15" s="17"/>
      <c r="G15" s="17"/>
      <c r="H15" s="17"/>
      <c r="I15" s="19"/>
      <c r="J15" s="1"/>
      <c r="K15" s="17"/>
      <c r="L15" s="21"/>
      <c r="M15" s="1"/>
    </row>
    <row r="16" spans="1:30" x14ac:dyDescent="0.35">
      <c r="A16" s="28" t="s">
        <v>45</v>
      </c>
      <c r="B16" s="36" t="s">
        <v>7</v>
      </c>
      <c r="C16" s="19"/>
      <c r="D16" t="s">
        <v>17</v>
      </c>
      <c r="E16" s="37">
        <f>I16/F16</f>
        <v>2.6795698256393865</v>
      </c>
      <c r="F16" s="17">
        <v>9460164</v>
      </c>
      <c r="G16" s="17"/>
      <c r="H16" s="17"/>
      <c r="I16" s="17">
        <v>25349170</v>
      </c>
      <c r="J16" s="1"/>
      <c r="K16" s="17"/>
      <c r="L16" s="21"/>
      <c r="M16" s="1">
        <v>4730082</v>
      </c>
      <c r="N16" s="1">
        <v>9460164</v>
      </c>
      <c r="O16" s="1">
        <v>9159512</v>
      </c>
      <c r="P16" s="1">
        <v>856891</v>
      </c>
      <c r="Q16" s="1">
        <v>856891</v>
      </c>
      <c r="R16" s="1">
        <f t="shared" ref="R16:AC19" si="6">IF(($E16+2020-R$4)&gt;1,$F16,IF(($E16+2020-R$4)&gt;0,($E16+2020-R$4)*$F16,0))</f>
        <v>0</v>
      </c>
      <c r="S16" s="1">
        <f t="shared" si="6"/>
        <v>0</v>
      </c>
      <c r="T16" s="1">
        <f t="shared" si="6"/>
        <v>0</v>
      </c>
      <c r="U16" s="1">
        <f t="shared" si="6"/>
        <v>0</v>
      </c>
      <c r="V16" s="1">
        <f t="shared" si="6"/>
        <v>0</v>
      </c>
      <c r="W16" s="1">
        <f t="shared" si="6"/>
        <v>0</v>
      </c>
      <c r="X16" s="1">
        <f t="shared" si="6"/>
        <v>0</v>
      </c>
      <c r="Y16" s="1">
        <f t="shared" si="6"/>
        <v>0</v>
      </c>
      <c r="Z16" s="1">
        <f t="shared" si="6"/>
        <v>0</v>
      </c>
      <c r="AA16" s="1">
        <f t="shared" si="6"/>
        <v>0</v>
      </c>
      <c r="AB16" s="1">
        <f t="shared" si="6"/>
        <v>0</v>
      </c>
      <c r="AC16" s="1">
        <f t="shared" si="6"/>
        <v>0</v>
      </c>
    </row>
    <row r="17" spans="1:29" x14ac:dyDescent="0.35">
      <c r="A17" s="28" t="s">
        <v>45</v>
      </c>
      <c r="B17" s="36" t="s">
        <v>9</v>
      </c>
      <c r="C17" s="19"/>
      <c r="D17" t="s">
        <v>17</v>
      </c>
      <c r="E17" s="37">
        <f>I17/F17</f>
        <v>2.8333333333333335</v>
      </c>
      <c r="F17" s="17">
        <v>3600000</v>
      </c>
      <c r="G17" s="17"/>
      <c r="H17" s="17"/>
      <c r="I17" s="17">
        <v>10200000</v>
      </c>
      <c r="J17" s="1"/>
      <c r="K17" s="17"/>
      <c r="L17" s="21"/>
      <c r="M17" s="1">
        <v>1796663</v>
      </c>
      <c r="N17" s="1">
        <v>3593326</v>
      </c>
      <c r="O17" s="1">
        <v>3593326</v>
      </c>
      <c r="P17" s="1">
        <v>1197775</v>
      </c>
      <c r="Q17" s="1">
        <f>IF(($E17+2020-Q$4)&gt;1,$F17,IF(($E17+2020-Q$4)&gt;0,($E17+2020-Q$4)*$F17,0))</f>
        <v>0</v>
      </c>
      <c r="R17" s="1">
        <f t="shared" si="6"/>
        <v>0</v>
      </c>
      <c r="S17" s="1">
        <f t="shared" si="6"/>
        <v>0</v>
      </c>
      <c r="T17" s="1">
        <f t="shared" si="6"/>
        <v>0</v>
      </c>
      <c r="U17" s="1">
        <f t="shared" si="6"/>
        <v>0</v>
      </c>
      <c r="V17" s="1">
        <f t="shared" si="6"/>
        <v>0</v>
      </c>
      <c r="W17" s="1">
        <f t="shared" si="6"/>
        <v>0</v>
      </c>
      <c r="X17" s="1">
        <f t="shared" si="6"/>
        <v>0</v>
      </c>
      <c r="Y17" s="1">
        <f t="shared" si="6"/>
        <v>0</v>
      </c>
      <c r="Z17" s="1">
        <f t="shared" si="6"/>
        <v>0</v>
      </c>
      <c r="AA17" s="1">
        <f t="shared" si="6"/>
        <v>0</v>
      </c>
      <c r="AB17" s="1">
        <f t="shared" si="6"/>
        <v>0</v>
      </c>
      <c r="AC17" s="1">
        <f t="shared" si="6"/>
        <v>0</v>
      </c>
    </row>
    <row r="18" spans="1:29" x14ac:dyDescent="0.35">
      <c r="A18" s="28" t="s">
        <v>45</v>
      </c>
      <c r="B18" s="36" t="s">
        <v>10</v>
      </c>
      <c r="C18" s="19"/>
      <c r="D18" t="s">
        <v>17</v>
      </c>
      <c r="E18" s="37">
        <f>I18/F18</f>
        <v>2.7619047619047619</v>
      </c>
      <c r="F18" s="17">
        <v>2100000</v>
      </c>
      <c r="G18" s="17">
        <f>SUM(F16:F18)</f>
        <v>15160164</v>
      </c>
      <c r="H18" s="17">
        <f>SUMIF($A$16:$A$18,"YES",F16:F18)</f>
        <v>0</v>
      </c>
      <c r="I18" s="17">
        <v>5800000</v>
      </c>
      <c r="J18" s="1">
        <f>SUM(I16:I18)</f>
        <v>41349170</v>
      </c>
      <c r="K18" s="17">
        <f>SUMIF($A$16:$A$18,"YES",I16:I18)</f>
        <v>0</v>
      </c>
      <c r="L18" s="21"/>
      <c r="M18" s="1">
        <v>1032946</v>
      </c>
      <c r="N18" s="1">
        <v>2065892</v>
      </c>
      <c r="O18" s="1">
        <v>2065892</v>
      </c>
      <c r="P18" s="1">
        <v>688631</v>
      </c>
      <c r="Q18" s="1">
        <f>IF(($E18+2020-Q$4)&gt;1,$F18,IF(($E18+2020-Q$4)&gt;0,($E18+2020-Q$4)*$F18,0))</f>
        <v>0</v>
      </c>
      <c r="R18" s="1">
        <f t="shared" si="6"/>
        <v>0</v>
      </c>
      <c r="S18" s="1">
        <f t="shared" si="6"/>
        <v>0</v>
      </c>
      <c r="T18" s="1">
        <f t="shared" si="6"/>
        <v>0</v>
      </c>
      <c r="U18" s="1">
        <f t="shared" si="6"/>
        <v>0</v>
      </c>
      <c r="V18" s="1">
        <f t="shared" si="6"/>
        <v>0</v>
      </c>
      <c r="W18" s="1">
        <f t="shared" si="6"/>
        <v>0</v>
      </c>
      <c r="X18" s="1">
        <f t="shared" si="6"/>
        <v>0</v>
      </c>
      <c r="Y18" s="1">
        <f t="shared" si="6"/>
        <v>0</v>
      </c>
      <c r="Z18" s="1">
        <f t="shared" si="6"/>
        <v>0</v>
      </c>
      <c r="AA18" s="1">
        <f t="shared" si="6"/>
        <v>0</v>
      </c>
      <c r="AB18" s="1">
        <f t="shared" si="6"/>
        <v>0</v>
      </c>
      <c r="AC18" s="1">
        <f t="shared" si="6"/>
        <v>0</v>
      </c>
    </row>
    <row r="19" spans="1:29" x14ac:dyDescent="0.35">
      <c r="A19" s="33" t="s">
        <v>44</v>
      </c>
      <c r="B19" s="36" t="s">
        <v>12</v>
      </c>
      <c r="C19" s="19"/>
      <c r="D19" t="s">
        <v>18</v>
      </c>
      <c r="E19" s="37">
        <f>I19/F19</f>
        <v>1.2997028031510767</v>
      </c>
      <c r="F19" s="1">
        <v>54320226</v>
      </c>
      <c r="G19" s="1">
        <f>F19</f>
        <v>54320226</v>
      </c>
      <c r="H19" s="1">
        <f>SUMIF($A$19,"YES",F19)</f>
        <v>54320226</v>
      </c>
      <c r="I19" s="1">
        <v>70600150</v>
      </c>
      <c r="J19" s="1">
        <f>I19</f>
        <v>70600150</v>
      </c>
      <c r="K19" s="1">
        <f>SUMIF($A$19,"YES",I19)</f>
        <v>70600150</v>
      </c>
      <c r="L19" s="21"/>
      <c r="M19" s="1">
        <v>25092338</v>
      </c>
      <c r="N19" s="1">
        <f>I19-M19</f>
        <v>45507812</v>
      </c>
      <c r="O19" s="1">
        <f>IF(($E19+2020-O$4)&gt;1,$F19,IF(($E19+2020-O$4)&gt;0,($E19+2020-O$4)*$F19,0))</f>
        <v>0</v>
      </c>
      <c r="P19" s="1">
        <f>IF(($E19+2020-P$4)&gt;1,$F19,IF(($E19+2020-P$4)&gt;0,($E19+2020-P$4)*$F19,0))</f>
        <v>0</v>
      </c>
      <c r="Q19" s="1">
        <f>IF(($E19+2020-Q$4)&gt;1,$F19,IF(($E19+2020-Q$4)&gt;0,($E19+2020-Q$4)*$F19,0))</f>
        <v>0</v>
      </c>
      <c r="R19" s="1">
        <f t="shared" si="6"/>
        <v>0</v>
      </c>
      <c r="S19" s="1">
        <f t="shared" si="6"/>
        <v>0</v>
      </c>
      <c r="T19" s="1">
        <f t="shared" si="6"/>
        <v>0</v>
      </c>
      <c r="U19" s="1">
        <f t="shared" si="6"/>
        <v>0</v>
      </c>
      <c r="V19" s="1">
        <f t="shared" si="6"/>
        <v>0</v>
      </c>
      <c r="W19" s="1">
        <f t="shared" si="6"/>
        <v>0</v>
      </c>
      <c r="X19" s="1">
        <f t="shared" si="6"/>
        <v>0</v>
      </c>
      <c r="Y19" s="1">
        <f t="shared" si="6"/>
        <v>0</v>
      </c>
      <c r="Z19" s="1">
        <f t="shared" si="6"/>
        <v>0</v>
      </c>
      <c r="AA19" s="1">
        <f t="shared" si="6"/>
        <v>0</v>
      </c>
      <c r="AB19" s="1">
        <f t="shared" si="6"/>
        <v>0</v>
      </c>
      <c r="AC19" s="1">
        <f t="shared" si="6"/>
        <v>0</v>
      </c>
    </row>
    <row r="21" spans="1:29" x14ac:dyDescent="0.35">
      <c r="E21" t="s">
        <v>19</v>
      </c>
      <c r="G21" s="2">
        <f>G9+G14</f>
        <v>95327140</v>
      </c>
      <c r="H21" s="2">
        <f>H9+H14</f>
        <v>74724442</v>
      </c>
      <c r="J21" s="2">
        <f>J9+J14</f>
        <v>349764329</v>
      </c>
      <c r="K21" s="2">
        <f>K9+K14</f>
        <v>332156889</v>
      </c>
      <c r="N21" s="2"/>
    </row>
    <row r="22" spans="1:29" x14ac:dyDescent="0.35">
      <c r="A22" s="139" t="s">
        <v>77</v>
      </c>
      <c r="B22" s="140"/>
      <c r="E22" t="s">
        <v>17</v>
      </c>
      <c r="G22" s="2">
        <f>G18+G19</f>
        <v>69480390</v>
      </c>
      <c r="H22" s="2">
        <f>H18+H19</f>
        <v>54320226</v>
      </c>
      <c r="J22" s="2">
        <f>J18+J19</f>
        <v>111949320</v>
      </c>
      <c r="K22" s="2">
        <f>K18+K19</f>
        <v>70600150</v>
      </c>
      <c r="M22" s="42"/>
    </row>
    <row r="23" spans="1:29" ht="15" thickBot="1" x14ac:dyDescent="0.4">
      <c r="A23" s="141" t="s">
        <v>56</v>
      </c>
      <c r="B23" s="142"/>
      <c r="E23" t="s">
        <v>23</v>
      </c>
      <c r="G23" s="6">
        <f>SUM(G21:G22)</f>
        <v>164807530</v>
      </c>
      <c r="H23" s="6">
        <f>SUM(H21:H22)</f>
        <v>129044668</v>
      </c>
      <c r="J23" s="6">
        <f>SUM(J21:J22)</f>
        <v>461713649</v>
      </c>
      <c r="K23" s="6">
        <f>SUM(K21:K22)</f>
        <v>402757039</v>
      </c>
      <c r="M23" s="42"/>
    </row>
    <row r="24" spans="1:29" ht="15" thickTop="1" x14ac:dyDescent="0.35">
      <c r="A24" s="173">
        <f>C42/H42</f>
        <v>44762240.99631393</v>
      </c>
      <c r="B24" s="144" t="s">
        <v>19</v>
      </c>
      <c r="F24" t="s">
        <v>63</v>
      </c>
      <c r="M24" s="42"/>
      <c r="S24" s="1"/>
      <c r="T24" s="1"/>
      <c r="U24" s="1"/>
      <c r="V24" s="1"/>
      <c r="W24" s="1"/>
    </row>
    <row r="25" spans="1:29" x14ac:dyDescent="0.35">
      <c r="A25" s="173">
        <f>C43/H43</f>
        <v>46491276.737863302</v>
      </c>
      <c r="B25" s="144" t="s">
        <v>17</v>
      </c>
      <c r="C25" s="59"/>
      <c r="L25" s="24" t="s">
        <v>44</v>
      </c>
      <c r="M25" s="23" t="s">
        <v>59</v>
      </c>
    </row>
    <row r="26" spans="1:29" ht="15" thickBot="1" x14ac:dyDescent="0.4">
      <c r="A26" s="145">
        <f>SUM(A24:A25)</f>
        <v>91253517.734177232</v>
      </c>
      <c r="B26" s="144" t="s">
        <v>23</v>
      </c>
      <c r="L26" s="24" t="s">
        <v>45</v>
      </c>
      <c r="M26" s="23" t="s">
        <v>60</v>
      </c>
    </row>
    <row r="27" spans="1:29" ht="15" thickTop="1" x14ac:dyDescent="0.35">
      <c r="A27" s="146"/>
      <c r="B27" s="147"/>
      <c r="M27" s="42"/>
    </row>
    <row r="28" spans="1:29" x14ac:dyDescent="0.35">
      <c r="Q28" s="42"/>
    </row>
    <row r="29" spans="1:29" x14ac:dyDescent="0.35">
      <c r="A29" s="148"/>
      <c r="B29" s="149"/>
      <c r="C29" s="150" t="s">
        <v>61</v>
      </c>
      <c r="D29" s="151"/>
      <c r="E29" s="151"/>
      <c r="F29" s="151"/>
      <c r="G29" s="152"/>
      <c r="Q29" s="42"/>
    </row>
    <row r="30" spans="1:29" x14ac:dyDescent="0.35">
      <c r="A30" s="153"/>
      <c r="B30" s="154"/>
      <c r="C30" s="155" t="s">
        <v>55</v>
      </c>
      <c r="D30" s="155">
        <v>2021</v>
      </c>
      <c r="E30" s="155">
        <v>2022</v>
      </c>
      <c r="F30" s="155">
        <v>2023</v>
      </c>
      <c r="G30" s="156">
        <v>2024</v>
      </c>
      <c r="Q30" s="42"/>
    </row>
    <row r="31" spans="1:29" x14ac:dyDescent="0.35">
      <c r="A31" s="157" t="s">
        <v>46</v>
      </c>
      <c r="B31" s="154"/>
      <c r="C31" s="154"/>
      <c r="D31" s="154"/>
      <c r="E31" s="154"/>
      <c r="F31" s="154"/>
      <c r="G31" s="158"/>
      <c r="Q31" s="42"/>
    </row>
    <row r="32" spans="1:29" x14ac:dyDescent="0.35">
      <c r="A32" s="153" t="s">
        <v>19</v>
      </c>
      <c r="B32" s="154"/>
      <c r="C32" s="159">
        <f>C69</f>
        <v>36974748</v>
      </c>
      <c r="D32" s="159">
        <f>D69</f>
        <v>72116275</v>
      </c>
      <c r="E32" s="159">
        <f>E69</f>
        <v>55541252</v>
      </c>
      <c r="F32" s="159">
        <f>F69</f>
        <v>46373358</v>
      </c>
      <c r="G32" s="160">
        <f>G69</f>
        <v>25927215</v>
      </c>
      <c r="Q32" s="42"/>
    </row>
    <row r="33" spans="1:53" x14ac:dyDescent="0.35">
      <c r="A33" s="153" t="s">
        <v>17</v>
      </c>
      <c r="B33" s="154"/>
      <c r="C33" s="159">
        <f>C85</f>
        <v>25092338</v>
      </c>
      <c r="D33" s="159">
        <f>D85</f>
        <v>45507812</v>
      </c>
      <c r="E33" s="159">
        <f>E85</f>
        <v>0</v>
      </c>
      <c r="F33" s="159">
        <f>F85</f>
        <v>0</v>
      </c>
      <c r="G33" s="160">
        <f>G85</f>
        <v>0</v>
      </c>
      <c r="Q33" s="42"/>
    </row>
    <row r="34" spans="1:53" ht="15" thickBot="1" x14ac:dyDescent="0.4">
      <c r="A34" s="153" t="s">
        <v>23</v>
      </c>
      <c r="B34" s="154"/>
      <c r="C34" s="161">
        <f>SUM(C32:C33)</f>
        <v>62067086</v>
      </c>
      <c r="D34" s="161">
        <f t="shared" ref="D34" si="7">SUM(D32:D33)</f>
        <v>117624087</v>
      </c>
      <c r="E34" s="161">
        <f>SUM(E32:E33)</f>
        <v>55541252</v>
      </c>
      <c r="F34" s="161">
        <f>SUM(F32:F33)</f>
        <v>46373358</v>
      </c>
      <c r="G34" s="162">
        <f>SUM(G32:G33)</f>
        <v>25927215</v>
      </c>
      <c r="Q34" s="42"/>
    </row>
    <row r="35" spans="1:53" ht="15" thickTop="1" x14ac:dyDescent="0.35">
      <c r="A35" s="153"/>
      <c r="B35" s="154"/>
      <c r="C35" s="154"/>
      <c r="D35" s="154"/>
      <c r="E35" s="154"/>
      <c r="F35" s="154"/>
      <c r="G35" s="158"/>
      <c r="Q35" s="42"/>
    </row>
    <row r="36" spans="1:53" x14ac:dyDescent="0.35">
      <c r="A36" s="157" t="s">
        <v>47</v>
      </c>
      <c r="B36" s="154"/>
      <c r="C36" s="154"/>
      <c r="D36" s="154"/>
      <c r="E36" s="154"/>
      <c r="F36" s="154"/>
      <c r="G36" s="158"/>
      <c r="Q36" s="7"/>
    </row>
    <row r="37" spans="1:53" x14ac:dyDescent="0.35">
      <c r="A37" s="153" t="s">
        <v>19</v>
      </c>
      <c r="B37" s="154"/>
      <c r="C37" s="163">
        <f>C66</f>
        <v>14981100.501843037</v>
      </c>
      <c r="D37" s="163">
        <f>D66</f>
        <v>29962201.003686074</v>
      </c>
      <c r="E37" s="163">
        <f>E66</f>
        <v>29962201.003686074</v>
      </c>
      <c r="F37" s="163">
        <f>F66</f>
        <v>29962201.003686074</v>
      </c>
      <c r="G37" s="164">
        <f>G66</f>
        <v>29962201.003686074</v>
      </c>
    </row>
    <row r="38" spans="1:53" x14ac:dyDescent="0.35">
      <c r="A38" s="153" t="s">
        <v>17</v>
      </c>
      <c r="B38" s="154"/>
      <c r="C38" s="163">
        <f>C82</f>
        <v>3914474.631068348</v>
      </c>
      <c r="D38" s="163">
        <f>D82</f>
        <v>7828949.2621366959</v>
      </c>
      <c r="E38" s="163">
        <f>E82</f>
        <v>7828949.2621366959</v>
      </c>
      <c r="F38" s="163">
        <f>F82</f>
        <v>7828949.2621366959</v>
      </c>
      <c r="G38" s="164">
        <f>G82</f>
        <v>7828949.2621366959</v>
      </c>
    </row>
    <row r="39" spans="1:53" ht="15" thickBot="1" x14ac:dyDescent="0.4">
      <c r="A39" s="153" t="s">
        <v>23</v>
      </c>
      <c r="B39" s="154"/>
      <c r="C39" s="161">
        <f>SUM(C37:C38)</f>
        <v>18895575.132911384</v>
      </c>
      <c r="D39" s="161">
        <f t="shared" ref="D39" si="8">SUM(D37:D38)</f>
        <v>37791150.265822768</v>
      </c>
      <c r="E39" s="161">
        <f>SUM(E37:E38)</f>
        <v>37791150.265822768</v>
      </c>
      <c r="F39" s="161">
        <f>SUM(F37:F38)</f>
        <v>37791150.265822768</v>
      </c>
      <c r="G39" s="162">
        <f>SUM(G37:G38)</f>
        <v>37791150.265822768</v>
      </c>
    </row>
    <row r="40" spans="1:53" ht="15" thickTop="1" x14ac:dyDescent="0.35">
      <c r="A40" s="153"/>
      <c r="B40" s="154"/>
      <c r="C40" s="154"/>
      <c r="D40" s="154"/>
      <c r="E40" s="154"/>
      <c r="F40" s="154"/>
      <c r="G40" s="158"/>
    </row>
    <row r="41" spans="1:53" x14ac:dyDescent="0.35">
      <c r="A41" s="157" t="s">
        <v>48</v>
      </c>
      <c r="B41" s="154"/>
      <c r="C41" s="154"/>
      <c r="D41" s="154"/>
      <c r="E41" s="154"/>
      <c r="F41" s="154"/>
      <c r="G41" s="158"/>
    </row>
    <row r="42" spans="1:53" s="19" customFormat="1" x14ac:dyDescent="0.35">
      <c r="A42" s="153" t="s">
        <v>19</v>
      </c>
      <c r="B42" s="154"/>
      <c r="C42" s="159">
        <f>C37-C32</f>
        <v>-21993647.498156965</v>
      </c>
      <c r="D42" s="159">
        <f t="shared" ref="D42:G42" si="9">D37-D32</f>
        <v>-42154073.99631393</v>
      </c>
      <c r="E42" s="159">
        <f t="shared" si="9"/>
        <v>-25579050.996313926</v>
      </c>
      <c r="F42" s="159">
        <f t="shared" si="9"/>
        <v>-16411156.996313926</v>
      </c>
      <c r="G42" s="160">
        <f t="shared" si="9"/>
        <v>4034986.0036860742</v>
      </c>
      <c r="H42" s="43">
        <f>C42/'BR 15'!H44</f>
        <v>-0.49134375332030611</v>
      </c>
      <c r="Q42"/>
      <c r="R42"/>
      <c r="S42"/>
      <c r="T42"/>
      <c r="U42"/>
      <c r="V42"/>
    </row>
    <row r="43" spans="1:53" s="19" customFormat="1" x14ac:dyDescent="0.35">
      <c r="A43" s="153" t="s">
        <v>17</v>
      </c>
      <c r="B43" s="154"/>
      <c r="C43" s="159">
        <f t="shared" ref="C43:G43" si="10">C38-C33</f>
        <v>-21177863.368931651</v>
      </c>
      <c r="D43" s="159">
        <f t="shared" si="10"/>
        <v>-37678862.737863302</v>
      </c>
      <c r="E43" s="159">
        <f t="shared" si="10"/>
        <v>7828949.2621366959</v>
      </c>
      <c r="F43" s="159">
        <f t="shared" si="10"/>
        <v>7828949.2621366959</v>
      </c>
      <c r="G43" s="160">
        <f t="shared" si="10"/>
        <v>7828949.2621366959</v>
      </c>
      <c r="H43" s="43">
        <f>C43/'BR 15'!H45</f>
        <v>-0.45552337674744975</v>
      </c>
      <c r="Q43"/>
      <c r="R43"/>
      <c r="S43"/>
      <c r="T43"/>
      <c r="U43"/>
      <c r="V43"/>
    </row>
    <row r="44" spans="1:53" s="19" customFormat="1" ht="15" customHeight="1" thickBot="1" x14ac:dyDescent="0.4">
      <c r="A44" s="153" t="s">
        <v>23</v>
      </c>
      <c r="B44" s="154"/>
      <c r="C44" s="161">
        <f>SUM(C42:C43)</f>
        <v>-43171510.867088616</v>
      </c>
      <c r="D44" s="161">
        <f t="shared" ref="D44" si="11">SUM(D42:D43)</f>
        <v>-79832936.734177232</v>
      </c>
      <c r="E44" s="161">
        <f>SUM(E42:E43)</f>
        <v>-17750101.734177232</v>
      </c>
      <c r="F44" s="161">
        <f>SUM(F42:F43)</f>
        <v>-8582207.7341772299</v>
      </c>
      <c r="G44" s="162">
        <f>SUM(G42:G43)</f>
        <v>11863935.26582277</v>
      </c>
      <c r="Q44"/>
      <c r="R44"/>
      <c r="S44"/>
      <c r="T44"/>
      <c r="U44"/>
      <c r="V44"/>
    </row>
    <row r="45" spans="1:53" s="19" customFormat="1" ht="15" customHeight="1" thickTop="1" x14ac:dyDescent="0.35">
      <c r="A45" s="165"/>
      <c r="B45" s="166"/>
      <c r="C45" s="167"/>
      <c r="D45" s="167"/>
      <c r="E45" s="167"/>
      <c r="F45" s="167"/>
      <c r="G45" s="168"/>
      <c r="Q45"/>
      <c r="R45"/>
      <c r="S45"/>
      <c r="T45"/>
      <c r="U45"/>
      <c r="V45"/>
    </row>
    <row r="46" spans="1:53" x14ac:dyDescent="0.35">
      <c r="C46" s="10"/>
      <c r="D46" s="10"/>
      <c r="E46" s="10"/>
      <c r="F46" s="10"/>
      <c r="G46" s="10"/>
      <c r="H46" s="10"/>
    </row>
    <row r="48" spans="1:53" x14ac:dyDescent="0.35">
      <c r="A48" s="20"/>
      <c r="B48" s="20"/>
      <c r="C48" s="20"/>
      <c r="D48" s="20"/>
      <c r="E48" s="20"/>
      <c r="F48" s="20"/>
      <c r="G48" s="20"/>
      <c r="H48" s="20"/>
      <c r="I48" s="20"/>
      <c r="J48" s="20"/>
      <c r="K48" s="20"/>
      <c r="L48" s="20"/>
      <c r="M48" s="20"/>
      <c r="N48" s="20"/>
      <c r="O48" s="20"/>
      <c r="P48" s="20"/>
      <c r="Q48" s="20"/>
      <c r="R48" s="20"/>
      <c r="S48" s="20"/>
      <c r="T48" s="20"/>
      <c r="U48" s="20"/>
      <c r="V48" s="20"/>
      <c r="W48" s="20"/>
      <c r="X48" s="20"/>
      <c r="Y48" s="20"/>
      <c r="Z48" s="20"/>
      <c r="AA48" s="20"/>
      <c r="AB48" s="20"/>
      <c r="AC48" s="20"/>
      <c r="AD48" s="20"/>
      <c r="AE48" s="20"/>
      <c r="AF48" s="20"/>
      <c r="AG48" s="20"/>
      <c r="AH48" s="20"/>
      <c r="AI48" s="20"/>
      <c r="AJ48" s="20"/>
      <c r="AK48" s="20"/>
      <c r="AL48" s="20"/>
      <c r="AM48" s="20"/>
      <c r="AN48" s="20"/>
      <c r="AO48" s="20"/>
      <c r="AP48" s="20"/>
      <c r="AQ48" s="20"/>
      <c r="AR48" s="20"/>
      <c r="AS48" s="20"/>
      <c r="AT48" s="20"/>
      <c r="AU48" s="20"/>
      <c r="AV48" s="20"/>
      <c r="AW48" s="20"/>
      <c r="AX48" s="20"/>
      <c r="AY48" s="20"/>
      <c r="AZ48" s="20"/>
      <c r="BA48" s="20"/>
    </row>
    <row r="49" spans="1:53" x14ac:dyDescent="0.35">
      <c r="BA49" s="22"/>
    </row>
    <row r="50" spans="1:53" x14ac:dyDescent="0.35">
      <c r="B50" s="9"/>
      <c r="C50" s="9" t="s">
        <v>55</v>
      </c>
      <c r="D50" s="9">
        <v>2021</v>
      </c>
      <c r="E50" s="9">
        <v>2022</v>
      </c>
      <c r="F50" s="9">
        <v>2023</v>
      </c>
      <c r="G50" s="9">
        <v>2024</v>
      </c>
      <c r="H50" s="9">
        <v>2025</v>
      </c>
      <c r="I50" s="9">
        <v>2026</v>
      </c>
      <c r="J50" s="9">
        <v>2027</v>
      </c>
      <c r="K50" s="9">
        <v>2028</v>
      </c>
      <c r="L50" s="9">
        <v>2029</v>
      </c>
      <c r="M50" s="9">
        <v>2030</v>
      </c>
      <c r="N50" s="9">
        <v>2031</v>
      </c>
      <c r="O50" s="9">
        <v>2032</v>
      </c>
      <c r="P50" s="9">
        <v>2033</v>
      </c>
      <c r="Q50" s="9">
        <v>2034</v>
      </c>
      <c r="R50" s="9">
        <v>2035</v>
      </c>
      <c r="S50" s="9">
        <v>2036</v>
      </c>
      <c r="T50" s="9">
        <v>2037</v>
      </c>
      <c r="U50" s="9">
        <v>2038</v>
      </c>
      <c r="V50" s="9">
        <v>2039</v>
      </c>
      <c r="W50" s="9">
        <v>2040</v>
      </c>
      <c r="X50" s="9">
        <v>2041</v>
      </c>
      <c r="Y50" s="9">
        <v>2042</v>
      </c>
      <c r="Z50" s="9">
        <v>2044</v>
      </c>
      <c r="AA50" s="9">
        <v>2045</v>
      </c>
      <c r="AB50" s="9">
        <v>2046</v>
      </c>
      <c r="AC50" s="9">
        <v>2047</v>
      </c>
      <c r="AD50" s="9">
        <v>2048</v>
      </c>
      <c r="AE50" s="9">
        <v>2049</v>
      </c>
      <c r="AF50" s="9">
        <v>2050</v>
      </c>
      <c r="AG50" s="9">
        <v>2051</v>
      </c>
      <c r="AH50" s="9">
        <v>2052</v>
      </c>
      <c r="AI50" s="9">
        <v>2053</v>
      </c>
      <c r="AJ50" s="9">
        <v>2054</v>
      </c>
      <c r="AK50" s="9">
        <v>2055</v>
      </c>
      <c r="AL50" s="9">
        <v>2056</v>
      </c>
      <c r="AM50" s="9">
        <v>2057</v>
      </c>
      <c r="AN50" s="9">
        <v>2058</v>
      </c>
      <c r="AO50" s="9">
        <v>2059</v>
      </c>
      <c r="AP50" s="9">
        <v>2060</v>
      </c>
      <c r="AQ50" s="9">
        <v>2061</v>
      </c>
      <c r="AR50" s="9">
        <v>2062</v>
      </c>
      <c r="AS50" s="9">
        <v>2063</v>
      </c>
      <c r="AT50" s="9">
        <v>2064</v>
      </c>
      <c r="AU50" s="9">
        <v>2065</v>
      </c>
      <c r="AV50" s="9">
        <v>2066</v>
      </c>
      <c r="AW50" s="9">
        <v>2067</v>
      </c>
      <c r="AX50" s="9">
        <v>2068</v>
      </c>
    </row>
    <row r="51" spans="1:53" x14ac:dyDescent="0.35">
      <c r="A51" t="s">
        <v>24</v>
      </c>
      <c r="B51" s="10"/>
      <c r="C51" s="169">
        <f>25623860.8818532/2</f>
        <v>12811930.4409266</v>
      </c>
      <c r="D51" s="10">
        <v>24015464.813689981</v>
      </c>
      <c r="E51" s="10">
        <v>24399212.795614909</v>
      </c>
      <c r="F51" s="10">
        <v>23634456.756879337</v>
      </c>
      <c r="G51" s="10">
        <v>23865161.310801934</v>
      </c>
      <c r="H51" s="10">
        <v>24306294.826883312</v>
      </c>
      <c r="I51" s="10">
        <v>24965790.475091487</v>
      </c>
      <c r="J51" s="10">
        <v>23994154.745493572</v>
      </c>
      <c r="K51" s="10">
        <v>25275772.89397119</v>
      </c>
      <c r="L51" s="10">
        <v>26131056.095991936</v>
      </c>
      <c r="M51" s="10">
        <v>26028841.090108141</v>
      </c>
      <c r="N51" s="10">
        <v>24812903.904887941</v>
      </c>
      <c r="O51" s="10">
        <v>23616537.393727422</v>
      </c>
      <c r="P51" s="10">
        <v>24612433.532655373</v>
      </c>
      <c r="Q51" s="10">
        <v>24379856.166602965</v>
      </c>
      <c r="R51" s="10">
        <v>21803379.846335806</v>
      </c>
      <c r="S51" s="10">
        <v>21442106.062659975</v>
      </c>
      <c r="T51" s="10">
        <v>20081363.340709705</v>
      </c>
      <c r="U51" s="10">
        <v>19383929.508583747</v>
      </c>
      <c r="V51" s="10">
        <v>18667866.439330954</v>
      </c>
      <c r="W51" s="10">
        <v>17692594.477474216</v>
      </c>
      <c r="X51" s="10">
        <v>16999603.411349051</v>
      </c>
      <c r="Y51" s="10">
        <v>16285493.029040147</v>
      </c>
      <c r="Z51" s="10">
        <v>14870769.959598551</v>
      </c>
      <c r="AA51" s="10">
        <v>14451799.545705659</v>
      </c>
      <c r="AB51" s="10">
        <v>14026295.149741191</v>
      </c>
      <c r="AC51" s="10">
        <v>13562324.99235208</v>
      </c>
      <c r="AD51" s="10">
        <v>13071137.036764193</v>
      </c>
      <c r="AE51" s="10">
        <v>12596956.989343783</v>
      </c>
      <c r="AF51" s="10">
        <v>11804347.317637244</v>
      </c>
      <c r="AG51" s="10">
        <v>11123261.692925638</v>
      </c>
      <c r="AH51" s="10">
        <v>10481473.253878476</v>
      </c>
      <c r="AI51" s="10">
        <v>9876714.6368264724</v>
      </c>
      <c r="AJ51" s="10">
        <v>9306849.3001406919</v>
      </c>
      <c r="AK51" s="10">
        <v>8769863.9760802761</v>
      </c>
      <c r="AL51" s="10">
        <v>8263861.5581524372</v>
      </c>
      <c r="AM51" s="10">
        <v>7787054.3988565616</v>
      </c>
      <c r="AN51" s="10">
        <v>7337757.9941341998</v>
      </c>
      <c r="AO51" s="10">
        <v>6914385.0322127594</v>
      </c>
      <c r="AP51" s="10">
        <v>6515439.7858182443</v>
      </c>
      <c r="AQ51" s="10">
        <v>6139512.8279453134</v>
      </c>
      <c r="AR51" s="10">
        <v>5785276.0525161196</v>
      </c>
      <c r="AS51" s="10">
        <v>5451477.9823365202</v>
      </c>
      <c r="AT51" s="10">
        <v>5136939.3477731636</v>
      </c>
      <c r="AU51" s="10">
        <v>4840548.9205314796</v>
      </c>
      <c r="AV51" s="10">
        <v>4561259.5878157783</v>
      </c>
      <c r="AW51" s="10">
        <v>4298084.6530019213</v>
      </c>
      <c r="AX51" s="10">
        <v>3262386.3164512152</v>
      </c>
    </row>
    <row r="52" spans="1:53" x14ac:dyDescent="0.35">
      <c r="A52" s="11" t="s">
        <v>25</v>
      </c>
      <c r="B52" s="12"/>
      <c r="C52" s="12">
        <f>C51+B52</f>
        <v>12811930.4409266</v>
      </c>
      <c r="D52" s="12">
        <f t="shared" ref="D52" si="12">D51+C52</f>
        <v>36827395.254616581</v>
      </c>
      <c r="E52" s="12">
        <f>E51+D52</f>
        <v>61226608.050231487</v>
      </c>
      <c r="F52" s="12">
        <f t="shared" ref="F52" si="13">F51+E52</f>
        <v>84861064.807110816</v>
      </c>
      <c r="G52" s="12">
        <f>G51+F52</f>
        <v>108726226.11791275</v>
      </c>
      <c r="H52" s="12">
        <f t="shared" ref="H52" si="14">H51+G52</f>
        <v>133032520.94479607</v>
      </c>
      <c r="I52" s="12">
        <f>I51+H52</f>
        <v>157998311.41988754</v>
      </c>
      <c r="J52" s="12">
        <f t="shared" ref="J52" si="15">J51+I52</f>
        <v>181992466.1653811</v>
      </c>
      <c r="K52" s="12">
        <f>K51+J52</f>
        <v>207268239.05935228</v>
      </c>
      <c r="L52" s="12">
        <f t="shared" ref="L52:X52" si="16">L51+K52</f>
        <v>233399295.15534422</v>
      </c>
      <c r="M52" s="12">
        <f t="shared" si="16"/>
        <v>259428136.24545234</v>
      </c>
      <c r="N52" s="12">
        <f t="shared" si="16"/>
        <v>284241040.15034026</v>
      </c>
      <c r="O52" s="12">
        <f t="shared" si="16"/>
        <v>307857577.54406768</v>
      </c>
      <c r="P52" s="12">
        <f t="shared" si="16"/>
        <v>332470011.07672304</v>
      </c>
      <c r="Q52" s="12">
        <f t="shared" si="16"/>
        <v>356849867.24332601</v>
      </c>
      <c r="R52" s="12">
        <f t="shared" si="16"/>
        <v>378653247.08966184</v>
      </c>
      <c r="S52" s="12">
        <f t="shared" si="16"/>
        <v>400095353.15232182</v>
      </c>
      <c r="T52" s="12">
        <f t="shared" si="16"/>
        <v>420176716.4930315</v>
      </c>
      <c r="U52" s="12">
        <f t="shared" si="16"/>
        <v>439560646.00161523</v>
      </c>
      <c r="V52" s="12">
        <f t="shared" si="16"/>
        <v>458228512.44094616</v>
      </c>
      <c r="W52" s="12">
        <f t="shared" si="16"/>
        <v>475921106.91842037</v>
      </c>
      <c r="X52" s="12">
        <f t="shared" si="16"/>
        <v>492920710.32976943</v>
      </c>
      <c r="Y52" s="12">
        <f>Y51+X52</f>
        <v>509206203.35880959</v>
      </c>
      <c r="Z52" s="12">
        <f t="shared" ref="Z52:AX52" si="17">Z51+Y52</f>
        <v>524076973.31840813</v>
      </c>
      <c r="AA52" s="12">
        <f t="shared" si="17"/>
        <v>538528772.86411381</v>
      </c>
      <c r="AB52" s="12">
        <f t="shared" si="17"/>
        <v>552555068.01385498</v>
      </c>
      <c r="AC52" s="12">
        <f t="shared" si="17"/>
        <v>566117393.00620711</v>
      </c>
      <c r="AD52" s="12">
        <f t="shared" si="17"/>
        <v>579188530.04297125</v>
      </c>
      <c r="AE52" s="12">
        <f t="shared" si="17"/>
        <v>591785487.03231502</v>
      </c>
      <c r="AF52" s="12">
        <f t="shared" si="17"/>
        <v>603589834.34995222</v>
      </c>
      <c r="AG52" s="12">
        <f t="shared" si="17"/>
        <v>614713096.04287791</v>
      </c>
      <c r="AH52" s="12">
        <f t="shared" si="17"/>
        <v>625194569.29675639</v>
      </c>
      <c r="AI52" s="12">
        <f t="shared" si="17"/>
        <v>635071283.9335829</v>
      </c>
      <c r="AJ52" s="12">
        <f t="shared" si="17"/>
        <v>644378133.23372364</v>
      </c>
      <c r="AK52" s="12">
        <f t="shared" si="17"/>
        <v>653147997.20980394</v>
      </c>
      <c r="AL52" s="12">
        <f t="shared" si="17"/>
        <v>661411858.76795638</v>
      </c>
      <c r="AM52" s="12">
        <f t="shared" si="17"/>
        <v>669198913.1668129</v>
      </c>
      <c r="AN52" s="12">
        <f t="shared" si="17"/>
        <v>676536671.16094708</v>
      </c>
      <c r="AO52" s="12">
        <f t="shared" si="17"/>
        <v>683451056.19315982</v>
      </c>
      <c r="AP52" s="12">
        <f t="shared" si="17"/>
        <v>689966495.97897804</v>
      </c>
      <c r="AQ52" s="12">
        <f t="shared" si="17"/>
        <v>696106008.80692339</v>
      </c>
      <c r="AR52" s="12">
        <f t="shared" si="17"/>
        <v>701891284.85943949</v>
      </c>
      <c r="AS52" s="12">
        <f t="shared" si="17"/>
        <v>707342762.84177601</v>
      </c>
      <c r="AT52" s="12">
        <f t="shared" si="17"/>
        <v>712479702.18954921</v>
      </c>
      <c r="AU52" s="12">
        <f t="shared" si="17"/>
        <v>717320251.11008072</v>
      </c>
      <c r="AV52" s="12">
        <f t="shared" si="17"/>
        <v>721881510.69789648</v>
      </c>
      <c r="AW52" s="12">
        <f t="shared" si="17"/>
        <v>726179595.35089839</v>
      </c>
      <c r="AX52" s="12">
        <f t="shared" si="17"/>
        <v>729441981.66734958</v>
      </c>
    </row>
    <row r="54" spans="1:53" x14ac:dyDescent="0.35">
      <c r="A54" s="8" t="s">
        <v>29</v>
      </c>
    </row>
    <row r="55" spans="1:53" x14ac:dyDescent="0.35">
      <c r="A55" t="s">
        <v>26</v>
      </c>
      <c r="B55" s="12"/>
      <c r="C55" s="12">
        <f t="shared" ref="C55:AX55" si="18">C51/0.79</f>
        <v>16217633.469527341</v>
      </c>
      <c r="D55" s="12">
        <f t="shared" si="18"/>
        <v>30399322.548974659</v>
      </c>
      <c r="E55" s="12">
        <f t="shared" si="18"/>
        <v>30885079.488120139</v>
      </c>
      <c r="F55" s="12">
        <f t="shared" si="18"/>
        <v>29917033.869467515</v>
      </c>
      <c r="G55" s="12">
        <f t="shared" si="18"/>
        <v>30209064.950382195</v>
      </c>
      <c r="H55" s="12">
        <f t="shared" si="18"/>
        <v>30767461.806181408</v>
      </c>
      <c r="I55" s="12">
        <f t="shared" si="18"/>
        <v>31602266.424166437</v>
      </c>
      <c r="J55" s="12">
        <f t="shared" si="18"/>
        <v>30372347.779105786</v>
      </c>
      <c r="K55" s="12">
        <f t="shared" si="18"/>
        <v>31994649.232874922</v>
      </c>
      <c r="L55" s="12">
        <f t="shared" si="18"/>
        <v>33077286.197458144</v>
      </c>
      <c r="M55" s="12">
        <f t="shared" si="18"/>
        <v>32947900.114060938</v>
      </c>
      <c r="N55" s="12">
        <f t="shared" si="18"/>
        <v>31408739.120111316</v>
      </c>
      <c r="O55" s="12">
        <f t="shared" si="18"/>
        <v>29894351.131300531</v>
      </c>
      <c r="P55" s="12">
        <f t="shared" si="18"/>
        <v>31154979.155259963</v>
      </c>
      <c r="Q55" s="12">
        <f t="shared" si="18"/>
        <v>30860577.426079702</v>
      </c>
      <c r="R55" s="12">
        <f t="shared" si="18"/>
        <v>27599214.995361779</v>
      </c>
      <c r="S55" s="12">
        <f t="shared" si="18"/>
        <v>27141906.408430345</v>
      </c>
      <c r="T55" s="12">
        <f t="shared" si="18"/>
        <v>25419447.266721144</v>
      </c>
      <c r="U55" s="12">
        <f t="shared" si="18"/>
        <v>24536619.631118666</v>
      </c>
      <c r="V55" s="12">
        <f t="shared" si="18"/>
        <v>23630210.682697408</v>
      </c>
      <c r="W55" s="12">
        <f t="shared" si="18"/>
        <v>22395689.211992677</v>
      </c>
      <c r="X55" s="12">
        <f t="shared" si="18"/>
        <v>21518485.330821581</v>
      </c>
      <c r="Y55" s="12">
        <f t="shared" si="18"/>
        <v>20614548.1380255</v>
      </c>
      <c r="Z55" s="12">
        <f t="shared" si="18"/>
        <v>18823759.442529809</v>
      </c>
      <c r="AA55" s="12">
        <f t="shared" si="18"/>
        <v>18293417.146462858</v>
      </c>
      <c r="AB55" s="12">
        <f t="shared" si="18"/>
        <v>17754803.987014167</v>
      </c>
      <c r="AC55" s="12">
        <f t="shared" si="18"/>
        <v>17167499.990319088</v>
      </c>
      <c r="AD55" s="12">
        <f t="shared" si="18"/>
        <v>16545743.084511636</v>
      </c>
      <c r="AE55" s="12">
        <f t="shared" si="18"/>
        <v>15945515.176384535</v>
      </c>
      <c r="AF55" s="12">
        <f t="shared" si="18"/>
        <v>14942211.794477524</v>
      </c>
      <c r="AG55" s="12">
        <f t="shared" si="18"/>
        <v>14080078.092310933</v>
      </c>
      <c r="AH55" s="12">
        <f t="shared" si="18"/>
        <v>13267687.663137311</v>
      </c>
      <c r="AI55" s="12">
        <f t="shared" si="18"/>
        <v>12502170.426362623</v>
      </c>
      <c r="AJ55" s="12">
        <f t="shared" si="18"/>
        <v>11780821.898912268</v>
      </c>
      <c r="AK55" s="12">
        <f t="shared" si="18"/>
        <v>11101093.640607944</v>
      </c>
      <c r="AL55" s="12">
        <f t="shared" si="18"/>
        <v>10460584.250825869</v>
      </c>
      <c r="AM55" s="12">
        <f t="shared" si="18"/>
        <v>9857030.8846285585</v>
      </c>
      <c r="AN55" s="12">
        <f t="shared" si="18"/>
        <v>9288301.2583977208</v>
      </c>
      <c r="AO55" s="12">
        <f t="shared" si="18"/>
        <v>8752386.1167250108</v>
      </c>
      <c r="AP55" s="12">
        <f t="shared" si="18"/>
        <v>8247392.1339471443</v>
      </c>
      <c r="AQ55" s="12">
        <f t="shared" si="18"/>
        <v>7771535.2252472322</v>
      </c>
      <c r="AR55" s="12">
        <f t="shared" si="18"/>
        <v>7323134.2436912898</v>
      </c>
      <c r="AS55" s="12">
        <f t="shared" si="18"/>
        <v>6900605.0409323042</v>
      </c>
      <c r="AT55" s="12">
        <f t="shared" si="18"/>
        <v>6502454.8705989411</v>
      </c>
      <c r="AU55" s="12">
        <f t="shared" si="18"/>
        <v>6127277.1145968093</v>
      </c>
      <c r="AV55" s="12">
        <f t="shared" si="18"/>
        <v>5773746.313690858</v>
      </c>
      <c r="AW55" s="12">
        <f t="shared" si="18"/>
        <v>5440613.4848125586</v>
      </c>
      <c r="AX55" s="12">
        <f t="shared" si="18"/>
        <v>4129602.9322167281</v>
      </c>
    </row>
    <row r="56" spans="1:53" x14ac:dyDescent="0.35">
      <c r="A56" t="s">
        <v>27</v>
      </c>
      <c r="B56" s="12"/>
      <c r="C56" s="12">
        <f t="shared" ref="C56:AX56" si="19">C55+B56</f>
        <v>16217633.469527341</v>
      </c>
      <c r="D56" s="12">
        <f t="shared" si="19"/>
        <v>46616956.018501997</v>
      </c>
      <c r="E56" s="12">
        <f t="shared" si="19"/>
        <v>77502035.506622136</v>
      </c>
      <c r="F56" s="12">
        <f t="shared" si="19"/>
        <v>107419069.37608965</v>
      </c>
      <c r="G56" s="12">
        <f t="shared" si="19"/>
        <v>137628134.32647184</v>
      </c>
      <c r="H56" s="12">
        <f t="shared" si="19"/>
        <v>168395596.13265324</v>
      </c>
      <c r="I56" s="12">
        <f t="shared" si="19"/>
        <v>199997862.55681968</v>
      </c>
      <c r="J56" s="12">
        <f t="shared" si="19"/>
        <v>230370210.33592546</v>
      </c>
      <c r="K56" s="12">
        <f t="shared" si="19"/>
        <v>262364859.56880039</v>
      </c>
      <c r="L56" s="12">
        <f t="shared" si="19"/>
        <v>295442145.76625854</v>
      </c>
      <c r="M56" s="12">
        <f t="shared" si="19"/>
        <v>328390045.88031948</v>
      </c>
      <c r="N56" s="12">
        <f t="shared" si="19"/>
        <v>359798785.00043082</v>
      </c>
      <c r="O56" s="12">
        <f t="shared" si="19"/>
        <v>389693136.13173133</v>
      </c>
      <c r="P56" s="12">
        <f t="shared" si="19"/>
        <v>420848115.2869913</v>
      </c>
      <c r="Q56" s="12">
        <f t="shared" si="19"/>
        <v>451708692.71307099</v>
      </c>
      <c r="R56" s="12">
        <f t="shared" si="19"/>
        <v>479307907.70843279</v>
      </c>
      <c r="S56" s="12">
        <f t="shared" si="19"/>
        <v>506449814.11686313</v>
      </c>
      <c r="T56" s="12">
        <f t="shared" si="19"/>
        <v>531869261.38358426</v>
      </c>
      <c r="U56" s="12">
        <f t="shared" si="19"/>
        <v>556405881.01470292</v>
      </c>
      <c r="V56" s="12">
        <f t="shared" si="19"/>
        <v>580036091.69740033</v>
      </c>
      <c r="W56" s="12">
        <f t="shared" si="19"/>
        <v>602431780.90939295</v>
      </c>
      <c r="X56" s="12">
        <f t="shared" si="19"/>
        <v>623950266.24021459</v>
      </c>
      <c r="Y56" s="12">
        <f t="shared" si="19"/>
        <v>644564814.37824011</v>
      </c>
      <c r="Z56" s="12">
        <f t="shared" si="19"/>
        <v>663388573.82076991</v>
      </c>
      <c r="AA56" s="12">
        <f t="shared" si="19"/>
        <v>681681990.9672327</v>
      </c>
      <c r="AB56" s="12">
        <f t="shared" si="19"/>
        <v>699436794.95424688</v>
      </c>
      <c r="AC56" s="12">
        <f t="shared" si="19"/>
        <v>716604294.94456601</v>
      </c>
      <c r="AD56" s="12">
        <f t="shared" si="19"/>
        <v>733150038.02907765</v>
      </c>
      <c r="AE56" s="12">
        <f t="shared" si="19"/>
        <v>749095553.20546222</v>
      </c>
      <c r="AF56" s="12">
        <f t="shared" si="19"/>
        <v>764037764.9999398</v>
      </c>
      <c r="AG56" s="12">
        <f t="shared" si="19"/>
        <v>778117843.0922507</v>
      </c>
      <c r="AH56" s="12">
        <f t="shared" si="19"/>
        <v>791385530.75538802</v>
      </c>
      <c r="AI56" s="12">
        <f t="shared" si="19"/>
        <v>803887701.18175066</v>
      </c>
      <c r="AJ56" s="12">
        <f t="shared" si="19"/>
        <v>815668523.08066297</v>
      </c>
      <c r="AK56" s="12">
        <f t="shared" si="19"/>
        <v>826769616.72127092</v>
      </c>
      <c r="AL56" s="12">
        <f t="shared" si="19"/>
        <v>837230200.9720968</v>
      </c>
      <c r="AM56" s="12">
        <f t="shared" si="19"/>
        <v>847087231.85672534</v>
      </c>
      <c r="AN56" s="12">
        <f t="shared" si="19"/>
        <v>856375533.11512303</v>
      </c>
      <c r="AO56" s="12">
        <f t="shared" si="19"/>
        <v>865127919.231848</v>
      </c>
      <c r="AP56" s="12">
        <f t="shared" si="19"/>
        <v>873375311.36579514</v>
      </c>
      <c r="AQ56" s="12">
        <f t="shared" si="19"/>
        <v>881146846.5910424</v>
      </c>
      <c r="AR56" s="12">
        <f t="shared" si="19"/>
        <v>888469980.83473372</v>
      </c>
      <c r="AS56" s="12">
        <f t="shared" si="19"/>
        <v>895370585.87566602</v>
      </c>
      <c r="AT56" s="12">
        <f t="shared" si="19"/>
        <v>901873040.74626493</v>
      </c>
      <c r="AU56" s="12">
        <f t="shared" si="19"/>
        <v>908000317.86086178</v>
      </c>
      <c r="AV56" s="12">
        <f t="shared" si="19"/>
        <v>913774064.17455268</v>
      </c>
      <c r="AW56" s="12">
        <f t="shared" si="19"/>
        <v>919214677.6593653</v>
      </c>
      <c r="AX56" s="12">
        <f t="shared" si="19"/>
        <v>923344280.59158206</v>
      </c>
    </row>
    <row r="58" spans="1:53" x14ac:dyDescent="0.35">
      <c r="A58" s="3" t="s">
        <v>32</v>
      </c>
      <c r="B58" s="9"/>
      <c r="C58" s="9" t="s">
        <v>55</v>
      </c>
      <c r="D58" s="9">
        <v>2021</v>
      </c>
      <c r="E58" s="9">
        <v>2022</v>
      </c>
      <c r="F58" s="9">
        <v>2023</v>
      </c>
      <c r="G58" s="9">
        <v>2024</v>
      </c>
      <c r="H58" s="9">
        <v>2025</v>
      </c>
      <c r="I58" s="9">
        <v>2026</v>
      </c>
      <c r="J58" s="9">
        <v>2027</v>
      </c>
      <c r="K58" s="9">
        <v>2028</v>
      </c>
      <c r="L58" s="9">
        <v>2029</v>
      </c>
      <c r="M58" s="9">
        <v>2030</v>
      </c>
      <c r="N58" s="9">
        <v>2031</v>
      </c>
      <c r="O58" s="9">
        <v>2032</v>
      </c>
      <c r="P58" s="9">
        <v>2033</v>
      </c>
      <c r="Q58" s="9">
        <v>2034</v>
      </c>
      <c r="R58" s="9">
        <v>2035</v>
      </c>
      <c r="S58" s="9">
        <v>2036</v>
      </c>
      <c r="T58" s="9">
        <v>2037</v>
      </c>
      <c r="U58" s="9">
        <v>2038</v>
      </c>
      <c r="V58" s="9">
        <v>2039</v>
      </c>
      <c r="W58" s="9">
        <v>2040</v>
      </c>
      <c r="X58" s="9">
        <v>2041</v>
      </c>
      <c r="Y58" s="9">
        <v>2042</v>
      </c>
      <c r="Z58" s="9">
        <v>2044</v>
      </c>
      <c r="AA58" s="9">
        <v>2045</v>
      </c>
      <c r="AB58" s="9">
        <v>2046</v>
      </c>
      <c r="AC58" s="9">
        <v>2047</v>
      </c>
      <c r="AD58" s="9">
        <v>2048</v>
      </c>
      <c r="AE58" s="9">
        <v>2049</v>
      </c>
      <c r="AF58" s="9">
        <v>2050</v>
      </c>
      <c r="AG58" s="9">
        <v>2051</v>
      </c>
      <c r="AH58" s="9">
        <v>2052</v>
      </c>
      <c r="AI58" s="9">
        <v>2053</v>
      </c>
      <c r="AJ58" s="9">
        <v>2054</v>
      </c>
      <c r="AK58" s="9">
        <v>2055</v>
      </c>
      <c r="AL58" s="9">
        <v>2056</v>
      </c>
      <c r="AM58" s="9">
        <v>2057</v>
      </c>
      <c r="AN58" s="9">
        <v>2058</v>
      </c>
      <c r="AO58" s="9">
        <v>2059</v>
      </c>
      <c r="AP58" s="9">
        <v>2060</v>
      </c>
      <c r="AQ58" s="9">
        <v>2061</v>
      </c>
      <c r="AR58" s="9">
        <v>2062</v>
      </c>
      <c r="AS58" s="9">
        <v>2063</v>
      </c>
      <c r="AT58" s="9">
        <v>2064</v>
      </c>
      <c r="AU58" s="9">
        <v>2065</v>
      </c>
      <c r="AV58" s="9">
        <v>2066</v>
      </c>
      <c r="AW58" s="9">
        <v>2067</v>
      </c>
      <c r="AX58" s="9">
        <v>2068</v>
      </c>
    </row>
    <row r="60" spans="1:53" x14ac:dyDescent="0.35">
      <c r="A60" s="8" t="s">
        <v>30</v>
      </c>
    </row>
    <row r="61" spans="1:53" x14ac:dyDescent="0.35">
      <c r="A61" t="s">
        <v>26</v>
      </c>
      <c r="B61" s="12"/>
      <c r="C61" s="12">
        <f>C$55*ARAM!$D$7</f>
        <v>12811930.4409266</v>
      </c>
      <c r="D61" s="12">
        <f>D$55*ARAM!$D$7</f>
        <v>24015464.813689981</v>
      </c>
      <c r="E61" s="12">
        <f>E$55*ARAM!$D$7</f>
        <v>24399212.795614909</v>
      </c>
      <c r="F61" s="12">
        <f>F$55*ARAM!$D$7</f>
        <v>23634456.756879337</v>
      </c>
      <c r="G61" s="12">
        <f>G$55*ARAM!$D$7</f>
        <v>23865161.310801934</v>
      </c>
      <c r="H61" s="12">
        <f>H$55*ARAM!$D$7</f>
        <v>24306294.826883312</v>
      </c>
      <c r="I61" s="12">
        <f>I$55*ARAM!$D$7</f>
        <v>24965790.475091487</v>
      </c>
      <c r="J61" s="12">
        <f>J$55*ARAM!$D$7</f>
        <v>23994154.745493572</v>
      </c>
      <c r="K61" s="12">
        <f>K$55*ARAM!$D$7</f>
        <v>25275772.89397119</v>
      </c>
      <c r="L61" s="12">
        <f>L$55*ARAM!$D$7</f>
        <v>26131056.095991936</v>
      </c>
      <c r="M61" s="12">
        <f>M$55*ARAM!$D$7</f>
        <v>26028841.090108141</v>
      </c>
      <c r="N61" s="12">
        <f>N$55*ARAM!$D$7</f>
        <v>24812903.904887941</v>
      </c>
      <c r="O61" s="12">
        <f>O$55*ARAM!$D$7</f>
        <v>23616537.393727422</v>
      </c>
      <c r="P61" s="12">
        <f>P$55*ARAM!$D$7</f>
        <v>24612433.532655373</v>
      </c>
      <c r="Q61" s="12">
        <f>Q$55*ARAM!$D$7</f>
        <v>24379856.166602965</v>
      </c>
      <c r="R61" s="12">
        <f>R$55*ARAM!$D$7</f>
        <v>21803379.846335806</v>
      </c>
      <c r="S61" s="12">
        <f>S$55*ARAM!$D$7</f>
        <v>21442106.062659975</v>
      </c>
      <c r="T61" s="12">
        <f>T$55*ARAM!$D$7</f>
        <v>20081363.340709705</v>
      </c>
      <c r="U61" s="12">
        <f>U$55*ARAM!$D$7</f>
        <v>19383929.508583747</v>
      </c>
      <c r="V61" s="12">
        <f>V$55*ARAM!$D$7</f>
        <v>18667866.439330954</v>
      </c>
      <c r="W61" s="12">
        <f>W$55*ARAM!$D$7</f>
        <v>17692594.477474216</v>
      </c>
      <c r="X61" s="12">
        <f>X$55*ARAM!$D$7</f>
        <v>16999603.411349051</v>
      </c>
      <c r="Y61" s="12">
        <f>Y$55*ARAM!$D$7</f>
        <v>16285493.029040145</v>
      </c>
      <c r="Z61" s="12">
        <f>Z$55*ARAM!$D$7</f>
        <v>14870769.959598549</v>
      </c>
      <c r="AA61" s="12">
        <f>AA$55*ARAM!$D$7</f>
        <v>14451799.545705657</v>
      </c>
      <c r="AB61" s="12">
        <f>AB$55*ARAM!$D$7</f>
        <v>14026295.149741193</v>
      </c>
      <c r="AC61" s="12">
        <f>AC$55*ARAM!$D$7</f>
        <v>13562324.99235208</v>
      </c>
      <c r="AD61" s="12">
        <f>AD$55*ARAM!$D$7</f>
        <v>13071137.036764193</v>
      </c>
      <c r="AE61" s="12">
        <f>AE$55*ARAM!$D$7</f>
        <v>12596956.989343783</v>
      </c>
      <c r="AF61" s="12">
        <f>AF$55*ARAM!$D$7</f>
        <v>11804347.317637244</v>
      </c>
      <c r="AG61" s="12">
        <f>AG$55*ARAM!$D$7</f>
        <v>11123261.692925638</v>
      </c>
      <c r="AH61" s="12">
        <f>AH$55*ARAM!$D$7</f>
        <v>10481473.253878476</v>
      </c>
      <c r="AI61" s="12">
        <f>AI$55*ARAM!$D$7</f>
        <v>9876714.6368264724</v>
      </c>
      <c r="AJ61" s="12">
        <f>AJ$55*ARAM!$D$7</f>
        <v>9306849.3001406919</v>
      </c>
      <c r="AK61" s="12">
        <f>AK$55*ARAM!$D$7</f>
        <v>8769863.9760802761</v>
      </c>
      <c r="AL61" s="12">
        <f>AL$55*ARAM!$D$7</f>
        <v>8263861.5581524372</v>
      </c>
      <c r="AM61" s="12">
        <f>AM$55*ARAM!$D$7</f>
        <v>7787054.3988565616</v>
      </c>
      <c r="AN61" s="12">
        <f>AN$55*ARAM!$D$7</f>
        <v>7337757.9941341998</v>
      </c>
      <c r="AO61" s="12">
        <f>AO$55*ARAM!$D$7</f>
        <v>6914385.0322127584</v>
      </c>
      <c r="AP61" s="12">
        <f>AP$55*ARAM!$D$7</f>
        <v>6515439.7858182443</v>
      </c>
      <c r="AQ61" s="12">
        <f>AQ$55*ARAM!$D$7</f>
        <v>6139512.8279453134</v>
      </c>
      <c r="AR61" s="12">
        <f>AR$55*ARAM!$D$7</f>
        <v>5785276.0525161196</v>
      </c>
      <c r="AS61" s="12">
        <f>AS$55*ARAM!$D$7</f>
        <v>5451477.9823365202</v>
      </c>
      <c r="AT61" s="12">
        <f>AT$55*ARAM!$D$7</f>
        <v>5136939.3477731636</v>
      </c>
      <c r="AU61" s="12">
        <f>AU$55*ARAM!$D$7</f>
        <v>4840548.9205314796</v>
      </c>
      <c r="AV61" s="12">
        <f>AV$55*ARAM!$D$7</f>
        <v>4561259.5878157783</v>
      </c>
      <c r="AW61" s="12">
        <f>AW$55*ARAM!$D$7</f>
        <v>4298084.6530019213</v>
      </c>
      <c r="AX61" s="12">
        <f>AX$55*ARAM!$D$7</f>
        <v>3262386.3164512152</v>
      </c>
    </row>
    <row r="62" spans="1:53" x14ac:dyDescent="0.35">
      <c r="A62" t="s">
        <v>27</v>
      </c>
      <c r="B62" s="12"/>
      <c r="C62" s="12">
        <f>C61+B62</f>
        <v>12811930.4409266</v>
      </c>
      <c r="D62" s="12">
        <f t="shared" ref="D62" si="20">D61+C62</f>
        <v>36827395.254616581</v>
      </c>
      <c r="E62" s="12">
        <f>E61+D62</f>
        <v>61226608.050231487</v>
      </c>
      <c r="F62" s="12">
        <f t="shared" ref="F62" si="21">F61+E62</f>
        <v>84861064.807110816</v>
      </c>
      <c r="G62" s="12">
        <f>G61+F62</f>
        <v>108726226.11791275</v>
      </c>
      <c r="H62" s="12">
        <f t="shared" ref="H62" si="22">H61+G62</f>
        <v>133032520.94479607</v>
      </c>
      <c r="I62" s="12">
        <f>I61+H62</f>
        <v>157998311.41988754</v>
      </c>
      <c r="J62" s="12">
        <f t="shared" ref="J62" si="23">J61+I62</f>
        <v>181992466.1653811</v>
      </c>
      <c r="K62" s="12">
        <f>K61+J62</f>
        <v>207268239.05935228</v>
      </c>
      <c r="L62" s="12">
        <f t="shared" ref="L62:AX62" si="24">L61+K62</f>
        <v>233399295.15534422</v>
      </c>
      <c r="M62" s="12">
        <f t="shared" si="24"/>
        <v>259428136.24545234</v>
      </c>
      <c r="N62" s="12">
        <f t="shared" si="24"/>
        <v>284241040.15034026</v>
      </c>
      <c r="O62" s="12">
        <f t="shared" si="24"/>
        <v>307857577.54406768</v>
      </c>
      <c r="P62" s="12">
        <f t="shared" si="24"/>
        <v>332470011.07672304</v>
      </c>
      <c r="Q62" s="12">
        <f t="shared" si="24"/>
        <v>356849867.24332601</v>
      </c>
      <c r="R62" s="12">
        <f t="shared" si="24"/>
        <v>378653247.08966184</v>
      </c>
      <c r="S62" s="12">
        <f t="shared" si="24"/>
        <v>400095353.15232182</v>
      </c>
      <c r="T62" s="12">
        <f t="shared" si="24"/>
        <v>420176716.4930315</v>
      </c>
      <c r="U62" s="12">
        <f t="shared" si="24"/>
        <v>439560646.00161523</v>
      </c>
      <c r="V62" s="12">
        <f t="shared" si="24"/>
        <v>458228512.44094616</v>
      </c>
      <c r="W62" s="12">
        <f t="shared" si="24"/>
        <v>475921106.91842037</v>
      </c>
      <c r="X62" s="12">
        <f t="shared" si="24"/>
        <v>492920710.32976943</v>
      </c>
      <c r="Y62" s="12">
        <f t="shared" si="24"/>
        <v>509206203.35880959</v>
      </c>
      <c r="Z62" s="12">
        <f t="shared" si="24"/>
        <v>524076973.31840813</v>
      </c>
      <c r="AA62" s="12">
        <f t="shared" si="24"/>
        <v>538528772.86411381</v>
      </c>
      <c r="AB62" s="12">
        <f t="shared" si="24"/>
        <v>552555068.01385498</v>
      </c>
      <c r="AC62" s="12">
        <f t="shared" si="24"/>
        <v>566117393.00620711</v>
      </c>
      <c r="AD62" s="12">
        <f t="shared" si="24"/>
        <v>579188530.04297125</v>
      </c>
      <c r="AE62" s="12">
        <f t="shared" si="24"/>
        <v>591785487.03231502</v>
      </c>
      <c r="AF62" s="12">
        <f t="shared" si="24"/>
        <v>603589834.34995222</v>
      </c>
      <c r="AG62" s="12">
        <f t="shared" si="24"/>
        <v>614713096.04287791</v>
      </c>
      <c r="AH62" s="12">
        <f t="shared" si="24"/>
        <v>625194569.29675639</v>
      </c>
      <c r="AI62" s="12">
        <f t="shared" si="24"/>
        <v>635071283.9335829</v>
      </c>
      <c r="AJ62" s="12">
        <f t="shared" si="24"/>
        <v>644378133.23372364</v>
      </c>
      <c r="AK62" s="12">
        <f t="shared" si="24"/>
        <v>653147997.20980394</v>
      </c>
      <c r="AL62" s="12">
        <f t="shared" si="24"/>
        <v>661411858.76795638</v>
      </c>
      <c r="AM62" s="12">
        <f t="shared" si="24"/>
        <v>669198913.1668129</v>
      </c>
      <c r="AN62" s="12">
        <f t="shared" si="24"/>
        <v>676536671.16094708</v>
      </c>
      <c r="AO62" s="12">
        <f t="shared" si="24"/>
        <v>683451056.19315982</v>
      </c>
      <c r="AP62" s="12">
        <f t="shared" si="24"/>
        <v>689966495.97897804</v>
      </c>
      <c r="AQ62" s="12">
        <f t="shared" si="24"/>
        <v>696106008.80692339</v>
      </c>
      <c r="AR62" s="12">
        <f t="shared" si="24"/>
        <v>701891284.85943949</v>
      </c>
      <c r="AS62" s="12">
        <f t="shared" si="24"/>
        <v>707342762.84177601</v>
      </c>
      <c r="AT62" s="12">
        <f t="shared" si="24"/>
        <v>712479702.18954921</v>
      </c>
      <c r="AU62" s="12">
        <f t="shared" si="24"/>
        <v>717320251.11008072</v>
      </c>
      <c r="AV62" s="12">
        <f t="shared" si="24"/>
        <v>721881510.69789648</v>
      </c>
      <c r="AW62" s="12">
        <f t="shared" si="24"/>
        <v>726179595.35089839</v>
      </c>
      <c r="AX62" s="12">
        <f t="shared" si="24"/>
        <v>729441981.66734958</v>
      </c>
    </row>
    <row r="64" spans="1:53" x14ac:dyDescent="0.35">
      <c r="A64" s="8" t="s">
        <v>31</v>
      </c>
    </row>
    <row r="65" spans="1:50" x14ac:dyDescent="0.35">
      <c r="A65" t="s">
        <v>34</v>
      </c>
      <c r="C65" s="170">
        <f>SUMIF($A$5:A$14,"YES",I$5:I$14)</f>
        <v>332156889</v>
      </c>
      <c r="D65" s="2">
        <f>C67</f>
        <v>317175788.49815696</v>
      </c>
      <c r="E65" s="2">
        <f>D67</f>
        <v>287213587.49447089</v>
      </c>
      <c r="F65" s="2">
        <f t="shared" ref="F65:AK65" si="25">E67</f>
        <v>257251386.49078482</v>
      </c>
      <c r="G65" s="2">
        <f t="shared" si="25"/>
        <v>227289185.48709875</v>
      </c>
      <c r="H65" s="2">
        <f t="shared" si="25"/>
        <v>197326984.48341268</v>
      </c>
      <c r="I65" s="2">
        <f t="shared" si="25"/>
        <v>167364783.47972661</v>
      </c>
      <c r="J65" s="2">
        <f t="shared" si="25"/>
        <v>137402582.47604054</v>
      </c>
      <c r="K65" s="2">
        <f t="shared" si="25"/>
        <v>107440381.47235447</v>
      </c>
      <c r="L65" s="2">
        <f t="shared" si="25"/>
        <v>77478180.468668401</v>
      </c>
      <c r="M65" s="2">
        <f t="shared" si="25"/>
        <v>47515979.464982331</v>
      </c>
      <c r="N65" s="2">
        <f t="shared" si="25"/>
        <v>17553778.461296257</v>
      </c>
      <c r="O65" s="2">
        <f t="shared" si="25"/>
        <v>0</v>
      </c>
      <c r="P65" s="2">
        <f t="shared" si="25"/>
        <v>0</v>
      </c>
      <c r="Q65" s="2">
        <f t="shared" si="25"/>
        <v>0</v>
      </c>
      <c r="R65" s="2">
        <f t="shared" si="25"/>
        <v>0</v>
      </c>
      <c r="S65" s="2">
        <f t="shared" si="25"/>
        <v>0</v>
      </c>
      <c r="T65" s="2">
        <f t="shared" si="25"/>
        <v>0</v>
      </c>
      <c r="U65" s="2">
        <f t="shared" si="25"/>
        <v>0</v>
      </c>
      <c r="V65" s="2">
        <f t="shared" si="25"/>
        <v>0</v>
      </c>
      <c r="W65" s="2">
        <f t="shared" si="25"/>
        <v>0</v>
      </c>
      <c r="X65" s="2">
        <f t="shared" si="25"/>
        <v>0</v>
      </c>
      <c r="Y65" s="2">
        <f t="shared" si="25"/>
        <v>0</v>
      </c>
      <c r="Z65" s="2">
        <f t="shared" si="25"/>
        <v>0</v>
      </c>
      <c r="AA65" s="2">
        <f t="shared" si="25"/>
        <v>0</v>
      </c>
      <c r="AB65" s="2">
        <f t="shared" si="25"/>
        <v>0</v>
      </c>
      <c r="AC65" s="2">
        <f t="shared" si="25"/>
        <v>0</v>
      </c>
      <c r="AD65" s="2">
        <f t="shared" si="25"/>
        <v>0</v>
      </c>
      <c r="AE65" s="2">
        <f t="shared" si="25"/>
        <v>0</v>
      </c>
      <c r="AF65" s="2">
        <f t="shared" si="25"/>
        <v>0</v>
      </c>
      <c r="AG65" s="2">
        <f t="shared" si="25"/>
        <v>0</v>
      </c>
      <c r="AH65" s="2">
        <f t="shared" si="25"/>
        <v>0</v>
      </c>
      <c r="AI65" s="2">
        <f t="shared" si="25"/>
        <v>0</v>
      </c>
      <c r="AJ65" s="2">
        <f t="shared" si="25"/>
        <v>0</v>
      </c>
      <c r="AK65" s="2">
        <f t="shared" si="25"/>
        <v>0</v>
      </c>
    </row>
    <row r="66" spans="1:50" ht="16" x14ac:dyDescent="0.5">
      <c r="A66" t="s">
        <v>28</v>
      </c>
      <c r="B66" s="12">
        <f>COUNTIF(C66:AK66,"&gt;0")</f>
        <v>12</v>
      </c>
      <c r="C66" s="13">
        <f>MIN(ARAM!C7/2,C65)</f>
        <v>14981100.501843037</v>
      </c>
      <c r="D66" s="13">
        <f>MIN(ARAM!$C$7,D65)</f>
        <v>29962201.003686074</v>
      </c>
      <c r="E66" s="13">
        <f>MIN(ARAM!$C$7,E65)</f>
        <v>29962201.003686074</v>
      </c>
      <c r="F66" s="13">
        <f>MIN(ARAM!$C$7,F65)</f>
        <v>29962201.003686074</v>
      </c>
      <c r="G66" s="13">
        <f>MIN(ARAM!$C$7,G65)</f>
        <v>29962201.003686074</v>
      </c>
      <c r="H66" s="13">
        <f>MIN(ARAM!$C$7,H65)</f>
        <v>29962201.003686074</v>
      </c>
      <c r="I66" s="13">
        <f>MIN(ARAM!$C$7,I65)</f>
        <v>29962201.003686074</v>
      </c>
      <c r="J66" s="13">
        <f>MIN(ARAM!$C$7,J65)</f>
        <v>29962201.003686074</v>
      </c>
      <c r="K66" s="13">
        <f>MIN(ARAM!$C$7,K65)</f>
        <v>29962201.003686074</v>
      </c>
      <c r="L66" s="13">
        <f>MIN(ARAM!$C$7,L65)</f>
        <v>29962201.003686074</v>
      </c>
      <c r="M66" s="13">
        <f>MIN(ARAM!$C$7,M65)</f>
        <v>29962201.003686074</v>
      </c>
      <c r="N66" s="13">
        <f>MIN(ARAM!$C$7,N65)</f>
        <v>17553778.461296257</v>
      </c>
      <c r="O66" s="13">
        <f>MIN(ARAM!$C$7,O65)</f>
        <v>0</v>
      </c>
      <c r="P66" s="13">
        <f>MIN(ARAM!$C$7,P65)</f>
        <v>0</v>
      </c>
      <c r="Q66" s="13">
        <f>MIN(ARAM!$C$7,Q65)</f>
        <v>0</v>
      </c>
      <c r="R66" s="13">
        <f>MIN(ARAM!$C$7,R65)</f>
        <v>0</v>
      </c>
      <c r="S66" s="13">
        <f>MIN(ARAM!$C$7,S65)</f>
        <v>0</v>
      </c>
      <c r="T66" s="13">
        <f>MIN(ARAM!$C$7,T65)</f>
        <v>0</v>
      </c>
      <c r="U66" s="13">
        <f>MIN(ARAM!$C$7,U65)</f>
        <v>0</v>
      </c>
      <c r="V66" s="13">
        <f>MIN(ARAM!$C$7,V65)</f>
        <v>0</v>
      </c>
      <c r="W66" s="13">
        <f>MIN(ARAM!$C$7,W65)</f>
        <v>0</v>
      </c>
      <c r="X66" s="13">
        <f>MIN(ARAM!$C$7,X65)</f>
        <v>0</v>
      </c>
      <c r="Y66" s="13">
        <f>MIN(ARAM!$C$7,Y65)</f>
        <v>0</v>
      </c>
      <c r="Z66" s="13">
        <f>MIN(ARAM!$C$7,Z65)</f>
        <v>0</v>
      </c>
      <c r="AA66" s="13">
        <f>MIN(ARAM!$C$7,AA65)</f>
        <v>0</v>
      </c>
      <c r="AB66" s="13">
        <f>MIN(ARAM!$C$7,AB65)</f>
        <v>0</v>
      </c>
      <c r="AC66" s="13">
        <f>MIN(ARAM!$C$7,AC65)</f>
        <v>0</v>
      </c>
      <c r="AD66" s="13">
        <f>MIN(ARAM!$C$7,AD65)</f>
        <v>0</v>
      </c>
      <c r="AE66" s="13">
        <f>MIN(ARAM!$C$7,AE65)</f>
        <v>0</v>
      </c>
      <c r="AF66" s="13">
        <f>MIN(ARAM!$C$7,AF65)</f>
        <v>0</v>
      </c>
      <c r="AG66" s="13">
        <f>MIN(ARAM!$C$7,AG65)</f>
        <v>0</v>
      </c>
      <c r="AH66" s="13">
        <f>MIN(ARAM!$C$7,AH65)</f>
        <v>0</v>
      </c>
      <c r="AI66" s="13">
        <f>MIN(ARAM!$C$7,AI65)</f>
        <v>0</v>
      </c>
      <c r="AJ66" s="13">
        <f>MIN(ARAM!$C$7,AJ65)</f>
        <v>0</v>
      </c>
      <c r="AK66" s="13">
        <f>MIN(ARAM!$C$7,AK65)</f>
        <v>0</v>
      </c>
    </row>
    <row r="67" spans="1:50" x14ac:dyDescent="0.35">
      <c r="A67" t="s">
        <v>35</v>
      </c>
      <c r="C67" s="2">
        <f t="shared" ref="C67:AK67" si="26">MAX(C65-C66,0)</f>
        <v>317175788.49815696</v>
      </c>
      <c r="D67" s="2">
        <f t="shared" si="26"/>
        <v>287213587.49447089</v>
      </c>
      <c r="E67" s="2">
        <f t="shared" si="26"/>
        <v>257251386.49078482</v>
      </c>
      <c r="F67" s="2">
        <f t="shared" si="26"/>
        <v>227289185.48709875</v>
      </c>
      <c r="G67" s="2">
        <f t="shared" si="26"/>
        <v>197326984.48341268</v>
      </c>
      <c r="H67" s="2">
        <f t="shared" si="26"/>
        <v>167364783.47972661</v>
      </c>
      <c r="I67" s="2">
        <f t="shared" si="26"/>
        <v>137402582.47604054</v>
      </c>
      <c r="J67" s="2">
        <f t="shared" si="26"/>
        <v>107440381.47235447</v>
      </c>
      <c r="K67" s="2">
        <f t="shared" si="26"/>
        <v>77478180.468668401</v>
      </c>
      <c r="L67" s="2">
        <f t="shared" si="26"/>
        <v>47515979.464982331</v>
      </c>
      <c r="M67" s="2">
        <f t="shared" si="26"/>
        <v>17553778.461296257</v>
      </c>
      <c r="N67" s="2">
        <f t="shared" si="26"/>
        <v>0</v>
      </c>
      <c r="O67" s="2">
        <f t="shared" si="26"/>
        <v>0</v>
      </c>
      <c r="P67" s="2">
        <f t="shared" si="26"/>
        <v>0</v>
      </c>
      <c r="Q67" s="2">
        <f t="shared" si="26"/>
        <v>0</v>
      </c>
      <c r="R67" s="2">
        <f t="shared" si="26"/>
        <v>0</v>
      </c>
      <c r="S67" s="2">
        <f t="shared" si="26"/>
        <v>0</v>
      </c>
      <c r="T67" s="2">
        <f t="shared" si="26"/>
        <v>0</v>
      </c>
      <c r="U67" s="2">
        <f t="shared" si="26"/>
        <v>0</v>
      </c>
      <c r="V67" s="2">
        <f t="shared" si="26"/>
        <v>0</v>
      </c>
      <c r="W67" s="2">
        <f t="shared" si="26"/>
        <v>0</v>
      </c>
      <c r="X67" s="2">
        <f t="shared" si="26"/>
        <v>0</v>
      </c>
      <c r="Y67" s="2">
        <f t="shared" si="26"/>
        <v>0</v>
      </c>
      <c r="Z67" s="2">
        <f t="shared" si="26"/>
        <v>0</v>
      </c>
      <c r="AA67" s="2">
        <f t="shared" si="26"/>
        <v>0</v>
      </c>
      <c r="AB67" s="2">
        <f t="shared" si="26"/>
        <v>0</v>
      </c>
      <c r="AC67" s="2">
        <f t="shared" si="26"/>
        <v>0</v>
      </c>
      <c r="AD67" s="2">
        <f t="shared" si="26"/>
        <v>0</v>
      </c>
      <c r="AE67" s="2">
        <f t="shared" si="26"/>
        <v>0</v>
      </c>
      <c r="AF67" s="2">
        <f t="shared" si="26"/>
        <v>0</v>
      </c>
      <c r="AG67" s="2">
        <f t="shared" si="26"/>
        <v>0</v>
      </c>
      <c r="AH67" s="2">
        <f t="shared" si="26"/>
        <v>0</v>
      </c>
      <c r="AI67" s="2">
        <f t="shared" si="26"/>
        <v>0</v>
      </c>
      <c r="AJ67" s="2">
        <f t="shared" si="26"/>
        <v>0</v>
      </c>
      <c r="AK67" s="2">
        <f t="shared" si="26"/>
        <v>0</v>
      </c>
    </row>
    <row r="69" spans="1:50" x14ac:dyDescent="0.35">
      <c r="A69" t="s">
        <v>33</v>
      </c>
      <c r="C69" s="170">
        <f t="shared" ref="C69:W69" si="27">SUMIF($A$5:$A$14,"YES",M$5:M$14)</f>
        <v>36974748</v>
      </c>
      <c r="D69" s="2">
        <f t="shared" si="27"/>
        <v>72116275</v>
      </c>
      <c r="E69" s="2">
        <f t="shared" si="27"/>
        <v>55541252</v>
      </c>
      <c r="F69" s="2">
        <f t="shared" si="27"/>
        <v>46373358</v>
      </c>
      <c r="G69" s="2">
        <f t="shared" si="27"/>
        <v>25927215</v>
      </c>
      <c r="H69" s="2">
        <f t="shared" si="27"/>
        <v>16288850</v>
      </c>
      <c r="I69" s="2">
        <f t="shared" si="27"/>
        <v>15849757</v>
      </c>
      <c r="J69" s="2">
        <f t="shared" si="27"/>
        <v>15653122</v>
      </c>
      <c r="K69" s="2">
        <f t="shared" si="27"/>
        <v>15871708</v>
      </c>
      <c r="L69" s="2">
        <f t="shared" si="27"/>
        <v>13037125</v>
      </c>
      <c r="M69" s="2">
        <f t="shared" si="27"/>
        <v>8211714</v>
      </c>
      <c r="N69" s="2">
        <f t="shared" si="27"/>
        <v>6594141</v>
      </c>
      <c r="O69" s="2">
        <f t="shared" si="27"/>
        <v>687420</v>
      </c>
      <c r="P69" s="2">
        <f t="shared" si="27"/>
        <v>687420</v>
      </c>
      <c r="Q69" s="2">
        <f t="shared" si="27"/>
        <v>687420</v>
      </c>
      <c r="R69" s="2">
        <f t="shared" si="27"/>
        <v>687420</v>
      </c>
      <c r="S69" s="2">
        <f t="shared" si="27"/>
        <v>687420</v>
      </c>
      <c r="T69" s="2">
        <f t="shared" si="27"/>
        <v>308424</v>
      </c>
      <c r="U69" s="2">
        <f t="shared" si="27"/>
        <v>0</v>
      </c>
      <c r="V69" s="2">
        <f t="shared" si="27"/>
        <v>0</v>
      </c>
      <c r="W69" s="2">
        <f t="shared" si="27"/>
        <v>0</v>
      </c>
      <c r="X69" s="2">
        <f t="shared" ref="X69:AK69" si="28">SUMIF($A$5:$A$14,"YES",AJ$5:AJ$14)</f>
        <v>0</v>
      </c>
      <c r="Y69" s="2">
        <f t="shared" si="28"/>
        <v>0</v>
      </c>
      <c r="Z69" s="2">
        <f t="shared" si="28"/>
        <v>0</v>
      </c>
      <c r="AA69" s="2">
        <f t="shared" si="28"/>
        <v>0</v>
      </c>
      <c r="AB69" s="2">
        <f t="shared" si="28"/>
        <v>0</v>
      </c>
      <c r="AC69" s="2">
        <f t="shared" si="28"/>
        <v>0</v>
      </c>
      <c r="AD69" s="2">
        <f t="shared" si="28"/>
        <v>0</v>
      </c>
      <c r="AE69" s="2">
        <f t="shared" si="28"/>
        <v>0</v>
      </c>
      <c r="AF69" s="2">
        <f t="shared" si="28"/>
        <v>0</v>
      </c>
      <c r="AG69" s="2">
        <f t="shared" si="28"/>
        <v>0</v>
      </c>
      <c r="AH69" s="2">
        <f t="shared" si="28"/>
        <v>0</v>
      </c>
      <c r="AI69" s="2">
        <f t="shared" si="28"/>
        <v>0</v>
      </c>
      <c r="AJ69" s="2">
        <f t="shared" si="28"/>
        <v>0</v>
      </c>
      <c r="AK69" s="2">
        <f t="shared" si="28"/>
        <v>0</v>
      </c>
    </row>
    <row r="71" spans="1:50" ht="15" thickBot="1" x14ac:dyDescent="0.4">
      <c r="A71" s="3" t="s">
        <v>37</v>
      </c>
      <c r="B71" s="3"/>
      <c r="C71" s="6">
        <f t="shared" ref="C71:AX71" si="29">C66-C69</f>
        <v>-21993647.498156965</v>
      </c>
      <c r="D71" s="6">
        <f t="shared" si="29"/>
        <v>-42154073.99631393</v>
      </c>
      <c r="E71" s="6">
        <f t="shared" si="29"/>
        <v>-25579050.996313926</v>
      </c>
      <c r="F71" s="6">
        <f t="shared" si="29"/>
        <v>-16411156.996313926</v>
      </c>
      <c r="G71" s="6">
        <f t="shared" si="29"/>
        <v>4034986.0036860742</v>
      </c>
      <c r="H71" s="6">
        <f t="shared" si="29"/>
        <v>13673351.003686074</v>
      </c>
      <c r="I71" s="6">
        <f t="shared" si="29"/>
        <v>14112444.003686074</v>
      </c>
      <c r="J71" s="6">
        <f t="shared" si="29"/>
        <v>14309079.003686074</v>
      </c>
      <c r="K71" s="6">
        <f t="shared" si="29"/>
        <v>14090493.003686074</v>
      </c>
      <c r="L71" s="6">
        <f t="shared" si="29"/>
        <v>16925076.003686074</v>
      </c>
      <c r="M71" s="6">
        <f t="shared" si="29"/>
        <v>21750487.003686074</v>
      </c>
      <c r="N71" s="6">
        <f t="shared" si="29"/>
        <v>10959637.461296257</v>
      </c>
      <c r="O71" s="6">
        <f t="shared" si="29"/>
        <v>-687420</v>
      </c>
      <c r="P71" s="6">
        <f t="shared" si="29"/>
        <v>-687420</v>
      </c>
      <c r="Q71" s="6">
        <f t="shared" si="29"/>
        <v>-687420</v>
      </c>
      <c r="R71" s="6">
        <f t="shared" si="29"/>
        <v>-687420</v>
      </c>
      <c r="S71" s="6">
        <f t="shared" si="29"/>
        <v>-687420</v>
      </c>
      <c r="T71" s="6">
        <f t="shared" si="29"/>
        <v>-308424</v>
      </c>
      <c r="U71" s="6">
        <f t="shared" si="29"/>
        <v>0</v>
      </c>
      <c r="V71" s="6">
        <f t="shared" si="29"/>
        <v>0</v>
      </c>
      <c r="W71" s="6">
        <f t="shared" si="29"/>
        <v>0</v>
      </c>
      <c r="X71" s="6">
        <f t="shared" si="29"/>
        <v>0</v>
      </c>
      <c r="Y71" s="6">
        <f t="shared" si="29"/>
        <v>0</v>
      </c>
      <c r="Z71" s="6">
        <f t="shared" si="29"/>
        <v>0</v>
      </c>
      <c r="AA71" s="6">
        <f t="shared" si="29"/>
        <v>0</v>
      </c>
      <c r="AB71" s="6">
        <f t="shared" si="29"/>
        <v>0</v>
      </c>
      <c r="AC71" s="6">
        <f t="shared" si="29"/>
        <v>0</v>
      </c>
      <c r="AD71" s="6">
        <f t="shared" si="29"/>
        <v>0</v>
      </c>
      <c r="AE71" s="6">
        <f t="shared" si="29"/>
        <v>0</v>
      </c>
      <c r="AF71" s="6">
        <f t="shared" si="29"/>
        <v>0</v>
      </c>
      <c r="AG71" s="6">
        <f t="shared" si="29"/>
        <v>0</v>
      </c>
      <c r="AH71" s="6">
        <f t="shared" si="29"/>
        <v>0</v>
      </c>
      <c r="AI71" s="6">
        <f t="shared" si="29"/>
        <v>0</v>
      </c>
      <c r="AJ71" s="6">
        <f t="shared" si="29"/>
        <v>0</v>
      </c>
      <c r="AK71" s="6">
        <f t="shared" si="29"/>
        <v>0</v>
      </c>
      <c r="AL71" s="6">
        <f t="shared" si="29"/>
        <v>0</v>
      </c>
      <c r="AM71" s="6">
        <f t="shared" si="29"/>
        <v>0</v>
      </c>
      <c r="AN71" s="6">
        <f t="shared" si="29"/>
        <v>0</v>
      </c>
      <c r="AO71" s="6">
        <f t="shared" si="29"/>
        <v>0</v>
      </c>
      <c r="AP71" s="6">
        <f t="shared" si="29"/>
        <v>0</v>
      </c>
      <c r="AQ71" s="6">
        <f t="shared" si="29"/>
        <v>0</v>
      </c>
      <c r="AR71" s="6">
        <f t="shared" si="29"/>
        <v>0</v>
      </c>
      <c r="AS71" s="6">
        <f t="shared" si="29"/>
        <v>0</v>
      </c>
      <c r="AT71" s="6">
        <f t="shared" si="29"/>
        <v>0</v>
      </c>
      <c r="AU71" s="6">
        <f t="shared" si="29"/>
        <v>0</v>
      </c>
      <c r="AV71" s="6">
        <f t="shared" si="29"/>
        <v>0</v>
      </c>
      <c r="AW71" s="6">
        <f t="shared" si="29"/>
        <v>0</v>
      </c>
      <c r="AX71" s="6">
        <f t="shared" si="29"/>
        <v>0</v>
      </c>
    </row>
    <row r="72" spans="1:50" ht="15" thickTop="1" x14ac:dyDescent="0.35"/>
    <row r="74" spans="1:50" x14ac:dyDescent="0.35">
      <c r="A74" s="3" t="s">
        <v>38</v>
      </c>
      <c r="B74" s="9"/>
      <c r="C74" s="9">
        <v>2020</v>
      </c>
      <c r="D74" s="9">
        <v>2021</v>
      </c>
      <c r="E74" s="9">
        <v>2022</v>
      </c>
      <c r="F74" s="9">
        <v>2023</v>
      </c>
      <c r="G74" s="9">
        <v>2024</v>
      </c>
      <c r="H74" s="9">
        <v>2025</v>
      </c>
      <c r="I74" s="9">
        <v>2026</v>
      </c>
      <c r="J74" s="9">
        <v>2027</v>
      </c>
      <c r="K74" s="9">
        <v>2028</v>
      </c>
      <c r="L74" s="9">
        <v>2029</v>
      </c>
      <c r="M74" s="9">
        <v>2030</v>
      </c>
      <c r="N74" s="9">
        <v>2031</v>
      </c>
      <c r="O74" s="9">
        <v>2032</v>
      </c>
      <c r="P74" s="9">
        <v>2033</v>
      </c>
      <c r="Q74" s="9">
        <v>2034</v>
      </c>
      <c r="R74" s="9">
        <v>2035</v>
      </c>
      <c r="S74" s="9">
        <v>2036</v>
      </c>
      <c r="T74" s="9">
        <v>2037</v>
      </c>
      <c r="U74" s="9">
        <v>2038</v>
      </c>
      <c r="V74" s="9">
        <v>2039</v>
      </c>
      <c r="W74" s="9">
        <v>2040</v>
      </c>
      <c r="X74" s="9">
        <v>2041</v>
      </c>
      <c r="Y74" s="9">
        <v>2042</v>
      </c>
      <c r="Z74" s="9">
        <v>2044</v>
      </c>
      <c r="AA74" s="9">
        <v>2045</v>
      </c>
      <c r="AB74" s="9">
        <v>2046</v>
      </c>
      <c r="AC74" s="9">
        <v>2047</v>
      </c>
      <c r="AD74" s="9">
        <v>2048</v>
      </c>
      <c r="AE74" s="9">
        <v>2049</v>
      </c>
      <c r="AF74" s="9">
        <v>2050</v>
      </c>
      <c r="AG74" s="9">
        <v>2051</v>
      </c>
      <c r="AH74" s="9">
        <v>2052</v>
      </c>
      <c r="AI74" s="9">
        <v>2053</v>
      </c>
      <c r="AJ74" s="9">
        <v>2054</v>
      </c>
      <c r="AK74" s="9">
        <v>2055</v>
      </c>
      <c r="AL74" s="9">
        <v>2056</v>
      </c>
      <c r="AM74" s="9">
        <v>2057</v>
      </c>
      <c r="AN74" s="9">
        <v>2058</v>
      </c>
      <c r="AO74" s="9">
        <v>2059</v>
      </c>
      <c r="AP74" s="9">
        <v>2060</v>
      </c>
      <c r="AQ74" s="9">
        <v>2061</v>
      </c>
      <c r="AR74" s="9">
        <v>2062</v>
      </c>
      <c r="AS74" s="9">
        <v>2063</v>
      </c>
      <c r="AT74" s="9">
        <v>2064</v>
      </c>
      <c r="AU74" s="9">
        <v>2065</v>
      </c>
      <c r="AV74" s="9">
        <v>2066</v>
      </c>
      <c r="AW74" s="9">
        <v>2067</v>
      </c>
      <c r="AX74" s="9">
        <v>2068</v>
      </c>
    </row>
    <row r="76" spans="1:50" x14ac:dyDescent="0.35">
      <c r="A76" s="8" t="s">
        <v>39</v>
      </c>
    </row>
    <row r="77" spans="1:50" x14ac:dyDescent="0.35">
      <c r="A77" t="s">
        <v>26</v>
      </c>
      <c r="B77" s="12"/>
      <c r="C77" s="12">
        <f>C$55*ARAM!$D$8</f>
        <v>3405703.0286007412</v>
      </c>
      <c r="D77" s="12">
        <f>D$55*ARAM!$D$8</f>
        <v>6383857.7352846777</v>
      </c>
      <c r="E77" s="12">
        <f>E$55*ARAM!$D$8</f>
        <v>6485866.6925052283</v>
      </c>
      <c r="F77" s="12">
        <f>F$55*ARAM!$D$8</f>
        <v>6282577.1125881774</v>
      </c>
      <c r="G77" s="12">
        <f>G$55*ARAM!$D$8</f>
        <v>6343903.63958026</v>
      </c>
      <c r="H77" s="12">
        <f>H$55*ARAM!$D$8</f>
        <v>6461166.9792980943</v>
      </c>
      <c r="I77" s="12">
        <f>I$55*ARAM!$D$8</f>
        <v>6636475.949074951</v>
      </c>
      <c r="J77" s="12">
        <f>J$55*ARAM!$D$8</f>
        <v>6378193.033612214</v>
      </c>
      <c r="K77" s="12">
        <f>K$55*ARAM!$D$8</f>
        <v>6718876.3389037326</v>
      </c>
      <c r="L77" s="12">
        <f>L$55*ARAM!$D$8</f>
        <v>6946230.1014662087</v>
      </c>
      <c r="M77" s="12">
        <f>M$55*ARAM!$D$8</f>
        <v>6919059.0239527961</v>
      </c>
      <c r="N77" s="12">
        <f>N$55*ARAM!$D$8</f>
        <v>6595835.2152233757</v>
      </c>
      <c r="O77" s="12">
        <f>O$55*ARAM!$D$8</f>
        <v>6277813.7375731105</v>
      </c>
      <c r="P77" s="12">
        <f>P$55*ARAM!$D$8</f>
        <v>6542545.6226045908</v>
      </c>
      <c r="Q77" s="12">
        <f>Q$55*ARAM!$D$8</f>
        <v>6480721.2594767362</v>
      </c>
      <c r="R77" s="12">
        <f>R$55*ARAM!$D$8</f>
        <v>5795835.1490259729</v>
      </c>
      <c r="S77" s="12">
        <f>S$55*ARAM!$D$8</f>
        <v>5699800.3457703711</v>
      </c>
      <c r="T77" s="12">
        <f>T$55*ARAM!$D$8</f>
        <v>5338083.9260114394</v>
      </c>
      <c r="U77" s="12">
        <f>U$55*ARAM!$D$8</f>
        <v>5152690.1225349195</v>
      </c>
      <c r="V77" s="12">
        <f>V$55*ARAM!$D$8</f>
        <v>4962344.2433664547</v>
      </c>
      <c r="W77" s="12">
        <f>W$55*ARAM!$D$8</f>
        <v>4703094.7345184619</v>
      </c>
      <c r="X77" s="12">
        <f>X$55*ARAM!$D$8</f>
        <v>4518881.9194725314</v>
      </c>
      <c r="Y77" s="12">
        <f>Y$55*ARAM!$D$8</f>
        <v>4329055.1089853542</v>
      </c>
      <c r="Z77" s="12">
        <f>Z$55*ARAM!$D$8</f>
        <v>3952989.4829312591</v>
      </c>
      <c r="AA77" s="12">
        <f>AA$55*ARAM!$D$8</f>
        <v>3841617.6007571993</v>
      </c>
      <c r="AB77" s="12">
        <f>AB$55*ARAM!$D$8</f>
        <v>3728508.8372729747</v>
      </c>
      <c r="AC77" s="12">
        <f>AC$55*ARAM!$D$8</f>
        <v>3605174.997967008</v>
      </c>
      <c r="AD77" s="12">
        <f>AD$55*ARAM!$D$8</f>
        <v>3474606.047747443</v>
      </c>
      <c r="AE77" s="12">
        <f>AE$55*ARAM!$D$8</f>
        <v>3348558.1870407518</v>
      </c>
      <c r="AF77" s="12">
        <f>AF$55*ARAM!$D$8</f>
        <v>3137864.4768402795</v>
      </c>
      <c r="AG77" s="12">
        <f>AG$55*ARAM!$D$8</f>
        <v>2956816.3993852953</v>
      </c>
      <c r="AH77" s="12">
        <f>AH$55*ARAM!$D$8</f>
        <v>2786214.409258835</v>
      </c>
      <c r="AI77" s="12">
        <f>AI$55*ARAM!$D$8</f>
        <v>2625455.7895361502</v>
      </c>
      <c r="AJ77" s="12">
        <f>AJ$55*ARAM!$D$8</f>
        <v>2473972.5987715758</v>
      </c>
      <c r="AK77" s="12">
        <f>AK$55*ARAM!$D$8</f>
        <v>2331229.6645276677</v>
      </c>
      <c r="AL77" s="12">
        <f>AL$55*ARAM!$D$8</f>
        <v>2196722.6926734322</v>
      </c>
      <c r="AM77" s="12">
        <f>AM$55*ARAM!$D$8</f>
        <v>2069976.4857719969</v>
      </c>
      <c r="AN77" s="12">
        <f>AN$55*ARAM!$D$8</f>
        <v>1950543.2642635209</v>
      </c>
      <c r="AO77" s="12">
        <f>AO$55*ARAM!$D$8</f>
        <v>1838001.0845122519</v>
      </c>
      <c r="AP77" s="12">
        <f>AP$55*ARAM!$D$8</f>
        <v>1731952.3481288999</v>
      </c>
      <c r="AQ77" s="12">
        <f>AQ$55*ARAM!$D$8</f>
        <v>1632022.3973019186</v>
      </c>
      <c r="AR77" s="12">
        <f>AR$55*ARAM!$D$8</f>
        <v>1537858.1911751707</v>
      </c>
      <c r="AS77" s="12">
        <f>AS$55*ARAM!$D$8</f>
        <v>1449127.0585957835</v>
      </c>
      <c r="AT77" s="12">
        <f>AT$55*ARAM!$D$8</f>
        <v>1365515.5228257773</v>
      </c>
      <c r="AU77" s="12">
        <f>AU$55*ARAM!$D$8</f>
        <v>1286728.1940653296</v>
      </c>
      <c r="AV77" s="12">
        <f>AV$55*ARAM!$D$8</f>
        <v>1212486.7258750799</v>
      </c>
      <c r="AW77" s="12">
        <f>AW$55*ARAM!$D$8</f>
        <v>1142528.8318106371</v>
      </c>
      <c r="AX77" s="12">
        <f>AX$55*ARAM!$D$8</f>
        <v>867216.6157655128</v>
      </c>
    </row>
    <row r="78" spans="1:50" x14ac:dyDescent="0.35">
      <c r="A78" t="s">
        <v>27</v>
      </c>
      <c r="B78" s="12"/>
      <c r="C78" s="12">
        <f>C77+B78</f>
        <v>3405703.0286007412</v>
      </c>
      <c r="D78" s="12">
        <f t="shared" ref="D78" si="30">D77+C78</f>
        <v>9789560.7638854198</v>
      </c>
      <c r="E78" s="12">
        <f>E77+D78</f>
        <v>16275427.456390649</v>
      </c>
      <c r="F78" s="12">
        <f t="shared" ref="F78" si="31">F77+E78</f>
        <v>22558004.568978827</v>
      </c>
      <c r="G78" s="12">
        <f>G77+F78</f>
        <v>28901908.208559088</v>
      </c>
      <c r="H78" s="12">
        <f t="shared" ref="H78" si="32">H77+G78</f>
        <v>35363075.187857181</v>
      </c>
      <c r="I78" s="12">
        <f>I77+H78</f>
        <v>41999551.136932135</v>
      </c>
      <c r="J78" s="12">
        <f t="shared" ref="J78" si="33">J77+I78</f>
        <v>48377744.170544349</v>
      </c>
      <c r="K78" s="12">
        <f>K77+J78</f>
        <v>55096620.509448081</v>
      </c>
      <c r="L78" s="12">
        <f t="shared" ref="L78:AX78" si="34">L77+K78</f>
        <v>62042850.61091429</v>
      </c>
      <c r="M78" s="12">
        <f t="shared" si="34"/>
        <v>68961909.634867087</v>
      </c>
      <c r="N78" s="12">
        <f t="shared" si="34"/>
        <v>75557744.850090459</v>
      </c>
      <c r="O78" s="12">
        <f t="shared" si="34"/>
        <v>81835558.587663576</v>
      </c>
      <c r="P78" s="12">
        <f t="shared" si="34"/>
        <v>88378104.21026817</v>
      </c>
      <c r="Q78" s="12">
        <f t="shared" si="34"/>
        <v>94858825.469744906</v>
      </c>
      <c r="R78" s="12">
        <f t="shared" si="34"/>
        <v>100654660.61877088</v>
      </c>
      <c r="S78" s="12">
        <f t="shared" si="34"/>
        <v>106354460.96454126</v>
      </c>
      <c r="T78" s="12">
        <f t="shared" si="34"/>
        <v>111692544.8905527</v>
      </c>
      <c r="U78" s="12">
        <f t="shared" si="34"/>
        <v>116845235.01308762</v>
      </c>
      <c r="V78" s="12">
        <f t="shared" si="34"/>
        <v>121807579.25645407</v>
      </c>
      <c r="W78" s="12">
        <f t="shared" si="34"/>
        <v>126510673.99097253</v>
      </c>
      <c r="X78" s="12">
        <f t="shared" si="34"/>
        <v>131029555.91044506</v>
      </c>
      <c r="Y78" s="12">
        <f t="shared" si="34"/>
        <v>135358611.01943043</v>
      </c>
      <c r="Z78" s="12">
        <f t="shared" si="34"/>
        <v>139311600.50236169</v>
      </c>
      <c r="AA78" s="12">
        <f t="shared" si="34"/>
        <v>143153218.1031189</v>
      </c>
      <c r="AB78" s="12">
        <f t="shared" si="34"/>
        <v>146881726.94039187</v>
      </c>
      <c r="AC78" s="12">
        <f t="shared" si="34"/>
        <v>150486901.93835887</v>
      </c>
      <c r="AD78" s="12">
        <f t="shared" si="34"/>
        <v>153961507.98610631</v>
      </c>
      <c r="AE78" s="12">
        <f t="shared" si="34"/>
        <v>157310066.17314705</v>
      </c>
      <c r="AF78" s="12">
        <f t="shared" si="34"/>
        <v>160447930.64998734</v>
      </c>
      <c r="AG78" s="12">
        <f t="shared" si="34"/>
        <v>163404747.04937264</v>
      </c>
      <c r="AH78" s="12">
        <f t="shared" si="34"/>
        <v>166190961.45863149</v>
      </c>
      <c r="AI78" s="12">
        <f t="shared" si="34"/>
        <v>168816417.24816763</v>
      </c>
      <c r="AJ78" s="12">
        <f t="shared" si="34"/>
        <v>171290389.84693921</v>
      </c>
      <c r="AK78" s="12">
        <f t="shared" si="34"/>
        <v>173621619.51146686</v>
      </c>
      <c r="AL78" s="12">
        <f t="shared" si="34"/>
        <v>175818342.20414031</v>
      </c>
      <c r="AM78" s="12">
        <f t="shared" si="34"/>
        <v>177888318.68991229</v>
      </c>
      <c r="AN78" s="12">
        <f t="shared" si="34"/>
        <v>179838861.9541758</v>
      </c>
      <c r="AO78" s="12">
        <f t="shared" si="34"/>
        <v>181676863.03868806</v>
      </c>
      <c r="AP78" s="12">
        <f t="shared" si="34"/>
        <v>183408815.38681698</v>
      </c>
      <c r="AQ78" s="12">
        <f t="shared" si="34"/>
        <v>185040837.78411889</v>
      </c>
      <c r="AR78" s="12">
        <f t="shared" si="34"/>
        <v>186578695.97529405</v>
      </c>
      <c r="AS78" s="12">
        <f t="shared" si="34"/>
        <v>188027823.03388983</v>
      </c>
      <c r="AT78" s="12">
        <f t="shared" si="34"/>
        <v>189393338.55671561</v>
      </c>
      <c r="AU78" s="12">
        <f t="shared" si="34"/>
        <v>190680066.75078094</v>
      </c>
      <c r="AV78" s="12">
        <f t="shared" si="34"/>
        <v>191892553.47665602</v>
      </c>
      <c r="AW78" s="12">
        <f t="shared" si="34"/>
        <v>193035082.30846664</v>
      </c>
      <c r="AX78" s="12">
        <f t="shared" si="34"/>
        <v>193902298.92423216</v>
      </c>
    </row>
    <row r="80" spans="1:50" x14ac:dyDescent="0.35">
      <c r="A80" s="8" t="s">
        <v>40</v>
      </c>
    </row>
    <row r="81" spans="1:50" x14ac:dyDescent="0.35">
      <c r="A81" t="s">
        <v>34</v>
      </c>
      <c r="C81" s="170">
        <f>SUMIF(A$16:A$19,"YES",I$16:I$19)</f>
        <v>70600150</v>
      </c>
      <c r="D81" s="2">
        <f>C83</f>
        <v>66685675.368931651</v>
      </c>
      <c r="E81" s="2">
        <f>D83</f>
        <v>58856726.106794953</v>
      </c>
      <c r="F81" s="2">
        <f t="shared" ref="F81:AK81" si="35">E83</f>
        <v>51027776.844658256</v>
      </c>
      <c r="G81" s="2">
        <f t="shared" si="35"/>
        <v>43198827.582521558</v>
      </c>
      <c r="H81" s="2">
        <f t="shared" si="35"/>
        <v>35369878.32038486</v>
      </c>
      <c r="I81" s="2">
        <f t="shared" si="35"/>
        <v>27540929.058248162</v>
      </c>
      <c r="J81" s="2">
        <f t="shared" si="35"/>
        <v>19711979.796111465</v>
      </c>
      <c r="K81" s="2">
        <f t="shared" si="35"/>
        <v>11883030.533974769</v>
      </c>
      <c r="L81" s="2">
        <f t="shared" si="35"/>
        <v>4054081.2718380727</v>
      </c>
      <c r="M81" s="2">
        <f t="shared" si="35"/>
        <v>0</v>
      </c>
      <c r="N81" s="2">
        <f t="shared" si="35"/>
        <v>0</v>
      </c>
      <c r="O81" s="2">
        <f t="shared" si="35"/>
        <v>0</v>
      </c>
      <c r="P81" s="2">
        <f t="shared" si="35"/>
        <v>0</v>
      </c>
      <c r="Q81" s="2">
        <f t="shared" si="35"/>
        <v>0</v>
      </c>
      <c r="R81" s="2">
        <f t="shared" si="35"/>
        <v>0</v>
      </c>
      <c r="S81" s="2">
        <f t="shared" si="35"/>
        <v>0</v>
      </c>
      <c r="T81" s="2">
        <f t="shared" si="35"/>
        <v>0</v>
      </c>
      <c r="U81" s="2">
        <f t="shared" si="35"/>
        <v>0</v>
      </c>
      <c r="V81" s="2">
        <f t="shared" si="35"/>
        <v>0</v>
      </c>
      <c r="W81" s="2">
        <f t="shared" si="35"/>
        <v>0</v>
      </c>
      <c r="X81" s="2">
        <f t="shared" si="35"/>
        <v>0</v>
      </c>
      <c r="Y81" s="2">
        <f t="shared" si="35"/>
        <v>0</v>
      </c>
      <c r="Z81" s="2">
        <f t="shared" si="35"/>
        <v>0</v>
      </c>
      <c r="AA81" s="2">
        <f t="shared" si="35"/>
        <v>0</v>
      </c>
      <c r="AB81" s="2">
        <f t="shared" si="35"/>
        <v>0</v>
      </c>
      <c r="AC81" s="2">
        <f t="shared" si="35"/>
        <v>0</v>
      </c>
      <c r="AD81" s="2">
        <f t="shared" si="35"/>
        <v>0</v>
      </c>
      <c r="AE81" s="2">
        <f t="shared" si="35"/>
        <v>0</v>
      </c>
      <c r="AF81" s="2">
        <f t="shared" si="35"/>
        <v>0</v>
      </c>
      <c r="AG81" s="2">
        <f t="shared" si="35"/>
        <v>0</v>
      </c>
      <c r="AH81" s="2">
        <f t="shared" si="35"/>
        <v>0</v>
      </c>
      <c r="AI81" s="2">
        <f t="shared" si="35"/>
        <v>0</v>
      </c>
      <c r="AJ81" s="2">
        <f t="shared" si="35"/>
        <v>0</v>
      </c>
      <c r="AK81" s="2">
        <f t="shared" si="35"/>
        <v>0</v>
      </c>
    </row>
    <row r="82" spans="1:50" ht="16" x14ac:dyDescent="0.5">
      <c r="A82" t="s">
        <v>28</v>
      </c>
      <c r="B82" s="12">
        <f>COUNTIF(C82:AK82,"&gt;0")</f>
        <v>10</v>
      </c>
      <c r="C82" s="13">
        <f>MIN(C81,ARAM!C8/2)</f>
        <v>3914474.631068348</v>
      </c>
      <c r="D82" s="13">
        <f>MIN(ARAM!$C$8,D81)</f>
        <v>7828949.2621366959</v>
      </c>
      <c r="E82" s="13">
        <f>MIN(ARAM!$C$8,E81)</f>
        <v>7828949.2621366959</v>
      </c>
      <c r="F82" s="13">
        <f>MIN(ARAM!$C$8,F81)</f>
        <v>7828949.2621366959</v>
      </c>
      <c r="G82" s="13">
        <f>MIN(ARAM!$C$8,G81)</f>
        <v>7828949.2621366959</v>
      </c>
      <c r="H82" s="13">
        <f>MIN(ARAM!$C$8,H81)</f>
        <v>7828949.2621366959</v>
      </c>
      <c r="I82" s="13">
        <f>MIN(ARAM!$C$8,I81)</f>
        <v>7828949.2621366959</v>
      </c>
      <c r="J82" s="13">
        <f>MIN(ARAM!$C$8,J81)</f>
        <v>7828949.2621366959</v>
      </c>
      <c r="K82" s="13">
        <f>MIN(ARAM!$C$8,K81)</f>
        <v>7828949.2621366959</v>
      </c>
      <c r="L82" s="13">
        <f>MIN(ARAM!$C$8,L81)</f>
        <v>4054081.2718380727</v>
      </c>
      <c r="M82" s="13">
        <f>MIN(ARAM!$C$8,M81)</f>
        <v>0</v>
      </c>
      <c r="N82" s="13">
        <f>MIN(ARAM!$C$8,N81)</f>
        <v>0</v>
      </c>
      <c r="O82" s="13">
        <f>MIN(ARAM!$C$8,O81)</f>
        <v>0</v>
      </c>
      <c r="P82" s="13">
        <f>MIN(ARAM!$C$8,P81)</f>
        <v>0</v>
      </c>
      <c r="Q82" s="13">
        <f>MIN(ARAM!$C$8,Q81)</f>
        <v>0</v>
      </c>
      <c r="R82" s="13">
        <f>MIN(ARAM!$C$8,R81)</f>
        <v>0</v>
      </c>
      <c r="S82" s="13">
        <f>MIN(ARAM!$C$8,S81)</f>
        <v>0</v>
      </c>
      <c r="T82" s="13">
        <f>MIN(ARAM!$C$8,T81)</f>
        <v>0</v>
      </c>
      <c r="U82" s="13">
        <f>MIN(ARAM!$C$8,U81)</f>
        <v>0</v>
      </c>
      <c r="V82" s="13">
        <f>MIN(ARAM!$C$8,V81)</f>
        <v>0</v>
      </c>
      <c r="W82" s="13">
        <f>MIN(ARAM!$C$8,W81)</f>
        <v>0</v>
      </c>
      <c r="X82" s="13">
        <f>MIN(ARAM!$C$8,X81)</f>
        <v>0</v>
      </c>
      <c r="Y82" s="13">
        <f>MIN(ARAM!$C$8,Y81)</f>
        <v>0</v>
      </c>
      <c r="Z82" s="13">
        <f>MIN(ARAM!$C$8,Z81)</f>
        <v>0</v>
      </c>
      <c r="AA82" s="13">
        <f>MIN(ARAM!$C$8,AA81)</f>
        <v>0</v>
      </c>
      <c r="AB82" s="13">
        <f>MIN(ARAM!$C$8,AB81)</f>
        <v>0</v>
      </c>
      <c r="AC82" s="13">
        <f>MIN(ARAM!$C$8,AC81)</f>
        <v>0</v>
      </c>
      <c r="AD82" s="13">
        <f>MIN(ARAM!$C$8,AD81)</f>
        <v>0</v>
      </c>
      <c r="AE82" s="13">
        <f>MIN(ARAM!$C$8,AE81)</f>
        <v>0</v>
      </c>
      <c r="AF82" s="13">
        <f>MIN(ARAM!$C$8,AF81)</f>
        <v>0</v>
      </c>
      <c r="AG82" s="13">
        <f>MIN(ARAM!$C$8,AG81)</f>
        <v>0</v>
      </c>
      <c r="AH82" s="13">
        <f>MIN(ARAM!$C$8,AH81)</f>
        <v>0</v>
      </c>
      <c r="AI82" s="13">
        <f>MIN(ARAM!$C$8,AI81)</f>
        <v>0</v>
      </c>
      <c r="AJ82" s="13">
        <f>MIN(ARAM!$C$8,AJ81)</f>
        <v>0</v>
      </c>
      <c r="AK82" s="13">
        <f>MIN(ARAM!$C$8,AK81)</f>
        <v>0</v>
      </c>
    </row>
    <row r="83" spans="1:50" x14ac:dyDescent="0.35">
      <c r="A83" t="s">
        <v>35</v>
      </c>
      <c r="C83" s="2">
        <f>MAX(C81-C82,0)</f>
        <v>66685675.368931651</v>
      </c>
      <c r="D83" s="2">
        <f t="shared" ref="D83:AK83" si="36">MAX(D81-D82,0)</f>
        <v>58856726.106794953</v>
      </c>
      <c r="E83" s="2">
        <f t="shared" si="36"/>
        <v>51027776.844658256</v>
      </c>
      <c r="F83" s="2">
        <f t="shared" si="36"/>
        <v>43198827.582521558</v>
      </c>
      <c r="G83" s="2">
        <f t="shared" si="36"/>
        <v>35369878.32038486</v>
      </c>
      <c r="H83" s="2">
        <f t="shared" si="36"/>
        <v>27540929.058248162</v>
      </c>
      <c r="I83" s="2">
        <f t="shared" si="36"/>
        <v>19711979.796111465</v>
      </c>
      <c r="J83" s="2">
        <f t="shared" si="36"/>
        <v>11883030.533974769</v>
      </c>
      <c r="K83" s="2">
        <f t="shared" si="36"/>
        <v>4054081.2718380727</v>
      </c>
      <c r="L83" s="2">
        <f t="shared" si="36"/>
        <v>0</v>
      </c>
      <c r="M83" s="2">
        <f t="shared" si="36"/>
        <v>0</v>
      </c>
      <c r="N83" s="2">
        <f t="shared" si="36"/>
        <v>0</v>
      </c>
      <c r="O83" s="2">
        <f t="shared" si="36"/>
        <v>0</v>
      </c>
      <c r="P83" s="2">
        <f t="shared" si="36"/>
        <v>0</v>
      </c>
      <c r="Q83" s="2">
        <f t="shared" si="36"/>
        <v>0</v>
      </c>
      <c r="R83" s="2">
        <f t="shared" si="36"/>
        <v>0</v>
      </c>
      <c r="S83" s="2">
        <f t="shared" si="36"/>
        <v>0</v>
      </c>
      <c r="T83" s="2">
        <f t="shared" si="36"/>
        <v>0</v>
      </c>
      <c r="U83" s="2">
        <f t="shared" si="36"/>
        <v>0</v>
      </c>
      <c r="V83" s="2">
        <f t="shared" si="36"/>
        <v>0</v>
      </c>
      <c r="W83" s="2">
        <f t="shared" si="36"/>
        <v>0</v>
      </c>
      <c r="X83" s="2">
        <f t="shared" si="36"/>
        <v>0</v>
      </c>
      <c r="Y83" s="2">
        <f t="shared" si="36"/>
        <v>0</v>
      </c>
      <c r="Z83" s="2">
        <f t="shared" si="36"/>
        <v>0</v>
      </c>
      <c r="AA83" s="2">
        <f t="shared" si="36"/>
        <v>0</v>
      </c>
      <c r="AB83" s="2">
        <f t="shared" si="36"/>
        <v>0</v>
      </c>
      <c r="AC83" s="2">
        <f t="shared" si="36"/>
        <v>0</v>
      </c>
      <c r="AD83" s="2">
        <f t="shared" si="36"/>
        <v>0</v>
      </c>
      <c r="AE83" s="2">
        <f t="shared" si="36"/>
        <v>0</v>
      </c>
      <c r="AF83" s="2">
        <f t="shared" si="36"/>
        <v>0</v>
      </c>
      <c r="AG83" s="2">
        <f t="shared" si="36"/>
        <v>0</v>
      </c>
      <c r="AH83" s="2">
        <f t="shared" si="36"/>
        <v>0</v>
      </c>
      <c r="AI83" s="2">
        <f t="shared" si="36"/>
        <v>0</v>
      </c>
      <c r="AJ83" s="2">
        <f t="shared" si="36"/>
        <v>0</v>
      </c>
      <c r="AK83" s="2">
        <f t="shared" si="36"/>
        <v>0</v>
      </c>
    </row>
    <row r="85" spans="1:50" x14ac:dyDescent="0.35">
      <c r="A85" t="s">
        <v>41</v>
      </c>
      <c r="C85" s="170">
        <f t="shared" ref="C85:W85" si="37">SUMIF($A$16:$A$19,"YES",M$16:M$19)</f>
        <v>25092338</v>
      </c>
      <c r="D85" s="17">
        <f t="shared" si="37"/>
        <v>45507812</v>
      </c>
      <c r="E85" s="17">
        <f t="shared" si="37"/>
        <v>0</v>
      </c>
      <c r="F85" s="17">
        <f t="shared" si="37"/>
        <v>0</v>
      </c>
      <c r="G85" s="17">
        <f t="shared" si="37"/>
        <v>0</v>
      </c>
      <c r="H85" s="17">
        <f t="shared" si="37"/>
        <v>0</v>
      </c>
      <c r="I85" s="17">
        <f t="shared" si="37"/>
        <v>0</v>
      </c>
      <c r="J85" s="17">
        <f t="shared" si="37"/>
        <v>0</v>
      </c>
      <c r="K85" s="17">
        <f t="shared" si="37"/>
        <v>0</v>
      </c>
      <c r="L85" s="17">
        <f t="shared" si="37"/>
        <v>0</v>
      </c>
      <c r="M85" s="17">
        <f t="shared" si="37"/>
        <v>0</v>
      </c>
      <c r="N85" s="17">
        <f t="shared" si="37"/>
        <v>0</v>
      </c>
      <c r="O85" s="17">
        <f t="shared" si="37"/>
        <v>0</v>
      </c>
      <c r="P85" s="17">
        <f t="shared" si="37"/>
        <v>0</v>
      </c>
      <c r="Q85" s="17">
        <f t="shared" si="37"/>
        <v>0</v>
      </c>
      <c r="R85" s="17">
        <f t="shared" si="37"/>
        <v>0</v>
      </c>
      <c r="S85" s="17">
        <f t="shared" si="37"/>
        <v>0</v>
      </c>
      <c r="T85" s="17">
        <f t="shared" si="37"/>
        <v>0</v>
      </c>
      <c r="U85" s="17">
        <f t="shared" si="37"/>
        <v>0</v>
      </c>
      <c r="V85" s="17">
        <f t="shared" si="37"/>
        <v>0</v>
      </c>
      <c r="W85" s="17">
        <f t="shared" si="37"/>
        <v>0</v>
      </c>
      <c r="X85" s="17">
        <f t="shared" ref="X85:AK85" si="38">SUMIF($A$16:$A$19,"YES",AJ$16:AJ$19)</f>
        <v>0</v>
      </c>
      <c r="Y85" s="17">
        <f t="shared" si="38"/>
        <v>0</v>
      </c>
      <c r="Z85" s="17">
        <f t="shared" si="38"/>
        <v>0</v>
      </c>
      <c r="AA85" s="17">
        <f t="shared" si="38"/>
        <v>0</v>
      </c>
      <c r="AB85" s="17">
        <f t="shared" si="38"/>
        <v>0</v>
      </c>
      <c r="AC85" s="17">
        <f t="shared" si="38"/>
        <v>0</v>
      </c>
      <c r="AD85" s="17">
        <f t="shared" si="38"/>
        <v>0</v>
      </c>
      <c r="AE85" s="17">
        <f t="shared" si="38"/>
        <v>0</v>
      </c>
      <c r="AF85" s="17">
        <f t="shared" si="38"/>
        <v>0</v>
      </c>
      <c r="AG85" s="17">
        <f t="shared" si="38"/>
        <v>0</v>
      </c>
      <c r="AH85" s="17">
        <f t="shared" si="38"/>
        <v>0</v>
      </c>
      <c r="AI85" s="17">
        <f t="shared" si="38"/>
        <v>0</v>
      </c>
      <c r="AJ85" s="17">
        <f t="shared" si="38"/>
        <v>0</v>
      </c>
      <c r="AK85" s="17">
        <f t="shared" si="38"/>
        <v>0</v>
      </c>
    </row>
    <row r="87" spans="1:50" ht="15" thickBot="1" x14ac:dyDescent="0.4">
      <c r="A87" s="3" t="s">
        <v>42</v>
      </c>
      <c r="B87" s="3"/>
      <c r="C87" s="6">
        <f t="shared" ref="C87:AX87" si="39">C82-C85</f>
        <v>-21177863.368931651</v>
      </c>
      <c r="D87" s="6">
        <f t="shared" si="39"/>
        <v>-37678862.737863302</v>
      </c>
      <c r="E87" s="6">
        <f t="shared" si="39"/>
        <v>7828949.2621366959</v>
      </c>
      <c r="F87" s="6">
        <f t="shared" si="39"/>
        <v>7828949.2621366959</v>
      </c>
      <c r="G87" s="6">
        <f t="shared" si="39"/>
        <v>7828949.2621366959</v>
      </c>
      <c r="H87" s="6">
        <f t="shared" si="39"/>
        <v>7828949.2621366959</v>
      </c>
      <c r="I87" s="6">
        <f t="shared" si="39"/>
        <v>7828949.2621366959</v>
      </c>
      <c r="J87" s="6">
        <f t="shared" si="39"/>
        <v>7828949.2621366959</v>
      </c>
      <c r="K87" s="6">
        <f t="shared" si="39"/>
        <v>7828949.2621366959</v>
      </c>
      <c r="L87" s="6">
        <f t="shared" si="39"/>
        <v>4054081.2718380727</v>
      </c>
      <c r="M87" s="6">
        <f t="shared" si="39"/>
        <v>0</v>
      </c>
      <c r="N87" s="6">
        <f t="shared" si="39"/>
        <v>0</v>
      </c>
      <c r="O87" s="6">
        <f t="shared" si="39"/>
        <v>0</v>
      </c>
      <c r="P87" s="6">
        <f t="shared" si="39"/>
        <v>0</v>
      </c>
      <c r="Q87" s="6">
        <f t="shared" si="39"/>
        <v>0</v>
      </c>
      <c r="R87" s="6">
        <f t="shared" si="39"/>
        <v>0</v>
      </c>
      <c r="S87" s="6">
        <f t="shared" si="39"/>
        <v>0</v>
      </c>
      <c r="T87" s="6">
        <f t="shared" si="39"/>
        <v>0</v>
      </c>
      <c r="U87" s="6">
        <f t="shared" si="39"/>
        <v>0</v>
      </c>
      <c r="V87" s="6">
        <f t="shared" si="39"/>
        <v>0</v>
      </c>
      <c r="W87" s="6">
        <f t="shared" si="39"/>
        <v>0</v>
      </c>
      <c r="X87" s="6">
        <f t="shared" si="39"/>
        <v>0</v>
      </c>
      <c r="Y87" s="6">
        <f t="shared" si="39"/>
        <v>0</v>
      </c>
      <c r="Z87" s="6">
        <f t="shared" si="39"/>
        <v>0</v>
      </c>
      <c r="AA87" s="6">
        <f t="shared" si="39"/>
        <v>0</v>
      </c>
      <c r="AB87" s="6">
        <f t="shared" si="39"/>
        <v>0</v>
      </c>
      <c r="AC87" s="6">
        <f t="shared" si="39"/>
        <v>0</v>
      </c>
      <c r="AD87" s="6">
        <f t="shared" si="39"/>
        <v>0</v>
      </c>
      <c r="AE87" s="6">
        <f t="shared" si="39"/>
        <v>0</v>
      </c>
      <c r="AF87" s="6">
        <f t="shared" si="39"/>
        <v>0</v>
      </c>
      <c r="AG87" s="6">
        <f t="shared" si="39"/>
        <v>0</v>
      </c>
      <c r="AH87" s="6">
        <f t="shared" si="39"/>
        <v>0</v>
      </c>
      <c r="AI87" s="6">
        <f t="shared" si="39"/>
        <v>0</v>
      </c>
      <c r="AJ87" s="6">
        <f t="shared" si="39"/>
        <v>0</v>
      </c>
      <c r="AK87" s="6">
        <f t="shared" si="39"/>
        <v>0</v>
      </c>
      <c r="AL87" s="6">
        <f t="shared" si="39"/>
        <v>0</v>
      </c>
      <c r="AM87" s="6">
        <f t="shared" si="39"/>
        <v>0</v>
      </c>
      <c r="AN87" s="6">
        <f t="shared" si="39"/>
        <v>0</v>
      </c>
      <c r="AO87" s="6">
        <f t="shared" si="39"/>
        <v>0</v>
      </c>
      <c r="AP87" s="6">
        <f t="shared" si="39"/>
        <v>0</v>
      </c>
      <c r="AQ87" s="6">
        <f t="shared" si="39"/>
        <v>0</v>
      </c>
      <c r="AR87" s="6">
        <f t="shared" si="39"/>
        <v>0</v>
      </c>
      <c r="AS87" s="6">
        <f t="shared" si="39"/>
        <v>0</v>
      </c>
      <c r="AT87" s="6">
        <f t="shared" si="39"/>
        <v>0</v>
      </c>
      <c r="AU87" s="6">
        <f t="shared" si="39"/>
        <v>0</v>
      </c>
      <c r="AV87" s="6">
        <f t="shared" si="39"/>
        <v>0</v>
      </c>
      <c r="AW87" s="6">
        <f t="shared" si="39"/>
        <v>0</v>
      </c>
      <c r="AX87" s="6">
        <f t="shared" si="39"/>
        <v>0</v>
      </c>
    </row>
    <row r="88" spans="1:50" ht="15" thickTop="1" x14ac:dyDescent="0.35"/>
    <row r="89" spans="1:50" x14ac:dyDescent="0.35">
      <c r="A89" s="3" t="s">
        <v>54</v>
      </c>
      <c r="C89" s="18">
        <f>C71+C87</f>
        <v>-43171510.867088616</v>
      </c>
      <c r="D89" s="18">
        <f t="shared" ref="D89:AX89" si="40">D71+D87</f>
        <v>-79832936.734177232</v>
      </c>
      <c r="E89" s="18">
        <f t="shared" si="40"/>
        <v>-17750101.734177232</v>
      </c>
      <c r="F89" s="18">
        <f t="shared" si="40"/>
        <v>-8582207.7341772299</v>
      </c>
      <c r="G89" s="18">
        <f t="shared" si="40"/>
        <v>11863935.26582277</v>
      </c>
      <c r="H89" s="18">
        <f t="shared" si="40"/>
        <v>21502300.265822768</v>
      </c>
      <c r="I89" s="18">
        <f t="shared" si="40"/>
        <v>21941393.265822768</v>
      </c>
      <c r="J89" s="18">
        <f t="shared" si="40"/>
        <v>22138028.265822768</v>
      </c>
      <c r="K89" s="18">
        <f t="shared" si="40"/>
        <v>21919442.265822768</v>
      </c>
      <c r="L89" s="18">
        <f t="shared" si="40"/>
        <v>20979157.275524147</v>
      </c>
      <c r="M89" s="18">
        <f t="shared" si="40"/>
        <v>21750487.003686074</v>
      </c>
      <c r="N89" s="18">
        <f t="shared" si="40"/>
        <v>10959637.461296257</v>
      </c>
      <c r="O89" s="18">
        <f t="shared" si="40"/>
        <v>-687420</v>
      </c>
      <c r="P89" s="18">
        <f t="shared" si="40"/>
        <v>-687420</v>
      </c>
      <c r="Q89" s="18">
        <f t="shared" si="40"/>
        <v>-687420</v>
      </c>
      <c r="R89" s="18">
        <f t="shared" si="40"/>
        <v>-687420</v>
      </c>
      <c r="S89" s="18">
        <f t="shared" si="40"/>
        <v>-687420</v>
      </c>
      <c r="T89" s="18">
        <f t="shared" si="40"/>
        <v>-308424</v>
      </c>
      <c r="U89" s="18">
        <f t="shared" si="40"/>
        <v>0</v>
      </c>
      <c r="V89" s="18">
        <f t="shared" si="40"/>
        <v>0</v>
      </c>
      <c r="W89" s="18">
        <f t="shared" si="40"/>
        <v>0</v>
      </c>
      <c r="X89" s="18">
        <f t="shared" si="40"/>
        <v>0</v>
      </c>
      <c r="Y89" s="18">
        <f t="shared" si="40"/>
        <v>0</v>
      </c>
      <c r="Z89" s="18">
        <f t="shared" si="40"/>
        <v>0</v>
      </c>
      <c r="AA89" s="18">
        <f t="shared" si="40"/>
        <v>0</v>
      </c>
      <c r="AB89" s="18">
        <f t="shared" si="40"/>
        <v>0</v>
      </c>
      <c r="AC89" s="18">
        <f t="shared" si="40"/>
        <v>0</v>
      </c>
      <c r="AD89" s="18">
        <f t="shared" si="40"/>
        <v>0</v>
      </c>
      <c r="AE89" s="18">
        <f t="shared" si="40"/>
        <v>0</v>
      </c>
      <c r="AF89" s="18">
        <f t="shared" si="40"/>
        <v>0</v>
      </c>
      <c r="AG89" s="18">
        <f t="shared" si="40"/>
        <v>0</v>
      </c>
      <c r="AH89" s="18">
        <f t="shared" si="40"/>
        <v>0</v>
      </c>
      <c r="AI89" s="18">
        <f t="shared" si="40"/>
        <v>0</v>
      </c>
      <c r="AJ89" s="18">
        <f t="shared" si="40"/>
        <v>0</v>
      </c>
      <c r="AK89" s="18">
        <f t="shared" si="40"/>
        <v>0</v>
      </c>
      <c r="AL89" s="18">
        <f t="shared" si="40"/>
        <v>0</v>
      </c>
      <c r="AM89" s="18">
        <f t="shared" si="40"/>
        <v>0</v>
      </c>
      <c r="AN89" s="18">
        <f t="shared" si="40"/>
        <v>0</v>
      </c>
      <c r="AO89" s="18">
        <f t="shared" si="40"/>
        <v>0</v>
      </c>
      <c r="AP89" s="18">
        <f t="shared" si="40"/>
        <v>0</v>
      </c>
      <c r="AQ89" s="18">
        <f t="shared" si="40"/>
        <v>0</v>
      </c>
      <c r="AR89" s="18">
        <f t="shared" si="40"/>
        <v>0</v>
      </c>
      <c r="AS89" s="18">
        <f t="shared" si="40"/>
        <v>0</v>
      </c>
      <c r="AT89" s="18">
        <f t="shared" si="40"/>
        <v>0</v>
      </c>
      <c r="AU89" s="18">
        <f t="shared" si="40"/>
        <v>0</v>
      </c>
      <c r="AV89" s="18">
        <f t="shared" si="40"/>
        <v>0</v>
      </c>
      <c r="AW89" s="18">
        <f t="shared" si="40"/>
        <v>0</v>
      </c>
      <c r="AX89" s="18">
        <f t="shared" si="40"/>
        <v>0</v>
      </c>
    </row>
  </sheetData>
  <conditionalFormatting sqref="C89">
    <cfRule type="cellIs" dxfId="7" priority="8" operator="greaterThan">
      <formula>0</formula>
    </cfRule>
  </conditionalFormatting>
  <conditionalFormatting sqref="D89:AX89">
    <cfRule type="cellIs" dxfId="6" priority="7" operator="greaterThan">
      <formula>0</formula>
    </cfRule>
  </conditionalFormatting>
  <conditionalFormatting sqref="A5:A19">
    <cfRule type="cellIs" dxfId="5" priority="1" operator="equal">
      <formula>"Yes"</formula>
    </cfRule>
    <cfRule type="cellIs" dxfId="4" priority="2" operator="equal">
      <formula>"No"</formula>
    </cfRule>
  </conditionalFormatting>
  <dataValidations count="1">
    <dataValidation type="list" allowBlank="1" showInputMessage="1" showErrorMessage="1" sqref="A5:A9 A11:A14 A16:A19" xr:uid="{00000000-0002-0000-0700-000000000000}">
      <formula1>$L$25:$L$26</formula1>
    </dataValidation>
  </dataValidation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BA90"/>
  <sheetViews>
    <sheetView workbookViewId="0">
      <selection activeCell="C2" sqref="C2"/>
    </sheetView>
  </sheetViews>
  <sheetFormatPr defaultRowHeight="14.5" x14ac:dyDescent="0.35"/>
  <cols>
    <col min="1" max="1" width="15.81640625" customWidth="1"/>
    <col min="2" max="2" width="15.54296875" customWidth="1"/>
    <col min="3" max="3" width="15.1796875" customWidth="1"/>
    <col min="4" max="4" width="15.7265625" bestFit="1" customWidth="1"/>
    <col min="5" max="5" width="15.1796875" bestFit="1" customWidth="1"/>
    <col min="6" max="6" width="16.1796875" bestFit="1" customWidth="1"/>
    <col min="7" max="7" width="16.1796875" customWidth="1"/>
    <col min="8" max="9" width="15.1796875" bestFit="1" customWidth="1"/>
    <col min="10" max="10" width="16.1796875" bestFit="1" customWidth="1"/>
    <col min="11" max="11" width="15.1796875" bestFit="1" customWidth="1"/>
    <col min="12" max="15" width="15.1796875" customWidth="1"/>
    <col min="16" max="16" width="15.1796875" bestFit="1" customWidth="1"/>
    <col min="17" max="17" width="14.54296875" customWidth="1"/>
    <col min="18" max="18" width="15.1796875" customWidth="1"/>
    <col min="19" max="19" width="15.1796875" bestFit="1" customWidth="1"/>
    <col min="20" max="51" width="13.81640625" bestFit="1" customWidth="1"/>
    <col min="52" max="54" width="14.54296875" bestFit="1" customWidth="1"/>
  </cols>
  <sheetData>
    <row r="1" spans="1:30" x14ac:dyDescent="0.35">
      <c r="B1" s="180" t="s">
        <v>93</v>
      </c>
      <c r="C1" s="181">
        <f>B67</f>
        <v>6</v>
      </c>
    </row>
    <row r="2" spans="1:30" x14ac:dyDescent="0.35">
      <c r="B2" s="180" t="s">
        <v>94</v>
      </c>
      <c r="C2" s="181">
        <f>B83</f>
        <v>10</v>
      </c>
      <c r="H2" s="4" t="s">
        <v>51</v>
      </c>
      <c r="K2" s="4" t="s">
        <v>51</v>
      </c>
      <c r="M2" s="35" t="s">
        <v>43</v>
      </c>
    </row>
    <row r="3" spans="1:30" x14ac:dyDescent="0.35">
      <c r="A3" s="137" t="s">
        <v>76</v>
      </c>
      <c r="B3" s="4"/>
      <c r="C3" s="4"/>
      <c r="D3" s="4"/>
      <c r="E3" s="4" t="s">
        <v>70</v>
      </c>
      <c r="F3" s="4" t="s">
        <v>21</v>
      </c>
      <c r="G3" s="4" t="s">
        <v>49</v>
      </c>
      <c r="H3" s="4" t="s">
        <v>52</v>
      </c>
      <c r="I3" s="14">
        <v>44012</v>
      </c>
      <c r="J3" s="4" t="s">
        <v>49</v>
      </c>
      <c r="K3" s="4" t="s">
        <v>52</v>
      </c>
      <c r="M3" s="15" t="s">
        <v>36</v>
      </c>
    </row>
    <row r="4" spans="1:30" x14ac:dyDescent="0.35">
      <c r="A4" s="172" t="s">
        <v>58</v>
      </c>
      <c r="B4" s="26" t="s">
        <v>0</v>
      </c>
      <c r="C4" s="25"/>
      <c r="D4" s="5" t="s">
        <v>14</v>
      </c>
      <c r="E4" s="5" t="s">
        <v>71</v>
      </c>
      <c r="F4" s="5" t="s">
        <v>22</v>
      </c>
      <c r="G4" s="5" t="s">
        <v>50</v>
      </c>
      <c r="H4" s="5" t="s">
        <v>53</v>
      </c>
      <c r="I4" s="5" t="s">
        <v>20</v>
      </c>
      <c r="J4" s="5" t="s">
        <v>50</v>
      </c>
      <c r="K4" s="5" t="s">
        <v>53</v>
      </c>
      <c r="M4" s="16">
        <v>2020</v>
      </c>
      <c r="N4" s="16">
        <f t="shared" ref="N4:AD4" si="0">M4+1</f>
        <v>2021</v>
      </c>
      <c r="O4" s="16">
        <f t="shared" si="0"/>
        <v>2022</v>
      </c>
      <c r="P4" s="16">
        <f t="shared" si="0"/>
        <v>2023</v>
      </c>
      <c r="Q4" s="16">
        <f t="shared" si="0"/>
        <v>2024</v>
      </c>
      <c r="R4" s="16">
        <f t="shared" si="0"/>
        <v>2025</v>
      </c>
      <c r="S4" s="16">
        <f t="shared" si="0"/>
        <v>2026</v>
      </c>
      <c r="T4" s="16">
        <f t="shared" si="0"/>
        <v>2027</v>
      </c>
      <c r="U4" s="16">
        <f t="shared" si="0"/>
        <v>2028</v>
      </c>
      <c r="V4" s="16">
        <f t="shared" si="0"/>
        <v>2029</v>
      </c>
      <c r="W4" s="16">
        <f t="shared" si="0"/>
        <v>2030</v>
      </c>
      <c r="X4" s="16">
        <f t="shared" si="0"/>
        <v>2031</v>
      </c>
      <c r="Y4" s="16">
        <f t="shared" si="0"/>
        <v>2032</v>
      </c>
      <c r="Z4" s="16">
        <f t="shared" si="0"/>
        <v>2033</v>
      </c>
      <c r="AA4" s="16">
        <f t="shared" si="0"/>
        <v>2034</v>
      </c>
      <c r="AB4" s="16">
        <f t="shared" si="0"/>
        <v>2035</v>
      </c>
      <c r="AC4" s="16">
        <f t="shared" si="0"/>
        <v>2036</v>
      </c>
      <c r="AD4" s="16">
        <f t="shared" si="0"/>
        <v>2037</v>
      </c>
    </row>
    <row r="5" spans="1:30" x14ac:dyDescent="0.35">
      <c r="A5" s="28" t="s">
        <v>44</v>
      </c>
      <c r="B5" s="36" t="s">
        <v>1</v>
      </c>
      <c r="C5" s="19"/>
      <c r="D5" t="s">
        <v>15</v>
      </c>
      <c r="E5" s="37">
        <f>I5/F5</f>
        <v>2.8120468112243717</v>
      </c>
      <c r="F5" s="1">
        <v>38844188</v>
      </c>
      <c r="G5" s="1"/>
      <c r="H5" s="1"/>
      <c r="I5" s="1">
        <v>109231675</v>
      </c>
      <c r="J5" s="1"/>
      <c r="K5" s="1"/>
      <c r="L5" s="21"/>
      <c r="M5" s="1">
        <v>19345035</v>
      </c>
      <c r="N5" s="1">
        <v>38121791</v>
      </c>
      <c r="O5" s="1">
        <v>22428529</v>
      </c>
      <c r="P5" s="1">
        <v>22652745</v>
      </c>
      <c r="Q5" s="1">
        <v>6683575</v>
      </c>
      <c r="R5" s="1">
        <f t="shared" ref="R5:AC5" si="1">IF(($E5+2020-R$4)&gt;1,$F5,IF(($E5+2020-R$4)&gt;0,($E5+2020-R$4)*$F5,0))</f>
        <v>0</v>
      </c>
      <c r="S5" s="1">
        <f t="shared" si="1"/>
        <v>0</v>
      </c>
      <c r="T5" s="1">
        <f t="shared" si="1"/>
        <v>0</v>
      </c>
      <c r="U5" s="1">
        <f t="shared" si="1"/>
        <v>0</v>
      </c>
      <c r="V5" s="1">
        <f t="shared" si="1"/>
        <v>0</v>
      </c>
      <c r="W5" s="1">
        <f t="shared" si="1"/>
        <v>0</v>
      </c>
      <c r="X5" s="1">
        <f t="shared" si="1"/>
        <v>0</v>
      </c>
      <c r="Y5" s="1">
        <f t="shared" si="1"/>
        <v>0</v>
      </c>
      <c r="Z5" s="1">
        <f t="shared" si="1"/>
        <v>0</v>
      </c>
      <c r="AA5" s="1">
        <f t="shared" si="1"/>
        <v>0</v>
      </c>
      <c r="AB5" s="1">
        <f t="shared" si="1"/>
        <v>0</v>
      </c>
      <c r="AC5" s="1">
        <f t="shared" si="1"/>
        <v>0</v>
      </c>
    </row>
    <row r="6" spans="1:30" x14ac:dyDescent="0.35">
      <c r="A6" s="28" t="s">
        <v>44</v>
      </c>
      <c r="B6" s="36" t="s">
        <v>6</v>
      </c>
      <c r="C6" s="19"/>
      <c r="D6" t="s">
        <v>15</v>
      </c>
      <c r="E6" s="37">
        <f>I6/F6</f>
        <v>2.53434723095658</v>
      </c>
      <c r="F6" s="1">
        <v>1575833</v>
      </c>
      <c r="G6" s="1"/>
      <c r="H6" s="1"/>
      <c r="I6" s="1">
        <v>3993708</v>
      </c>
      <c r="J6" s="1"/>
      <c r="K6" s="1"/>
      <c r="L6" s="21"/>
      <c r="M6" s="1">
        <v>787916</v>
      </c>
      <c r="N6" s="1">
        <v>1575833</v>
      </c>
      <c r="O6" s="1">
        <v>1275181</v>
      </c>
      <c r="P6" s="1">
        <v>152048</v>
      </c>
      <c r="Q6" s="1">
        <v>152048</v>
      </c>
      <c r="R6" s="1">
        <v>50683</v>
      </c>
      <c r="S6" s="1">
        <f t="shared" ref="S6:AC9" si="2">IF(($E6+2020-S$4)&gt;1,$F6,IF(($E6+2020-S$4)&gt;0,($E6+2020-S$4)*$F6,0))</f>
        <v>0</v>
      </c>
      <c r="T6" s="1">
        <f t="shared" si="2"/>
        <v>0</v>
      </c>
      <c r="U6" s="1">
        <f t="shared" si="2"/>
        <v>0</v>
      </c>
      <c r="V6" s="1">
        <f t="shared" si="2"/>
        <v>0</v>
      </c>
      <c r="W6" s="1">
        <f t="shared" si="2"/>
        <v>0</v>
      </c>
      <c r="X6" s="1">
        <f t="shared" si="2"/>
        <v>0</v>
      </c>
      <c r="Y6" s="1">
        <f t="shared" si="2"/>
        <v>0</v>
      </c>
      <c r="Z6" s="1">
        <f t="shared" si="2"/>
        <v>0</v>
      </c>
      <c r="AA6" s="1">
        <f t="shared" si="2"/>
        <v>0</v>
      </c>
      <c r="AB6" s="1">
        <f t="shared" si="2"/>
        <v>0</v>
      </c>
      <c r="AC6" s="1">
        <f t="shared" si="2"/>
        <v>0</v>
      </c>
    </row>
    <row r="7" spans="1:30" x14ac:dyDescent="0.35">
      <c r="A7" s="28" t="s">
        <v>44</v>
      </c>
      <c r="B7" s="36" t="s">
        <v>8</v>
      </c>
      <c r="C7" s="19"/>
      <c r="D7" t="s">
        <v>15</v>
      </c>
      <c r="E7" s="37">
        <f>I7/F7</f>
        <v>2.842857142857143</v>
      </c>
      <c r="F7" s="17">
        <v>7000000</v>
      </c>
      <c r="G7" s="17"/>
      <c r="H7" s="17"/>
      <c r="I7" s="17">
        <v>19900000</v>
      </c>
      <c r="J7" s="1"/>
      <c r="K7" s="1"/>
      <c r="L7" s="21"/>
      <c r="M7" s="1">
        <v>3517336</v>
      </c>
      <c r="N7" s="1">
        <v>7034672</v>
      </c>
      <c r="O7" s="1">
        <v>7034672</v>
      </c>
      <c r="P7" s="1">
        <v>2344891</v>
      </c>
      <c r="Q7" s="1">
        <f t="shared" ref="Q7:R9" si="3">IF(($E7+2020-Q$4)&gt;1,$F7,IF(($E7+2020-Q$4)&gt;0,($E7+2020-Q$4)*$F7,0))</f>
        <v>0</v>
      </c>
      <c r="R7" s="1">
        <f t="shared" si="3"/>
        <v>0</v>
      </c>
      <c r="S7" s="1">
        <f t="shared" si="2"/>
        <v>0</v>
      </c>
      <c r="T7" s="1">
        <f t="shared" si="2"/>
        <v>0</v>
      </c>
      <c r="U7" s="1">
        <f t="shared" si="2"/>
        <v>0</v>
      </c>
      <c r="V7" s="1">
        <f t="shared" si="2"/>
        <v>0</v>
      </c>
      <c r="W7" s="1">
        <f t="shared" si="2"/>
        <v>0</v>
      </c>
      <c r="X7" s="1">
        <f t="shared" si="2"/>
        <v>0</v>
      </c>
      <c r="Y7" s="1">
        <f t="shared" si="2"/>
        <v>0</v>
      </c>
      <c r="Z7" s="1">
        <f t="shared" si="2"/>
        <v>0</v>
      </c>
      <c r="AA7" s="1">
        <f t="shared" si="2"/>
        <v>0</v>
      </c>
      <c r="AB7" s="1">
        <f t="shared" si="2"/>
        <v>0</v>
      </c>
      <c r="AC7" s="1">
        <f t="shared" si="2"/>
        <v>0</v>
      </c>
    </row>
    <row r="8" spans="1:30" x14ac:dyDescent="0.35">
      <c r="A8" s="28" t="s">
        <v>44</v>
      </c>
      <c r="B8" s="36" t="s">
        <v>11</v>
      </c>
      <c r="C8" s="19"/>
      <c r="D8" t="s">
        <v>15</v>
      </c>
      <c r="E8" s="37">
        <f>I8/F8</f>
        <v>2.795918367346939</v>
      </c>
      <c r="F8" s="17">
        <v>4900000</v>
      </c>
      <c r="G8" s="17"/>
      <c r="H8" s="17"/>
      <c r="I8" s="17">
        <v>13700000</v>
      </c>
      <c r="J8" s="1"/>
      <c r="K8" s="1"/>
      <c r="L8" s="21"/>
      <c r="M8" s="1">
        <v>2434223</v>
      </c>
      <c r="N8" s="1">
        <v>4868445</v>
      </c>
      <c r="O8" s="1">
        <v>4868445</v>
      </c>
      <c r="P8" s="1">
        <v>1622815</v>
      </c>
      <c r="Q8" s="1">
        <f t="shared" si="3"/>
        <v>0</v>
      </c>
      <c r="R8" s="1">
        <f t="shared" si="3"/>
        <v>0</v>
      </c>
      <c r="S8" s="1">
        <f t="shared" si="2"/>
        <v>0</v>
      </c>
      <c r="T8" s="1">
        <f t="shared" si="2"/>
        <v>0</v>
      </c>
      <c r="U8" s="1">
        <f t="shared" si="2"/>
        <v>0</v>
      </c>
      <c r="V8" s="1">
        <f t="shared" si="2"/>
        <v>0</v>
      </c>
      <c r="W8" s="1">
        <f t="shared" si="2"/>
        <v>0</v>
      </c>
      <c r="X8" s="1">
        <f t="shared" si="2"/>
        <v>0</v>
      </c>
      <c r="Y8" s="1">
        <f t="shared" si="2"/>
        <v>0</v>
      </c>
      <c r="Z8" s="1">
        <f t="shared" si="2"/>
        <v>0</v>
      </c>
      <c r="AA8" s="1">
        <f t="shared" si="2"/>
        <v>0</v>
      </c>
      <c r="AB8" s="1">
        <f t="shared" si="2"/>
        <v>0</v>
      </c>
      <c r="AC8" s="1">
        <f t="shared" si="2"/>
        <v>0</v>
      </c>
    </row>
    <row r="9" spans="1:30" x14ac:dyDescent="0.35">
      <c r="A9" s="28" t="s">
        <v>45</v>
      </c>
      <c r="B9" s="36" t="s">
        <v>13</v>
      </c>
      <c r="C9" s="19"/>
      <c r="D9" t="s">
        <v>15</v>
      </c>
      <c r="E9" s="37">
        <f>I9/F9</f>
        <v>0.85461816699929305</v>
      </c>
      <c r="F9" s="17">
        <v>20602698</v>
      </c>
      <c r="G9" s="17">
        <f>SUM(F5:F9)</f>
        <v>72922719</v>
      </c>
      <c r="H9" s="17">
        <f>SUMIF($A$5:$A$9,"YES",F5:F9)</f>
        <v>52320021</v>
      </c>
      <c r="I9" s="17">
        <v>17607440</v>
      </c>
      <c r="J9" s="1">
        <f>SUM(I5:I9)</f>
        <v>164432823</v>
      </c>
      <c r="K9" s="17">
        <f>SUMIF($A$5:$A$9,"YES",I5:I9)</f>
        <v>146825383</v>
      </c>
      <c r="L9" s="21"/>
      <c r="M9" s="1">
        <v>9984320</v>
      </c>
      <c r="N9" s="1">
        <f>I9-M9</f>
        <v>7623120</v>
      </c>
      <c r="O9" s="1">
        <f>IF(($E9+2020-O$4)&gt;1,$F9,IF(($E9+2020-O$4)&gt;0,($E9+2020-O$4)*$F9,0))</f>
        <v>0</v>
      </c>
      <c r="P9" s="1">
        <f>IF(($E9+2020-P$4)&gt;1,$F9,IF(($E9+2020-P$4)&gt;0,($E9+2020-P$4)*$F9,0))</f>
        <v>0</v>
      </c>
      <c r="Q9" s="1">
        <f t="shared" si="3"/>
        <v>0</v>
      </c>
      <c r="R9" s="1">
        <f t="shared" si="3"/>
        <v>0</v>
      </c>
      <c r="S9" s="1">
        <f t="shared" si="2"/>
        <v>0</v>
      </c>
      <c r="T9" s="1">
        <f t="shared" si="2"/>
        <v>0</v>
      </c>
      <c r="U9" s="1">
        <f t="shared" si="2"/>
        <v>0</v>
      </c>
      <c r="V9" s="1">
        <f t="shared" si="2"/>
        <v>0</v>
      </c>
      <c r="W9" s="1">
        <f t="shared" si="2"/>
        <v>0</v>
      </c>
      <c r="X9" s="1">
        <f t="shared" si="2"/>
        <v>0</v>
      </c>
      <c r="Y9" s="1">
        <f t="shared" si="2"/>
        <v>0</v>
      </c>
      <c r="Z9" s="1">
        <f t="shared" si="2"/>
        <v>0</v>
      </c>
      <c r="AA9" s="1">
        <f t="shared" si="2"/>
        <v>0</v>
      </c>
      <c r="AB9" s="1">
        <f t="shared" si="2"/>
        <v>0</v>
      </c>
      <c r="AC9" s="1">
        <f t="shared" si="2"/>
        <v>0</v>
      </c>
    </row>
    <row r="10" spans="1:30" x14ac:dyDescent="0.35">
      <c r="A10" s="31"/>
      <c r="B10" s="36"/>
      <c r="C10" s="19"/>
      <c r="E10" s="38"/>
      <c r="F10" s="17"/>
      <c r="G10" s="17"/>
      <c r="H10" s="17"/>
      <c r="I10" s="19"/>
      <c r="J10" s="1"/>
      <c r="K10" s="17"/>
      <c r="L10" s="21"/>
      <c r="M10" s="1"/>
    </row>
    <row r="11" spans="1:30" x14ac:dyDescent="0.35">
      <c r="A11" s="28" t="s">
        <v>45</v>
      </c>
      <c r="B11" s="36" t="s">
        <v>2</v>
      </c>
      <c r="C11" s="19"/>
      <c r="D11" t="s">
        <v>16</v>
      </c>
      <c r="E11" s="37">
        <f>I11/F11</f>
        <v>3.4282925209495678</v>
      </c>
      <c r="F11" s="17">
        <v>7631303</v>
      </c>
      <c r="G11" s="17"/>
      <c r="H11" s="17"/>
      <c r="I11" s="17">
        <v>26162339</v>
      </c>
      <c r="J11" s="1"/>
      <c r="K11" s="17"/>
      <c r="L11" s="21"/>
      <c r="M11" s="1">
        <v>3465061</v>
      </c>
      <c r="N11" s="1">
        <v>5440642</v>
      </c>
      <c r="O11" s="1">
        <v>4410185</v>
      </c>
      <c r="P11" s="1">
        <v>3800077</v>
      </c>
      <c r="Q11" s="1">
        <v>2801046</v>
      </c>
      <c r="R11" s="1">
        <v>1963456</v>
      </c>
      <c r="S11" s="1">
        <v>1588503</v>
      </c>
      <c r="T11" s="1">
        <v>1043862</v>
      </c>
      <c r="U11" s="1">
        <v>669756</v>
      </c>
      <c r="V11" s="1">
        <v>512298</v>
      </c>
      <c r="W11" s="1">
        <v>436228</v>
      </c>
      <c r="X11" s="1">
        <f t="shared" ref="X11:AC11" si="4">IF(($E11+2020-X$4)&gt;1,$F11,IF(($E11+2020-X$4)&gt;0,($E11+2020-X$4)*$F11,0))</f>
        <v>0</v>
      </c>
      <c r="Y11" s="1">
        <f t="shared" si="4"/>
        <v>0</v>
      </c>
      <c r="Z11" s="1">
        <f t="shared" si="4"/>
        <v>0</v>
      </c>
      <c r="AA11" s="1">
        <f t="shared" si="4"/>
        <v>0</v>
      </c>
      <c r="AB11" s="1">
        <f t="shared" si="4"/>
        <v>0</v>
      </c>
      <c r="AC11" s="1">
        <f t="shared" si="4"/>
        <v>0</v>
      </c>
    </row>
    <row r="12" spans="1:30" x14ac:dyDescent="0.35">
      <c r="A12" s="28" t="s">
        <v>45</v>
      </c>
      <c r="B12" s="36" t="s">
        <v>3</v>
      </c>
      <c r="C12" s="19"/>
      <c r="D12" t="s">
        <v>16</v>
      </c>
      <c r="E12" s="37">
        <f>I12/F12</f>
        <v>11.333332674949697</v>
      </c>
      <c r="F12" s="17">
        <v>7088066</v>
      </c>
      <c r="G12" s="17"/>
      <c r="H12" s="17"/>
      <c r="I12" s="17">
        <v>80331410</v>
      </c>
      <c r="J12" s="1"/>
      <c r="K12" s="17"/>
      <c r="L12" s="21"/>
      <c r="M12" s="1">
        <v>3544033</v>
      </c>
      <c r="N12" s="1">
        <v>7088066</v>
      </c>
      <c r="O12" s="1">
        <v>7088066</v>
      </c>
      <c r="P12" s="1">
        <v>7088066</v>
      </c>
      <c r="Q12" s="1">
        <v>7088066</v>
      </c>
      <c r="R12" s="1">
        <v>7088066</v>
      </c>
      <c r="S12" s="1">
        <v>7088066</v>
      </c>
      <c r="T12" s="1">
        <v>7088066</v>
      </c>
      <c r="U12" s="1">
        <v>7088066</v>
      </c>
      <c r="V12" s="1">
        <v>7088066</v>
      </c>
      <c r="W12" s="1">
        <v>7088066</v>
      </c>
      <c r="X12" s="1">
        <v>5906721</v>
      </c>
      <c r="Y12" s="1">
        <f>IF(($E12+2020-Y$4)&gt;1,$F12,IF(($E12+2020-Y$4)&gt;0,($E12+2020-Y$4)*$F12,0))</f>
        <v>0</v>
      </c>
      <c r="Z12" s="1">
        <f>IF(($E12+2020-Z$4)&gt;1,$F12,IF(($E12+2020-Z$4)&gt;0,($E12+2020-Z$4)*$F12,0))</f>
        <v>0</v>
      </c>
      <c r="AA12" s="1">
        <f>IF(($E12+2020-AA$4)&gt;1,$F12,IF(($E12+2020-AA$4)&gt;0,($E12+2020-AA$4)*$F12,0))</f>
        <v>0</v>
      </c>
      <c r="AB12" s="1">
        <f>IF(($E12+2020-AB$4)&gt;1,$F12,IF(($E12+2020-AB$4)&gt;0,($E12+2020-AB$4)*$F12,0))</f>
        <v>0</v>
      </c>
      <c r="AC12" s="1">
        <f>IF(($E12+2020-AC$4)&gt;1,$F12,IF(($E12+2020-AC$4)&gt;0,($E12+2020-AC$4)*$F12,0))</f>
        <v>0</v>
      </c>
    </row>
    <row r="13" spans="1:30" x14ac:dyDescent="0.35">
      <c r="A13" s="28" t="s">
        <v>45</v>
      </c>
      <c r="B13" s="36" t="s">
        <v>4</v>
      </c>
      <c r="C13" s="19"/>
      <c r="D13" t="s">
        <v>16</v>
      </c>
      <c r="E13" s="37">
        <f>I13/F13</f>
        <v>13.604166666666666</v>
      </c>
      <c r="F13" s="17">
        <v>4800000</v>
      </c>
      <c r="G13" s="17"/>
      <c r="H13" s="17"/>
      <c r="I13" s="17">
        <v>65300000</v>
      </c>
      <c r="J13" s="1"/>
      <c r="K13" s="17"/>
      <c r="L13" s="21"/>
      <c r="M13" s="1">
        <v>2438618</v>
      </c>
      <c r="N13" s="1">
        <v>5101774</v>
      </c>
      <c r="O13" s="1">
        <v>5551122</v>
      </c>
      <c r="P13" s="1">
        <v>5827664</v>
      </c>
      <c r="Q13" s="1">
        <v>6317428</v>
      </c>
      <c r="R13" s="1">
        <v>6631622</v>
      </c>
      <c r="S13" s="1">
        <v>7173188</v>
      </c>
      <c r="T13" s="1">
        <v>7521194</v>
      </c>
      <c r="U13" s="1">
        <v>8113886</v>
      </c>
      <c r="V13" s="1">
        <v>5436761</v>
      </c>
      <c r="W13" s="1">
        <v>687420</v>
      </c>
      <c r="X13" s="1">
        <v>687420</v>
      </c>
      <c r="Y13" s="1">
        <v>687420</v>
      </c>
      <c r="Z13" s="1">
        <v>687420</v>
      </c>
      <c r="AA13" s="1">
        <v>687420</v>
      </c>
      <c r="AB13" s="1">
        <v>687420</v>
      </c>
      <c r="AC13" s="1">
        <v>687420</v>
      </c>
      <c r="AD13" s="1">
        <v>308424</v>
      </c>
    </row>
    <row r="14" spans="1:30" x14ac:dyDescent="0.35">
      <c r="A14" s="28" t="s">
        <v>44</v>
      </c>
      <c r="B14" s="36" t="s">
        <v>5</v>
      </c>
      <c r="C14" s="19"/>
      <c r="D14" t="s">
        <v>16</v>
      </c>
      <c r="E14" s="37">
        <f>I14/F14</f>
        <v>4.6923788548698599</v>
      </c>
      <c r="F14" s="17">
        <v>2885052</v>
      </c>
      <c r="G14" s="17">
        <f>SUM(F11:F14)</f>
        <v>22404421</v>
      </c>
      <c r="H14" s="17">
        <f>SUMIF($A$11:$A$14,"YES",F11:F14)</f>
        <v>2885052</v>
      </c>
      <c r="I14" s="17">
        <v>13537757</v>
      </c>
      <c r="J14" s="1">
        <f>SUM(I11:I14)</f>
        <v>185331506</v>
      </c>
      <c r="K14" s="17">
        <f>SUMIF($A$11:$A$14,"YES",I11:I14)</f>
        <v>13537757</v>
      </c>
      <c r="L14" s="21"/>
      <c r="M14" s="1">
        <v>1442526</v>
      </c>
      <c r="N14" s="1">
        <v>2885052</v>
      </c>
      <c r="O14" s="1">
        <v>2885052</v>
      </c>
      <c r="P14" s="1">
        <v>2885052</v>
      </c>
      <c r="Q14" s="1">
        <v>2885052</v>
      </c>
      <c r="R14" s="1">
        <v>555023</v>
      </c>
      <c r="S14" s="1">
        <f t="shared" ref="S14:AC14" si="5">IF(($E14+2020-S$4)&gt;1,$F14,IF(($E14+2020-S$4)&gt;0,($E14+2020-S$4)*$F14,0))</f>
        <v>0</v>
      </c>
      <c r="T14" s="1">
        <f t="shared" si="5"/>
        <v>0</v>
      </c>
      <c r="U14" s="1">
        <f t="shared" si="5"/>
        <v>0</v>
      </c>
      <c r="V14" s="1">
        <f t="shared" si="5"/>
        <v>0</v>
      </c>
      <c r="W14" s="1">
        <f t="shared" si="5"/>
        <v>0</v>
      </c>
      <c r="X14" s="1">
        <f t="shared" si="5"/>
        <v>0</v>
      </c>
      <c r="Y14" s="1">
        <f t="shared" si="5"/>
        <v>0</v>
      </c>
      <c r="Z14" s="1">
        <f t="shared" si="5"/>
        <v>0</v>
      </c>
      <c r="AA14" s="1">
        <f t="shared" si="5"/>
        <v>0</v>
      </c>
      <c r="AB14" s="1">
        <f t="shared" si="5"/>
        <v>0</v>
      </c>
      <c r="AC14" s="1">
        <f t="shared" si="5"/>
        <v>0</v>
      </c>
    </row>
    <row r="15" spans="1:30" x14ac:dyDescent="0.35">
      <c r="A15" s="31"/>
      <c r="B15" s="36"/>
      <c r="C15" s="19"/>
      <c r="E15" s="38"/>
      <c r="F15" s="17"/>
      <c r="G15" s="17"/>
      <c r="H15" s="17"/>
      <c r="I15" s="19"/>
      <c r="J15" s="1"/>
      <c r="K15" s="17"/>
      <c r="L15" s="21"/>
      <c r="M15" s="1"/>
    </row>
    <row r="16" spans="1:30" x14ac:dyDescent="0.35">
      <c r="A16" s="28" t="s">
        <v>45</v>
      </c>
      <c r="B16" s="36" t="s">
        <v>7</v>
      </c>
      <c r="C16" s="19"/>
      <c r="D16" t="s">
        <v>17</v>
      </c>
      <c r="E16" s="37">
        <f>I16/F16</f>
        <v>2.6795698256393865</v>
      </c>
      <c r="F16" s="17">
        <v>9460164</v>
      </c>
      <c r="G16" s="17"/>
      <c r="H16" s="17"/>
      <c r="I16" s="17">
        <v>25349170</v>
      </c>
      <c r="J16" s="1"/>
      <c r="K16" s="17"/>
      <c r="L16" s="21"/>
      <c r="M16" s="1">
        <v>4730082</v>
      </c>
      <c r="N16" s="1">
        <v>9460164</v>
      </c>
      <c r="O16" s="1">
        <v>9159512</v>
      </c>
      <c r="P16" s="1">
        <v>856891</v>
      </c>
      <c r="Q16" s="1">
        <v>856891</v>
      </c>
      <c r="R16" s="1">
        <f t="shared" ref="R16:AC19" si="6">IF(($E16+2020-R$4)&gt;1,$F16,IF(($E16+2020-R$4)&gt;0,($E16+2020-R$4)*$F16,0))</f>
        <v>0</v>
      </c>
      <c r="S16" s="1">
        <f t="shared" si="6"/>
        <v>0</v>
      </c>
      <c r="T16" s="1">
        <f t="shared" si="6"/>
        <v>0</v>
      </c>
      <c r="U16" s="1">
        <f t="shared" si="6"/>
        <v>0</v>
      </c>
      <c r="V16" s="1">
        <f t="shared" si="6"/>
        <v>0</v>
      </c>
      <c r="W16" s="1">
        <f t="shared" si="6"/>
        <v>0</v>
      </c>
      <c r="X16" s="1">
        <f t="shared" si="6"/>
        <v>0</v>
      </c>
      <c r="Y16" s="1">
        <f t="shared" si="6"/>
        <v>0</v>
      </c>
      <c r="Z16" s="1">
        <f t="shared" si="6"/>
        <v>0</v>
      </c>
      <c r="AA16" s="1">
        <f t="shared" si="6"/>
        <v>0</v>
      </c>
      <c r="AB16" s="1">
        <f t="shared" si="6"/>
        <v>0</v>
      </c>
      <c r="AC16" s="1">
        <f t="shared" si="6"/>
        <v>0</v>
      </c>
    </row>
    <row r="17" spans="1:29" x14ac:dyDescent="0.35">
      <c r="A17" s="28" t="s">
        <v>45</v>
      </c>
      <c r="B17" s="36" t="s">
        <v>9</v>
      </c>
      <c r="C17" s="19"/>
      <c r="D17" t="s">
        <v>17</v>
      </c>
      <c r="E17" s="37">
        <f>I17/F17</f>
        <v>2.8333333333333335</v>
      </c>
      <c r="F17" s="17">
        <v>3600000</v>
      </c>
      <c r="G17" s="17"/>
      <c r="H17" s="17"/>
      <c r="I17" s="17">
        <v>10200000</v>
      </c>
      <c r="J17" s="1"/>
      <c r="K17" s="17"/>
      <c r="L17" s="21"/>
      <c r="M17" s="1">
        <v>1796663</v>
      </c>
      <c r="N17" s="1">
        <v>3593326</v>
      </c>
      <c r="O17" s="1">
        <v>3593326</v>
      </c>
      <c r="P17" s="1">
        <v>1197775</v>
      </c>
      <c r="Q17" s="1">
        <f>IF(($E17+2020-Q$4)&gt;1,$F17,IF(($E17+2020-Q$4)&gt;0,($E17+2020-Q$4)*$F17,0))</f>
        <v>0</v>
      </c>
      <c r="R17" s="1">
        <f t="shared" si="6"/>
        <v>0</v>
      </c>
      <c r="S17" s="1">
        <f t="shared" si="6"/>
        <v>0</v>
      </c>
      <c r="T17" s="1">
        <f t="shared" si="6"/>
        <v>0</v>
      </c>
      <c r="U17" s="1">
        <f t="shared" si="6"/>
        <v>0</v>
      </c>
      <c r="V17" s="1">
        <f t="shared" si="6"/>
        <v>0</v>
      </c>
      <c r="W17" s="1">
        <f t="shared" si="6"/>
        <v>0</v>
      </c>
      <c r="X17" s="1">
        <f t="shared" si="6"/>
        <v>0</v>
      </c>
      <c r="Y17" s="1">
        <f t="shared" si="6"/>
        <v>0</v>
      </c>
      <c r="Z17" s="1">
        <f t="shared" si="6"/>
        <v>0</v>
      </c>
      <c r="AA17" s="1">
        <f t="shared" si="6"/>
        <v>0</v>
      </c>
      <c r="AB17" s="1">
        <f t="shared" si="6"/>
        <v>0</v>
      </c>
      <c r="AC17" s="1">
        <f t="shared" si="6"/>
        <v>0</v>
      </c>
    </row>
    <row r="18" spans="1:29" x14ac:dyDescent="0.35">
      <c r="A18" s="28" t="s">
        <v>45</v>
      </c>
      <c r="B18" s="36" t="s">
        <v>10</v>
      </c>
      <c r="C18" s="19"/>
      <c r="D18" t="s">
        <v>17</v>
      </c>
      <c r="E18" s="37">
        <f>I18/F18</f>
        <v>2.7619047619047619</v>
      </c>
      <c r="F18" s="17">
        <v>2100000</v>
      </c>
      <c r="G18" s="17">
        <f>SUM(F16:F18)</f>
        <v>15160164</v>
      </c>
      <c r="H18" s="17">
        <f>SUMIF($A$16:$A$18,"YES",F16:F18)</f>
        <v>0</v>
      </c>
      <c r="I18" s="17">
        <v>5800000</v>
      </c>
      <c r="J18" s="1">
        <f>SUM(I16:I18)</f>
        <v>41349170</v>
      </c>
      <c r="K18" s="17">
        <f>SUMIF($A$16:$A$18,"YES",I16:I18)</f>
        <v>0</v>
      </c>
      <c r="L18" s="21"/>
      <c r="M18" s="1">
        <v>1032946</v>
      </c>
      <c r="N18" s="1">
        <v>2065892</v>
      </c>
      <c r="O18" s="1">
        <v>2065892</v>
      </c>
      <c r="P18" s="1">
        <v>688631</v>
      </c>
      <c r="Q18" s="1">
        <f>IF(($E18+2020-Q$4)&gt;1,$F18,IF(($E18+2020-Q$4)&gt;0,($E18+2020-Q$4)*$F18,0))</f>
        <v>0</v>
      </c>
      <c r="R18" s="1">
        <f t="shared" si="6"/>
        <v>0</v>
      </c>
      <c r="S18" s="1">
        <f t="shared" si="6"/>
        <v>0</v>
      </c>
      <c r="T18" s="1">
        <f t="shared" si="6"/>
        <v>0</v>
      </c>
      <c r="U18" s="1">
        <f t="shared" si="6"/>
        <v>0</v>
      </c>
      <c r="V18" s="1">
        <f t="shared" si="6"/>
        <v>0</v>
      </c>
      <c r="W18" s="1">
        <f t="shared" si="6"/>
        <v>0</v>
      </c>
      <c r="X18" s="1">
        <f t="shared" si="6"/>
        <v>0</v>
      </c>
      <c r="Y18" s="1">
        <f t="shared" si="6"/>
        <v>0</v>
      </c>
      <c r="Z18" s="1">
        <f t="shared" si="6"/>
        <v>0</v>
      </c>
      <c r="AA18" s="1">
        <f t="shared" si="6"/>
        <v>0</v>
      </c>
      <c r="AB18" s="1">
        <f t="shared" si="6"/>
        <v>0</v>
      </c>
      <c r="AC18" s="1">
        <f t="shared" si="6"/>
        <v>0</v>
      </c>
    </row>
    <row r="19" spans="1:29" x14ac:dyDescent="0.35">
      <c r="A19" s="33" t="s">
        <v>44</v>
      </c>
      <c r="B19" s="36" t="s">
        <v>12</v>
      </c>
      <c r="C19" s="19"/>
      <c r="D19" t="s">
        <v>18</v>
      </c>
      <c r="E19" s="37">
        <f>I19/F19</f>
        <v>1.2997028031510767</v>
      </c>
      <c r="F19" s="1">
        <v>54320226</v>
      </c>
      <c r="G19" s="1">
        <f>F19</f>
        <v>54320226</v>
      </c>
      <c r="H19" s="1">
        <f>SUMIF($A$19,"YES",F19)</f>
        <v>54320226</v>
      </c>
      <c r="I19" s="1">
        <v>70600150</v>
      </c>
      <c r="J19" s="1">
        <f>I19</f>
        <v>70600150</v>
      </c>
      <c r="K19" s="1">
        <f>SUMIF($A$19,"YES",I19)</f>
        <v>70600150</v>
      </c>
      <c r="L19" s="21"/>
      <c r="M19" s="1">
        <v>25092338</v>
      </c>
      <c r="N19" s="1">
        <f>I19-M19</f>
        <v>45507812</v>
      </c>
      <c r="O19" s="1">
        <f>IF(($E19+2020-O$4)&gt;1,$F19,IF(($E19+2020-O$4)&gt;0,($E19+2020-O$4)*$F19,0))</f>
        <v>0</v>
      </c>
      <c r="P19" s="1">
        <f>IF(($E19+2020-P$4)&gt;1,$F19,IF(($E19+2020-P$4)&gt;0,($E19+2020-P$4)*$F19,0))</f>
        <v>0</v>
      </c>
      <c r="Q19" s="1">
        <f>IF(($E19+2020-Q$4)&gt;1,$F19,IF(($E19+2020-Q$4)&gt;0,($E19+2020-Q$4)*$F19,0))</f>
        <v>0</v>
      </c>
      <c r="R19" s="1">
        <f t="shared" si="6"/>
        <v>0</v>
      </c>
      <c r="S19" s="1">
        <f t="shared" si="6"/>
        <v>0</v>
      </c>
      <c r="T19" s="1">
        <f t="shared" si="6"/>
        <v>0</v>
      </c>
      <c r="U19" s="1">
        <f t="shared" si="6"/>
        <v>0</v>
      </c>
      <c r="V19" s="1">
        <f t="shared" si="6"/>
        <v>0</v>
      </c>
      <c r="W19" s="1">
        <f t="shared" si="6"/>
        <v>0</v>
      </c>
      <c r="X19" s="1">
        <f t="shared" si="6"/>
        <v>0</v>
      </c>
      <c r="Y19" s="1">
        <f t="shared" si="6"/>
        <v>0</v>
      </c>
      <c r="Z19" s="1">
        <f t="shared" si="6"/>
        <v>0</v>
      </c>
      <c r="AA19" s="1">
        <f t="shared" si="6"/>
        <v>0</v>
      </c>
      <c r="AB19" s="1">
        <f t="shared" si="6"/>
        <v>0</v>
      </c>
      <c r="AC19" s="1">
        <f t="shared" si="6"/>
        <v>0</v>
      </c>
    </row>
    <row r="21" spans="1:29" x14ac:dyDescent="0.35">
      <c r="E21" t="s">
        <v>19</v>
      </c>
      <c r="G21" s="2">
        <f>G9+G14</f>
        <v>95327140</v>
      </c>
      <c r="H21" s="2">
        <f>H9+H14</f>
        <v>55205073</v>
      </c>
      <c r="J21" s="2">
        <f>J9+J14</f>
        <v>349764329</v>
      </c>
      <c r="K21" s="2">
        <f>K9+K14</f>
        <v>160363140</v>
      </c>
      <c r="N21" s="2"/>
    </row>
    <row r="22" spans="1:29" x14ac:dyDescent="0.35">
      <c r="A22" s="139" t="s">
        <v>77</v>
      </c>
      <c r="B22" s="140"/>
      <c r="E22" t="s">
        <v>17</v>
      </c>
      <c r="G22" s="2">
        <f>G18+G19</f>
        <v>69480390</v>
      </c>
      <c r="H22" s="2">
        <f>H18+H19</f>
        <v>54320226</v>
      </c>
      <c r="J22" s="2">
        <f>J18+J19</f>
        <v>111949320</v>
      </c>
      <c r="K22" s="2">
        <f>K18+K19</f>
        <v>70600150</v>
      </c>
      <c r="M22" s="42"/>
    </row>
    <row r="23" spans="1:29" ht="15" thickBot="1" x14ac:dyDescent="0.4">
      <c r="A23" s="141" t="s">
        <v>58</v>
      </c>
      <c r="B23" s="142"/>
      <c r="E23" t="s">
        <v>23</v>
      </c>
      <c r="G23" s="6">
        <f>SUM(G21:G22)</f>
        <v>164807530</v>
      </c>
      <c r="H23" s="6">
        <f>SUM(H21:H22)</f>
        <v>109525299</v>
      </c>
      <c r="J23" s="6">
        <f>SUM(J21:J22)</f>
        <v>461713649</v>
      </c>
      <c r="K23" s="6">
        <f>SUM(K21:K22)</f>
        <v>230963290</v>
      </c>
      <c r="M23" s="42"/>
    </row>
    <row r="24" spans="1:29" ht="15" thickTop="1" x14ac:dyDescent="0.35">
      <c r="A24" s="173">
        <f>C43/H43</f>
        <v>25242871.996313926</v>
      </c>
      <c r="B24" s="144" t="s">
        <v>19</v>
      </c>
      <c r="F24" t="s">
        <v>63</v>
      </c>
      <c r="M24" s="42"/>
      <c r="S24" s="1"/>
      <c r="T24" s="1"/>
      <c r="U24" s="1"/>
      <c r="V24" s="1"/>
      <c r="W24" s="1"/>
    </row>
    <row r="25" spans="1:29" x14ac:dyDescent="0.35">
      <c r="A25" s="173">
        <f>C44/H44</f>
        <v>46491276.737863302</v>
      </c>
      <c r="B25" s="144" t="s">
        <v>17</v>
      </c>
      <c r="C25" s="59"/>
      <c r="M25" s="42"/>
    </row>
    <row r="26" spans="1:29" ht="15" thickBot="1" x14ac:dyDescent="0.4">
      <c r="A26" s="145">
        <f>SUM(A24:A25)</f>
        <v>71734148.734177232</v>
      </c>
      <c r="B26" s="144" t="s">
        <v>23</v>
      </c>
      <c r="M26" s="42"/>
    </row>
    <row r="27" spans="1:29" ht="15" thickTop="1" x14ac:dyDescent="0.35">
      <c r="A27" s="146"/>
      <c r="B27" s="147"/>
      <c r="M27" s="42"/>
    </row>
    <row r="28" spans="1:29" x14ac:dyDescent="0.35">
      <c r="O28" s="42"/>
    </row>
    <row r="29" spans="1:29" x14ac:dyDescent="0.35">
      <c r="A29" s="148"/>
      <c r="B29" s="149"/>
      <c r="C29" s="174" t="s">
        <v>61</v>
      </c>
      <c r="D29" s="174"/>
      <c r="E29" s="174"/>
      <c r="F29" s="174"/>
      <c r="G29" s="175"/>
      <c r="L29" s="24" t="s">
        <v>44</v>
      </c>
      <c r="M29" s="23" t="s">
        <v>59</v>
      </c>
      <c r="Q29" s="42"/>
    </row>
    <row r="30" spans="1:29" x14ac:dyDescent="0.35">
      <c r="A30" s="153"/>
      <c r="B30" s="154"/>
      <c r="C30" s="176" t="s">
        <v>73</v>
      </c>
      <c r="D30" s="177"/>
      <c r="E30" s="177"/>
      <c r="F30" s="177"/>
      <c r="G30" s="178"/>
      <c r="L30" s="24" t="s">
        <v>45</v>
      </c>
      <c r="M30" s="23" t="s">
        <v>60</v>
      </c>
      <c r="Q30" s="42"/>
    </row>
    <row r="31" spans="1:29" x14ac:dyDescent="0.35">
      <c r="A31" s="153"/>
      <c r="B31" s="154"/>
      <c r="C31" s="155" t="s">
        <v>55</v>
      </c>
      <c r="D31" s="155">
        <v>2021</v>
      </c>
      <c r="E31" s="155">
        <v>2022</v>
      </c>
      <c r="F31" s="155">
        <v>2023</v>
      </c>
      <c r="G31" s="156">
        <v>2024</v>
      </c>
      <c r="Q31" s="42"/>
    </row>
    <row r="32" spans="1:29" x14ac:dyDescent="0.35">
      <c r="A32" s="157" t="s">
        <v>46</v>
      </c>
      <c r="B32" s="154"/>
      <c r="C32" s="154"/>
      <c r="D32" s="154"/>
      <c r="E32" s="154"/>
      <c r="F32" s="154"/>
      <c r="G32" s="158"/>
      <c r="Q32" s="42"/>
    </row>
    <row r="33" spans="1:22" x14ac:dyDescent="0.35">
      <c r="A33" s="153" t="s">
        <v>19</v>
      </c>
      <c r="B33" s="154"/>
      <c r="C33" s="159">
        <f>C70</f>
        <v>27527036</v>
      </c>
      <c r="D33" s="159">
        <f>D70</f>
        <v>54485793</v>
      </c>
      <c r="E33" s="159">
        <f>E70</f>
        <v>38491879</v>
      </c>
      <c r="F33" s="159">
        <f>F70</f>
        <v>29657551</v>
      </c>
      <c r="G33" s="160">
        <f>G70</f>
        <v>9720675</v>
      </c>
      <c r="Q33" s="42"/>
    </row>
    <row r="34" spans="1:22" x14ac:dyDescent="0.35">
      <c r="A34" s="153" t="s">
        <v>17</v>
      </c>
      <c r="B34" s="154"/>
      <c r="C34" s="159">
        <f>C86</f>
        <v>25092338</v>
      </c>
      <c r="D34" s="159">
        <f>D86</f>
        <v>45507812</v>
      </c>
      <c r="E34" s="159">
        <f>E86</f>
        <v>0</v>
      </c>
      <c r="F34" s="159">
        <f>F86</f>
        <v>0</v>
      </c>
      <c r="G34" s="160">
        <f>G86</f>
        <v>0</v>
      </c>
      <c r="Q34" s="42"/>
    </row>
    <row r="35" spans="1:22" ht="15" thickBot="1" x14ac:dyDescent="0.4">
      <c r="A35" s="153" t="s">
        <v>23</v>
      </c>
      <c r="B35" s="154"/>
      <c r="C35" s="161">
        <f>SUM(C33:C34)</f>
        <v>52619374</v>
      </c>
      <c r="D35" s="161">
        <f t="shared" ref="D35" si="7">SUM(D33:D34)</f>
        <v>99993605</v>
      </c>
      <c r="E35" s="161">
        <f>SUM(E33:E34)</f>
        <v>38491879</v>
      </c>
      <c r="F35" s="161">
        <f>SUM(F33:F34)</f>
        <v>29657551</v>
      </c>
      <c r="G35" s="162">
        <f>SUM(G33:G34)</f>
        <v>9720675</v>
      </c>
      <c r="Q35" s="42"/>
    </row>
    <row r="36" spans="1:22" ht="15" thickTop="1" x14ac:dyDescent="0.35">
      <c r="A36" s="153"/>
      <c r="B36" s="154"/>
      <c r="C36" s="154"/>
      <c r="D36" s="154"/>
      <c r="E36" s="154"/>
      <c r="F36" s="154"/>
      <c r="G36" s="158"/>
      <c r="Q36" s="42"/>
    </row>
    <row r="37" spans="1:22" x14ac:dyDescent="0.35">
      <c r="A37" s="157" t="s">
        <v>47</v>
      </c>
      <c r="B37" s="154"/>
      <c r="C37" s="154"/>
      <c r="D37" s="154"/>
      <c r="E37" s="154"/>
      <c r="F37" s="154"/>
      <c r="G37" s="158"/>
      <c r="Q37" s="7"/>
    </row>
    <row r="38" spans="1:22" x14ac:dyDescent="0.35">
      <c r="A38" s="153" t="s">
        <v>19</v>
      </c>
      <c r="B38" s="154"/>
      <c r="C38" s="163">
        <f>C67</f>
        <v>14981100.501843037</v>
      </c>
      <c r="D38" s="163">
        <f>D67</f>
        <v>29962201.003686074</v>
      </c>
      <c r="E38" s="163">
        <f>E67</f>
        <v>29962201.003686074</v>
      </c>
      <c r="F38" s="163">
        <f>F67</f>
        <v>29962201.003686074</v>
      </c>
      <c r="G38" s="164">
        <f>G67</f>
        <v>29962201.003686074</v>
      </c>
    </row>
    <row r="39" spans="1:22" x14ac:dyDescent="0.35">
      <c r="A39" s="153" t="s">
        <v>17</v>
      </c>
      <c r="B39" s="154"/>
      <c r="C39" s="163">
        <f>C83</f>
        <v>3914474.631068348</v>
      </c>
      <c r="D39" s="163">
        <f>D83</f>
        <v>7828949.2621366959</v>
      </c>
      <c r="E39" s="163">
        <f>E83</f>
        <v>7828949.2621366959</v>
      </c>
      <c r="F39" s="163">
        <f>F83</f>
        <v>7828949.2621366959</v>
      </c>
      <c r="G39" s="164">
        <f>G83</f>
        <v>7828949.2621366959</v>
      </c>
    </row>
    <row r="40" spans="1:22" ht="15" thickBot="1" x14ac:dyDescent="0.4">
      <c r="A40" s="153" t="s">
        <v>23</v>
      </c>
      <c r="B40" s="154"/>
      <c r="C40" s="161">
        <f>SUM(C38:C39)</f>
        <v>18895575.132911384</v>
      </c>
      <c r="D40" s="161">
        <f t="shared" ref="D40" si="8">SUM(D38:D39)</f>
        <v>37791150.265822768</v>
      </c>
      <c r="E40" s="161">
        <f>SUM(E38:E39)</f>
        <v>37791150.265822768</v>
      </c>
      <c r="F40" s="161">
        <f>SUM(F38:F39)</f>
        <v>37791150.265822768</v>
      </c>
      <c r="G40" s="162">
        <f>SUM(G38:G39)</f>
        <v>37791150.265822768</v>
      </c>
    </row>
    <row r="41" spans="1:22" ht="15" thickTop="1" x14ac:dyDescent="0.35">
      <c r="A41" s="153"/>
      <c r="B41" s="154"/>
      <c r="C41" s="154"/>
      <c r="D41" s="154"/>
      <c r="E41" s="154"/>
      <c r="F41" s="154"/>
      <c r="G41" s="158"/>
    </row>
    <row r="42" spans="1:22" x14ac:dyDescent="0.35">
      <c r="A42" s="157" t="s">
        <v>48</v>
      </c>
      <c r="B42" s="154"/>
      <c r="C42" s="154"/>
      <c r="D42" s="154"/>
      <c r="E42" s="154"/>
      <c r="F42" s="154"/>
      <c r="G42" s="158"/>
    </row>
    <row r="43" spans="1:22" s="19" customFormat="1" x14ac:dyDescent="0.35">
      <c r="A43" s="153" t="s">
        <v>19</v>
      </c>
      <c r="B43" s="154"/>
      <c r="C43" s="159">
        <f>C38-C33</f>
        <v>-12545935.498156963</v>
      </c>
      <c r="D43" s="159">
        <f t="shared" ref="D43:G43" si="9">D38-D33</f>
        <v>-24523591.996313926</v>
      </c>
      <c r="E43" s="159">
        <f t="shared" si="9"/>
        <v>-8529677.9963139258</v>
      </c>
      <c r="F43" s="159">
        <f t="shared" si="9"/>
        <v>304650.00368607417</v>
      </c>
      <c r="G43" s="160">
        <f t="shared" si="9"/>
        <v>20241526.003686074</v>
      </c>
      <c r="H43" s="43">
        <f>C43/'BR 15'!I44</f>
        <v>-0.49700903684766834</v>
      </c>
      <c r="Q43"/>
      <c r="R43"/>
      <c r="S43"/>
      <c r="T43"/>
      <c r="U43"/>
      <c r="V43"/>
    </row>
    <row r="44" spans="1:22" s="19" customFormat="1" x14ac:dyDescent="0.35">
      <c r="A44" s="153" t="s">
        <v>17</v>
      </c>
      <c r="B44" s="154"/>
      <c r="C44" s="159">
        <f t="shared" ref="C44:G44" si="10">C39-C34</f>
        <v>-21177863.368931651</v>
      </c>
      <c r="D44" s="159">
        <f t="shared" si="10"/>
        <v>-37678862.737863302</v>
      </c>
      <c r="E44" s="159">
        <f t="shared" si="10"/>
        <v>7828949.2621366959</v>
      </c>
      <c r="F44" s="159">
        <f t="shared" si="10"/>
        <v>7828949.2621366959</v>
      </c>
      <c r="G44" s="160">
        <f t="shared" si="10"/>
        <v>7828949.2621366959</v>
      </c>
      <c r="H44" s="43">
        <f>C44/'BR 15'!I45</f>
        <v>-0.45552337674744975</v>
      </c>
      <c r="Q44"/>
      <c r="R44"/>
      <c r="S44"/>
      <c r="T44"/>
      <c r="U44"/>
      <c r="V44"/>
    </row>
    <row r="45" spans="1:22" s="19" customFormat="1" ht="15" customHeight="1" thickBot="1" x14ac:dyDescent="0.4">
      <c r="A45" s="153" t="s">
        <v>23</v>
      </c>
      <c r="B45" s="154"/>
      <c r="C45" s="161">
        <f>SUM(C43:C44)</f>
        <v>-33723798.867088616</v>
      </c>
      <c r="D45" s="161">
        <f t="shared" ref="D45" si="11">SUM(D43:D44)</f>
        <v>-62202454.734177232</v>
      </c>
      <c r="E45" s="161">
        <f>SUM(E43:E44)</f>
        <v>-700728.73417722993</v>
      </c>
      <c r="F45" s="161">
        <f>SUM(F43:F44)</f>
        <v>8133599.2658227701</v>
      </c>
      <c r="G45" s="162">
        <f>SUM(G43:G44)</f>
        <v>28070475.265822768</v>
      </c>
      <c r="Q45"/>
      <c r="R45"/>
      <c r="S45"/>
      <c r="T45"/>
      <c r="U45"/>
      <c r="V45"/>
    </row>
    <row r="46" spans="1:22" s="19" customFormat="1" ht="15" customHeight="1" thickTop="1" x14ac:dyDescent="0.35">
      <c r="A46" s="165"/>
      <c r="B46" s="166"/>
      <c r="C46" s="167"/>
      <c r="D46" s="167"/>
      <c r="E46" s="167"/>
      <c r="F46" s="167"/>
      <c r="G46" s="168"/>
      <c r="Q46"/>
      <c r="R46"/>
      <c r="S46"/>
      <c r="T46"/>
      <c r="U46"/>
      <c r="V46"/>
    </row>
    <row r="47" spans="1:22" x14ac:dyDescent="0.35">
      <c r="C47" s="10"/>
      <c r="D47" s="10"/>
      <c r="E47" s="10"/>
      <c r="F47" s="10"/>
      <c r="G47" s="10"/>
      <c r="H47" s="10"/>
    </row>
    <row r="49" spans="1:53" x14ac:dyDescent="0.35">
      <c r="A49" s="20"/>
      <c r="B49" s="20"/>
      <c r="C49" s="20"/>
      <c r="D49" s="20"/>
      <c r="E49" s="20"/>
      <c r="F49" s="20"/>
      <c r="G49" s="20"/>
      <c r="H49" s="20"/>
      <c r="I49" s="20"/>
      <c r="J49" s="20"/>
      <c r="K49" s="20"/>
      <c r="L49" s="20"/>
      <c r="M49" s="20"/>
      <c r="N49" s="20"/>
      <c r="O49" s="20"/>
      <c r="P49" s="20"/>
      <c r="Q49" s="20"/>
      <c r="R49" s="20"/>
      <c r="S49" s="20"/>
      <c r="T49" s="20"/>
      <c r="U49" s="20"/>
      <c r="V49" s="20"/>
      <c r="W49" s="20"/>
      <c r="X49" s="20"/>
      <c r="Y49" s="20"/>
      <c r="Z49" s="20"/>
      <c r="AA49" s="20"/>
      <c r="AB49" s="20"/>
      <c r="AC49" s="20"/>
      <c r="AD49" s="20"/>
      <c r="AE49" s="20"/>
      <c r="AF49" s="20"/>
      <c r="AG49" s="20"/>
      <c r="AH49" s="20"/>
      <c r="AI49" s="20"/>
      <c r="AJ49" s="20"/>
      <c r="AK49" s="20"/>
      <c r="AL49" s="20"/>
      <c r="AM49" s="20"/>
      <c r="AN49" s="20"/>
      <c r="AO49" s="20"/>
      <c r="AP49" s="20"/>
      <c r="AQ49" s="20"/>
      <c r="AR49" s="20"/>
      <c r="AS49" s="20"/>
      <c r="AT49" s="20"/>
      <c r="AU49" s="20"/>
      <c r="AV49" s="20"/>
      <c r="AW49" s="20"/>
      <c r="AX49" s="20"/>
      <c r="AY49" s="20"/>
      <c r="AZ49" s="20"/>
      <c r="BA49" s="20"/>
    </row>
    <row r="50" spans="1:53" x14ac:dyDescent="0.35">
      <c r="BA50" s="22"/>
    </row>
    <row r="51" spans="1:53" x14ac:dyDescent="0.35">
      <c r="B51" s="9"/>
      <c r="C51" s="9" t="s">
        <v>55</v>
      </c>
      <c r="D51" s="9">
        <v>2021</v>
      </c>
      <c r="E51" s="9">
        <v>2022</v>
      </c>
      <c r="F51" s="9">
        <v>2023</v>
      </c>
      <c r="G51" s="9">
        <v>2024</v>
      </c>
      <c r="H51" s="9">
        <v>2025</v>
      </c>
      <c r="I51" s="9">
        <v>2026</v>
      </c>
      <c r="J51" s="9">
        <v>2027</v>
      </c>
      <c r="K51" s="9">
        <v>2028</v>
      </c>
      <c r="L51" s="9">
        <v>2029</v>
      </c>
      <c r="M51" s="9">
        <v>2030</v>
      </c>
      <c r="N51" s="9">
        <v>2031</v>
      </c>
      <c r="O51" s="9">
        <v>2032</v>
      </c>
      <c r="P51" s="9">
        <v>2033</v>
      </c>
      <c r="Q51" s="9">
        <v>2034</v>
      </c>
      <c r="R51" s="9">
        <v>2035</v>
      </c>
      <c r="S51" s="9">
        <v>2036</v>
      </c>
      <c r="T51" s="9">
        <v>2037</v>
      </c>
      <c r="U51" s="9">
        <v>2038</v>
      </c>
      <c r="V51" s="9">
        <v>2039</v>
      </c>
      <c r="W51" s="9">
        <v>2040</v>
      </c>
      <c r="X51" s="9">
        <v>2041</v>
      </c>
      <c r="Y51" s="9">
        <v>2042</v>
      </c>
      <c r="Z51" s="9">
        <v>2044</v>
      </c>
      <c r="AA51" s="9">
        <v>2045</v>
      </c>
      <c r="AB51" s="9">
        <v>2046</v>
      </c>
      <c r="AC51" s="9">
        <v>2047</v>
      </c>
      <c r="AD51" s="9">
        <v>2048</v>
      </c>
      <c r="AE51" s="9">
        <v>2049</v>
      </c>
      <c r="AF51" s="9">
        <v>2050</v>
      </c>
      <c r="AG51" s="9">
        <v>2051</v>
      </c>
      <c r="AH51" s="9">
        <v>2052</v>
      </c>
      <c r="AI51" s="9">
        <v>2053</v>
      </c>
      <c r="AJ51" s="9">
        <v>2054</v>
      </c>
      <c r="AK51" s="9">
        <v>2055</v>
      </c>
      <c r="AL51" s="9">
        <v>2056</v>
      </c>
      <c r="AM51" s="9">
        <v>2057</v>
      </c>
      <c r="AN51" s="9">
        <v>2058</v>
      </c>
      <c r="AO51" s="9">
        <v>2059</v>
      </c>
      <c r="AP51" s="9">
        <v>2060</v>
      </c>
      <c r="AQ51" s="9">
        <v>2061</v>
      </c>
      <c r="AR51" s="9">
        <v>2062</v>
      </c>
      <c r="AS51" s="9">
        <v>2063</v>
      </c>
      <c r="AT51" s="9">
        <v>2064</v>
      </c>
      <c r="AU51" s="9">
        <v>2065</v>
      </c>
      <c r="AV51" s="9">
        <v>2066</v>
      </c>
      <c r="AW51" s="9">
        <v>2067</v>
      </c>
      <c r="AX51" s="9">
        <v>2068</v>
      </c>
    </row>
    <row r="52" spans="1:53" x14ac:dyDescent="0.35">
      <c r="A52" t="s">
        <v>24</v>
      </c>
      <c r="B52" s="10"/>
      <c r="C52" s="169">
        <f>25623860.8818532/2</f>
        <v>12811930.4409266</v>
      </c>
      <c r="D52" s="10">
        <v>24015464.813689981</v>
      </c>
      <c r="E52" s="10">
        <v>24399212.795614909</v>
      </c>
      <c r="F52" s="10">
        <v>23634456.756879337</v>
      </c>
      <c r="G52" s="10">
        <v>23865161.310801934</v>
      </c>
      <c r="H52" s="10">
        <v>24306294.826883312</v>
      </c>
      <c r="I52" s="10">
        <v>24965790.475091487</v>
      </c>
      <c r="J52" s="10">
        <v>23994154.745493572</v>
      </c>
      <c r="K52" s="10">
        <v>25275772.89397119</v>
      </c>
      <c r="L52" s="10">
        <v>26131056.095991936</v>
      </c>
      <c r="M52" s="10">
        <v>26028841.090108141</v>
      </c>
      <c r="N52" s="10">
        <v>24812903.904887941</v>
      </c>
      <c r="O52" s="10">
        <v>23616537.393727422</v>
      </c>
      <c r="P52" s="10">
        <v>24612433.532655373</v>
      </c>
      <c r="Q52" s="10">
        <v>24379856.166602965</v>
      </c>
      <c r="R52" s="10">
        <v>21803379.846335806</v>
      </c>
      <c r="S52" s="10">
        <v>21442106.062659975</v>
      </c>
      <c r="T52" s="10">
        <v>20081363.340709705</v>
      </c>
      <c r="U52" s="10">
        <v>19383929.508583747</v>
      </c>
      <c r="V52" s="10">
        <v>18667866.439330954</v>
      </c>
      <c r="W52" s="10">
        <v>17692594.477474216</v>
      </c>
      <c r="X52" s="10">
        <v>16999603.411349051</v>
      </c>
      <c r="Y52" s="10">
        <v>16285493.029040147</v>
      </c>
      <c r="Z52" s="10">
        <v>14870769.959598551</v>
      </c>
      <c r="AA52" s="10">
        <v>14451799.545705659</v>
      </c>
      <c r="AB52" s="10">
        <v>14026295.149741191</v>
      </c>
      <c r="AC52" s="10">
        <v>13562324.99235208</v>
      </c>
      <c r="AD52" s="10">
        <v>13071137.036764193</v>
      </c>
      <c r="AE52" s="10">
        <v>12596956.989343783</v>
      </c>
      <c r="AF52" s="10">
        <v>11804347.317637244</v>
      </c>
      <c r="AG52" s="10">
        <v>11123261.692925638</v>
      </c>
      <c r="AH52" s="10">
        <v>10481473.253878476</v>
      </c>
      <c r="AI52" s="10">
        <v>9876714.6368264724</v>
      </c>
      <c r="AJ52" s="10">
        <v>9306849.3001406919</v>
      </c>
      <c r="AK52" s="10">
        <v>8769863.9760802761</v>
      </c>
      <c r="AL52" s="10">
        <v>8263861.5581524372</v>
      </c>
      <c r="AM52" s="10">
        <v>7787054.3988565616</v>
      </c>
      <c r="AN52" s="10">
        <v>7337757.9941341998</v>
      </c>
      <c r="AO52" s="10">
        <v>6914385.0322127594</v>
      </c>
      <c r="AP52" s="10">
        <v>6515439.7858182443</v>
      </c>
      <c r="AQ52" s="10">
        <v>6139512.8279453134</v>
      </c>
      <c r="AR52" s="10">
        <v>5785276.0525161196</v>
      </c>
      <c r="AS52" s="10">
        <v>5451477.9823365202</v>
      </c>
      <c r="AT52" s="10">
        <v>5136939.3477731636</v>
      </c>
      <c r="AU52" s="10">
        <v>4840548.9205314796</v>
      </c>
      <c r="AV52" s="10">
        <v>4561259.5878157783</v>
      </c>
      <c r="AW52" s="10">
        <v>4298084.6530019213</v>
      </c>
      <c r="AX52" s="10">
        <v>3262386.3164512152</v>
      </c>
    </row>
    <row r="53" spans="1:53" x14ac:dyDescent="0.35">
      <c r="A53" s="11" t="s">
        <v>25</v>
      </c>
      <c r="B53" s="12"/>
      <c r="C53" s="12">
        <f>C52+B53</f>
        <v>12811930.4409266</v>
      </c>
      <c r="D53" s="12">
        <f t="shared" ref="D53" si="12">D52+C53</f>
        <v>36827395.254616581</v>
      </c>
      <c r="E53" s="12">
        <f>E52+D53</f>
        <v>61226608.050231487</v>
      </c>
      <c r="F53" s="12">
        <f t="shared" ref="F53" si="13">F52+E53</f>
        <v>84861064.807110816</v>
      </c>
      <c r="G53" s="12">
        <f>G52+F53</f>
        <v>108726226.11791275</v>
      </c>
      <c r="H53" s="12">
        <f t="shared" ref="H53" si="14">H52+G53</f>
        <v>133032520.94479607</v>
      </c>
      <c r="I53" s="12">
        <f>I52+H53</f>
        <v>157998311.41988754</v>
      </c>
      <c r="J53" s="12">
        <f t="shared" ref="J53" si="15">J52+I53</f>
        <v>181992466.1653811</v>
      </c>
      <c r="K53" s="12">
        <f>K52+J53</f>
        <v>207268239.05935228</v>
      </c>
      <c r="L53" s="12">
        <f t="shared" ref="L53:X53" si="16">L52+K53</f>
        <v>233399295.15534422</v>
      </c>
      <c r="M53" s="12">
        <f t="shared" si="16"/>
        <v>259428136.24545234</v>
      </c>
      <c r="N53" s="12">
        <f t="shared" si="16"/>
        <v>284241040.15034026</v>
      </c>
      <c r="O53" s="12">
        <f t="shared" si="16"/>
        <v>307857577.54406768</v>
      </c>
      <c r="P53" s="12">
        <f t="shared" si="16"/>
        <v>332470011.07672304</v>
      </c>
      <c r="Q53" s="12">
        <f t="shared" si="16"/>
        <v>356849867.24332601</v>
      </c>
      <c r="R53" s="12">
        <f t="shared" si="16"/>
        <v>378653247.08966184</v>
      </c>
      <c r="S53" s="12">
        <f t="shared" si="16"/>
        <v>400095353.15232182</v>
      </c>
      <c r="T53" s="12">
        <f t="shared" si="16"/>
        <v>420176716.4930315</v>
      </c>
      <c r="U53" s="12">
        <f t="shared" si="16"/>
        <v>439560646.00161523</v>
      </c>
      <c r="V53" s="12">
        <f t="shared" si="16"/>
        <v>458228512.44094616</v>
      </c>
      <c r="W53" s="12">
        <f t="shared" si="16"/>
        <v>475921106.91842037</v>
      </c>
      <c r="X53" s="12">
        <f t="shared" si="16"/>
        <v>492920710.32976943</v>
      </c>
      <c r="Y53" s="12">
        <f>Y52+X53</f>
        <v>509206203.35880959</v>
      </c>
      <c r="Z53" s="12">
        <f t="shared" ref="Z53:AX53" si="17">Z52+Y53</f>
        <v>524076973.31840813</v>
      </c>
      <c r="AA53" s="12">
        <f t="shared" si="17"/>
        <v>538528772.86411381</v>
      </c>
      <c r="AB53" s="12">
        <f t="shared" si="17"/>
        <v>552555068.01385498</v>
      </c>
      <c r="AC53" s="12">
        <f t="shared" si="17"/>
        <v>566117393.00620711</v>
      </c>
      <c r="AD53" s="12">
        <f t="shared" si="17"/>
        <v>579188530.04297125</v>
      </c>
      <c r="AE53" s="12">
        <f t="shared" si="17"/>
        <v>591785487.03231502</v>
      </c>
      <c r="AF53" s="12">
        <f t="shared" si="17"/>
        <v>603589834.34995222</v>
      </c>
      <c r="AG53" s="12">
        <f t="shared" si="17"/>
        <v>614713096.04287791</v>
      </c>
      <c r="AH53" s="12">
        <f t="shared" si="17"/>
        <v>625194569.29675639</v>
      </c>
      <c r="AI53" s="12">
        <f t="shared" si="17"/>
        <v>635071283.9335829</v>
      </c>
      <c r="AJ53" s="12">
        <f t="shared" si="17"/>
        <v>644378133.23372364</v>
      </c>
      <c r="AK53" s="12">
        <f t="shared" si="17"/>
        <v>653147997.20980394</v>
      </c>
      <c r="AL53" s="12">
        <f t="shared" si="17"/>
        <v>661411858.76795638</v>
      </c>
      <c r="AM53" s="12">
        <f t="shared" si="17"/>
        <v>669198913.1668129</v>
      </c>
      <c r="AN53" s="12">
        <f t="shared" si="17"/>
        <v>676536671.16094708</v>
      </c>
      <c r="AO53" s="12">
        <f t="shared" si="17"/>
        <v>683451056.19315982</v>
      </c>
      <c r="AP53" s="12">
        <f t="shared" si="17"/>
        <v>689966495.97897804</v>
      </c>
      <c r="AQ53" s="12">
        <f t="shared" si="17"/>
        <v>696106008.80692339</v>
      </c>
      <c r="AR53" s="12">
        <f t="shared" si="17"/>
        <v>701891284.85943949</v>
      </c>
      <c r="AS53" s="12">
        <f t="shared" si="17"/>
        <v>707342762.84177601</v>
      </c>
      <c r="AT53" s="12">
        <f t="shared" si="17"/>
        <v>712479702.18954921</v>
      </c>
      <c r="AU53" s="12">
        <f t="shared" si="17"/>
        <v>717320251.11008072</v>
      </c>
      <c r="AV53" s="12">
        <f t="shared" si="17"/>
        <v>721881510.69789648</v>
      </c>
      <c r="AW53" s="12">
        <f t="shared" si="17"/>
        <v>726179595.35089839</v>
      </c>
      <c r="AX53" s="12">
        <f t="shared" si="17"/>
        <v>729441981.66734958</v>
      </c>
    </row>
    <row r="55" spans="1:53" x14ac:dyDescent="0.35">
      <c r="A55" s="8" t="s">
        <v>29</v>
      </c>
    </row>
    <row r="56" spans="1:53" x14ac:dyDescent="0.35">
      <c r="A56" t="s">
        <v>26</v>
      </c>
      <c r="B56" s="12"/>
      <c r="C56" s="12">
        <f t="shared" ref="C56:AX56" si="18">C52/0.79</f>
        <v>16217633.469527341</v>
      </c>
      <c r="D56" s="12">
        <f t="shared" si="18"/>
        <v>30399322.548974659</v>
      </c>
      <c r="E56" s="12">
        <f t="shared" si="18"/>
        <v>30885079.488120139</v>
      </c>
      <c r="F56" s="12">
        <f t="shared" si="18"/>
        <v>29917033.869467515</v>
      </c>
      <c r="G56" s="12">
        <f t="shared" si="18"/>
        <v>30209064.950382195</v>
      </c>
      <c r="H56" s="12">
        <f t="shared" si="18"/>
        <v>30767461.806181408</v>
      </c>
      <c r="I56" s="12">
        <f t="shared" si="18"/>
        <v>31602266.424166437</v>
      </c>
      <c r="J56" s="12">
        <f t="shared" si="18"/>
        <v>30372347.779105786</v>
      </c>
      <c r="K56" s="12">
        <f t="shared" si="18"/>
        <v>31994649.232874922</v>
      </c>
      <c r="L56" s="12">
        <f t="shared" si="18"/>
        <v>33077286.197458144</v>
      </c>
      <c r="M56" s="12">
        <f t="shared" si="18"/>
        <v>32947900.114060938</v>
      </c>
      <c r="N56" s="12">
        <f t="shared" si="18"/>
        <v>31408739.120111316</v>
      </c>
      <c r="O56" s="12">
        <f t="shared" si="18"/>
        <v>29894351.131300531</v>
      </c>
      <c r="P56" s="12">
        <f t="shared" si="18"/>
        <v>31154979.155259963</v>
      </c>
      <c r="Q56" s="12">
        <f t="shared" si="18"/>
        <v>30860577.426079702</v>
      </c>
      <c r="R56" s="12">
        <f t="shared" si="18"/>
        <v>27599214.995361779</v>
      </c>
      <c r="S56" s="12">
        <f t="shared" si="18"/>
        <v>27141906.408430345</v>
      </c>
      <c r="T56" s="12">
        <f t="shared" si="18"/>
        <v>25419447.266721144</v>
      </c>
      <c r="U56" s="12">
        <f t="shared" si="18"/>
        <v>24536619.631118666</v>
      </c>
      <c r="V56" s="12">
        <f t="shared" si="18"/>
        <v>23630210.682697408</v>
      </c>
      <c r="W56" s="12">
        <f t="shared" si="18"/>
        <v>22395689.211992677</v>
      </c>
      <c r="X56" s="12">
        <f t="shared" si="18"/>
        <v>21518485.330821581</v>
      </c>
      <c r="Y56" s="12">
        <f t="shared" si="18"/>
        <v>20614548.1380255</v>
      </c>
      <c r="Z56" s="12">
        <f t="shared" si="18"/>
        <v>18823759.442529809</v>
      </c>
      <c r="AA56" s="12">
        <f t="shared" si="18"/>
        <v>18293417.146462858</v>
      </c>
      <c r="AB56" s="12">
        <f t="shared" si="18"/>
        <v>17754803.987014167</v>
      </c>
      <c r="AC56" s="12">
        <f t="shared" si="18"/>
        <v>17167499.990319088</v>
      </c>
      <c r="AD56" s="12">
        <f t="shared" si="18"/>
        <v>16545743.084511636</v>
      </c>
      <c r="AE56" s="12">
        <f t="shared" si="18"/>
        <v>15945515.176384535</v>
      </c>
      <c r="AF56" s="12">
        <f t="shared" si="18"/>
        <v>14942211.794477524</v>
      </c>
      <c r="AG56" s="12">
        <f t="shared" si="18"/>
        <v>14080078.092310933</v>
      </c>
      <c r="AH56" s="12">
        <f t="shared" si="18"/>
        <v>13267687.663137311</v>
      </c>
      <c r="AI56" s="12">
        <f t="shared" si="18"/>
        <v>12502170.426362623</v>
      </c>
      <c r="AJ56" s="12">
        <f t="shared" si="18"/>
        <v>11780821.898912268</v>
      </c>
      <c r="AK56" s="12">
        <f t="shared" si="18"/>
        <v>11101093.640607944</v>
      </c>
      <c r="AL56" s="12">
        <f t="shared" si="18"/>
        <v>10460584.250825869</v>
      </c>
      <c r="AM56" s="12">
        <f t="shared" si="18"/>
        <v>9857030.8846285585</v>
      </c>
      <c r="AN56" s="12">
        <f t="shared" si="18"/>
        <v>9288301.2583977208</v>
      </c>
      <c r="AO56" s="12">
        <f t="shared" si="18"/>
        <v>8752386.1167250108</v>
      </c>
      <c r="AP56" s="12">
        <f t="shared" si="18"/>
        <v>8247392.1339471443</v>
      </c>
      <c r="AQ56" s="12">
        <f t="shared" si="18"/>
        <v>7771535.2252472322</v>
      </c>
      <c r="AR56" s="12">
        <f t="shared" si="18"/>
        <v>7323134.2436912898</v>
      </c>
      <c r="AS56" s="12">
        <f t="shared" si="18"/>
        <v>6900605.0409323042</v>
      </c>
      <c r="AT56" s="12">
        <f t="shared" si="18"/>
        <v>6502454.8705989411</v>
      </c>
      <c r="AU56" s="12">
        <f t="shared" si="18"/>
        <v>6127277.1145968093</v>
      </c>
      <c r="AV56" s="12">
        <f t="shared" si="18"/>
        <v>5773746.313690858</v>
      </c>
      <c r="AW56" s="12">
        <f t="shared" si="18"/>
        <v>5440613.4848125586</v>
      </c>
      <c r="AX56" s="12">
        <f t="shared" si="18"/>
        <v>4129602.9322167281</v>
      </c>
    </row>
    <row r="57" spans="1:53" x14ac:dyDescent="0.35">
      <c r="A57" t="s">
        <v>27</v>
      </c>
      <c r="B57" s="12"/>
      <c r="C57" s="12">
        <f t="shared" ref="C57:AX57" si="19">C56+B57</f>
        <v>16217633.469527341</v>
      </c>
      <c r="D57" s="12">
        <f t="shared" si="19"/>
        <v>46616956.018501997</v>
      </c>
      <c r="E57" s="12">
        <f t="shared" si="19"/>
        <v>77502035.506622136</v>
      </c>
      <c r="F57" s="12">
        <f t="shared" si="19"/>
        <v>107419069.37608965</v>
      </c>
      <c r="G57" s="12">
        <f t="shared" si="19"/>
        <v>137628134.32647184</v>
      </c>
      <c r="H57" s="12">
        <f t="shared" si="19"/>
        <v>168395596.13265324</v>
      </c>
      <c r="I57" s="12">
        <f t="shared" si="19"/>
        <v>199997862.55681968</v>
      </c>
      <c r="J57" s="12">
        <f t="shared" si="19"/>
        <v>230370210.33592546</v>
      </c>
      <c r="K57" s="12">
        <f t="shared" si="19"/>
        <v>262364859.56880039</v>
      </c>
      <c r="L57" s="12">
        <f t="shared" si="19"/>
        <v>295442145.76625854</v>
      </c>
      <c r="M57" s="12">
        <f t="shared" si="19"/>
        <v>328390045.88031948</v>
      </c>
      <c r="N57" s="12">
        <f t="shared" si="19"/>
        <v>359798785.00043082</v>
      </c>
      <c r="O57" s="12">
        <f t="shared" si="19"/>
        <v>389693136.13173133</v>
      </c>
      <c r="P57" s="12">
        <f t="shared" si="19"/>
        <v>420848115.2869913</v>
      </c>
      <c r="Q57" s="12">
        <f t="shared" si="19"/>
        <v>451708692.71307099</v>
      </c>
      <c r="R57" s="12">
        <f t="shared" si="19"/>
        <v>479307907.70843279</v>
      </c>
      <c r="S57" s="12">
        <f t="shared" si="19"/>
        <v>506449814.11686313</v>
      </c>
      <c r="T57" s="12">
        <f t="shared" si="19"/>
        <v>531869261.38358426</v>
      </c>
      <c r="U57" s="12">
        <f t="shared" si="19"/>
        <v>556405881.01470292</v>
      </c>
      <c r="V57" s="12">
        <f t="shared" si="19"/>
        <v>580036091.69740033</v>
      </c>
      <c r="W57" s="12">
        <f t="shared" si="19"/>
        <v>602431780.90939295</v>
      </c>
      <c r="X57" s="12">
        <f t="shared" si="19"/>
        <v>623950266.24021459</v>
      </c>
      <c r="Y57" s="12">
        <f t="shared" si="19"/>
        <v>644564814.37824011</v>
      </c>
      <c r="Z57" s="12">
        <f t="shared" si="19"/>
        <v>663388573.82076991</v>
      </c>
      <c r="AA57" s="12">
        <f t="shared" si="19"/>
        <v>681681990.9672327</v>
      </c>
      <c r="AB57" s="12">
        <f t="shared" si="19"/>
        <v>699436794.95424688</v>
      </c>
      <c r="AC57" s="12">
        <f t="shared" si="19"/>
        <v>716604294.94456601</v>
      </c>
      <c r="AD57" s="12">
        <f t="shared" si="19"/>
        <v>733150038.02907765</v>
      </c>
      <c r="AE57" s="12">
        <f t="shared" si="19"/>
        <v>749095553.20546222</v>
      </c>
      <c r="AF57" s="12">
        <f t="shared" si="19"/>
        <v>764037764.9999398</v>
      </c>
      <c r="AG57" s="12">
        <f t="shared" si="19"/>
        <v>778117843.0922507</v>
      </c>
      <c r="AH57" s="12">
        <f t="shared" si="19"/>
        <v>791385530.75538802</v>
      </c>
      <c r="AI57" s="12">
        <f t="shared" si="19"/>
        <v>803887701.18175066</v>
      </c>
      <c r="AJ57" s="12">
        <f t="shared" si="19"/>
        <v>815668523.08066297</v>
      </c>
      <c r="AK57" s="12">
        <f t="shared" si="19"/>
        <v>826769616.72127092</v>
      </c>
      <c r="AL57" s="12">
        <f t="shared" si="19"/>
        <v>837230200.9720968</v>
      </c>
      <c r="AM57" s="12">
        <f t="shared" si="19"/>
        <v>847087231.85672534</v>
      </c>
      <c r="AN57" s="12">
        <f t="shared" si="19"/>
        <v>856375533.11512303</v>
      </c>
      <c r="AO57" s="12">
        <f t="shared" si="19"/>
        <v>865127919.231848</v>
      </c>
      <c r="AP57" s="12">
        <f t="shared" si="19"/>
        <v>873375311.36579514</v>
      </c>
      <c r="AQ57" s="12">
        <f t="shared" si="19"/>
        <v>881146846.5910424</v>
      </c>
      <c r="AR57" s="12">
        <f t="shared" si="19"/>
        <v>888469980.83473372</v>
      </c>
      <c r="AS57" s="12">
        <f t="shared" si="19"/>
        <v>895370585.87566602</v>
      </c>
      <c r="AT57" s="12">
        <f t="shared" si="19"/>
        <v>901873040.74626493</v>
      </c>
      <c r="AU57" s="12">
        <f t="shared" si="19"/>
        <v>908000317.86086178</v>
      </c>
      <c r="AV57" s="12">
        <f t="shared" si="19"/>
        <v>913774064.17455268</v>
      </c>
      <c r="AW57" s="12">
        <f t="shared" si="19"/>
        <v>919214677.6593653</v>
      </c>
      <c r="AX57" s="12">
        <f t="shared" si="19"/>
        <v>923344280.59158206</v>
      </c>
    </row>
    <row r="59" spans="1:53" x14ac:dyDescent="0.35">
      <c r="A59" s="3" t="s">
        <v>32</v>
      </c>
      <c r="B59" s="9"/>
      <c r="C59" s="9" t="s">
        <v>55</v>
      </c>
      <c r="D59" s="9">
        <v>2021</v>
      </c>
      <c r="E59" s="9">
        <v>2022</v>
      </c>
      <c r="F59" s="9">
        <v>2023</v>
      </c>
      <c r="G59" s="9">
        <v>2024</v>
      </c>
      <c r="H59" s="9">
        <v>2025</v>
      </c>
      <c r="I59" s="9">
        <v>2026</v>
      </c>
      <c r="J59" s="9">
        <v>2027</v>
      </c>
      <c r="K59" s="9">
        <v>2028</v>
      </c>
      <c r="L59" s="9">
        <v>2029</v>
      </c>
      <c r="M59" s="9">
        <v>2030</v>
      </c>
      <c r="N59" s="9">
        <v>2031</v>
      </c>
      <c r="O59" s="9">
        <v>2032</v>
      </c>
      <c r="P59" s="9">
        <v>2033</v>
      </c>
      <c r="Q59" s="9">
        <v>2034</v>
      </c>
      <c r="R59" s="9">
        <v>2035</v>
      </c>
      <c r="S59" s="9">
        <v>2036</v>
      </c>
      <c r="T59" s="9">
        <v>2037</v>
      </c>
      <c r="U59" s="9">
        <v>2038</v>
      </c>
      <c r="V59" s="9">
        <v>2039</v>
      </c>
      <c r="W59" s="9">
        <v>2040</v>
      </c>
      <c r="X59" s="9">
        <v>2041</v>
      </c>
      <c r="Y59" s="9">
        <v>2042</v>
      </c>
      <c r="Z59" s="9">
        <v>2044</v>
      </c>
      <c r="AA59" s="9">
        <v>2045</v>
      </c>
      <c r="AB59" s="9">
        <v>2046</v>
      </c>
      <c r="AC59" s="9">
        <v>2047</v>
      </c>
      <c r="AD59" s="9">
        <v>2048</v>
      </c>
      <c r="AE59" s="9">
        <v>2049</v>
      </c>
      <c r="AF59" s="9">
        <v>2050</v>
      </c>
      <c r="AG59" s="9">
        <v>2051</v>
      </c>
      <c r="AH59" s="9">
        <v>2052</v>
      </c>
      <c r="AI59" s="9">
        <v>2053</v>
      </c>
      <c r="AJ59" s="9">
        <v>2054</v>
      </c>
      <c r="AK59" s="9">
        <v>2055</v>
      </c>
      <c r="AL59" s="9">
        <v>2056</v>
      </c>
      <c r="AM59" s="9">
        <v>2057</v>
      </c>
      <c r="AN59" s="9">
        <v>2058</v>
      </c>
      <c r="AO59" s="9">
        <v>2059</v>
      </c>
      <c r="AP59" s="9">
        <v>2060</v>
      </c>
      <c r="AQ59" s="9">
        <v>2061</v>
      </c>
      <c r="AR59" s="9">
        <v>2062</v>
      </c>
      <c r="AS59" s="9">
        <v>2063</v>
      </c>
      <c r="AT59" s="9">
        <v>2064</v>
      </c>
      <c r="AU59" s="9">
        <v>2065</v>
      </c>
      <c r="AV59" s="9">
        <v>2066</v>
      </c>
      <c r="AW59" s="9">
        <v>2067</v>
      </c>
      <c r="AX59" s="9">
        <v>2068</v>
      </c>
    </row>
    <row r="61" spans="1:53" x14ac:dyDescent="0.35">
      <c r="A61" s="8" t="s">
        <v>30</v>
      </c>
    </row>
    <row r="62" spans="1:53" x14ac:dyDescent="0.35">
      <c r="A62" t="s">
        <v>26</v>
      </c>
      <c r="B62" s="12"/>
      <c r="C62" s="12">
        <f>C$56*ARAM!$D$7</f>
        <v>12811930.4409266</v>
      </c>
      <c r="D62" s="12">
        <f>D$56*ARAM!$D$7</f>
        <v>24015464.813689981</v>
      </c>
      <c r="E62" s="12">
        <f>E$56*ARAM!$D$7</f>
        <v>24399212.795614909</v>
      </c>
      <c r="F62" s="12">
        <f>F$56*ARAM!$D$7</f>
        <v>23634456.756879337</v>
      </c>
      <c r="G62" s="12">
        <f>G$56*ARAM!$D$7</f>
        <v>23865161.310801934</v>
      </c>
      <c r="H62" s="12">
        <f>H$56*ARAM!$D$7</f>
        <v>24306294.826883312</v>
      </c>
      <c r="I62" s="12">
        <f>I$56*ARAM!$D$7</f>
        <v>24965790.475091487</v>
      </c>
      <c r="J62" s="12">
        <f>J$56*ARAM!$D$7</f>
        <v>23994154.745493572</v>
      </c>
      <c r="K62" s="12">
        <f>K$56*ARAM!$D$7</f>
        <v>25275772.89397119</v>
      </c>
      <c r="L62" s="12">
        <f>L$56*ARAM!$D$7</f>
        <v>26131056.095991936</v>
      </c>
      <c r="M62" s="12">
        <f>M$56*ARAM!$D$7</f>
        <v>26028841.090108141</v>
      </c>
      <c r="N62" s="12">
        <f>N$56*ARAM!$D$7</f>
        <v>24812903.904887941</v>
      </c>
      <c r="O62" s="12">
        <f>O$56*ARAM!$D$7</f>
        <v>23616537.393727422</v>
      </c>
      <c r="P62" s="12">
        <f>P$56*ARAM!$D$7</f>
        <v>24612433.532655373</v>
      </c>
      <c r="Q62" s="12">
        <f>Q$56*ARAM!$D$7</f>
        <v>24379856.166602965</v>
      </c>
      <c r="R62" s="12">
        <f>R$56*ARAM!$D$7</f>
        <v>21803379.846335806</v>
      </c>
      <c r="S62" s="12">
        <f>S$56*ARAM!$D$7</f>
        <v>21442106.062659975</v>
      </c>
      <c r="T62" s="12">
        <f>T$56*ARAM!$D$7</f>
        <v>20081363.340709705</v>
      </c>
      <c r="U62" s="12">
        <f>U$56*ARAM!$D$7</f>
        <v>19383929.508583747</v>
      </c>
      <c r="V62" s="12">
        <f>V$56*ARAM!$D$7</f>
        <v>18667866.439330954</v>
      </c>
      <c r="W62" s="12">
        <f>W$56*ARAM!$D$7</f>
        <v>17692594.477474216</v>
      </c>
      <c r="X62" s="12">
        <f>X$56*ARAM!$D$7</f>
        <v>16999603.411349051</v>
      </c>
      <c r="Y62" s="12">
        <f>Y$56*ARAM!$D$7</f>
        <v>16285493.029040145</v>
      </c>
      <c r="Z62" s="12">
        <f>Z$56*ARAM!$D$7</f>
        <v>14870769.959598549</v>
      </c>
      <c r="AA62" s="12">
        <f>AA$56*ARAM!$D$7</f>
        <v>14451799.545705657</v>
      </c>
      <c r="AB62" s="12">
        <f>AB$56*ARAM!$D$7</f>
        <v>14026295.149741193</v>
      </c>
      <c r="AC62" s="12">
        <f>AC$56*ARAM!$D$7</f>
        <v>13562324.99235208</v>
      </c>
      <c r="AD62" s="12">
        <f>AD$56*ARAM!$D$7</f>
        <v>13071137.036764193</v>
      </c>
      <c r="AE62" s="12">
        <f>AE$56*ARAM!$D$7</f>
        <v>12596956.989343783</v>
      </c>
      <c r="AF62" s="12">
        <f>AF$56*ARAM!$D$7</f>
        <v>11804347.317637244</v>
      </c>
      <c r="AG62" s="12">
        <f>AG$56*ARAM!$D$7</f>
        <v>11123261.692925638</v>
      </c>
      <c r="AH62" s="12">
        <f>AH$56*ARAM!$D$7</f>
        <v>10481473.253878476</v>
      </c>
      <c r="AI62" s="12">
        <f>AI$56*ARAM!$D$7</f>
        <v>9876714.6368264724</v>
      </c>
      <c r="AJ62" s="12">
        <f>AJ$56*ARAM!$D$7</f>
        <v>9306849.3001406919</v>
      </c>
      <c r="AK62" s="12">
        <f>AK$56*ARAM!$D$7</f>
        <v>8769863.9760802761</v>
      </c>
      <c r="AL62" s="12">
        <f>AL$56*ARAM!$D$7</f>
        <v>8263861.5581524372</v>
      </c>
      <c r="AM62" s="12">
        <f>AM$56*ARAM!$D$7</f>
        <v>7787054.3988565616</v>
      </c>
      <c r="AN62" s="12">
        <f>AN$56*ARAM!$D$7</f>
        <v>7337757.9941341998</v>
      </c>
      <c r="AO62" s="12">
        <f>AO$56*ARAM!$D$7</f>
        <v>6914385.0322127584</v>
      </c>
      <c r="AP62" s="12">
        <f>AP$56*ARAM!$D$7</f>
        <v>6515439.7858182443</v>
      </c>
      <c r="AQ62" s="12">
        <f>AQ$56*ARAM!$D$7</f>
        <v>6139512.8279453134</v>
      </c>
      <c r="AR62" s="12">
        <f>AR$56*ARAM!$D$7</f>
        <v>5785276.0525161196</v>
      </c>
      <c r="AS62" s="12">
        <f>AS$56*ARAM!$D$7</f>
        <v>5451477.9823365202</v>
      </c>
      <c r="AT62" s="12">
        <f>AT$56*ARAM!$D$7</f>
        <v>5136939.3477731636</v>
      </c>
      <c r="AU62" s="12">
        <f>AU$56*ARAM!$D$7</f>
        <v>4840548.9205314796</v>
      </c>
      <c r="AV62" s="12">
        <f>AV$56*ARAM!$D$7</f>
        <v>4561259.5878157783</v>
      </c>
      <c r="AW62" s="12">
        <f>AW$56*ARAM!$D$7</f>
        <v>4298084.6530019213</v>
      </c>
      <c r="AX62" s="12">
        <f>AX$56*ARAM!$D$7</f>
        <v>3262386.3164512152</v>
      </c>
    </row>
    <row r="63" spans="1:53" x14ac:dyDescent="0.35">
      <c r="A63" t="s">
        <v>27</v>
      </c>
      <c r="B63" s="12"/>
      <c r="C63" s="12">
        <f>C62+B63</f>
        <v>12811930.4409266</v>
      </c>
      <c r="D63" s="12">
        <f t="shared" ref="D63" si="20">D62+C63</f>
        <v>36827395.254616581</v>
      </c>
      <c r="E63" s="12">
        <f>E62+D63</f>
        <v>61226608.050231487</v>
      </c>
      <c r="F63" s="12">
        <f t="shared" ref="F63" si="21">F62+E63</f>
        <v>84861064.807110816</v>
      </c>
      <c r="G63" s="12">
        <f>G62+F63</f>
        <v>108726226.11791275</v>
      </c>
      <c r="H63" s="12">
        <f t="shared" ref="H63" si="22">H62+G63</f>
        <v>133032520.94479607</v>
      </c>
      <c r="I63" s="12">
        <f>I62+H63</f>
        <v>157998311.41988754</v>
      </c>
      <c r="J63" s="12">
        <f t="shared" ref="J63" si="23">J62+I63</f>
        <v>181992466.1653811</v>
      </c>
      <c r="K63" s="12">
        <f>K62+J63</f>
        <v>207268239.05935228</v>
      </c>
      <c r="L63" s="12">
        <f t="shared" ref="L63:AX63" si="24">L62+K63</f>
        <v>233399295.15534422</v>
      </c>
      <c r="M63" s="12">
        <f t="shared" si="24"/>
        <v>259428136.24545234</v>
      </c>
      <c r="N63" s="12">
        <f t="shared" si="24"/>
        <v>284241040.15034026</v>
      </c>
      <c r="O63" s="12">
        <f t="shared" si="24"/>
        <v>307857577.54406768</v>
      </c>
      <c r="P63" s="12">
        <f t="shared" si="24"/>
        <v>332470011.07672304</v>
      </c>
      <c r="Q63" s="12">
        <f t="shared" si="24"/>
        <v>356849867.24332601</v>
      </c>
      <c r="R63" s="12">
        <f t="shared" si="24"/>
        <v>378653247.08966184</v>
      </c>
      <c r="S63" s="12">
        <f t="shared" si="24"/>
        <v>400095353.15232182</v>
      </c>
      <c r="T63" s="12">
        <f t="shared" si="24"/>
        <v>420176716.4930315</v>
      </c>
      <c r="U63" s="12">
        <f t="shared" si="24"/>
        <v>439560646.00161523</v>
      </c>
      <c r="V63" s="12">
        <f t="shared" si="24"/>
        <v>458228512.44094616</v>
      </c>
      <c r="W63" s="12">
        <f t="shared" si="24"/>
        <v>475921106.91842037</v>
      </c>
      <c r="X63" s="12">
        <f t="shared" si="24"/>
        <v>492920710.32976943</v>
      </c>
      <c r="Y63" s="12">
        <f t="shared" si="24"/>
        <v>509206203.35880959</v>
      </c>
      <c r="Z63" s="12">
        <f t="shared" si="24"/>
        <v>524076973.31840813</v>
      </c>
      <c r="AA63" s="12">
        <f t="shared" si="24"/>
        <v>538528772.86411381</v>
      </c>
      <c r="AB63" s="12">
        <f t="shared" si="24"/>
        <v>552555068.01385498</v>
      </c>
      <c r="AC63" s="12">
        <f t="shared" si="24"/>
        <v>566117393.00620711</v>
      </c>
      <c r="AD63" s="12">
        <f t="shared" si="24"/>
        <v>579188530.04297125</v>
      </c>
      <c r="AE63" s="12">
        <f t="shared" si="24"/>
        <v>591785487.03231502</v>
      </c>
      <c r="AF63" s="12">
        <f t="shared" si="24"/>
        <v>603589834.34995222</v>
      </c>
      <c r="AG63" s="12">
        <f t="shared" si="24"/>
        <v>614713096.04287791</v>
      </c>
      <c r="AH63" s="12">
        <f t="shared" si="24"/>
        <v>625194569.29675639</v>
      </c>
      <c r="AI63" s="12">
        <f t="shared" si="24"/>
        <v>635071283.9335829</v>
      </c>
      <c r="AJ63" s="12">
        <f t="shared" si="24"/>
        <v>644378133.23372364</v>
      </c>
      <c r="AK63" s="12">
        <f t="shared" si="24"/>
        <v>653147997.20980394</v>
      </c>
      <c r="AL63" s="12">
        <f t="shared" si="24"/>
        <v>661411858.76795638</v>
      </c>
      <c r="AM63" s="12">
        <f t="shared" si="24"/>
        <v>669198913.1668129</v>
      </c>
      <c r="AN63" s="12">
        <f t="shared" si="24"/>
        <v>676536671.16094708</v>
      </c>
      <c r="AO63" s="12">
        <f t="shared" si="24"/>
        <v>683451056.19315982</v>
      </c>
      <c r="AP63" s="12">
        <f t="shared" si="24"/>
        <v>689966495.97897804</v>
      </c>
      <c r="AQ63" s="12">
        <f t="shared" si="24"/>
        <v>696106008.80692339</v>
      </c>
      <c r="AR63" s="12">
        <f t="shared" si="24"/>
        <v>701891284.85943949</v>
      </c>
      <c r="AS63" s="12">
        <f t="shared" si="24"/>
        <v>707342762.84177601</v>
      </c>
      <c r="AT63" s="12">
        <f t="shared" si="24"/>
        <v>712479702.18954921</v>
      </c>
      <c r="AU63" s="12">
        <f t="shared" si="24"/>
        <v>717320251.11008072</v>
      </c>
      <c r="AV63" s="12">
        <f t="shared" si="24"/>
        <v>721881510.69789648</v>
      </c>
      <c r="AW63" s="12">
        <f t="shared" si="24"/>
        <v>726179595.35089839</v>
      </c>
      <c r="AX63" s="12">
        <f t="shared" si="24"/>
        <v>729441981.66734958</v>
      </c>
    </row>
    <row r="65" spans="1:50" x14ac:dyDescent="0.35">
      <c r="A65" s="8" t="s">
        <v>31</v>
      </c>
    </row>
    <row r="66" spans="1:50" x14ac:dyDescent="0.35">
      <c r="A66" t="s">
        <v>34</v>
      </c>
      <c r="C66" s="170">
        <f>SUMIF($A$5:A$14,"YES",I$5:I$14)</f>
        <v>160363140</v>
      </c>
      <c r="D66" s="2">
        <f>C68</f>
        <v>145382039.49815696</v>
      </c>
      <c r="E66" s="2">
        <f>D68</f>
        <v>115419838.49447089</v>
      </c>
      <c r="F66" s="2">
        <f t="shared" ref="F66:AK66" si="25">E68</f>
        <v>85457637.490784824</v>
      </c>
      <c r="G66" s="2">
        <f t="shared" si="25"/>
        <v>55495436.487098753</v>
      </c>
      <c r="H66" s="2">
        <f t="shared" si="25"/>
        <v>25533235.483412679</v>
      </c>
      <c r="I66" s="2">
        <f t="shared" si="25"/>
        <v>0</v>
      </c>
      <c r="J66" s="2">
        <f t="shared" si="25"/>
        <v>0</v>
      </c>
      <c r="K66" s="2">
        <f t="shared" si="25"/>
        <v>0</v>
      </c>
      <c r="L66" s="2">
        <f t="shared" si="25"/>
        <v>0</v>
      </c>
      <c r="M66" s="2">
        <f t="shared" si="25"/>
        <v>0</v>
      </c>
      <c r="N66" s="2">
        <f t="shared" si="25"/>
        <v>0</v>
      </c>
      <c r="O66" s="2">
        <f t="shared" si="25"/>
        <v>0</v>
      </c>
      <c r="P66" s="2">
        <f t="shared" si="25"/>
        <v>0</v>
      </c>
      <c r="Q66" s="2">
        <f t="shared" si="25"/>
        <v>0</v>
      </c>
      <c r="R66" s="2">
        <f t="shared" si="25"/>
        <v>0</v>
      </c>
      <c r="S66" s="2">
        <f t="shared" si="25"/>
        <v>0</v>
      </c>
      <c r="T66" s="2">
        <f t="shared" si="25"/>
        <v>0</v>
      </c>
      <c r="U66" s="2">
        <f t="shared" si="25"/>
        <v>0</v>
      </c>
      <c r="V66" s="2">
        <f t="shared" si="25"/>
        <v>0</v>
      </c>
      <c r="W66" s="2">
        <f t="shared" si="25"/>
        <v>0</v>
      </c>
      <c r="X66" s="2">
        <f t="shared" si="25"/>
        <v>0</v>
      </c>
      <c r="Y66" s="2">
        <f t="shared" si="25"/>
        <v>0</v>
      </c>
      <c r="Z66" s="2">
        <f t="shared" si="25"/>
        <v>0</v>
      </c>
      <c r="AA66" s="2">
        <f t="shared" si="25"/>
        <v>0</v>
      </c>
      <c r="AB66" s="2">
        <f t="shared" si="25"/>
        <v>0</v>
      </c>
      <c r="AC66" s="2">
        <f t="shared" si="25"/>
        <v>0</v>
      </c>
      <c r="AD66" s="2">
        <f t="shared" si="25"/>
        <v>0</v>
      </c>
      <c r="AE66" s="2">
        <f t="shared" si="25"/>
        <v>0</v>
      </c>
      <c r="AF66" s="2">
        <f t="shared" si="25"/>
        <v>0</v>
      </c>
      <c r="AG66" s="2">
        <f t="shared" si="25"/>
        <v>0</v>
      </c>
      <c r="AH66" s="2">
        <f t="shared" si="25"/>
        <v>0</v>
      </c>
      <c r="AI66" s="2">
        <f t="shared" si="25"/>
        <v>0</v>
      </c>
      <c r="AJ66" s="2">
        <f t="shared" si="25"/>
        <v>0</v>
      </c>
      <c r="AK66" s="2">
        <f t="shared" si="25"/>
        <v>0</v>
      </c>
    </row>
    <row r="67" spans="1:50" ht="16" x14ac:dyDescent="0.5">
      <c r="A67" t="s">
        <v>28</v>
      </c>
      <c r="B67" s="12">
        <f>COUNTIF(C67:AK67,"&gt;0")</f>
        <v>6</v>
      </c>
      <c r="C67" s="13">
        <f>MIN(ARAM!C7/2,C66)</f>
        <v>14981100.501843037</v>
      </c>
      <c r="D67" s="13">
        <f>MIN(ARAM!$C$7,D66)</f>
        <v>29962201.003686074</v>
      </c>
      <c r="E67" s="13">
        <f>MIN(ARAM!$C$7,E66)</f>
        <v>29962201.003686074</v>
      </c>
      <c r="F67" s="13">
        <f>MIN(ARAM!$C$7,F66)</f>
        <v>29962201.003686074</v>
      </c>
      <c r="G67" s="13">
        <f>MIN(ARAM!$C$7,G66)</f>
        <v>29962201.003686074</v>
      </c>
      <c r="H67" s="13">
        <f>MIN(ARAM!$C$7,H66)</f>
        <v>25533235.483412679</v>
      </c>
      <c r="I67" s="13">
        <f>MIN(ARAM!$C$7,I66)</f>
        <v>0</v>
      </c>
      <c r="J67" s="13">
        <f>MIN(ARAM!$C$7,J66)</f>
        <v>0</v>
      </c>
      <c r="K67" s="13">
        <f>MIN(ARAM!$C$7,K66)</f>
        <v>0</v>
      </c>
      <c r="L67" s="13">
        <f>MIN(ARAM!$C$7,L66)</f>
        <v>0</v>
      </c>
      <c r="M67" s="13">
        <f>MIN(ARAM!$C$7,M66)</f>
        <v>0</v>
      </c>
      <c r="N67" s="13">
        <f>MIN(ARAM!$C$7,N66)</f>
        <v>0</v>
      </c>
      <c r="O67" s="13">
        <f>MIN(ARAM!$C$7,O66)</f>
        <v>0</v>
      </c>
      <c r="P67" s="13">
        <f>MIN(ARAM!$C$7,P66)</f>
        <v>0</v>
      </c>
      <c r="Q67" s="13">
        <f>MIN(ARAM!$C$7,Q66)</f>
        <v>0</v>
      </c>
      <c r="R67" s="13">
        <f>MIN(ARAM!$C$7,R66)</f>
        <v>0</v>
      </c>
      <c r="S67" s="13">
        <f>MIN(ARAM!$C$7,S66)</f>
        <v>0</v>
      </c>
      <c r="T67" s="13">
        <f>MIN(ARAM!$C$7,T66)</f>
        <v>0</v>
      </c>
      <c r="U67" s="13">
        <f>MIN(ARAM!$C$7,U66)</f>
        <v>0</v>
      </c>
      <c r="V67" s="13">
        <f>MIN(ARAM!$C$7,V66)</f>
        <v>0</v>
      </c>
      <c r="W67" s="13">
        <f>MIN(ARAM!$C$7,W66)</f>
        <v>0</v>
      </c>
      <c r="X67" s="13">
        <f>MIN(ARAM!$C$7,X66)</f>
        <v>0</v>
      </c>
      <c r="Y67" s="13">
        <f>MIN(ARAM!$C$7,Y66)</f>
        <v>0</v>
      </c>
      <c r="Z67" s="13">
        <f>MIN(ARAM!$C$7,Z66)</f>
        <v>0</v>
      </c>
      <c r="AA67" s="13">
        <f>MIN(ARAM!$C$7,AA66)</f>
        <v>0</v>
      </c>
      <c r="AB67" s="13">
        <f>MIN(ARAM!$C$7,AB66)</f>
        <v>0</v>
      </c>
      <c r="AC67" s="13">
        <f>MIN(ARAM!$C$7,AC66)</f>
        <v>0</v>
      </c>
      <c r="AD67" s="13">
        <f>MIN(ARAM!$C$7,AD66)</f>
        <v>0</v>
      </c>
      <c r="AE67" s="13">
        <f>MIN(ARAM!$C$7,AE66)</f>
        <v>0</v>
      </c>
      <c r="AF67" s="13">
        <f>MIN(ARAM!$C$7,AF66)</f>
        <v>0</v>
      </c>
      <c r="AG67" s="13">
        <f>MIN(ARAM!$C$7,AG66)</f>
        <v>0</v>
      </c>
      <c r="AH67" s="13">
        <f>MIN(ARAM!$C$7,AH66)</f>
        <v>0</v>
      </c>
      <c r="AI67" s="13">
        <f>MIN(ARAM!$C$7,AI66)</f>
        <v>0</v>
      </c>
      <c r="AJ67" s="13">
        <f>MIN(ARAM!$C$7,AJ66)</f>
        <v>0</v>
      </c>
      <c r="AK67" s="13">
        <f>MIN(ARAM!$C$7,AK66)</f>
        <v>0</v>
      </c>
    </row>
    <row r="68" spans="1:50" x14ac:dyDescent="0.35">
      <c r="A68" t="s">
        <v>35</v>
      </c>
      <c r="C68" s="2">
        <f t="shared" ref="C68:AK68" si="26">MAX(C66-C67,0)</f>
        <v>145382039.49815696</v>
      </c>
      <c r="D68" s="2">
        <f t="shared" si="26"/>
        <v>115419838.49447089</v>
      </c>
      <c r="E68" s="2">
        <f t="shared" si="26"/>
        <v>85457637.490784824</v>
      </c>
      <c r="F68" s="2">
        <f t="shared" si="26"/>
        <v>55495436.487098753</v>
      </c>
      <c r="G68" s="2">
        <f t="shared" si="26"/>
        <v>25533235.483412679</v>
      </c>
      <c r="H68" s="2">
        <f t="shared" si="26"/>
        <v>0</v>
      </c>
      <c r="I68" s="2">
        <f t="shared" si="26"/>
        <v>0</v>
      </c>
      <c r="J68" s="2">
        <f t="shared" si="26"/>
        <v>0</v>
      </c>
      <c r="K68" s="2">
        <f t="shared" si="26"/>
        <v>0</v>
      </c>
      <c r="L68" s="2">
        <f t="shared" si="26"/>
        <v>0</v>
      </c>
      <c r="M68" s="2">
        <f t="shared" si="26"/>
        <v>0</v>
      </c>
      <c r="N68" s="2">
        <f t="shared" si="26"/>
        <v>0</v>
      </c>
      <c r="O68" s="2">
        <f t="shared" si="26"/>
        <v>0</v>
      </c>
      <c r="P68" s="2">
        <f t="shared" si="26"/>
        <v>0</v>
      </c>
      <c r="Q68" s="2">
        <f t="shared" si="26"/>
        <v>0</v>
      </c>
      <c r="R68" s="2">
        <f t="shared" si="26"/>
        <v>0</v>
      </c>
      <c r="S68" s="2">
        <f t="shared" si="26"/>
        <v>0</v>
      </c>
      <c r="T68" s="2">
        <f t="shared" si="26"/>
        <v>0</v>
      </c>
      <c r="U68" s="2">
        <f t="shared" si="26"/>
        <v>0</v>
      </c>
      <c r="V68" s="2">
        <f t="shared" si="26"/>
        <v>0</v>
      </c>
      <c r="W68" s="2">
        <f t="shared" si="26"/>
        <v>0</v>
      </c>
      <c r="X68" s="2">
        <f t="shared" si="26"/>
        <v>0</v>
      </c>
      <c r="Y68" s="2">
        <f t="shared" si="26"/>
        <v>0</v>
      </c>
      <c r="Z68" s="2">
        <f t="shared" si="26"/>
        <v>0</v>
      </c>
      <c r="AA68" s="2">
        <f t="shared" si="26"/>
        <v>0</v>
      </c>
      <c r="AB68" s="2">
        <f t="shared" si="26"/>
        <v>0</v>
      </c>
      <c r="AC68" s="2">
        <f t="shared" si="26"/>
        <v>0</v>
      </c>
      <c r="AD68" s="2">
        <f t="shared" si="26"/>
        <v>0</v>
      </c>
      <c r="AE68" s="2">
        <f t="shared" si="26"/>
        <v>0</v>
      </c>
      <c r="AF68" s="2">
        <f t="shared" si="26"/>
        <v>0</v>
      </c>
      <c r="AG68" s="2">
        <f t="shared" si="26"/>
        <v>0</v>
      </c>
      <c r="AH68" s="2">
        <f t="shared" si="26"/>
        <v>0</v>
      </c>
      <c r="AI68" s="2">
        <f t="shared" si="26"/>
        <v>0</v>
      </c>
      <c r="AJ68" s="2">
        <f t="shared" si="26"/>
        <v>0</v>
      </c>
      <c r="AK68" s="2">
        <f t="shared" si="26"/>
        <v>0</v>
      </c>
    </row>
    <row r="70" spans="1:50" x14ac:dyDescent="0.35">
      <c r="A70" t="s">
        <v>33</v>
      </c>
      <c r="C70" s="170">
        <f t="shared" ref="C70:AE70" si="27">SUMIF($A$5:$A$14,"YES",M$5:M$14)</f>
        <v>27527036</v>
      </c>
      <c r="D70" s="2">
        <f t="shared" si="27"/>
        <v>54485793</v>
      </c>
      <c r="E70" s="2">
        <f t="shared" si="27"/>
        <v>38491879</v>
      </c>
      <c r="F70" s="2">
        <f t="shared" si="27"/>
        <v>29657551</v>
      </c>
      <c r="G70" s="2">
        <f t="shared" si="27"/>
        <v>9720675</v>
      </c>
      <c r="H70" s="2">
        <f t="shared" si="27"/>
        <v>605706</v>
      </c>
      <c r="I70" s="2">
        <f t="shared" si="27"/>
        <v>0</v>
      </c>
      <c r="J70" s="2">
        <f t="shared" si="27"/>
        <v>0</v>
      </c>
      <c r="K70" s="2">
        <f t="shared" si="27"/>
        <v>0</v>
      </c>
      <c r="L70" s="2">
        <f t="shared" si="27"/>
        <v>0</v>
      </c>
      <c r="M70" s="2">
        <f t="shared" si="27"/>
        <v>0</v>
      </c>
      <c r="N70" s="2">
        <f t="shared" si="27"/>
        <v>0</v>
      </c>
      <c r="O70" s="2">
        <f t="shared" si="27"/>
        <v>0</v>
      </c>
      <c r="P70" s="2">
        <f t="shared" si="27"/>
        <v>0</v>
      </c>
      <c r="Q70" s="2">
        <f t="shared" si="27"/>
        <v>0</v>
      </c>
      <c r="R70" s="2">
        <f t="shared" si="27"/>
        <v>0</v>
      </c>
      <c r="S70" s="2">
        <f t="shared" si="27"/>
        <v>0</v>
      </c>
      <c r="T70" s="2">
        <f t="shared" si="27"/>
        <v>0</v>
      </c>
      <c r="U70" s="2">
        <f t="shared" si="27"/>
        <v>0</v>
      </c>
      <c r="V70" s="2">
        <f t="shared" si="27"/>
        <v>0</v>
      </c>
      <c r="W70" s="2">
        <f t="shared" si="27"/>
        <v>0</v>
      </c>
      <c r="X70" s="2">
        <f t="shared" si="27"/>
        <v>0</v>
      </c>
      <c r="Y70" s="2">
        <f t="shared" si="27"/>
        <v>0</v>
      </c>
      <c r="Z70" s="2">
        <f t="shared" si="27"/>
        <v>0</v>
      </c>
      <c r="AA70" s="2">
        <f t="shared" si="27"/>
        <v>0</v>
      </c>
      <c r="AB70" s="2">
        <f t="shared" si="27"/>
        <v>0</v>
      </c>
      <c r="AC70" s="2">
        <f t="shared" si="27"/>
        <v>0</v>
      </c>
      <c r="AD70" s="2">
        <f t="shared" si="27"/>
        <v>0</v>
      </c>
      <c r="AE70" s="2">
        <f t="shared" si="27"/>
        <v>0</v>
      </c>
      <c r="AF70" s="2">
        <f t="shared" ref="AF70:AK70" si="28">SUMIF($A$5:$A$14,"YES",AR$5:AR$14)</f>
        <v>0</v>
      </c>
      <c r="AG70" s="2">
        <f t="shared" si="28"/>
        <v>0</v>
      </c>
      <c r="AH70" s="2">
        <f t="shared" si="28"/>
        <v>0</v>
      </c>
      <c r="AI70" s="2">
        <f t="shared" si="28"/>
        <v>0</v>
      </c>
      <c r="AJ70" s="2">
        <f t="shared" si="28"/>
        <v>0</v>
      </c>
      <c r="AK70" s="2">
        <f t="shared" si="28"/>
        <v>0</v>
      </c>
    </row>
    <row r="72" spans="1:50" ht="15" thickBot="1" x14ac:dyDescent="0.4">
      <c r="A72" s="3" t="s">
        <v>37</v>
      </c>
      <c r="B72" s="3"/>
      <c r="C72" s="6">
        <f t="shared" ref="C72:AX72" si="29">C67-C70</f>
        <v>-12545935.498156963</v>
      </c>
      <c r="D72" s="6">
        <f t="shared" si="29"/>
        <v>-24523591.996313926</v>
      </c>
      <c r="E72" s="6">
        <f t="shared" si="29"/>
        <v>-8529677.9963139258</v>
      </c>
      <c r="F72" s="6">
        <f t="shared" si="29"/>
        <v>304650.00368607417</v>
      </c>
      <c r="G72" s="6">
        <f t="shared" si="29"/>
        <v>20241526.003686074</v>
      </c>
      <c r="H72" s="6">
        <f t="shared" si="29"/>
        <v>24927529.483412679</v>
      </c>
      <c r="I72" s="6">
        <f t="shared" si="29"/>
        <v>0</v>
      </c>
      <c r="J72" s="6">
        <f t="shared" si="29"/>
        <v>0</v>
      </c>
      <c r="K72" s="6">
        <f t="shared" si="29"/>
        <v>0</v>
      </c>
      <c r="L72" s="6">
        <f t="shared" si="29"/>
        <v>0</v>
      </c>
      <c r="M72" s="6">
        <f t="shared" si="29"/>
        <v>0</v>
      </c>
      <c r="N72" s="6">
        <f t="shared" si="29"/>
        <v>0</v>
      </c>
      <c r="O72" s="6">
        <f t="shared" si="29"/>
        <v>0</v>
      </c>
      <c r="P72" s="6">
        <f t="shared" si="29"/>
        <v>0</v>
      </c>
      <c r="Q72" s="6">
        <f t="shared" si="29"/>
        <v>0</v>
      </c>
      <c r="R72" s="6">
        <f t="shared" si="29"/>
        <v>0</v>
      </c>
      <c r="S72" s="6">
        <f t="shared" si="29"/>
        <v>0</v>
      </c>
      <c r="T72" s="6">
        <f t="shared" si="29"/>
        <v>0</v>
      </c>
      <c r="U72" s="6">
        <f t="shared" si="29"/>
        <v>0</v>
      </c>
      <c r="V72" s="6">
        <f t="shared" si="29"/>
        <v>0</v>
      </c>
      <c r="W72" s="6">
        <f t="shared" si="29"/>
        <v>0</v>
      </c>
      <c r="X72" s="6">
        <f t="shared" si="29"/>
        <v>0</v>
      </c>
      <c r="Y72" s="6">
        <f t="shared" si="29"/>
        <v>0</v>
      </c>
      <c r="Z72" s="6">
        <f t="shared" si="29"/>
        <v>0</v>
      </c>
      <c r="AA72" s="6">
        <f t="shared" si="29"/>
        <v>0</v>
      </c>
      <c r="AB72" s="6">
        <f t="shared" si="29"/>
        <v>0</v>
      </c>
      <c r="AC72" s="6">
        <f t="shared" si="29"/>
        <v>0</v>
      </c>
      <c r="AD72" s="6">
        <f t="shared" si="29"/>
        <v>0</v>
      </c>
      <c r="AE72" s="6">
        <f t="shared" si="29"/>
        <v>0</v>
      </c>
      <c r="AF72" s="6">
        <f t="shared" si="29"/>
        <v>0</v>
      </c>
      <c r="AG72" s="6">
        <f t="shared" si="29"/>
        <v>0</v>
      </c>
      <c r="AH72" s="6">
        <f t="shared" si="29"/>
        <v>0</v>
      </c>
      <c r="AI72" s="6">
        <f t="shared" si="29"/>
        <v>0</v>
      </c>
      <c r="AJ72" s="6">
        <f t="shared" si="29"/>
        <v>0</v>
      </c>
      <c r="AK72" s="6">
        <f t="shared" si="29"/>
        <v>0</v>
      </c>
      <c r="AL72" s="6">
        <f t="shared" si="29"/>
        <v>0</v>
      </c>
      <c r="AM72" s="6">
        <f t="shared" si="29"/>
        <v>0</v>
      </c>
      <c r="AN72" s="6">
        <f t="shared" si="29"/>
        <v>0</v>
      </c>
      <c r="AO72" s="6">
        <f t="shared" si="29"/>
        <v>0</v>
      </c>
      <c r="AP72" s="6">
        <f t="shared" si="29"/>
        <v>0</v>
      </c>
      <c r="AQ72" s="6">
        <f t="shared" si="29"/>
        <v>0</v>
      </c>
      <c r="AR72" s="6">
        <f t="shared" si="29"/>
        <v>0</v>
      </c>
      <c r="AS72" s="6">
        <f t="shared" si="29"/>
        <v>0</v>
      </c>
      <c r="AT72" s="6">
        <f t="shared" si="29"/>
        <v>0</v>
      </c>
      <c r="AU72" s="6">
        <f t="shared" si="29"/>
        <v>0</v>
      </c>
      <c r="AV72" s="6">
        <f t="shared" si="29"/>
        <v>0</v>
      </c>
      <c r="AW72" s="6">
        <f t="shared" si="29"/>
        <v>0</v>
      </c>
      <c r="AX72" s="6">
        <f t="shared" si="29"/>
        <v>0</v>
      </c>
    </row>
    <row r="73" spans="1:50" ht="15" thickTop="1" x14ac:dyDescent="0.35"/>
    <row r="75" spans="1:50" x14ac:dyDescent="0.35">
      <c r="A75" s="3" t="s">
        <v>38</v>
      </c>
      <c r="B75" s="9"/>
      <c r="C75" s="9">
        <v>2020</v>
      </c>
      <c r="D75" s="9">
        <v>2021</v>
      </c>
      <c r="E75" s="9">
        <v>2022</v>
      </c>
      <c r="F75" s="9">
        <v>2023</v>
      </c>
      <c r="G75" s="9">
        <v>2024</v>
      </c>
      <c r="H75" s="9">
        <v>2025</v>
      </c>
      <c r="I75" s="9">
        <v>2026</v>
      </c>
      <c r="J75" s="9">
        <v>2027</v>
      </c>
      <c r="K75" s="9">
        <v>2028</v>
      </c>
      <c r="L75" s="9">
        <v>2029</v>
      </c>
      <c r="M75" s="9">
        <v>2030</v>
      </c>
      <c r="N75" s="9">
        <v>2031</v>
      </c>
      <c r="O75" s="9">
        <v>2032</v>
      </c>
      <c r="P75" s="9">
        <v>2033</v>
      </c>
      <c r="Q75" s="9">
        <v>2034</v>
      </c>
      <c r="R75" s="9">
        <v>2035</v>
      </c>
      <c r="S75" s="9">
        <v>2036</v>
      </c>
      <c r="T75" s="9">
        <v>2037</v>
      </c>
      <c r="U75" s="9">
        <v>2038</v>
      </c>
      <c r="V75" s="9">
        <v>2039</v>
      </c>
      <c r="W75" s="9">
        <v>2040</v>
      </c>
      <c r="X75" s="9">
        <v>2041</v>
      </c>
      <c r="Y75" s="9">
        <v>2042</v>
      </c>
      <c r="Z75" s="9">
        <v>2044</v>
      </c>
      <c r="AA75" s="9">
        <v>2045</v>
      </c>
      <c r="AB75" s="9">
        <v>2046</v>
      </c>
      <c r="AC75" s="9">
        <v>2047</v>
      </c>
      <c r="AD75" s="9">
        <v>2048</v>
      </c>
      <c r="AE75" s="9">
        <v>2049</v>
      </c>
      <c r="AF75" s="9">
        <v>2050</v>
      </c>
      <c r="AG75" s="9">
        <v>2051</v>
      </c>
      <c r="AH75" s="9">
        <v>2052</v>
      </c>
      <c r="AI75" s="9">
        <v>2053</v>
      </c>
      <c r="AJ75" s="9">
        <v>2054</v>
      </c>
      <c r="AK75" s="9">
        <v>2055</v>
      </c>
      <c r="AL75" s="9">
        <v>2056</v>
      </c>
      <c r="AM75" s="9">
        <v>2057</v>
      </c>
      <c r="AN75" s="9">
        <v>2058</v>
      </c>
      <c r="AO75" s="9">
        <v>2059</v>
      </c>
      <c r="AP75" s="9">
        <v>2060</v>
      </c>
      <c r="AQ75" s="9">
        <v>2061</v>
      </c>
      <c r="AR75" s="9">
        <v>2062</v>
      </c>
      <c r="AS75" s="9">
        <v>2063</v>
      </c>
      <c r="AT75" s="9">
        <v>2064</v>
      </c>
      <c r="AU75" s="9">
        <v>2065</v>
      </c>
      <c r="AV75" s="9">
        <v>2066</v>
      </c>
      <c r="AW75" s="9">
        <v>2067</v>
      </c>
      <c r="AX75" s="9">
        <v>2068</v>
      </c>
    </row>
    <row r="77" spans="1:50" x14ac:dyDescent="0.35">
      <c r="A77" s="8" t="s">
        <v>39</v>
      </c>
    </row>
    <row r="78" spans="1:50" x14ac:dyDescent="0.35">
      <c r="A78" t="s">
        <v>26</v>
      </c>
      <c r="B78" s="12"/>
      <c r="C78" s="12">
        <f>C$56*ARAM!$D$8</f>
        <v>3405703.0286007412</v>
      </c>
      <c r="D78" s="12">
        <f>D$56*ARAM!$D$8</f>
        <v>6383857.7352846777</v>
      </c>
      <c r="E78" s="12">
        <f>E$56*ARAM!$D$8</f>
        <v>6485866.6925052283</v>
      </c>
      <c r="F78" s="12">
        <f>F$56*ARAM!$D$8</f>
        <v>6282577.1125881774</v>
      </c>
      <c r="G78" s="12">
        <f>G$56*ARAM!$D$8</f>
        <v>6343903.63958026</v>
      </c>
      <c r="H78" s="12">
        <f>H$56*ARAM!$D$8</f>
        <v>6461166.9792980943</v>
      </c>
      <c r="I78" s="12">
        <f>I$56*ARAM!$D$8</f>
        <v>6636475.949074951</v>
      </c>
      <c r="J78" s="12">
        <f>J$56*ARAM!$D$8</f>
        <v>6378193.033612214</v>
      </c>
      <c r="K78" s="12">
        <f>K$56*ARAM!$D$8</f>
        <v>6718876.3389037326</v>
      </c>
      <c r="L78" s="12">
        <f>L$56*ARAM!$D$8</f>
        <v>6946230.1014662087</v>
      </c>
      <c r="M78" s="12">
        <f>M$56*ARAM!$D$8</f>
        <v>6919059.0239527961</v>
      </c>
      <c r="N78" s="12">
        <f>N$56*ARAM!$D$8</f>
        <v>6595835.2152233757</v>
      </c>
      <c r="O78" s="12">
        <f>O$56*ARAM!$D$8</f>
        <v>6277813.7375731105</v>
      </c>
      <c r="P78" s="12">
        <f>P$56*ARAM!$D$8</f>
        <v>6542545.6226045908</v>
      </c>
      <c r="Q78" s="12">
        <f>Q$56*ARAM!$D$8</f>
        <v>6480721.2594767362</v>
      </c>
      <c r="R78" s="12">
        <f>R$56*ARAM!$D$8</f>
        <v>5795835.1490259729</v>
      </c>
      <c r="S78" s="12">
        <f>S$56*ARAM!$D$8</f>
        <v>5699800.3457703711</v>
      </c>
      <c r="T78" s="12">
        <f>T$56*ARAM!$D$8</f>
        <v>5338083.9260114394</v>
      </c>
      <c r="U78" s="12">
        <f>U$56*ARAM!$D$8</f>
        <v>5152690.1225349195</v>
      </c>
      <c r="V78" s="12">
        <f>V$56*ARAM!$D$8</f>
        <v>4962344.2433664547</v>
      </c>
      <c r="W78" s="12">
        <f>W$56*ARAM!$D$8</f>
        <v>4703094.7345184619</v>
      </c>
      <c r="X78" s="12">
        <f>X$56*ARAM!$D$8</f>
        <v>4518881.9194725314</v>
      </c>
      <c r="Y78" s="12">
        <f>Y$56*ARAM!$D$8</f>
        <v>4329055.1089853542</v>
      </c>
      <c r="Z78" s="12">
        <f>Z$56*ARAM!$D$8</f>
        <v>3952989.4829312591</v>
      </c>
      <c r="AA78" s="12">
        <f>AA$56*ARAM!$D$8</f>
        <v>3841617.6007571993</v>
      </c>
      <c r="AB78" s="12">
        <f>AB$56*ARAM!$D$8</f>
        <v>3728508.8372729747</v>
      </c>
      <c r="AC78" s="12">
        <f>AC$56*ARAM!$D$8</f>
        <v>3605174.997967008</v>
      </c>
      <c r="AD78" s="12">
        <f>AD$56*ARAM!$D$8</f>
        <v>3474606.047747443</v>
      </c>
      <c r="AE78" s="12">
        <f>AE$56*ARAM!$D$8</f>
        <v>3348558.1870407518</v>
      </c>
      <c r="AF78" s="12">
        <f>AF$56*ARAM!$D$8</f>
        <v>3137864.4768402795</v>
      </c>
      <c r="AG78" s="12">
        <f>AG$56*ARAM!$D$8</f>
        <v>2956816.3993852953</v>
      </c>
      <c r="AH78" s="12">
        <f>AH$56*ARAM!$D$8</f>
        <v>2786214.409258835</v>
      </c>
      <c r="AI78" s="12">
        <f>AI$56*ARAM!$D$8</f>
        <v>2625455.7895361502</v>
      </c>
      <c r="AJ78" s="12">
        <f>AJ$56*ARAM!$D$8</f>
        <v>2473972.5987715758</v>
      </c>
      <c r="AK78" s="12">
        <f>AK$56*ARAM!$D$8</f>
        <v>2331229.6645276677</v>
      </c>
      <c r="AL78" s="12">
        <f>AL$56*ARAM!$D$8</f>
        <v>2196722.6926734322</v>
      </c>
      <c r="AM78" s="12">
        <f>AM$56*ARAM!$D$8</f>
        <v>2069976.4857719969</v>
      </c>
      <c r="AN78" s="12">
        <f>AN$56*ARAM!$D$8</f>
        <v>1950543.2642635209</v>
      </c>
      <c r="AO78" s="12">
        <f>AO$56*ARAM!$D$8</f>
        <v>1838001.0845122519</v>
      </c>
      <c r="AP78" s="12">
        <f>AP$56*ARAM!$D$8</f>
        <v>1731952.3481288999</v>
      </c>
      <c r="AQ78" s="12">
        <f>AQ$56*ARAM!$D$8</f>
        <v>1632022.3973019186</v>
      </c>
      <c r="AR78" s="12">
        <f>AR$56*ARAM!$D$8</f>
        <v>1537858.1911751707</v>
      </c>
      <c r="AS78" s="12">
        <f>AS$56*ARAM!$D$8</f>
        <v>1449127.0585957835</v>
      </c>
      <c r="AT78" s="12">
        <f>AT$56*ARAM!$D$8</f>
        <v>1365515.5228257773</v>
      </c>
      <c r="AU78" s="12">
        <f>AU$56*ARAM!$D$8</f>
        <v>1286728.1940653296</v>
      </c>
      <c r="AV78" s="12">
        <f>AV$56*ARAM!$D$8</f>
        <v>1212486.7258750799</v>
      </c>
      <c r="AW78" s="12">
        <f>AW$56*ARAM!$D$8</f>
        <v>1142528.8318106371</v>
      </c>
      <c r="AX78" s="12">
        <f>AX$56*ARAM!$D$8</f>
        <v>867216.6157655128</v>
      </c>
    </row>
    <row r="79" spans="1:50" x14ac:dyDescent="0.35">
      <c r="A79" t="s">
        <v>27</v>
      </c>
      <c r="B79" s="12"/>
      <c r="C79" s="12">
        <f>C78+B79</f>
        <v>3405703.0286007412</v>
      </c>
      <c r="D79" s="12">
        <f t="shared" ref="D79" si="30">D78+C79</f>
        <v>9789560.7638854198</v>
      </c>
      <c r="E79" s="12">
        <f>E78+D79</f>
        <v>16275427.456390649</v>
      </c>
      <c r="F79" s="12">
        <f t="shared" ref="F79" si="31">F78+E79</f>
        <v>22558004.568978827</v>
      </c>
      <c r="G79" s="12">
        <f>G78+F79</f>
        <v>28901908.208559088</v>
      </c>
      <c r="H79" s="12">
        <f t="shared" ref="H79" si="32">H78+G79</f>
        <v>35363075.187857181</v>
      </c>
      <c r="I79" s="12">
        <f>I78+H79</f>
        <v>41999551.136932135</v>
      </c>
      <c r="J79" s="12">
        <f t="shared" ref="J79" si="33">J78+I79</f>
        <v>48377744.170544349</v>
      </c>
      <c r="K79" s="12">
        <f>K78+J79</f>
        <v>55096620.509448081</v>
      </c>
      <c r="L79" s="12">
        <f t="shared" ref="L79:AX79" si="34">L78+K79</f>
        <v>62042850.61091429</v>
      </c>
      <c r="M79" s="12">
        <f t="shared" si="34"/>
        <v>68961909.634867087</v>
      </c>
      <c r="N79" s="12">
        <f t="shared" si="34"/>
        <v>75557744.850090459</v>
      </c>
      <c r="O79" s="12">
        <f t="shared" si="34"/>
        <v>81835558.587663576</v>
      </c>
      <c r="P79" s="12">
        <f t="shared" si="34"/>
        <v>88378104.21026817</v>
      </c>
      <c r="Q79" s="12">
        <f t="shared" si="34"/>
        <v>94858825.469744906</v>
      </c>
      <c r="R79" s="12">
        <f t="shared" si="34"/>
        <v>100654660.61877088</v>
      </c>
      <c r="S79" s="12">
        <f t="shared" si="34"/>
        <v>106354460.96454126</v>
      </c>
      <c r="T79" s="12">
        <f t="shared" si="34"/>
        <v>111692544.8905527</v>
      </c>
      <c r="U79" s="12">
        <f t="shared" si="34"/>
        <v>116845235.01308762</v>
      </c>
      <c r="V79" s="12">
        <f t="shared" si="34"/>
        <v>121807579.25645407</v>
      </c>
      <c r="W79" s="12">
        <f t="shared" si="34"/>
        <v>126510673.99097253</v>
      </c>
      <c r="X79" s="12">
        <f t="shared" si="34"/>
        <v>131029555.91044506</v>
      </c>
      <c r="Y79" s="12">
        <f t="shared" si="34"/>
        <v>135358611.01943043</v>
      </c>
      <c r="Z79" s="12">
        <f t="shared" si="34"/>
        <v>139311600.50236169</v>
      </c>
      <c r="AA79" s="12">
        <f t="shared" si="34"/>
        <v>143153218.1031189</v>
      </c>
      <c r="AB79" s="12">
        <f t="shared" si="34"/>
        <v>146881726.94039187</v>
      </c>
      <c r="AC79" s="12">
        <f t="shared" si="34"/>
        <v>150486901.93835887</v>
      </c>
      <c r="AD79" s="12">
        <f t="shared" si="34"/>
        <v>153961507.98610631</v>
      </c>
      <c r="AE79" s="12">
        <f t="shared" si="34"/>
        <v>157310066.17314705</v>
      </c>
      <c r="AF79" s="12">
        <f t="shared" si="34"/>
        <v>160447930.64998734</v>
      </c>
      <c r="AG79" s="12">
        <f t="shared" si="34"/>
        <v>163404747.04937264</v>
      </c>
      <c r="AH79" s="12">
        <f t="shared" si="34"/>
        <v>166190961.45863149</v>
      </c>
      <c r="AI79" s="12">
        <f t="shared" si="34"/>
        <v>168816417.24816763</v>
      </c>
      <c r="AJ79" s="12">
        <f t="shared" si="34"/>
        <v>171290389.84693921</v>
      </c>
      <c r="AK79" s="12">
        <f t="shared" si="34"/>
        <v>173621619.51146686</v>
      </c>
      <c r="AL79" s="12">
        <f t="shared" si="34"/>
        <v>175818342.20414031</v>
      </c>
      <c r="AM79" s="12">
        <f t="shared" si="34"/>
        <v>177888318.68991229</v>
      </c>
      <c r="AN79" s="12">
        <f t="shared" si="34"/>
        <v>179838861.9541758</v>
      </c>
      <c r="AO79" s="12">
        <f t="shared" si="34"/>
        <v>181676863.03868806</v>
      </c>
      <c r="AP79" s="12">
        <f t="shared" si="34"/>
        <v>183408815.38681698</v>
      </c>
      <c r="AQ79" s="12">
        <f t="shared" si="34"/>
        <v>185040837.78411889</v>
      </c>
      <c r="AR79" s="12">
        <f t="shared" si="34"/>
        <v>186578695.97529405</v>
      </c>
      <c r="AS79" s="12">
        <f t="shared" si="34"/>
        <v>188027823.03388983</v>
      </c>
      <c r="AT79" s="12">
        <f t="shared" si="34"/>
        <v>189393338.55671561</v>
      </c>
      <c r="AU79" s="12">
        <f t="shared" si="34"/>
        <v>190680066.75078094</v>
      </c>
      <c r="AV79" s="12">
        <f t="shared" si="34"/>
        <v>191892553.47665602</v>
      </c>
      <c r="AW79" s="12">
        <f t="shared" si="34"/>
        <v>193035082.30846664</v>
      </c>
      <c r="AX79" s="12">
        <f t="shared" si="34"/>
        <v>193902298.92423216</v>
      </c>
    </row>
    <row r="81" spans="1:50" x14ac:dyDescent="0.35">
      <c r="A81" s="8" t="s">
        <v>40</v>
      </c>
    </row>
    <row r="82" spans="1:50" x14ac:dyDescent="0.35">
      <c r="A82" t="s">
        <v>34</v>
      </c>
      <c r="C82" s="170">
        <f>SUMIF(A$16:A$19,"YES",I$16:I$19)</f>
        <v>70600150</v>
      </c>
      <c r="D82" s="2">
        <f>C84</f>
        <v>66685675.368931651</v>
      </c>
      <c r="E82" s="2">
        <f>D84</f>
        <v>58856726.106794953</v>
      </c>
      <c r="F82" s="2">
        <f t="shared" ref="F82:AK82" si="35">E84</f>
        <v>51027776.844658256</v>
      </c>
      <c r="G82" s="2">
        <f t="shared" si="35"/>
        <v>43198827.582521558</v>
      </c>
      <c r="H82" s="2">
        <f t="shared" si="35"/>
        <v>35369878.32038486</v>
      </c>
      <c r="I82" s="2">
        <f t="shared" si="35"/>
        <v>27540929.058248162</v>
      </c>
      <c r="J82" s="2">
        <f t="shared" si="35"/>
        <v>19711979.796111465</v>
      </c>
      <c r="K82" s="2">
        <f t="shared" si="35"/>
        <v>11883030.533974769</v>
      </c>
      <c r="L82" s="2">
        <f t="shared" si="35"/>
        <v>4054081.2718380727</v>
      </c>
      <c r="M82" s="2">
        <f t="shared" si="35"/>
        <v>0</v>
      </c>
      <c r="N82" s="2">
        <f t="shared" si="35"/>
        <v>0</v>
      </c>
      <c r="O82" s="2">
        <f t="shared" si="35"/>
        <v>0</v>
      </c>
      <c r="P82" s="2">
        <f t="shared" si="35"/>
        <v>0</v>
      </c>
      <c r="Q82" s="2">
        <f t="shared" si="35"/>
        <v>0</v>
      </c>
      <c r="R82" s="2">
        <f t="shared" si="35"/>
        <v>0</v>
      </c>
      <c r="S82" s="2">
        <f t="shared" si="35"/>
        <v>0</v>
      </c>
      <c r="T82" s="2">
        <f t="shared" si="35"/>
        <v>0</v>
      </c>
      <c r="U82" s="2">
        <f t="shared" si="35"/>
        <v>0</v>
      </c>
      <c r="V82" s="2">
        <f t="shared" si="35"/>
        <v>0</v>
      </c>
      <c r="W82" s="2">
        <f t="shared" si="35"/>
        <v>0</v>
      </c>
      <c r="X82" s="2">
        <f t="shared" si="35"/>
        <v>0</v>
      </c>
      <c r="Y82" s="2">
        <f t="shared" si="35"/>
        <v>0</v>
      </c>
      <c r="Z82" s="2">
        <f t="shared" si="35"/>
        <v>0</v>
      </c>
      <c r="AA82" s="2">
        <f t="shared" si="35"/>
        <v>0</v>
      </c>
      <c r="AB82" s="2">
        <f t="shared" si="35"/>
        <v>0</v>
      </c>
      <c r="AC82" s="2">
        <f t="shared" si="35"/>
        <v>0</v>
      </c>
      <c r="AD82" s="2">
        <f t="shared" si="35"/>
        <v>0</v>
      </c>
      <c r="AE82" s="2">
        <f t="shared" si="35"/>
        <v>0</v>
      </c>
      <c r="AF82" s="2">
        <f t="shared" si="35"/>
        <v>0</v>
      </c>
      <c r="AG82" s="2">
        <f t="shared" si="35"/>
        <v>0</v>
      </c>
      <c r="AH82" s="2">
        <f t="shared" si="35"/>
        <v>0</v>
      </c>
      <c r="AI82" s="2">
        <f t="shared" si="35"/>
        <v>0</v>
      </c>
      <c r="AJ82" s="2">
        <f t="shared" si="35"/>
        <v>0</v>
      </c>
      <c r="AK82" s="2">
        <f t="shared" si="35"/>
        <v>0</v>
      </c>
    </row>
    <row r="83" spans="1:50" ht="16" x14ac:dyDescent="0.5">
      <c r="A83" t="s">
        <v>28</v>
      </c>
      <c r="B83" s="12">
        <f>COUNTIF(C83:AK83,"&gt;0")</f>
        <v>10</v>
      </c>
      <c r="C83" s="13">
        <f>MIN(ARAM!C8/2,C82)</f>
        <v>3914474.631068348</v>
      </c>
      <c r="D83" s="13">
        <f>MIN(ARAM!$C$8,D82)</f>
        <v>7828949.2621366959</v>
      </c>
      <c r="E83" s="13">
        <f>MIN(ARAM!$C$8,E82)</f>
        <v>7828949.2621366959</v>
      </c>
      <c r="F83" s="13">
        <f>MIN(ARAM!$C$8,F82)</f>
        <v>7828949.2621366959</v>
      </c>
      <c r="G83" s="13">
        <f>MIN(ARAM!$C$8,G82)</f>
        <v>7828949.2621366959</v>
      </c>
      <c r="H83" s="13">
        <f>MIN(ARAM!$C$8,H82)</f>
        <v>7828949.2621366959</v>
      </c>
      <c r="I83" s="13">
        <f>MIN(ARAM!$C$8,I82)</f>
        <v>7828949.2621366959</v>
      </c>
      <c r="J83" s="13">
        <f>MIN(ARAM!$C$8,J82)</f>
        <v>7828949.2621366959</v>
      </c>
      <c r="K83" s="13">
        <f>MIN(ARAM!$C$8,K82)</f>
        <v>7828949.2621366959</v>
      </c>
      <c r="L83" s="13">
        <f>MIN(ARAM!$C$8,L82)</f>
        <v>4054081.2718380727</v>
      </c>
      <c r="M83" s="13">
        <f>MIN(ARAM!$C$8,M82)</f>
        <v>0</v>
      </c>
      <c r="N83" s="13">
        <f>MIN(ARAM!$C$8,N82)</f>
        <v>0</v>
      </c>
      <c r="O83" s="13">
        <f>MIN(ARAM!$C$8,O82)</f>
        <v>0</v>
      </c>
      <c r="P83" s="13">
        <f>MIN(ARAM!$C$8,P82)</f>
        <v>0</v>
      </c>
      <c r="Q83" s="13">
        <f>MIN(ARAM!$C$8,Q82)</f>
        <v>0</v>
      </c>
      <c r="R83" s="13">
        <f>MIN(ARAM!$C$8,R82)</f>
        <v>0</v>
      </c>
      <c r="S83" s="13">
        <f>MIN(ARAM!$C$8,S82)</f>
        <v>0</v>
      </c>
      <c r="T83" s="13">
        <f>MIN(ARAM!$C$8,T82)</f>
        <v>0</v>
      </c>
      <c r="U83" s="13">
        <f>MIN(ARAM!$C$8,U82)</f>
        <v>0</v>
      </c>
      <c r="V83" s="13">
        <f>MIN(ARAM!$C$8,V82)</f>
        <v>0</v>
      </c>
      <c r="W83" s="13">
        <f>MIN(ARAM!$C$8,W82)</f>
        <v>0</v>
      </c>
      <c r="X83" s="13">
        <f>MIN(ARAM!$C$8,X82)</f>
        <v>0</v>
      </c>
      <c r="Y83" s="13">
        <f>MIN(ARAM!$C$8,Y82)</f>
        <v>0</v>
      </c>
      <c r="Z83" s="13">
        <f>MIN(ARAM!$C$8,Z82)</f>
        <v>0</v>
      </c>
      <c r="AA83" s="13">
        <f>MIN(ARAM!$C$8,AA82)</f>
        <v>0</v>
      </c>
      <c r="AB83" s="13">
        <f>MIN(ARAM!$C$8,AB82)</f>
        <v>0</v>
      </c>
      <c r="AC83" s="13">
        <f>MIN(ARAM!$C$8,AC82)</f>
        <v>0</v>
      </c>
      <c r="AD83" s="13">
        <f>MIN(ARAM!$C$8,AD82)</f>
        <v>0</v>
      </c>
      <c r="AE83" s="13">
        <f>MIN(ARAM!$C$8,AE82)</f>
        <v>0</v>
      </c>
      <c r="AF83" s="13">
        <f>MIN(ARAM!$C$8,AF82)</f>
        <v>0</v>
      </c>
      <c r="AG83" s="13">
        <f>MIN(ARAM!$C$8,AG82)</f>
        <v>0</v>
      </c>
      <c r="AH83" s="13">
        <f>MIN(ARAM!$C$8,AH82)</f>
        <v>0</v>
      </c>
      <c r="AI83" s="13">
        <f>MIN(ARAM!$C$8,AI82)</f>
        <v>0</v>
      </c>
      <c r="AJ83" s="13">
        <f>MIN(ARAM!$C$8,AJ82)</f>
        <v>0</v>
      </c>
      <c r="AK83" s="13">
        <f>MIN(ARAM!$C$8,AK82)</f>
        <v>0</v>
      </c>
    </row>
    <row r="84" spans="1:50" x14ac:dyDescent="0.35">
      <c r="A84" t="s">
        <v>35</v>
      </c>
      <c r="C84" s="2">
        <f>MAX(C82-C83,0)</f>
        <v>66685675.368931651</v>
      </c>
      <c r="D84" s="2">
        <f t="shared" ref="D84:AK84" si="36">MAX(D82-D83,0)</f>
        <v>58856726.106794953</v>
      </c>
      <c r="E84" s="2">
        <f t="shared" si="36"/>
        <v>51027776.844658256</v>
      </c>
      <c r="F84" s="2">
        <f t="shared" si="36"/>
        <v>43198827.582521558</v>
      </c>
      <c r="G84" s="2">
        <f t="shared" si="36"/>
        <v>35369878.32038486</v>
      </c>
      <c r="H84" s="2">
        <f t="shared" si="36"/>
        <v>27540929.058248162</v>
      </c>
      <c r="I84" s="2">
        <f t="shared" si="36"/>
        <v>19711979.796111465</v>
      </c>
      <c r="J84" s="2">
        <f t="shared" si="36"/>
        <v>11883030.533974769</v>
      </c>
      <c r="K84" s="2">
        <f t="shared" si="36"/>
        <v>4054081.2718380727</v>
      </c>
      <c r="L84" s="2">
        <f t="shared" si="36"/>
        <v>0</v>
      </c>
      <c r="M84" s="2">
        <f t="shared" si="36"/>
        <v>0</v>
      </c>
      <c r="N84" s="2">
        <f t="shared" si="36"/>
        <v>0</v>
      </c>
      <c r="O84" s="2">
        <f t="shared" si="36"/>
        <v>0</v>
      </c>
      <c r="P84" s="2">
        <f t="shared" si="36"/>
        <v>0</v>
      </c>
      <c r="Q84" s="2">
        <f t="shared" si="36"/>
        <v>0</v>
      </c>
      <c r="R84" s="2">
        <f t="shared" si="36"/>
        <v>0</v>
      </c>
      <c r="S84" s="2">
        <f t="shared" si="36"/>
        <v>0</v>
      </c>
      <c r="T84" s="2">
        <f t="shared" si="36"/>
        <v>0</v>
      </c>
      <c r="U84" s="2">
        <f t="shared" si="36"/>
        <v>0</v>
      </c>
      <c r="V84" s="2">
        <f t="shared" si="36"/>
        <v>0</v>
      </c>
      <c r="W84" s="2">
        <f t="shared" si="36"/>
        <v>0</v>
      </c>
      <c r="X84" s="2">
        <f t="shared" si="36"/>
        <v>0</v>
      </c>
      <c r="Y84" s="2">
        <f t="shared" si="36"/>
        <v>0</v>
      </c>
      <c r="Z84" s="2">
        <f t="shared" si="36"/>
        <v>0</v>
      </c>
      <c r="AA84" s="2">
        <f t="shared" si="36"/>
        <v>0</v>
      </c>
      <c r="AB84" s="2">
        <f t="shared" si="36"/>
        <v>0</v>
      </c>
      <c r="AC84" s="2">
        <f t="shared" si="36"/>
        <v>0</v>
      </c>
      <c r="AD84" s="2">
        <f t="shared" si="36"/>
        <v>0</v>
      </c>
      <c r="AE84" s="2">
        <f t="shared" si="36"/>
        <v>0</v>
      </c>
      <c r="AF84" s="2">
        <f t="shared" si="36"/>
        <v>0</v>
      </c>
      <c r="AG84" s="2">
        <f t="shared" si="36"/>
        <v>0</v>
      </c>
      <c r="AH84" s="2">
        <f t="shared" si="36"/>
        <v>0</v>
      </c>
      <c r="AI84" s="2">
        <f t="shared" si="36"/>
        <v>0</v>
      </c>
      <c r="AJ84" s="2">
        <f t="shared" si="36"/>
        <v>0</v>
      </c>
      <c r="AK84" s="2">
        <f t="shared" si="36"/>
        <v>0</v>
      </c>
    </row>
    <row r="86" spans="1:50" x14ac:dyDescent="0.35">
      <c r="A86" t="s">
        <v>41</v>
      </c>
      <c r="C86" s="170">
        <f t="shared" ref="C86:AE86" si="37">SUMIF($A$16:$A$19,"YES",M$16:M$19)</f>
        <v>25092338</v>
      </c>
      <c r="D86" s="17">
        <f t="shared" si="37"/>
        <v>45507812</v>
      </c>
      <c r="E86" s="17">
        <f t="shared" si="37"/>
        <v>0</v>
      </c>
      <c r="F86" s="17">
        <f t="shared" si="37"/>
        <v>0</v>
      </c>
      <c r="G86" s="17">
        <f t="shared" si="37"/>
        <v>0</v>
      </c>
      <c r="H86" s="17">
        <f t="shared" si="37"/>
        <v>0</v>
      </c>
      <c r="I86" s="17">
        <f t="shared" si="37"/>
        <v>0</v>
      </c>
      <c r="J86" s="17">
        <f t="shared" si="37"/>
        <v>0</v>
      </c>
      <c r="K86" s="17">
        <f t="shared" si="37"/>
        <v>0</v>
      </c>
      <c r="L86" s="17">
        <f t="shared" si="37"/>
        <v>0</v>
      </c>
      <c r="M86" s="17">
        <f t="shared" si="37"/>
        <v>0</v>
      </c>
      <c r="N86" s="17">
        <f t="shared" si="37"/>
        <v>0</v>
      </c>
      <c r="O86" s="17">
        <f t="shared" si="37"/>
        <v>0</v>
      </c>
      <c r="P86" s="17">
        <f t="shared" si="37"/>
        <v>0</v>
      </c>
      <c r="Q86" s="17">
        <f t="shared" si="37"/>
        <v>0</v>
      </c>
      <c r="R86" s="17">
        <f t="shared" si="37"/>
        <v>0</v>
      </c>
      <c r="S86" s="17">
        <f t="shared" si="37"/>
        <v>0</v>
      </c>
      <c r="T86" s="17">
        <f t="shared" si="37"/>
        <v>0</v>
      </c>
      <c r="U86" s="17">
        <f t="shared" si="37"/>
        <v>0</v>
      </c>
      <c r="V86" s="17">
        <f t="shared" si="37"/>
        <v>0</v>
      </c>
      <c r="W86" s="17">
        <f t="shared" si="37"/>
        <v>0</v>
      </c>
      <c r="X86" s="17">
        <f t="shared" si="37"/>
        <v>0</v>
      </c>
      <c r="Y86" s="17">
        <f t="shared" si="37"/>
        <v>0</v>
      </c>
      <c r="Z86" s="17">
        <f t="shared" si="37"/>
        <v>0</v>
      </c>
      <c r="AA86" s="17">
        <f t="shared" si="37"/>
        <v>0</v>
      </c>
      <c r="AB86" s="17">
        <f t="shared" si="37"/>
        <v>0</v>
      </c>
      <c r="AC86" s="17">
        <f t="shared" si="37"/>
        <v>0</v>
      </c>
      <c r="AD86" s="17">
        <f t="shared" si="37"/>
        <v>0</v>
      </c>
      <c r="AE86" s="17">
        <f t="shared" si="37"/>
        <v>0</v>
      </c>
      <c r="AF86" s="17">
        <f t="shared" ref="AF86:AK86" si="38">SUMIF($A$16:$A$19,"YES",AR$16:AR$19)</f>
        <v>0</v>
      </c>
      <c r="AG86" s="17">
        <f t="shared" si="38"/>
        <v>0</v>
      </c>
      <c r="AH86" s="17">
        <f t="shared" si="38"/>
        <v>0</v>
      </c>
      <c r="AI86" s="17">
        <f t="shared" si="38"/>
        <v>0</v>
      </c>
      <c r="AJ86" s="17">
        <f t="shared" si="38"/>
        <v>0</v>
      </c>
      <c r="AK86" s="17">
        <f t="shared" si="38"/>
        <v>0</v>
      </c>
    </row>
    <row r="88" spans="1:50" ht="15" thickBot="1" x14ac:dyDescent="0.4">
      <c r="A88" s="3" t="s">
        <v>42</v>
      </c>
      <c r="B88" s="3"/>
      <c r="C88" s="6">
        <f t="shared" ref="C88:AX88" si="39">C83-C86</f>
        <v>-21177863.368931651</v>
      </c>
      <c r="D88" s="6">
        <f t="shared" si="39"/>
        <v>-37678862.737863302</v>
      </c>
      <c r="E88" s="6">
        <f t="shared" si="39"/>
        <v>7828949.2621366959</v>
      </c>
      <c r="F88" s="6">
        <f t="shared" si="39"/>
        <v>7828949.2621366959</v>
      </c>
      <c r="G88" s="6">
        <f t="shared" si="39"/>
        <v>7828949.2621366959</v>
      </c>
      <c r="H88" s="6">
        <f t="shared" si="39"/>
        <v>7828949.2621366959</v>
      </c>
      <c r="I88" s="6">
        <f t="shared" si="39"/>
        <v>7828949.2621366959</v>
      </c>
      <c r="J88" s="6">
        <f t="shared" si="39"/>
        <v>7828949.2621366959</v>
      </c>
      <c r="K88" s="6">
        <f t="shared" si="39"/>
        <v>7828949.2621366959</v>
      </c>
      <c r="L88" s="6">
        <f t="shared" si="39"/>
        <v>4054081.2718380727</v>
      </c>
      <c r="M88" s="6">
        <f t="shared" si="39"/>
        <v>0</v>
      </c>
      <c r="N88" s="6">
        <f t="shared" si="39"/>
        <v>0</v>
      </c>
      <c r="O88" s="6">
        <f t="shared" si="39"/>
        <v>0</v>
      </c>
      <c r="P88" s="6">
        <f t="shared" si="39"/>
        <v>0</v>
      </c>
      <c r="Q88" s="6">
        <f t="shared" si="39"/>
        <v>0</v>
      </c>
      <c r="R88" s="6">
        <f t="shared" si="39"/>
        <v>0</v>
      </c>
      <c r="S88" s="6">
        <f t="shared" si="39"/>
        <v>0</v>
      </c>
      <c r="T88" s="6">
        <f t="shared" si="39"/>
        <v>0</v>
      </c>
      <c r="U88" s="6">
        <f t="shared" si="39"/>
        <v>0</v>
      </c>
      <c r="V88" s="6">
        <f t="shared" si="39"/>
        <v>0</v>
      </c>
      <c r="W88" s="6">
        <f t="shared" si="39"/>
        <v>0</v>
      </c>
      <c r="X88" s="6">
        <f t="shared" si="39"/>
        <v>0</v>
      </c>
      <c r="Y88" s="6">
        <f t="shared" si="39"/>
        <v>0</v>
      </c>
      <c r="Z88" s="6">
        <f t="shared" si="39"/>
        <v>0</v>
      </c>
      <c r="AA88" s="6">
        <f t="shared" si="39"/>
        <v>0</v>
      </c>
      <c r="AB88" s="6">
        <f t="shared" si="39"/>
        <v>0</v>
      </c>
      <c r="AC88" s="6">
        <f t="shared" si="39"/>
        <v>0</v>
      </c>
      <c r="AD88" s="6">
        <f t="shared" si="39"/>
        <v>0</v>
      </c>
      <c r="AE88" s="6">
        <f t="shared" si="39"/>
        <v>0</v>
      </c>
      <c r="AF88" s="6">
        <f t="shared" si="39"/>
        <v>0</v>
      </c>
      <c r="AG88" s="6">
        <f t="shared" si="39"/>
        <v>0</v>
      </c>
      <c r="AH88" s="6">
        <f t="shared" si="39"/>
        <v>0</v>
      </c>
      <c r="AI88" s="6">
        <f t="shared" si="39"/>
        <v>0</v>
      </c>
      <c r="AJ88" s="6">
        <f t="shared" si="39"/>
        <v>0</v>
      </c>
      <c r="AK88" s="6">
        <f t="shared" si="39"/>
        <v>0</v>
      </c>
      <c r="AL88" s="6">
        <f t="shared" si="39"/>
        <v>0</v>
      </c>
      <c r="AM88" s="6">
        <f t="shared" si="39"/>
        <v>0</v>
      </c>
      <c r="AN88" s="6">
        <f t="shared" si="39"/>
        <v>0</v>
      </c>
      <c r="AO88" s="6">
        <f t="shared" si="39"/>
        <v>0</v>
      </c>
      <c r="AP88" s="6">
        <f t="shared" si="39"/>
        <v>0</v>
      </c>
      <c r="AQ88" s="6">
        <f t="shared" si="39"/>
        <v>0</v>
      </c>
      <c r="AR88" s="6">
        <f t="shared" si="39"/>
        <v>0</v>
      </c>
      <c r="AS88" s="6">
        <f t="shared" si="39"/>
        <v>0</v>
      </c>
      <c r="AT88" s="6">
        <f t="shared" si="39"/>
        <v>0</v>
      </c>
      <c r="AU88" s="6">
        <f t="shared" si="39"/>
        <v>0</v>
      </c>
      <c r="AV88" s="6">
        <f t="shared" si="39"/>
        <v>0</v>
      </c>
      <c r="AW88" s="6">
        <f t="shared" si="39"/>
        <v>0</v>
      </c>
      <c r="AX88" s="6">
        <f t="shared" si="39"/>
        <v>0</v>
      </c>
    </row>
    <row r="89" spans="1:50" ht="15" thickTop="1" x14ac:dyDescent="0.35"/>
    <row r="90" spans="1:50" x14ac:dyDescent="0.35">
      <c r="A90" s="3" t="s">
        <v>54</v>
      </c>
      <c r="C90" s="18">
        <f>C72+C88</f>
        <v>-33723798.867088616</v>
      </c>
      <c r="D90" s="18">
        <f t="shared" ref="D90:AX90" si="40">D72+D88</f>
        <v>-62202454.734177232</v>
      </c>
      <c r="E90" s="18">
        <f t="shared" si="40"/>
        <v>-700728.73417722993</v>
      </c>
      <c r="F90" s="18">
        <f t="shared" si="40"/>
        <v>8133599.2658227701</v>
      </c>
      <c r="G90" s="18">
        <f t="shared" si="40"/>
        <v>28070475.265822768</v>
      </c>
      <c r="H90" s="18">
        <f t="shared" si="40"/>
        <v>32756478.745549373</v>
      </c>
      <c r="I90" s="18">
        <f t="shared" si="40"/>
        <v>7828949.2621366959</v>
      </c>
      <c r="J90" s="18">
        <f t="shared" si="40"/>
        <v>7828949.2621366959</v>
      </c>
      <c r="K90" s="18">
        <f t="shared" si="40"/>
        <v>7828949.2621366959</v>
      </c>
      <c r="L90" s="18">
        <f t="shared" si="40"/>
        <v>4054081.2718380727</v>
      </c>
      <c r="M90" s="18">
        <f t="shared" si="40"/>
        <v>0</v>
      </c>
      <c r="N90" s="18">
        <f t="shared" si="40"/>
        <v>0</v>
      </c>
      <c r="O90" s="18">
        <f t="shared" si="40"/>
        <v>0</v>
      </c>
      <c r="P90" s="18">
        <f t="shared" si="40"/>
        <v>0</v>
      </c>
      <c r="Q90" s="18">
        <f t="shared" si="40"/>
        <v>0</v>
      </c>
      <c r="R90" s="18">
        <f t="shared" si="40"/>
        <v>0</v>
      </c>
      <c r="S90" s="18">
        <f t="shared" si="40"/>
        <v>0</v>
      </c>
      <c r="T90" s="18">
        <f t="shared" si="40"/>
        <v>0</v>
      </c>
      <c r="U90" s="18">
        <f t="shared" si="40"/>
        <v>0</v>
      </c>
      <c r="V90" s="18">
        <f t="shared" si="40"/>
        <v>0</v>
      </c>
      <c r="W90" s="18">
        <f t="shared" si="40"/>
        <v>0</v>
      </c>
      <c r="X90" s="18">
        <f t="shared" si="40"/>
        <v>0</v>
      </c>
      <c r="Y90" s="18">
        <f t="shared" si="40"/>
        <v>0</v>
      </c>
      <c r="Z90" s="18">
        <f t="shared" si="40"/>
        <v>0</v>
      </c>
      <c r="AA90" s="18">
        <f t="shared" si="40"/>
        <v>0</v>
      </c>
      <c r="AB90" s="18">
        <f t="shared" si="40"/>
        <v>0</v>
      </c>
      <c r="AC90" s="18">
        <f t="shared" si="40"/>
        <v>0</v>
      </c>
      <c r="AD90" s="18">
        <f t="shared" si="40"/>
        <v>0</v>
      </c>
      <c r="AE90" s="18">
        <f t="shared" si="40"/>
        <v>0</v>
      </c>
      <c r="AF90" s="18">
        <f t="shared" si="40"/>
        <v>0</v>
      </c>
      <c r="AG90" s="18">
        <f t="shared" si="40"/>
        <v>0</v>
      </c>
      <c r="AH90" s="18">
        <f t="shared" si="40"/>
        <v>0</v>
      </c>
      <c r="AI90" s="18">
        <f t="shared" si="40"/>
        <v>0</v>
      </c>
      <c r="AJ90" s="18">
        <f t="shared" si="40"/>
        <v>0</v>
      </c>
      <c r="AK90" s="18">
        <f t="shared" si="40"/>
        <v>0</v>
      </c>
      <c r="AL90" s="18">
        <f t="shared" si="40"/>
        <v>0</v>
      </c>
      <c r="AM90" s="18">
        <f t="shared" si="40"/>
        <v>0</v>
      </c>
      <c r="AN90" s="18">
        <f t="shared" si="40"/>
        <v>0</v>
      </c>
      <c r="AO90" s="18">
        <f t="shared" si="40"/>
        <v>0</v>
      </c>
      <c r="AP90" s="18">
        <f t="shared" si="40"/>
        <v>0</v>
      </c>
      <c r="AQ90" s="18">
        <f t="shared" si="40"/>
        <v>0</v>
      </c>
      <c r="AR90" s="18">
        <f t="shared" si="40"/>
        <v>0</v>
      </c>
      <c r="AS90" s="18">
        <f t="shared" si="40"/>
        <v>0</v>
      </c>
      <c r="AT90" s="18">
        <f t="shared" si="40"/>
        <v>0</v>
      </c>
      <c r="AU90" s="18">
        <f t="shared" si="40"/>
        <v>0</v>
      </c>
      <c r="AV90" s="18">
        <f t="shared" si="40"/>
        <v>0</v>
      </c>
      <c r="AW90" s="18">
        <f t="shared" si="40"/>
        <v>0</v>
      </c>
      <c r="AX90" s="18">
        <f t="shared" si="40"/>
        <v>0</v>
      </c>
    </row>
  </sheetData>
  <conditionalFormatting sqref="C90">
    <cfRule type="cellIs" dxfId="3" priority="8" operator="greaterThan">
      <formula>0</formula>
    </cfRule>
  </conditionalFormatting>
  <conditionalFormatting sqref="D90:AX90">
    <cfRule type="cellIs" dxfId="2" priority="7" operator="greaterThan">
      <formula>0</formula>
    </cfRule>
  </conditionalFormatting>
  <conditionalFormatting sqref="A5:A19">
    <cfRule type="cellIs" dxfId="1" priority="1" operator="equal">
      <formula>"Yes"</formula>
    </cfRule>
    <cfRule type="cellIs" dxfId="0" priority="2" operator="equal">
      <formula>"No"</formula>
    </cfRule>
  </conditionalFormatting>
  <dataValidations disablePrompts="1" count="1">
    <dataValidation type="list" allowBlank="1" showInputMessage="1" showErrorMessage="1" sqref="A11:A14 A5:A9 A16:A19" xr:uid="{00000000-0002-0000-0800-000000000000}">
      <formula1>$L$29:$L$30</formula1>
    </dataValidation>
  </dataValidation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015f1b76-b32e-440f-80a7-f0ca4d8a872c" ContentTypeId="0x0101006E56B4D1795A2E4DB2F0B01679ED314A" PreviousValue="true"/>
</file>

<file path=customXml/item2.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74081C303D597F46A51B1E34376944AC" ma:contentTypeVersion="56" ma:contentTypeDescription="" ma:contentTypeScope="" ma:versionID="e22e9193f40833cf40870f67854ce1a0">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af2abde1a0b6371d480e25bd0fb5d73b"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Response</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Closed</CaseStatus>
    <OpenedDate xmlns="dc463f71-b30c-4ab2-9473-d307f9d35888">2019-06-20T07:00:00+00:00</OpenedDate>
    <SignificantOrder xmlns="dc463f71-b30c-4ab2-9473-d307f9d35888">false</SignificantOrder>
    <Date1 xmlns="dc463f71-b30c-4ab2-9473-d307f9d35888">2020-05-08T07:00:00+00:00</Date1>
    <IsDocumentOrder xmlns="dc463f71-b30c-4ab2-9473-d307f9d35888">false</IsDocumentOrder>
    <IsHighlyConfidential xmlns="dc463f71-b30c-4ab2-9473-d307f9d35888">false</IsHighlyConfidential>
    <CaseCompanyNames xmlns="dc463f71-b30c-4ab2-9473-d307f9d35888">Puget Sound Energy</CaseCompanyNames>
    <Nickname xmlns="http://schemas.microsoft.com/sharepoint/v3" xsi:nil="true"/>
    <DocketNumber xmlns="dc463f71-b30c-4ab2-9473-d307f9d35888">190529</DocketNumber>
    <DelegatedOrder xmlns="dc463f71-b30c-4ab2-9473-d307f9d35888">false</DelegatedOrder>
  </documentManagement>
</p:properties>
</file>

<file path=customXml/itemProps1.xml><?xml version="1.0" encoding="utf-8"?>
<ds:datastoreItem xmlns:ds="http://schemas.openxmlformats.org/officeDocument/2006/customXml" ds:itemID="{DAD0FCE9-08D7-44AA-A9C8-97D9746F9895}"/>
</file>

<file path=customXml/itemProps2.xml><?xml version="1.0" encoding="utf-8"?>
<ds:datastoreItem xmlns:ds="http://schemas.openxmlformats.org/officeDocument/2006/customXml" ds:itemID="{0E693730-79F5-403A-989F-1292B642E425}"/>
</file>

<file path=customXml/itemProps3.xml><?xml version="1.0" encoding="utf-8"?>
<ds:datastoreItem xmlns:ds="http://schemas.openxmlformats.org/officeDocument/2006/customXml" ds:itemID="{0C9C35BC-A5E9-4B78-8FE4-F2FC59C0D899}"/>
</file>

<file path=customXml/itemProps4.xml><?xml version="1.0" encoding="utf-8"?>
<ds:datastoreItem xmlns:ds="http://schemas.openxmlformats.org/officeDocument/2006/customXml" ds:itemID="{57D12445-D016-43D0-83AE-C90D9F83199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5-8 Resp Att A p1</vt:lpstr>
      <vt:lpstr>5-8 Resp Att A p2</vt:lpstr>
      <vt:lpstr>PCA</vt:lpstr>
      <vt:lpstr>From 5-1 Resp---&gt;</vt:lpstr>
      <vt:lpstr>BR 15</vt:lpstr>
      <vt:lpstr>Tables for Response</vt:lpstr>
      <vt:lpstr>Scenario 1</vt:lpstr>
      <vt:lpstr>Scenario 2</vt:lpstr>
      <vt:lpstr>Scenario 3</vt:lpstr>
      <vt:lpstr>ARAM</vt:lpstr>
    </vt:vector>
  </TitlesOfParts>
  <Company>PUGET SOUND ENERGY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Jon Piliaris</dc:creator>
  <cp:lastModifiedBy>Steele, David S. (BEL)</cp:lastModifiedBy>
  <cp:lastPrinted>2020-04-30T18:58:07Z</cp:lastPrinted>
  <dcterms:created xsi:type="dcterms:W3CDTF">2020-04-26T22:44:29Z</dcterms:created>
  <dcterms:modified xsi:type="dcterms:W3CDTF">2020-05-08T21:29:52Z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0x0101006E56B4D1795A2E4DB2F0B01679ED314A0074081C303D597F46A51B1E34376944AC</vt:lpwstr>
  </property>
  <property fmtid="{D5CDD505-2E9C-101B-9397-08002B2CF9AE}" pid="3" name="_docset_NoMedatataSyncRequired">
    <vt:lpwstr>False</vt:lpwstr>
  </property>
  <property fmtid="{D5CDD505-2E9C-101B-9397-08002B2CF9AE}" pid="4" name="IsEFSEC">
    <vt:bool>false</vt:bool>
  </property>
</Properties>
</file>