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5 (Rate Increase Mitigation)\"/>
    </mc:Choice>
  </mc:AlternateContent>
  <bookViews>
    <workbookView xWindow="0" yWindow="0" windowWidth="25200" windowHeight="11025"/>
  </bookViews>
  <sheets>
    <sheet name="Summarize AMI and GTZ" sheetId="1" r:id="rId1"/>
    <sheet name="GTZ Common" sheetId="2" r:id="rId2"/>
    <sheet name="GTZ CC Common" sheetId="3" r:id="rId3"/>
    <sheet name="GTZ Actuals" sheetId="4" r:id="rId4"/>
    <sheet name="GTZ #1 Actuals" sheetId="5" r:id="rId5"/>
    <sheet name="GTZ #2 Actuals" sheetId="6" r:id="rId6"/>
    <sheet name="GTZ CC Actuals" sheetId="7" r:id="rId7"/>
    <sheet name="GTZ #1 CC Actuals" sheetId="8" r:id="rId8"/>
    <sheet name="GTZ #2 CC Actuals" sheetId="9" r:id="rId9"/>
    <sheet name="AMI E" sheetId="10" r:id="rId10"/>
    <sheet name="AMI RB Ret E" sheetId="11" r:id="rId11"/>
    <sheet name="AMI G" sheetId="12" r:id="rId12"/>
    <sheet name="AMI RB Ret G" sheetId="13" r:id="rId13"/>
    <sheet name="AMI Actuals" sheetId="14" r:id="rId14"/>
    <sheet name="AMI Actual Tranche 1" sheetId="15" r:id="rId15"/>
    <sheet name="AMI Actual Tranche 2" sheetId="16" r:id="rId16"/>
    <sheet name="AMI Def Return Actuals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b" hidden="1">{#N/A,#N/A,FALSE,"Coversheet";#N/A,#N/A,FALSE,"QA"}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ry" hidden="1">{#N/A,#N/A,FALSE,"Cover Sheet";"Use of Equipment",#N/A,FALSE,"Area C";"Equipment Hours",#N/A,FALSE,"All";"Summary",#N/A,FALSE,"All"}</definedName>
    <definedName name="HTML_Control" hidden="1">{"'Sheet1'!$A$1:$J$121"}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L15" i="9" l="1"/>
  <c r="P45" i="12" l="1"/>
  <c r="P33" i="12"/>
  <c r="P69" i="12"/>
  <c r="P57" i="12"/>
  <c r="P69" i="10"/>
  <c r="P57" i="10"/>
  <c r="P45" i="10"/>
  <c r="P33" i="10"/>
  <c r="O27" i="12"/>
  <c r="O27" i="10"/>
  <c r="P69" i="3"/>
  <c r="P57" i="3"/>
  <c r="P45" i="3"/>
  <c r="P33" i="3"/>
  <c r="O69" i="3"/>
  <c r="O57" i="3"/>
  <c r="O45" i="3"/>
  <c r="O33" i="3"/>
  <c r="T86" i="17" l="1"/>
  <c r="P86" i="17"/>
  <c r="K86" i="17"/>
  <c r="L86" i="17" s="1"/>
  <c r="J86" i="17"/>
  <c r="D86" i="17"/>
  <c r="T85" i="17"/>
  <c r="P85" i="17"/>
  <c r="K85" i="17"/>
  <c r="J85" i="17"/>
  <c r="L85" i="17" s="1"/>
  <c r="D85" i="17"/>
  <c r="T84" i="17"/>
  <c r="P84" i="17"/>
  <c r="K84" i="17"/>
  <c r="L84" i="17" s="1"/>
  <c r="J84" i="17"/>
  <c r="D84" i="17"/>
  <c r="T83" i="17"/>
  <c r="P83" i="17"/>
  <c r="K83" i="17"/>
  <c r="J83" i="17"/>
  <c r="L83" i="17" s="1"/>
  <c r="D83" i="17"/>
  <c r="T82" i="17"/>
  <c r="P82" i="17"/>
  <c r="K82" i="17"/>
  <c r="L82" i="17" s="1"/>
  <c r="J82" i="17"/>
  <c r="D82" i="17"/>
  <c r="T81" i="17"/>
  <c r="P81" i="17"/>
  <c r="K81" i="17"/>
  <c r="J81" i="17"/>
  <c r="L81" i="17" s="1"/>
  <c r="D81" i="17"/>
  <c r="T80" i="17"/>
  <c r="P80" i="17"/>
  <c r="L80" i="17"/>
  <c r="K80" i="17"/>
  <c r="J80" i="17"/>
  <c r="D80" i="17"/>
  <c r="T79" i="17"/>
  <c r="P79" i="17"/>
  <c r="K79" i="17"/>
  <c r="J79" i="17"/>
  <c r="L79" i="17" s="1"/>
  <c r="D79" i="17"/>
  <c r="T78" i="17"/>
  <c r="P78" i="17"/>
  <c r="K78" i="17"/>
  <c r="L78" i="17" s="1"/>
  <c r="J78" i="17"/>
  <c r="D78" i="17"/>
  <c r="T77" i="17"/>
  <c r="P77" i="17"/>
  <c r="K77" i="17"/>
  <c r="J77" i="17"/>
  <c r="L77" i="17" s="1"/>
  <c r="D77" i="17"/>
  <c r="T76" i="17"/>
  <c r="P76" i="17"/>
  <c r="K76" i="17"/>
  <c r="L76" i="17" s="1"/>
  <c r="J76" i="17"/>
  <c r="D76" i="17"/>
  <c r="T75" i="17"/>
  <c r="P75" i="17"/>
  <c r="K75" i="17"/>
  <c r="J75" i="17"/>
  <c r="L75" i="17" s="1"/>
  <c r="D75" i="17"/>
  <c r="T74" i="17"/>
  <c r="P74" i="17"/>
  <c r="K74" i="17"/>
  <c r="L74" i="17" s="1"/>
  <c r="J74" i="17"/>
  <c r="D74" i="17"/>
  <c r="T73" i="17"/>
  <c r="P73" i="17"/>
  <c r="K73" i="17"/>
  <c r="J73" i="17"/>
  <c r="L73" i="17" s="1"/>
  <c r="D73" i="17"/>
  <c r="T72" i="17"/>
  <c r="P72" i="17"/>
  <c r="L72" i="17"/>
  <c r="K72" i="17"/>
  <c r="J72" i="17"/>
  <c r="D72" i="17"/>
  <c r="T71" i="17"/>
  <c r="P71" i="17"/>
  <c r="K71" i="17"/>
  <c r="J71" i="17"/>
  <c r="L71" i="17" s="1"/>
  <c r="D71" i="17"/>
  <c r="T70" i="17"/>
  <c r="P70" i="17"/>
  <c r="K70" i="17"/>
  <c r="L70" i="17" s="1"/>
  <c r="J70" i="17"/>
  <c r="D70" i="17"/>
  <c r="T69" i="17"/>
  <c r="P69" i="17"/>
  <c r="K69" i="17"/>
  <c r="J69" i="17"/>
  <c r="L69" i="17" s="1"/>
  <c r="D69" i="17"/>
  <c r="T68" i="17"/>
  <c r="P68" i="17"/>
  <c r="K68" i="17"/>
  <c r="L68" i="17" s="1"/>
  <c r="J68" i="17"/>
  <c r="D68" i="17"/>
  <c r="T67" i="17"/>
  <c r="P67" i="17"/>
  <c r="K67" i="17"/>
  <c r="J67" i="17"/>
  <c r="L67" i="17" s="1"/>
  <c r="D67" i="17"/>
  <c r="T66" i="17"/>
  <c r="P66" i="17"/>
  <c r="K66" i="17"/>
  <c r="L66" i="17" s="1"/>
  <c r="J66" i="17"/>
  <c r="D66" i="17"/>
  <c r="T65" i="17"/>
  <c r="P65" i="17"/>
  <c r="K65" i="17"/>
  <c r="J65" i="17"/>
  <c r="L65" i="17" s="1"/>
  <c r="D65" i="17"/>
  <c r="T64" i="17"/>
  <c r="P64" i="17"/>
  <c r="L64" i="17"/>
  <c r="K64" i="17"/>
  <c r="J64" i="17"/>
  <c r="D64" i="17"/>
  <c r="T63" i="17"/>
  <c r="P63" i="17"/>
  <c r="K63" i="17"/>
  <c r="J63" i="17"/>
  <c r="L63" i="17" s="1"/>
  <c r="D63" i="17"/>
  <c r="T62" i="17"/>
  <c r="P62" i="17"/>
  <c r="K62" i="17"/>
  <c r="L62" i="17" s="1"/>
  <c r="J62" i="17"/>
  <c r="D62" i="17"/>
  <c r="T61" i="17"/>
  <c r="P61" i="17"/>
  <c r="K61" i="17"/>
  <c r="J61" i="17"/>
  <c r="L61" i="17" s="1"/>
  <c r="D61" i="17"/>
  <c r="T60" i="17"/>
  <c r="P60" i="17"/>
  <c r="K60" i="17"/>
  <c r="L60" i="17" s="1"/>
  <c r="J60" i="17"/>
  <c r="D60" i="17"/>
  <c r="T59" i="17"/>
  <c r="P59" i="17"/>
  <c r="K59" i="17"/>
  <c r="J59" i="17"/>
  <c r="L59" i="17" s="1"/>
  <c r="D59" i="17"/>
  <c r="T58" i="17"/>
  <c r="P58" i="17"/>
  <c r="K58" i="17"/>
  <c r="L58" i="17" s="1"/>
  <c r="J58" i="17"/>
  <c r="D58" i="17"/>
  <c r="T57" i="17"/>
  <c r="P57" i="17"/>
  <c r="K57" i="17"/>
  <c r="J57" i="17"/>
  <c r="L57" i="17" s="1"/>
  <c r="D57" i="17"/>
  <c r="T56" i="17"/>
  <c r="K56" i="17"/>
  <c r="J56" i="17"/>
  <c r="L56" i="17" s="1"/>
  <c r="D56" i="17"/>
  <c r="T55" i="17"/>
  <c r="K55" i="17"/>
  <c r="L55" i="17" s="1"/>
  <c r="J55" i="17"/>
  <c r="D55" i="17"/>
  <c r="T54" i="17"/>
  <c r="L54" i="17"/>
  <c r="K54" i="17"/>
  <c r="J54" i="17"/>
  <c r="D54" i="17"/>
  <c r="T53" i="17"/>
  <c r="K53" i="17"/>
  <c r="J53" i="17"/>
  <c r="L53" i="17" s="1"/>
  <c r="D53" i="17"/>
  <c r="T52" i="17"/>
  <c r="K52" i="17"/>
  <c r="J52" i="17"/>
  <c r="L52" i="17" s="1"/>
  <c r="D52" i="17"/>
  <c r="T51" i="17"/>
  <c r="L51" i="17"/>
  <c r="K51" i="17"/>
  <c r="J51" i="17"/>
  <c r="D51" i="17"/>
  <c r="T50" i="17"/>
  <c r="L50" i="17"/>
  <c r="K50" i="17"/>
  <c r="J50" i="17"/>
  <c r="D50" i="17"/>
  <c r="T49" i="17"/>
  <c r="K49" i="17"/>
  <c r="J49" i="17"/>
  <c r="D49" i="17"/>
  <c r="T48" i="17"/>
  <c r="K48" i="17"/>
  <c r="J48" i="17"/>
  <c r="L48" i="17" s="1"/>
  <c r="D48" i="17"/>
  <c r="T47" i="17"/>
  <c r="K47" i="17"/>
  <c r="L47" i="17" s="1"/>
  <c r="J47" i="17"/>
  <c r="D47" i="17"/>
  <c r="T46" i="17"/>
  <c r="K46" i="17"/>
  <c r="J46" i="17"/>
  <c r="L46" i="17" s="1"/>
  <c r="D46" i="17"/>
  <c r="T45" i="17"/>
  <c r="K45" i="17"/>
  <c r="J45" i="17"/>
  <c r="L45" i="17" s="1"/>
  <c r="D45" i="17"/>
  <c r="T44" i="17"/>
  <c r="K44" i="17"/>
  <c r="J44" i="17"/>
  <c r="L44" i="17" s="1"/>
  <c r="D44" i="17"/>
  <c r="T43" i="17"/>
  <c r="K43" i="17"/>
  <c r="L43" i="17" s="1"/>
  <c r="J43" i="17"/>
  <c r="D43" i="17"/>
  <c r="T42" i="17"/>
  <c r="K42" i="17"/>
  <c r="J42" i="17"/>
  <c r="L42" i="17" s="1"/>
  <c r="D42" i="17"/>
  <c r="T41" i="17"/>
  <c r="K41" i="17"/>
  <c r="J41" i="17"/>
  <c r="L41" i="17" s="1"/>
  <c r="D41" i="17"/>
  <c r="T40" i="17"/>
  <c r="L40" i="17"/>
  <c r="K40" i="17"/>
  <c r="J40" i="17"/>
  <c r="D40" i="17"/>
  <c r="T39" i="17"/>
  <c r="L39" i="17"/>
  <c r="K39" i="17"/>
  <c r="J39" i="17"/>
  <c r="D39" i="17"/>
  <c r="T38" i="17"/>
  <c r="L38" i="17"/>
  <c r="K38" i="17"/>
  <c r="J38" i="17"/>
  <c r="D38" i="17"/>
  <c r="T37" i="17"/>
  <c r="K37" i="17"/>
  <c r="J37" i="17"/>
  <c r="L37" i="17" s="1"/>
  <c r="D37" i="17"/>
  <c r="T36" i="17"/>
  <c r="K36" i="17"/>
  <c r="L36" i="17" s="1"/>
  <c r="J36" i="17"/>
  <c r="D36" i="17"/>
  <c r="T35" i="17"/>
  <c r="K35" i="17"/>
  <c r="L35" i="17" s="1"/>
  <c r="J35" i="17"/>
  <c r="D35" i="17"/>
  <c r="T34" i="17"/>
  <c r="L34" i="17"/>
  <c r="K34" i="17"/>
  <c r="J34" i="17"/>
  <c r="D34" i="17"/>
  <c r="T33" i="17"/>
  <c r="K33" i="17"/>
  <c r="J33" i="17"/>
  <c r="D33" i="17"/>
  <c r="T32" i="17"/>
  <c r="K32" i="17"/>
  <c r="J32" i="17"/>
  <c r="L32" i="17" s="1"/>
  <c r="D32" i="17"/>
  <c r="T31" i="17"/>
  <c r="K31" i="17"/>
  <c r="L31" i="17" s="1"/>
  <c r="J31" i="17"/>
  <c r="D31" i="17"/>
  <c r="T30" i="17"/>
  <c r="K30" i="17"/>
  <c r="J30" i="17"/>
  <c r="L30" i="17" s="1"/>
  <c r="D30" i="17"/>
  <c r="T29" i="17"/>
  <c r="K29" i="17"/>
  <c r="J29" i="17"/>
  <c r="L29" i="17" s="1"/>
  <c r="D29" i="17"/>
  <c r="T28" i="17"/>
  <c r="K28" i="17"/>
  <c r="J28" i="17"/>
  <c r="L28" i="17" s="1"/>
  <c r="D28" i="17"/>
  <c r="T27" i="17"/>
  <c r="K27" i="17"/>
  <c r="L27" i="17" s="1"/>
  <c r="J27" i="17"/>
  <c r="D27" i="17"/>
  <c r="T26" i="17"/>
  <c r="L26" i="17"/>
  <c r="D26" i="17"/>
  <c r="T25" i="17"/>
  <c r="L25" i="17"/>
  <c r="D25" i="17"/>
  <c r="T24" i="17"/>
  <c r="L24" i="17"/>
  <c r="D24" i="17"/>
  <c r="T23" i="17"/>
  <c r="L23" i="17"/>
  <c r="D23" i="17"/>
  <c r="T22" i="17"/>
  <c r="L22" i="17"/>
  <c r="D22" i="17"/>
  <c r="T21" i="17"/>
  <c r="L21" i="17"/>
  <c r="D21" i="17"/>
  <c r="T20" i="17"/>
  <c r="L20" i="17"/>
  <c r="D20" i="17"/>
  <c r="T19" i="17"/>
  <c r="L19" i="17"/>
  <c r="D19" i="17"/>
  <c r="T18" i="17"/>
  <c r="L18" i="17"/>
  <c r="D18" i="17"/>
  <c r="T17" i="17"/>
  <c r="L17" i="17"/>
  <c r="D17" i="17"/>
  <c r="T16" i="17"/>
  <c r="L16" i="17"/>
  <c r="D16" i="17"/>
  <c r="T15" i="17"/>
  <c r="L15" i="17"/>
  <c r="D15" i="17"/>
  <c r="T14" i="17"/>
  <c r="L14" i="17"/>
  <c r="D14" i="17"/>
  <c r="T13" i="17"/>
  <c r="L13" i="17"/>
  <c r="D13" i="17"/>
  <c r="T12" i="17"/>
  <c r="L12" i="17"/>
  <c r="D12" i="17"/>
  <c r="T11" i="17"/>
  <c r="L11" i="17"/>
  <c r="D11" i="17"/>
  <c r="T10" i="17"/>
  <c r="L10" i="17"/>
  <c r="D10" i="17"/>
  <c r="T9" i="17"/>
  <c r="L9" i="17"/>
  <c r="D9" i="17"/>
  <c r="T8" i="17"/>
  <c r="L8" i="17"/>
  <c r="D8" i="17"/>
  <c r="T7" i="17"/>
  <c r="O7" i="17"/>
  <c r="O8" i="17" s="1"/>
  <c r="O9" i="17" s="1"/>
  <c r="O10" i="17" s="1"/>
  <c r="O11" i="17" s="1"/>
  <c r="O12" i="17" s="1"/>
  <c r="O13" i="17" s="1"/>
  <c r="O14" i="17" s="1"/>
  <c r="O15" i="17" s="1"/>
  <c r="O16" i="17" s="1"/>
  <c r="O17" i="17" s="1"/>
  <c r="O18" i="17" s="1"/>
  <c r="O19" i="17" s="1"/>
  <c r="O20" i="17" s="1"/>
  <c r="O21" i="17" s="1"/>
  <c r="O22" i="17" s="1"/>
  <c r="O23" i="17" s="1"/>
  <c r="O24" i="17" s="1"/>
  <c r="O25" i="17" s="1"/>
  <c r="O26" i="17" s="1"/>
  <c r="O27" i="17" s="1"/>
  <c r="O28" i="17" s="1"/>
  <c r="O29" i="17" s="1"/>
  <c r="O30" i="17" s="1"/>
  <c r="O31" i="17" s="1"/>
  <c r="O32" i="17" s="1"/>
  <c r="O33" i="17" s="1"/>
  <c r="O34" i="17" s="1"/>
  <c r="O35" i="17" s="1"/>
  <c r="O36" i="17" s="1"/>
  <c r="O37" i="17" s="1"/>
  <c r="O38" i="17" s="1"/>
  <c r="O39" i="17" s="1"/>
  <c r="O40" i="17" s="1"/>
  <c r="O41" i="17" s="1"/>
  <c r="O42" i="17" s="1"/>
  <c r="O43" i="17" s="1"/>
  <c r="O44" i="17" s="1"/>
  <c r="O45" i="17" s="1"/>
  <c r="O46" i="17" s="1"/>
  <c r="O47" i="17" s="1"/>
  <c r="O48" i="17" s="1"/>
  <c r="O49" i="17" s="1"/>
  <c r="O50" i="17" s="1"/>
  <c r="O51" i="17" s="1"/>
  <c r="O52" i="17" s="1"/>
  <c r="O53" i="17" s="1"/>
  <c r="O54" i="17" s="1"/>
  <c r="O55" i="17" s="1"/>
  <c r="O56" i="17" s="1"/>
  <c r="L7" i="17"/>
  <c r="D7" i="17"/>
  <c r="T6" i="17"/>
  <c r="O6" i="17"/>
  <c r="N6" i="17"/>
  <c r="L6" i="17"/>
  <c r="D6" i="17"/>
  <c r="T5" i="17"/>
  <c r="U5" i="17" s="1"/>
  <c r="U6" i="17" s="1"/>
  <c r="U7" i="17" s="1"/>
  <c r="P5" i="17"/>
  <c r="O5" i="17"/>
  <c r="N5" i="17"/>
  <c r="L5" i="17"/>
  <c r="D5" i="17"/>
  <c r="P86" i="16"/>
  <c r="K86" i="16"/>
  <c r="J86" i="16"/>
  <c r="L86" i="16" s="1"/>
  <c r="L86" i="14" s="1"/>
  <c r="D86" i="16"/>
  <c r="P85" i="16"/>
  <c r="L85" i="16"/>
  <c r="K85" i="16"/>
  <c r="J85" i="16"/>
  <c r="D85" i="16"/>
  <c r="P84" i="16"/>
  <c r="L84" i="16"/>
  <c r="K84" i="16"/>
  <c r="J84" i="16"/>
  <c r="D84" i="16"/>
  <c r="P83" i="16"/>
  <c r="K83" i="16"/>
  <c r="J83" i="16"/>
  <c r="L83" i="16" s="1"/>
  <c r="D83" i="16"/>
  <c r="P82" i="16"/>
  <c r="K82" i="16"/>
  <c r="J82" i="16"/>
  <c r="L82" i="16" s="1"/>
  <c r="D82" i="16"/>
  <c r="P81" i="16"/>
  <c r="K81" i="16"/>
  <c r="L81" i="16" s="1"/>
  <c r="J81" i="16"/>
  <c r="D81" i="16"/>
  <c r="P80" i="16"/>
  <c r="L80" i="16"/>
  <c r="K80" i="16"/>
  <c r="J80" i="16"/>
  <c r="D80" i="16"/>
  <c r="P79" i="16"/>
  <c r="K79" i="16"/>
  <c r="J79" i="16"/>
  <c r="L79" i="16" s="1"/>
  <c r="D79" i="16"/>
  <c r="P78" i="16"/>
  <c r="K78" i="16"/>
  <c r="J78" i="16"/>
  <c r="L78" i="16" s="1"/>
  <c r="D78" i="16"/>
  <c r="P77" i="16"/>
  <c r="L77" i="16"/>
  <c r="K77" i="16"/>
  <c r="J77" i="16"/>
  <c r="D77" i="16"/>
  <c r="P76" i="16"/>
  <c r="K76" i="16"/>
  <c r="J76" i="16"/>
  <c r="L76" i="16" s="1"/>
  <c r="L76" i="14" s="1"/>
  <c r="D76" i="16"/>
  <c r="P75" i="16"/>
  <c r="K75" i="16"/>
  <c r="J75" i="16"/>
  <c r="D75" i="16"/>
  <c r="P74" i="16"/>
  <c r="K74" i="16"/>
  <c r="J74" i="16"/>
  <c r="D74" i="16"/>
  <c r="P73" i="16"/>
  <c r="K73" i="16"/>
  <c r="L73" i="16" s="1"/>
  <c r="J73" i="16"/>
  <c r="D73" i="16"/>
  <c r="P72" i="16"/>
  <c r="L72" i="16"/>
  <c r="K72" i="16"/>
  <c r="J72" i="16"/>
  <c r="D72" i="16"/>
  <c r="P71" i="16"/>
  <c r="K71" i="16"/>
  <c r="J71" i="16"/>
  <c r="L71" i="16" s="1"/>
  <c r="D71" i="16"/>
  <c r="P70" i="16"/>
  <c r="K70" i="16"/>
  <c r="K70" i="14" s="1"/>
  <c r="J70" i="16"/>
  <c r="D70" i="16"/>
  <c r="P69" i="16"/>
  <c r="L69" i="16"/>
  <c r="K69" i="16"/>
  <c r="J69" i="16"/>
  <c r="D69" i="16"/>
  <c r="P68" i="16"/>
  <c r="P68" i="14" s="1"/>
  <c r="L68" i="16"/>
  <c r="K68" i="16"/>
  <c r="J68" i="16"/>
  <c r="D68" i="16"/>
  <c r="D68" i="14" s="1"/>
  <c r="P67" i="16"/>
  <c r="K67" i="16"/>
  <c r="J67" i="16"/>
  <c r="D67" i="16"/>
  <c r="D67" i="14" s="1"/>
  <c r="P66" i="16"/>
  <c r="K66" i="16"/>
  <c r="J66" i="16"/>
  <c r="L66" i="16" s="1"/>
  <c r="D66" i="16"/>
  <c r="P65" i="16"/>
  <c r="K65" i="16"/>
  <c r="L65" i="16" s="1"/>
  <c r="J65" i="16"/>
  <c r="D65" i="16"/>
  <c r="P64" i="16"/>
  <c r="L64" i="16"/>
  <c r="K64" i="16"/>
  <c r="J64" i="16"/>
  <c r="D64" i="16"/>
  <c r="P63" i="16"/>
  <c r="K63" i="16"/>
  <c r="J63" i="16"/>
  <c r="L63" i="16" s="1"/>
  <c r="D63" i="16"/>
  <c r="P62" i="16"/>
  <c r="K62" i="16"/>
  <c r="L62" i="16" s="1"/>
  <c r="J62" i="16"/>
  <c r="D62" i="16"/>
  <c r="P61" i="16"/>
  <c r="L61" i="16"/>
  <c r="K61" i="16"/>
  <c r="J61" i="16"/>
  <c r="D61" i="16"/>
  <c r="P60" i="16"/>
  <c r="K60" i="16"/>
  <c r="J60" i="16"/>
  <c r="L60" i="16" s="1"/>
  <c r="D60" i="16"/>
  <c r="P59" i="16"/>
  <c r="K59" i="16"/>
  <c r="J59" i="16"/>
  <c r="D59" i="16"/>
  <c r="P58" i="16"/>
  <c r="K58" i="16"/>
  <c r="J58" i="16"/>
  <c r="L58" i="16" s="1"/>
  <c r="D58" i="16"/>
  <c r="P57" i="16"/>
  <c r="K57" i="16"/>
  <c r="L57" i="16" s="1"/>
  <c r="J57" i="16"/>
  <c r="D57" i="16"/>
  <c r="K56" i="16"/>
  <c r="J56" i="16"/>
  <c r="L56" i="16" s="1"/>
  <c r="D56" i="16"/>
  <c r="K55" i="16"/>
  <c r="J55" i="16"/>
  <c r="D55" i="16"/>
  <c r="D55" i="14" s="1"/>
  <c r="K54" i="16"/>
  <c r="J54" i="16"/>
  <c r="L54" i="16" s="1"/>
  <c r="D54" i="16"/>
  <c r="K53" i="16"/>
  <c r="L53" i="16" s="1"/>
  <c r="J53" i="16"/>
  <c r="D53" i="16"/>
  <c r="K52" i="16"/>
  <c r="J52" i="16"/>
  <c r="D52" i="16"/>
  <c r="K51" i="16"/>
  <c r="J51" i="16"/>
  <c r="D51" i="16"/>
  <c r="L50" i="16"/>
  <c r="K50" i="16"/>
  <c r="J50" i="16"/>
  <c r="D50" i="16"/>
  <c r="K49" i="16"/>
  <c r="L49" i="16" s="1"/>
  <c r="J49" i="16"/>
  <c r="D49" i="16"/>
  <c r="K48" i="16"/>
  <c r="J48" i="16"/>
  <c r="D48" i="16"/>
  <c r="K47" i="16"/>
  <c r="J47" i="16"/>
  <c r="D47" i="16"/>
  <c r="L46" i="16"/>
  <c r="K46" i="16"/>
  <c r="J46" i="16"/>
  <c r="D46" i="16"/>
  <c r="K45" i="16"/>
  <c r="L45" i="16" s="1"/>
  <c r="J45" i="16"/>
  <c r="D45" i="16"/>
  <c r="K44" i="16"/>
  <c r="J44" i="16"/>
  <c r="D44" i="16"/>
  <c r="K43" i="16"/>
  <c r="J43" i="16"/>
  <c r="D43" i="16"/>
  <c r="L42" i="16"/>
  <c r="K42" i="16"/>
  <c r="J42" i="16"/>
  <c r="D42" i="16"/>
  <c r="K41" i="16"/>
  <c r="L41" i="16" s="1"/>
  <c r="J41" i="16"/>
  <c r="D41" i="16"/>
  <c r="K40" i="16"/>
  <c r="J40" i="16"/>
  <c r="D40" i="16"/>
  <c r="K39" i="16"/>
  <c r="J39" i="16"/>
  <c r="D39" i="16"/>
  <c r="L38" i="16"/>
  <c r="K38" i="16"/>
  <c r="J38" i="16"/>
  <c r="D38" i="16"/>
  <c r="K37" i="16"/>
  <c r="L37" i="16" s="1"/>
  <c r="J37" i="16"/>
  <c r="D37" i="16"/>
  <c r="L36" i="16"/>
  <c r="K36" i="16"/>
  <c r="J36" i="16"/>
  <c r="D36" i="16"/>
  <c r="K35" i="16"/>
  <c r="J35" i="16"/>
  <c r="L35" i="16" s="1"/>
  <c r="D35" i="16"/>
  <c r="L34" i="16"/>
  <c r="K34" i="16"/>
  <c r="J34" i="16"/>
  <c r="D34" i="16"/>
  <c r="D34" i="14" s="1"/>
  <c r="K33" i="16"/>
  <c r="L33" i="16" s="1"/>
  <c r="J33" i="16"/>
  <c r="D33" i="16"/>
  <c r="L32" i="16"/>
  <c r="K32" i="16"/>
  <c r="J32" i="16"/>
  <c r="D32" i="16"/>
  <c r="K31" i="16"/>
  <c r="J31" i="16"/>
  <c r="D31" i="16"/>
  <c r="L30" i="16"/>
  <c r="K30" i="16"/>
  <c r="J30" i="16"/>
  <c r="D30" i="16"/>
  <c r="K29" i="16"/>
  <c r="J29" i="16"/>
  <c r="D29" i="16"/>
  <c r="L28" i="16"/>
  <c r="K28" i="16"/>
  <c r="J28" i="16"/>
  <c r="D28" i="16"/>
  <c r="K27" i="16"/>
  <c r="J27" i="16"/>
  <c r="L27" i="16" s="1"/>
  <c r="D27" i="16"/>
  <c r="L26" i="16"/>
  <c r="D26" i="16"/>
  <c r="L25" i="16"/>
  <c r="D25" i="16"/>
  <c r="L24" i="16"/>
  <c r="D24" i="16"/>
  <c r="L23" i="16"/>
  <c r="D23" i="16"/>
  <c r="L22" i="16"/>
  <c r="D22" i="16"/>
  <c r="L21" i="16"/>
  <c r="D21" i="16"/>
  <c r="L20" i="16"/>
  <c r="D20" i="16"/>
  <c r="L19" i="16"/>
  <c r="D19" i="16"/>
  <c r="L18" i="16"/>
  <c r="D18" i="16"/>
  <c r="L17" i="16"/>
  <c r="D17" i="16"/>
  <c r="D17" i="14" s="1"/>
  <c r="L16" i="16"/>
  <c r="D16" i="16"/>
  <c r="L15" i="16"/>
  <c r="D15" i="16"/>
  <c r="L14" i="16"/>
  <c r="D14" i="16"/>
  <c r="L13" i="16"/>
  <c r="D13" i="16"/>
  <c r="L12" i="16"/>
  <c r="D12" i="16"/>
  <c r="L11" i="16"/>
  <c r="D11" i="16"/>
  <c r="L10" i="16"/>
  <c r="D10" i="16"/>
  <c r="L9" i="16"/>
  <c r="D9" i="16"/>
  <c r="L8" i="16"/>
  <c r="D8" i="16"/>
  <c r="N7" i="16"/>
  <c r="L7" i="16"/>
  <c r="D7" i="16"/>
  <c r="N6" i="16"/>
  <c r="L6" i="16"/>
  <c r="D6" i="16"/>
  <c r="O5" i="16"/>
  <c r="N5" i="16"/>
  <c r="L5" i="16"/>
  <c r="D5" i="16"/>
  <c r="P86" i="15"/>
  <c r="P86" i="14" s="1"/>
  <c r="K86" i="15"/>
  <c r="J86" i="15"/>
  <c r="L86" i="15" s="1"/>
  <c r="D86" i="15"/>
  <c r="P85" i="15"/>
  <c r="K85" i="15"/>
  <c r="J85" i="15"/>
  <c r="L85" i="15" s="1"/>
  <c r="D85" i="15"/>
  <c r="P84" i="15"/>
  <c r="K84" i="15"/>
  <c r="L84" i="15" s="1"/>
  <c r="J84" i="15"/>
  <c r="D84" i="15"/>
  <c r="P83" i="15"/>
  <c r="L83" i="15"/>
  <c r="K83" i="15"/>
  <c r="J83" i="15"/>
  <c r="D83" i="15"/>
  <c r="P82" i="15"/>
  <c r="K82" i="15"/>
  <c r="J82" i="15"/>
  <c r="L82" i="15" s="1"/>
  <c r="L82" i="14" s="1"/>
  <c r="D82" i="15"/>
  <c r="P81" i="15"/>
  <c r="K81" i="15"/>
  <c r="J81" i="15"/>
  <c r="D81" i="15"/>
  <c r="P80" i="15"/>
  <c r="K80" i="15"/>
  <c r="J80" i="15"/>
  <c r="D80" i="15"/>
  <c r="P79" i="15"/>
  <c r="L79" i="15"/>
  <c r="L79" i="14" s="1"/>
  <c r="K79" i="15"/>
  <c r="J79" i="15"/>
  <c r="D79" i="15"/>
  <c r="P78" i="15"/>
  <c r="P78" i="14" s="1"/>
  <c r="K78" i="15"/>
  <c r="J78" i="15"/>
  <c r="L78" i="15" s="1"/>
  <c r="D78" i="15"/>
  <c r="P77" i="15"/>
  <c r="K77" i="15"/>
  <c r="J77" i="15"/>
  <c r="L77" i="15" s="1"/>
  <c r="D77" i="15"/>
  <c r="P76" i="15"/>
  <c r="K76" i="15"/>
  <c r="J76" i="15"/>
  <c r="L76" i="15" s="1"/>
  <c r="D76" i="15"/>
  <c r="P75" i="15"/>
  <c r="K75" i="15"/>
  <c r="L75" i="15" s="1"/>
  <c r="J75" i="15"/>
  <c r="D75" i="15"/>
  <c r="P74" i="15"/>
  <c r="L74" i="15"/>
  <c r="K74" i="15"/>
  <c r="J74" i="15"/>
  <c r="D74" i="15"/>
  <c r="P73" i="15"/>
  <c r="K73" i="15"/>
  <c r="K73" i="14" s="1"/>
  <c r="J73" i="15"/>
  <c r="D73" i="15"/>
  <c r="P72" i="15"/>
  <c r="L72" i="15"/>
  <c r="K72" i="15"/>
  <c r="J72" i="15"/>
  <c r="D72" i="15"/>
  <c r="P71" i="15"/>
  <c r="P71" i="14" s="1"/>
  <c r="K71" i="15"/>
  <c r="L71" i="15" s="1"/>
  <c r="L71" i="14" s="1"/>
  <c r="J71" i="15"/>
  <c r="D71" i="15"/>
  <c r="D71" i="14" s="1"/>
  <c r="P70" i="15"/>
  <c r="K70" i="15"/>
  <c r="J70" i="15"/>
  <c r="L70" i="15" s="1"/>
  <c r="D70" i="15"/>
  <c r="P69" i="15"/>
  <c r="K69" i="15"/>
  <c r="J69" i="15"/>
  <c r="D69" i="15"/>
  <c r="P68" i="15"/>
  <c r="K68" i="15"/>
  <c r="J68" i="15"/>
  <c r="D68" i="15"/>
  <c r="P67" i="15"/>
  <c r="L67" i="15"/>
  <c r="K67" i="15"/>
  <c r="J67" i="15"/>
  <c r="D67" i="15"/>
  <c r="P66" i="15"/>
  <c r="P66" i="14" s="1"/>
  <c r="K66" i="15"/>
  <c r="J66" i="15"/>
  <c r="L66" i="15" s="1"/>
  <c r="L66" i="14" s="1"/>
  <c r="D66" i="15"/>
  <c r="D66" i="14" s="1"/>
  <c r="P65" i="15"/>
  <c r="K65" i="15"/>
  <c r="J65" i="15"/>
  <c r="L65" i="15" s="1"/>
  <c r="D65" i="15"/>
  <c r="D65" i="14" s="1"/>
  <c r="P64" i="15"/>
  <c r="K64" i="15"/>
  <c r="J64" i="15"/>
  <c r="D64" i="15"/>
  <c r="P63" i="15"/>
  <c r="K63" i="15"/>
  <c r="J63" i="15"/>
  <c r="D63" i="15"/>
  <c r="P62" i="15"/>
  <c r="L62" i="15"/>
  <c r="L62" i="14" s="1"/>
  <c r="K62" i="15"/>
  <c r="J62" i="15"/>
  <c r="D62" i="15"/>
  <c r="P61" i="15"/>
  <c r="P61" i="14" s="1"/>
  <c r="K61" i="15"/>
  <c r="J61" i="15"/>
  <c r="L61" i="15" s="1"/>
  <c r="D61" i="15"/>
  <c r="P60" i="15"/>
  <c r="K60" i="15"/>
  <c r="J60" i="15"/>
  <c r="L60" i="15" s="1"/>
  <c r="D60" i="15"/>
  <c r="P59" i="15"/>
  <c r="K59" i="15"/>
  <c r="L59" i="15" s="1"/>
  <c r="J59" i="15"/>
  <c r="D59" i="15"/>
  <c r="P58" i="15"/>
  <c r="L58" i="15"/>
  <c r="K58" i="15"/>
  <c r="J58" i="15"/>
  <c r="D58" i="15"/>
  <c r="P57" i="15"/>
  <c r="K57" i="15"/>
  <c r="K57" i="14" s="1"/>
  <c r="J57" i="15"/>
  <c r="D57" i="15"/>
  <c r="K56" i="15"/>
  <c r="J56" i="15"/>
  <c r="L56" i="15" s="1"/>
  <c r="D56" i="15"/>
  <c r="D56" i="14" s="1"/>
  <c r="K55" i="15"/>
  <c r="L55" i="15" s="1"/>
  <c r="J55" i="15"/>
  <c r="D55" i="15"/>
  <c r="K54" i="15"/>
  <c r="J54" i="15"/>
  <c r="L54" i="15" s="1"/>
  <c r="L54" i="14" s="1"/>
  <c r="D54" i="15"/>
  <c r="K53" i="15"/>
  <c r="K53" i="14" s="1"/>
  <c r="J53" i="15"/>
  <c r="D53" i="15"/>
  <c r="K52" i="15"/>
  <c r="J52" i="15"/>
  <c r="L52" i="15" s="1"/>
  <c r="D52" i="15"/>
  <c r="K51" i="15"/>
  <c r="L51" i="15" s="1"/>
  <c r="J51" i="15"/>
  <c r="D51" i="15"/>
  <c r="K50" i="15"/>
  <c r="J50" i="15"/>
  <c r="L50" i="15" s="1"/>
  <c r="L50" i="14" s="1"/>
  <c r="D50" i="15"/>
  <c r="K49" i="15"/>
  <c r="K49" i="14" s="1"/>
  <c r="J49" i="15"/>
  <c r="D49" i="15"/>
  <c r="K48" i="15"/>
  <c r="J48" i="15"/>
  <c r="L48" i="15" s="1"/>
  <c r="D48" i="15"/>
  <c r="D48" i="14" s="1"/>
  <c r="K47" i="15"/>
  <c r="L47" i="15" s="1"/>
  <c r="J47" i="15"/>
  <c r="D47" i="15"/>
  <c r="K46" i="15"/>
  <c r="J46" i="15"/>
  <c r="L46" i="15" s="1"/>
  <c r="L46" i="14" s="1"/>
  <c r="D46" i="15"/>
  <c r="K45" i="15"/>
  <c r="K45" i="14" s="1"/>
  <c r="J45" i="15"/>
  <c r="D45" i="15"/>
  <c r="K44" i="15"/>
  <c r="J44" i="15"/>
  <c r="L44" i="15" s="1"/>
  <c r="D44" i="15"/>
  <c r="K43" i="15"/>
  <c r="L43" i="15" s="1"/>
  <c r="J43" i="15"/>
  <c r="D43" i="15"/>
  <c r="K42" i="15"/>
  <c r="J42" i="15"/>
  <c r="L42" i="15" s="1"/>
  <c r="L42" i="14" s="1"/>
  <c r="D42" i="15"/>
  <c r="K41" i="15"/>
  <c r="K41" i="14" s="1"/>
  <c r="J41" i="15"/>
  <c r="D41" i="15"/>
  <c r="K40" i="15"/>
  <c r="J40" i="15"/>
  <c r="L40" i="15" s="1"/>
  <c r="D40" i="15"/>
  <c r="D40" i="14" s="1"/>
  <c r="K39" i="15"/>
  <c r="L39" i="15" s="1"/>
  <c r="J39" i="15"/>
  <c r="D39" i="15"/>
  <c r="K38" i="15"/>
  <c r="J38" i="15"/>
  <c r="L38" i="15" s="1"/>
  <c r="L38" i="14" s="1"/>
  <c r="D38" i="15"/>
  <c r="K37" i="15"/>
  <c r="K37" i="14" s="1"/>
  <c r="J37" i="15"/>
  <c r="D37" i="15"/>
  <c r="K36" i="15"/>
  <c r="J36" i="15"/>
  <c r="L36" i="15" s="1"/>
  <c r="D36" i="15"/>
  <c r="K35" i="15"/>
  <c r="L35" i="15" s="1"/>
  <c r="L35" i="14" s="1"/>
  <c r="J35" i="15"/>
  <c r="D35" i="15"/>
  <c r="K34" i="15"/>
  <c r="J34" i="15"/>
  <c r="L34" i="15" s="1"/>
  <c r="L34" i="14" s="1"/>
  <c r="D34" i="15"/>
  <c r="K33" i="15"/>
  <c r="K33" i="14" s="1"/>
  <c r="J33" i="15"/>
  <c r="D33" i="15"/>
  <c r="K32" i="15"/>
  <c r="J32" i="15"/>
  <c r="L32" i="15" s="1"/>
  <c r="D32" i="15"/>
  <c r="L31" i="15"/>
  <c r="K31" i="15"/>
  <c r="J31" i="15"/>
  <c r="D31" i="15"/>
  <c r="K30" i="15"/>
  <c r="J30" i="15"/>
  <c r="D30" i="15"/>
  <c r="K29" i="15"/>
  <c r="J29" i="15"/>
  <c r="D29" i="15"/>
  <c r="K28" i="15"/>
  <c r="J28" i="15"/>
  <c r="L28" i="15" s="1"/>
  <c r="D28" i="15"/>
  <c r="L27" i="15"/>
  <c r="L27" i="14" s="1"/>
  <c r="K27" i="15"/>
  <c r="J27" i="15"/>
  <c r="D27" i="15"/>
  <c r="L26" i="15"/>
  <c r="D26" i="15"/>
  <c r="D26" i="14" s="1"/>
  <c r="L25" i="15"/>
  <c r="L25" i="14" s="1"/>
  <c r="D25" i="15"/>
  <c r="L24" i="15"/>
  <c r="D24" i="15"/>
  <c r="L23" i="15"/>
  <c r="D23" i="15"/>
  <c r="L22" i="15"/>
  <c r="D22" i="15"/>
  <c r="D22" i="14" s="1"/>
  <c r="L21" i="15"/>
  <c r="L21" i="14" s="1"/>
  <c r="D21" i="15"/>
  <c r="L20" i="15"/>
  <c r="D20" i="15"/>
  <c r="L19" i="15"/>
  <c r="D19" i="15"/>
  <c r="L18" i="15"/>
  <c r="D18" i="15"/>
  <c r="D18" i="14" s="1"/>
  <c r="L17" i="15"/>
  <c r="L17" i="14" s="1"/>
  <c r="D17" i="15"/>
  <c r="L16" i="15"/>
  <c r="D16" i="15"/>
  <c r="L15" i="15"/>
  <c r="D15" i="15"/>
  <c r="L14" i="15"/>
  <c r="D14" i="15"/>
  <c r="D14" i="14" s="1"/>
  <c r="L13" i="15"/>
  <c r="D13" i="15"/>
  <c r="L12" i="15"/>
  <c r="D12" i="15"/>
  <c r="L11" i="15"/>
  <c r="D11" i="15"/>
  <c r="L10" i="15"/>
  <c r="D10" i="15"/>
  <c r="D10" i="14" s="1"/>
  <c r="L9" i="15"/>
  <c r="D9" i="15"/>
  <c r="L8" i="15"/>
  <c r="D8" i="15"/>
  <c r="L7" i="15"/>
  <c r="D7" i="15"/>
  <c r="L6" i="15"/>
  <c r="D6" i="15"/>
  <c r="D6" i="14" s="1"/>
  <c r="O5" i="15"/>
  <c r="O6" i="15" s="1"/>
  <c r="N5" i="15"/>
  <c r="P5" i="15" s="1"/>
  <c r="L5" i="15"/>
  <c r="D5" i="15"/>
  <c r="O86" i="14"/>
  <c r="N86" i="14"/>
  <c r="M86" i="14"/>
  <c r="K86" i="14"/>
  <c r="J86" i="14"/>
  <c r="I86" i="14"/>
  <c r="H86" i="14"/>
  <c r="G86" i="14"/>
  <c r="F86" i="14"/>
  <c r="E86" i="14"/>
  <c r="D86" i="14"/>
  <c r="C86" i="14"/>
  <c r="B86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B85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P82" i="14"/>
  <c r="O82" i="14"/>
  <c r="N82" i="14"/>
  <c r="M82" i="14"/>
  <c r="K82" i="14"/>
  <c r="J82" i="14"/>
  <c r="I82" i="14"/>
  <c r="H82" i="14"/>
  <c r="G82" i="14"/>
  <c r="F82" i="14"/>
  <c r="E82" i="14"/>
  <c r="D82" i="14"/>
  <c r="C82" i="14"/>
  <c r="B82" i="14"/>
  <c r="P81" i="14"/>
  <c r="O81" i="14"/>
  <c r="N81" i="14"/>
  <c r="M81" i="14"/>
  <c r="K81" i="14"/>
  <c r="I81" i="14"/>
  <c r="H81" i="14"/>
  <c r="G81" i="14"/>
  <c r="F81" i="14"/>
  <c r="E81" i="14"/>
  <c r="D81" i="14"/>
  <c r="C81" i="14"/>
  <c r="B81" i="14"/>
  <c r="P80" i="14"/>
  <c r="O80" i="14"/>
  <c r="N80" i="14"/>
  <c r="M80" i="14"/>
  <c r="J80" i="14"/>
  <c r="I80" i="14"/>
  <c r="H80" i="14"/>
  <c r="G80" i="14"/>
  <c r="F80" i="14"/>
  <c r="E80" i="14"/>
  <c r="D80" i="14"/>
  <c r="C80" i="14"/>
  <c r="B80" i="14"/>
  <c r="P79" i="14"/>
  <c r="O79" i="14"/>
  <c r="N79" i="14"/>
  <c r="M79" i="14"/>
  <c r="K79" i="14"/>
  <c r="J79" i="14"/>
  <c r="I79" i="14"/>
  <c r="H79" i="14"/>
  <c r="G79" i="14"/>
  <c r="F79" i="14"/>
  <c r="E79" i="14"/>
  <c r="D79" i="14"/>
  <c r="C79" i="14"/>
  <c r="B79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P76" i="14"/>
  <c r="O76" i="14"/>
  <c r="N76" i="14"/>
  <c r="M76" i="14"/>
  <c r="K76" i="14"/>
  <c r="J76" i="14"/>
  <c r="I76" i="14"/>
  <c r="H76" i="14"/>
  <c r="G76" i="14"/>
  <c r="F76" i="14"/>
  <c r="E76" i="14"/>
  <c r="D76" i="14"/>
  <c r="C76" i="14"/>
  <c r="B76" i="14"/>
  <c r="P75" i="14"/>
  <c r="O75" i="14"/>
  <c r="N75" i="14"/>
  <c r="M75" i="14"/>
  <c r="K75" i="14"/>
  <c r="J75" i="14"/>
  <c r="I75" i="14"/>
  <c r="H75" i="14"/>
  <c r="G75" i="14"/>
  <c r="F75" i="14"/>
  <c r="E75" i="14"/>
  <c r="D75" i="14"/>
  <c r="C75" i="14"/>
  <c r="B75" i="14"/>
  <c r="P74" i="14"/>
  <c r="O74" i="14"/>
  <c r="N74" i="14"/>
  <c r="M74" i="14"/>
  <c r="K74" i="14"/>
  <c r="I74" i="14"/>
  <c r="H74" i="14"/>
  <c r="G74" i="14"/>
  <c r="F74" i="14"/>
  <c r="E74" i="14"/>
  <c r="D74" i="14"/>
  <c r="C74" i="14"/>
  <c r="B74" i="14"/>
  <c r="P73" i="14"/>
  <c r="O73" i="14"/>
  <c r="N73" i="14"/>
  <c r="M73" i="14"/>
  <c r="J73" i="14"/>
  <c r="I73" i="14"/>
  <c r="H73" i="14"/>
  <c r="G73" i="14"/>
  <c r="F73" i="14"/>
  <c r="E73" i="14"/>
  <c r="D73" i="14"/>
  <c r="C73" i="14"/>
  <c r="B73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O71" i="14"/>
  <c r="N71" i="14"/>
  <c r="M71" i="14"/>
  <c r="K71" i="14"/>
  <c r="J71" i="14"/>
  <c r="I71" i="14"/>
  <c r="H71" i="14"/>
  <c r="G71" i="14"/>
  <c r="F71" i="14"/>
  <c r="E71" i="14"/>
  <c r="C71" i="14"/>
  <c r="B71" i="14"/>
  <c r="P70" i="14"/>
  <c r="O70" i="14"/>
  <c r="N70" i="14"/>
  <c r="M70" i="14"/>
  <c r="J70" i="14"/>
  <c r="I70" i="14"/>
  <c r="H70" i="14"/>
  <c r="G70" i="14"/>
  <c r="F70" i="14"/>
  <c r="E70" i="14"/>
  <c r="D70" i="14"/>
  <c r="C70" i="14"/>
  <c r="B70" i="14"/>
  <c r="P69" i="14"/>
  <c r="O69" i="14"/>
  <c r="N69" i="14"/>
  <c r="M69" i="14"/>
  <c r="K69" i="14"/>
  <c r="I69" i="14"/>
  <c r="H69" i="14"/>
  <c r="G69" i="14"/>
  <c r="F69" i="14"/>
  <c r="E69" i="14"/>
  <c r="D69" i="14"/>
  <c r="C69" i="14"/>
  <c r="B69" i="14"/>
  <c r="O68" i="14"/>
  <c r="N68" i="14"/>
  <c r="M68" i="14"/>
  <c r="J68" i="14"/>
  <c r="I68" i="14"/>
  <c r="H68" i="14"/>
  <c r="G68" i="14"/>
  <c r="F68" i="14"/>
  <c r="E68" i="14"/>
  <c r="C68" i="14"/>
  <c r="B68" i="14"/>
  <c r="P67" i="14"/>
  <c r="O67" i="14"/>
  <c r="N67" i="14"/>
  <c r="M67" i="14"/>
  <c r="K67" i="14"/>
  <c r="J67" i="14"/>
  <c r="I67" i="14"/>
  <c r="H67" i="14"/>
  <c r="G67" i="14"/>
  <c r="F67" i="14"/>
  <c r="E67" i="14"/>
  <c r="C67" i="14"/>
  <c r="B67" i="14"/>
  <c r="O66" i="14"/>
  <c r="N66" i="14"/>
  <c r="M66" i="14"/>
  <c r="K66" i="14"/>
  <c r="J66" i="14"/>
  <c r="I66" i="14"/>
  <c r="H66" i="14"/>
  <c r="G66" i="14"/>
  <c r="F66" i="14"/>
  <c r="E66" i="14"/>
  <c r="C66" i="14"/>
  <c r="B66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C65" i="14"/>
  <c r="B65" i="14"/>
  <c r="P64" i="14"/>
  <c r="O64" i="14"/>
  <c r="N64" i="14"/>
  <c r="M64" i="14"/>
  <c r="K64" i="14"/>
  <c r="I64" i="14"/>
  <c r="H64" i="14"/>
  <c r="G64" i="14"/>
  <c r="F64" i="14"/>
  <c r="E64" i="14"/>
  <c r="D64" i="14"/>
  <c r="C64" i="14"/>
  <c r="B64" i="14"/>
  <c r="P63" i="14"/>
  <c r="O63" i="14"/>
  <c r="N63" i="14"/>
  <c r="M63" i="14"/>
  <c r="J63" i="14"/>
  <c r="I63" i="14"/>
  <c r="H63" i="14"/>
  <c r="G63" i="14"/>
  <c r="F63" i="14"/>
  <c r="E63" i="14"/>
  <c r="D63" i="14"/>
  <c r="C63" i="14"/>
  <c r="B63" i="14"/>
  <c r="P62" i="14"/>
  <c r="O62" i="14"/>
  <c r="N62" i="14"/>
  <c r="M62" i="14"/>
  <c r="K62" i="14"/>
  <c r="J62" i="14"/>
  <c r="I62" i="14"/>
  <c r="H62" i="14"/>
  <c r="G62" i="14"/>
  <c r="F62" i="14"/>
  <c r="E62" i="14"/>
  <c r="D62" i="14"/>
  <c r="C62" i="14"/>
  <c r="B62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B61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B60" i="14"/>
  <c r="P59" i="14"/>
  <c r="O59" i="14"/>
  <c r="N59" i="14"/>
  <c r="M59" i="14"/>
  <c r="K59" i="14"/>
  <c r="J59" i="14"/>
  <c r="I59" i="14"/>
  <c r="H59" i="14"/>
  <c r="G59" i="14"/>
  <c r="F59" i="14"/>
  <c r="E59" i="14"/>
  <c r="D59" i="14"/>
  <c r="C59" i="14"/>
  <c r="B59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P57" i="14"/>
  <c r="O57" i="14"/>
  <c r="N57" i="14"/>
  <c r="M57" i="14"/>
  <c r="J57" i="14"/>
  <c r="I57" i="14"/>
  <c r="H57" i="14"/>
  <c r="G57" i="14"/>
  <c r="F57" i="14"/>
  <c r="E57" i="14"/>
  <c r="D57" i="14"/>
  <c r="C57" i="14"/>
  <c r="B57" i="14"/>
  <c r="M56" i="14"/>
  <c r="K56" i="14"/>
  <c r="J56" i="14"/>
  <c r="I56" i="14"/>
  <c r="H56" i="14"/>
  <c r="G56" i="14"/>
  <c r="F56" i="14"/>
  <c r="E56" i="14"/>
  <c r="C56" i="14"/>
  <c r="B56" i="14"/>
  <c r="M55" i="14"/>
  <c r="K55" i="14"/>
  <c r="J55" i="14"/>
  <c r="I55" i="14"/>
  <c r="H55" i="14"/>
  <c r="G55" i="14"/>
  <c r="F55" i="14"/>
  <c r="E55" i="14"/>
  <c r="C55" i="14"/>
  <c r="B55" i="14"/>
  <c r="M54" i="14"/>
  <c r="K54" i="14"/>
  <c r="J54" i="14"/>
  <c r="I54" i="14"/>
  <c r="H54" i="14"/>
  <c r="G54" i="14"/>
  <c r="F54" i="14"/>
  <c r="E54" i="14"/>
  <c r="D54" i="14"/>
  <c r="C54" i="14"/>
  <c r="B54" i="14"/>
  <c r="M53" i="14"/>
  <c r="J53" i="14"/>
  <c r="I53" i="14"/>
  <c r="H53" i="14"/>
  <c r="G53" i="14"/>
  <c r="F53" i="14"/>
  <c r="E53" i="14"/>
  <c r="D53" i="14"/>
  <c r="C53" i="14"/>
  <c r="B53" i="14"/>
  <c r="M52" i="14"/>
  <c r="K52" i="14"/>
  <c r="I52" i="14"/>
  <c r="H52" i="14"/>
  <c r="G52" i="14"/>
  <c r="F52" i="14"/>
  <c r="E52" i="14"/>
  <c r="D52" i="14"/>
  <c r="C52" i="14"/>
  <c r="B52" i="14"/>
  <c r="M51" i="14"/>
  <c r="K51" i="14"/>
  <c r="J51" i="14"/>
  <c r="I51" i="14"/>
  <c r="H51" i="14"/>
  <c r="G51" i="14"/>
  <c r="F51" i="14"/>
  <c r="E51" i="14"/>
  <c r="D51" i="14"/>
  <c r="C51" i="14"/>
  <c r="B51" i="14"/>
  <c r="M50" i="14"/>
  <c r="K50" i="14"/>
  <c r="J50" i="14"/>
  <c r="I50" i="14"/>
  <c r="H50" i="14"/>
  <c r="G50" i="14"/>
  <c r="F50" i="14"/>
  <c r="E50" i="14"/>
  <c r="D50" i="14"/>
  <c r="C50" i="14"/>
  <c r="B50" i="14"/>
  <c r="M49" i="14"/>
  <c r="J49" i="14"/>
  <c r="I49" i="14"/>
  <c r="H49" i="14"/>
  <c r="G49" i="14"/>
  <c r="F49" i="14"/>
  <c r="E49" i="14"/>
  <c r="D49" i="14"/>
  <c r="C49" i="14"/>
  <c r="B49" i="14"/>
  <c r="M48" i="14"/>
  <c r="K48" i="14"/>
  <c r="I48" i="14"/>
  <c r="H48" i="14"/>
  <c r="G48" i="14"/>
  <c r="F48" i="14"/>
  <c r="E48" i="14"/>
  <c r="C48" i="14"/>
  <c r="B48" i="14"/>
  <c r="M47" i="14"/>
  <c r="K47" i="14"/>
  <c r="J47" i="14"/>
  <c r="I47" i="14"/>
  <c r="H47" i="14"/>
  <c r="G47" i="14"/>
  <c r="F47" i="14"/>
  <c r="E47" i="14"/>
  <c r="D47" i="14"/>
  <c r="C47" i="14"/>
  <c r="B47" i="14"/>
  <c r="M46" i="14"/>
  <c r="K46" i="14"/>
  <c r="J46" i="14"/>
  <c r="I46" i="14"/>
  <c r="H46" i="14"/>
  <c r="G46" i="14"/>
  <c r="F46" i="14"/>
  <c r="E46" i="14"/>
  <c r="D46" i="14"/>
  <c r="C46" i="14"/>
  <c r="B46" i="14"/>
  <c r="M45" i="14"/>
  <c r="J45" i="14"/>
  <c r="I45" i="14"/>
  <c r="H45" i="14"/>
  <c r="G45" i="14"/>
  <c r="F45" i="14"/>
  <c r="E45" i="14"/>
  <c r="D45" i="14"/>
  <c r="C45" i="14"/>
  <c r="B45" i="14"/>
  <c r="M44" i="14"/>
  <c r="K44" i="14"/>
  <c r="I44" i="14"/>
  <c r="H44" i="14"/>
  <c r="G44" i="14"/>
  <c r="F44" i="14"/>
  <c r="E44" i="14"/>
  <c r="D44" i="14"/>
  <c r="C44" i="14"/>
  <c r="B44" i="14"/>
  <c r="M43" i="14"/>
  <c r="K43" i="14"/>
  <c r="J43" i="14"/>
  <c r="I43" i="14"/>
  <c r="H43" i="14"/>
  <c r="G43" i="14"/>
  <c r="F43" i="14"/>
  <c r="E43" i="14"/>
  <c r="D43" i="14"/>
  <c r="C43" i="14"/>
  <c r="B43" i="14"/>
  <c r="M42" i="14"/>
  <c r="K42" i="14"/>
  <c r="J42" i="14"/>
  <c r="I42" i="14"/>
  <c r="H42" i="14"/>
  <c r="G42" i="14"/>
  <c r="F42" i="14"/>
  <c r="E42" i="14"/>
  <c r="D42" i="14"/>
  <c r="C42" i="14"/>
  <c r="B42" i="14"/>
  <c r="M41" i="14"/>
  <c r="J41" i="14"/>
  <c r="I41" i="14"/>
  <c r="H41" i="14"/>
  <c r="G41" i="14"/>
  <c r="F41" i="14"/>
  <c r="E41" i="14"/>
  <c r="D41" i="14"/>
  <c r="C41" i="14"/>
  <c r="B41" i="14"/>
  <c r="M40" i="14"/>
  <c r="K40" i="14"/>
  <c r="I40" i="14"/>
  <c r="H40" i="14"/>
  <c r="G40" i="14"/>
  <c r="F40" i="14"/>
  <c r="E40" i="14"/>
  <c r="C40" i="14"/>
  <c r="B40" i="14"/>
  <c r="M39" i="14"/>
  <c r="K39" i="14"/>
  <c r="J39" i="14"/>
  <c r="I39" i="14"/>
  <c r="H39" i="14"/>
  <c r="G39" i="14"/>
  <c r="F39" i="14"/>
  <c r="E39" i="14"/>
  <c r="D39" i="14"/>
  <c r="C39" i="14"/>
  <c r="B39" i="14"/>
  <c r="M38" i="14"/>
  <c r="K38" i="14"/>
  <c r="J38" i="14"/>
  <c r="I38" i="14"/>
  <c r="H38" i="14"/>
  <c r="G38" i="14"/>
  <c r="F38" i="14"/>
  <c r="E38" i="14"/>
  <c r="D38" i="14"/>
  <c r="C38" i="14"/>
  <c r="B38" i="14"/>
  <c r="M37" i="14"/>
  <c r="J37" i="14"/>
  <c r="I37" i="14"/>
  <c r="H37" i="14"/>
  <c r="G37" i="14"/>
  <c r="F37" i="14"/>
  <c r="E37" i="14"/>
  <c r="D37" i="14"/>
  <c r="C37" i="14"/>
  <c r="B37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M35" i="14"/>
  <c r="J35" i="14"/>
  <c r="I35" i="14"/>
  <c r="H35" i="14"/>
  <c r="G35" i="14"/>
  <c r="F35" i="14"/>
  <c r="E35" i="14"/>
  <c r="D35" i="14"/>
  <c r="C35" i="14"/>
  <c r="B35" i="14"/>
  <c r="M34" i="14"/>
  <c r="K34" i="14"/>
  <c r="J34" i="14"/>
  <c r="I34" i="14"/>
  <c r="H34" i="14"/>
  <c r="G34" i="14"/>
  <c r="F34" i="14"/>
  <c r="E34" i="14"/>
  <c r="C34" i="14"/>
  <c r="B34" i="14"/>
  <c r="M33" i="14"/>
  <c r="J33" i="14"/>
  <c r="I33" i="14"/>
  <c r="H33" i="14"/>
  <c r="G33" i="14"/>
  <c r="F33" i="14"/>
  <c r="E33" i="14"/>
  <c r="D33" i="14"/>
  <c r="C33" i="14"/>
  <c r="B33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M31" i="14"/>
  <c r="K31" i="14"/>
  <c r="I31" i="14"/>
  <c r="H31" i="14"/>
  <c r="G31" i="14"/>
  <c r="F31" i="14"/>
  <c r="E31" i="14"/>
  <c r="D31" i="14"/>
  <c r="C31" i="14"/>
  <c r="B31" i="14"/>
  <c r="M30" i="14"/>
  <c r="J30" i="14"/>
  <c r="I30" i="14"/>
  <c r="H30" i="14"/>
  <c r="G30" i="14"/>
  <c r="F30" i="14"/>
  <c r="E30" i="14"/>
  <c r="D30" i="14"/>
  <c r="C30" i="14"/>
  <c r="B30" i="14"/>
  <c r="M29" i="14"/>
  <c r="I29" i="14"/>
  <c r="H29" i="14"/>
  <c r="G29" i="14"/>
  <c r="F29" i="14"/>
  <c r="E29" i="14"/>
  <c r="D29" i="14"/>
  <c r="C29" i="14"/>
  <c r="B29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M27" i="14"/>
  <c r="K27" i="14"/>
  <c r="J27" i="14"/>
  <c r="I27" i="14"/>
  <c r="H27" i="14"/>
  <c r="G27" i="14"/>
  <c r="F27" i="14"/>
  <c r="E27" i="14"/>
  <c r="D27" i="14"/>
  <c r="C27" i="14"/>
  <c r="B27" i="14"/>
  <c r="M26" i="14"/>
  <c r="L26" i="14"/>
  <c r="K26" i="14"/>
  <c r="J26" i="14"/>
  <c r="I26" i="14"/>
  <c r="H26" i="14"/>
  <c r="G26" i="14"/>
  <c r="F26" i="14"/>
  <c r="E26" i="14"/>
  <c r="C26" i="14"/>
  <c r="B26" i="14"/>
  <c r="M25" i="14"/>
  <c r="K25" i="14"/>
  <c r="J25" i="14"/>
  <c r="I25" i="14"/>
  <c r="H25" i="14"/>
  <c r="G25" i="14"/>
  <c r="F25" i="14"/>
  <c r="E25" i="14"/>
  <c r="D25" i="14"/>
  <c r="C25" i="14"/>
  <c r="B25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M22" i="14"/>
  <c r="L22" i="14"/>
  <c r="K22" i="14"/>
  <c r="J22" i="14"/>
  <c r="I22" i="14"/>
  <c r="H22" i="14"/>
  <c r="G22" i="14"/>
  <c r="F22" i="14"/>
  <c r="E22" i="14"/>
  <c r="C22" i="14"/>
  <c r="B22" i="14"/>
  <c r="M21" i="14"/>
  <c r="K21" i="14"/>
  <c r="J21" i="14"/>
  <c r="I21" i="14"/>
  <c r="H21" i="14"/>
  <c r="G21" i="14"/>
  <c r="F21" i="14"/>
  <c r="E21" i="14"/>
  <c r="D21" i="14"/>
  <c r="C21" i="14"/>
  <c r="B21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M18" i="14"/>
  <c r="L18" i="14"/>
  <c r="K18" i="14"/>
  <c r="J18" i="14"/>
  <c r="I18" i="14"/>
  <c r="H18" i="14"/>
  <c r="G18" i="14"/>
  <c r="F18" i="14"/>
  <c r="E18" i="14"/>
  <c r="C18" i="14"/>
  <c r="B18" i="14"/>
  <c r="M17" i="14"/>
  <c r="K17" i="14"/>
  <c r="J17" i="14"/>
  <c r="I17" i="14"/>
  <c r="H17" i="14"/>
  <c r="G17" i="14"/>
  <c r="F17" i="14"/>
  <c r="E17" i="14"/>
  <c r="C17" i="14"/>
  <c r="B17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M14" i="14"/>
  <c r="L14" i="14"/>
  <c r="K14" i="14"/>
  <c r="J14" i="14"/>
  <c r="I14" i="14"/>
  <c r="H14" i="14"/>
  <c r="G14" i="14"/>
  <c r="F14" i="14"/>
  <c r="E14" i="14"/>
  <c r="C14" i="14"/>
  <c r="B14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M10" i="14"/>
  <c r="L10" i="14"/>
  <c r="K10" i="14"/>
  <c r="J10" i="14"/>
  <c r="I10" i="14"/>
  <c r="H10" i="14"/>
  <c r="G10" i="14"/>
  <c r="F10" i="14"/>
  <c r="E10" i="14"/>
  <c r="C10" i="14"/>
  <c r="B10" i="14"/>
  <c r="M9" i="14"/>
  <c r="L9" i="14"/>
  <c r="K9" i="14"/>
  <c r="J9" i="14"/>
  <c r="I9" i="14"/>
  <c r="H9" i="14"/>
  <c r="G9" i="14"/>
  <c r="F9" i="14"/>
  <c r="E9" i="14"/>
  <c r="D9" i="14"/>
  <c r="C9" i="14"/>
  <c r="B9" i="14"/>
  <c r="M8" i="14"/>
  <c r="L8" i="14"/>
  <c r="K8" i="14"/>
  <c r="J8" i="14"/>
  <c r="I8" i="14"/>
  <c r="H8" i="14"/>
  <c r="G8" i="14"/>
  <c r="F8" i="14"/>
  <c r="E8" i="14"/>
  <c r="D8" i="14"/>
  <c r="C8" i="14"/>
  <c r="B8" i="14"/>
  <c r="M7" i="14"/>
  <c r="L7" i="14"/>
  <c r="K7" i="14"/>
  <c r="J7" i="14"/>
  <c r="I7" i="14"/>
  <c r="H7" i="14"/>
  <c r="G7" i="14"/>
  <c r="F7" i="14"/>
  <c r="E7" i="14"/>
  <c r="D7" i="14"/>
  <c r="C7" i="14"/>
  <c r="B7" i="14"/>
  <c r="M6" i="14"/>
  <c r="L6" i="14"/>
  <c r="K6" i="14"/>
  <c r="J6" i="14"/>
  <c r="I6" i="14"/>
  <c r="H6" i="14"/>
  <c r="G6" i="14"/>
  <c r="F6" i="14"/>
  <c r="E6" i="14"/>
  <c r="C6" i="14"/>
  <c r="B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K12" i="13"/>
  <c r="J12" i="13"/>
  <c r="D12" i="13"/>
  <c r="N11" i="13"/>
  <c r="J11" i="13"/>
  <c r="K11" i="13" s="1"/>
  <c r="D11" i="13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K11" i="11" s="1"/>
  <c r="K12" i="11" s="1"/>
  <c r="D11" i="11"/>
  <c r="J11" i="10"/>
  <c r="K11" i="10" s="1"/>
  <c r="D11" i="10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C24" i="9"/>
  <c r="B24" i="9"/>
  <c r="K23" i="9"/>
  <c r="J23" i="9"/>
  <c r="C23" i="9"/>
  <c r="B23" i="9"/>
  <c r="K22" i="9"/>
  <c r="J22" i="9"/>
  <c r="C22" i="9"/>
  <c r="B22" i="9"/>
  <c r="K21" i="9"/>
  <c r="J21" i="9"/>
  <c r="C21" i="9"/>
  <c r="B21" i="9"/>
  <c r="K20" i="9"/>
  <c r="J20" i="9"/>
  <c r="C20" i="9"/>
  <c r="B20" i="9"/>
  <c r="K19" i="9"/>
  <c r="J19" i="9"/>
  <c r="C19" i="9"/>
  <c r="B19" i="9"/>
  <c r="K18" i="9"/>
  <c r="J18" i="9"/>
  <c r="C18" i="9"/>
  <c r="B18" i="9"/>
  <c r="K17" i="9"/>
  <c r="J17" i="9"/>
  <c r="C17" i="9"/>
  <c r="B17" i="9"/>
  <c r="K16" i="9"/>
  <c r="J16" i="9"/>
  <c r="C16" i="9"/>
  <c r="B16" i="9"/>
  <c r="K15" i="9"/>
  <c r="J15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N5" i="9"/>
  <c r="P5" i="9" s="1"/>
  <c r="P6" i="9" s="1"/>
  <c r="C5" i="9"/>
  <c r="O5" i="9" s="1"/>
  <c r="B5" i="9"/>
  <c r="K84" i="8"/>
  <c r="J84" i="8"/>
  <c r="D84" i="8"/>
  <c r="K83" i="8"/>
  <c r="J83" i="8"/>
  <c r="D83" i="8"/>
  <c r="K82" i="8"/>
  <c r="J82" i="8"/>
  <c r="D82" i="8"/>
  <c r="K81" i="8"/>
  <c r="J81" i="8"/>
  <c r="D81" i="8"/>
  <c r="K80" i="8"/>
  <c r="J80" i="8"/>
  <c r="D80" i="8"/>
  <c r="K79" i="8"/>
  <c r="J79" i="8"/>
  <c r="D79" i="8"/>
  <c r="K78" i="8"/>
  <c r="J78" i="8"/>
  <c r="D78" i="8"/>
  <c r="K77" i="8"/>
  <c r="J77" i="8"/>
  <c r="D77" i="8"/>
  <c r="K76" i="8"/>
  <c r="J76" i="8"/>
  <c r="D76" i="8"/>
  <c r="K75" i="8"/>
  <c r="J75" i="8"/>
  <c r="D75" i="8"/>
  <c r="K74" i="8"/>
  <c r="J74" i="8"/>
  <c r="D74" i="8"/>
  <c r="K73" i="8"/>
  <c r="J73" i="8"/>
  <c r="D73" i="8"/>
  <c r="K72" i="8"/>
  <c r="J72" i="8"/>
  <c r="D72" i="8"/>
  <c r="K71" i="8"/>
  <c r="J71" i="8"/>
  <c r="D71" i="8"/>
  <c r="K70" i="8"/>
  <c r="J70" i="8"/>
  <c r="D70" i="8"/>
  <c r="K69" i="8"/>
  <c r="J69" i="8"/>
  <c r="D69" i="8"/>
  <c r="K68" i="8"/>
  <c r="J68" i="8"/>
  <c r="D68" i="8"/>
  <c r="K67" i="8"/>
  <c r="J67" i="8"/>
  <c r="D67" i="8"/>
  <c r="K66" i="8"/>
  <c r="J66" i="8"/>
  <c r="D66" i="8"/>
  <c r="K65" i="8"/>
  <c r="J65" i="8"/>
  <c r="D65" i="8"/>
  <c r="K64" i="8"/>
  <c r="J64" i="8"/>
  <c r="D64" i="8"/>
  <c r="K63" i="8"/>
  <c r="J63" i="8"/>
  <c r="D63" i="8"/>
  <c r="K62" i="8"/>
  <c r="J62" i="8"/>
  <c r="D62" i="8"/>
  <c r="K61" i="8"/>
  <c r="J61" i="8"/>
  <c r="D61" i="8"/>
  <c r="K60" i="8"/>
  <c r="J60" i="8"/>
  <c r="D60" i="8"/>
  <c r="K59" i="8"/>
  <c r="J59" i="8"/>
  <c r="D59" i="8"/>
  <c r="K58" i="8"/>
  <c r="J58" i="8"/>
  <c r="D58" i="8"/>
  <c r="K57" i="8"/>
  <c r="J57" i="8"/>
  <c r="D57" i="8"/>
  <c r="K56" i="8"/>
  <c r="J56" i="8"/>
  <c r="D56" i="8"/>
  <c r="K55" i="8"/>
  <c r="J55" i="8"/>
  <c r="D55" i="8"/>
  <c r="K54" i="8"/>
  <c r="J54" i="8"/>
  <c r="D54" i="8"/>
  <c r="K53" i="8"/>
  <c r="J53" i="8"/>
  <c r="D53" i="8"/>
  <c r="K52" i="8"/>
  <c r="J52" i="8"/>
  <c r="D52" i="8"/>
  <c r="K51" i="8"/>
  <c r="J51" i="8"/>
  <c r="D51" i="8"/>
  <c r="K50" i="8"/>
  <c r="J50" i="8"/>
  <c r="D50" i="8"/>
  <c r="K49" i="8"/>
  <c r="J49" i="8"/>
  <c r="D49" i="8"/>
  <c r="K48" i="8"/>
  <c r="J48" i="8"/>
  <c r="D48" i="8"/>
  <c r="K47" i="8"/>
  <c r="J47" i="8"/>
  <c r="D47" i="8"/>
  <c r="K46" i="8"/>
  <c r="J46" i="8"/>
  <c r="D46" i="8"/>
  <c r="K45" i="8"/>
  <c r="J45" i="8"/>
  <c r="D45" i="8"/>
  <c r="K44" i="8"/>
  <c r="J44" i="8"/>
  <c r="D44" i="8"/>
  <c r="K43" i="8"/>
  <c r="J43" i="8"/>
  <c r="D43" i="8"/>
  <c r="K42" i="8"/>
  <c r="J42" i="8"/>
  <c r="D42" i="8"/>
  <c r="K41" i="8"/>
  <c r="J41" i="8"/>
  <c r="D41" i="8"/>
  <c r="K40" i="8"/>
  <c r="J40" i="8"/>
  <c r="D40" i="8"/>
  <c r="K39" i="8"/>
  <c r="J39" i="8"/>
  <c r="D39" i="8"/>
  <c r="K38" i="8"/>
  <c r="J38" i="8"/>
  <c r="D38" i="8"/>
  <c r="K37" i="8"/>
  <c r="J37" i="8"/>
  <c r="D37" i="8"/>
  <c r="K36" i="8"/>
  <c r="J36" i="8"/>
  <c r="D36" i="8"/>
  <c r="K35" i="8"/>
  <c r="J35" i="8"/>
  <c r="D35" i="8"/>
  <c r="K34" i="8"/>
  <c r="J34" i="8"/>
  <c r="D34" i="8"/>
  <c r="K33" i="8"/>
  <c r="J33" i="8"/>
  <c r="D33" i="8"/>
  <c r="K32" i="8"/>
  <c r="J32" i="8"/>
  <c r="D32" i="8"/>
  <c r="K31" i="8"/>
  <c r="J31" i="8"/>
  <c r="D31" i="8"/>
  <c r="K30" i="8"/>
  <c r="J30" i="8"/>
  <c r="D30" i="8"/>
  <c r="K29" i="8"/>
  <c r="J29" i="8"/>
  <c r="D29" i="8"/>
  <c r="K28" i="8"/>
  <c r="J28" i="8"/>
  <c r="D28" i="8"/>
  <c r="K27" i="8"/>
  <c r="J27" i="8"/>
  <c r="D27" i="8"/>
  <c r="K26" i="8"/>
  <c r="J26" i="8"/>
  <c r="D26" i="8"/>
  <c r="K25" i="8"/>
  <c r="J25" i="8"/>
  <c r="D25" i="8"/>
  <c r="K24" i="8"/>
  <c r="J24" i="8"/>
  <c r="C24" i="8"/>
  <c r="B24" i="8"/>
  <c r="K23" i="8"/>
  <c r="J23" i="8"/>
  <c r="C23" i="8"/>
  <c r="B23" i="8"/>
  <c r="K22" i="8"/>
  <c r="J22" i="8"/>
  <c r="C22" i="8"/>
  <c r="B22" i="8"/>
  <c r="K21" i="8"/>
  <c r="J21" i="8"/>
  <c r="C21" i="8"/>
  <c r="B21" i="8"/>
  <c r="K20" i="8"/>
  <c r="J20" i="8"/>
  <c r="C20" i="8"/>
  <c r="B20" i="8"/>
  <c r="K19" i="8"/>
  <c r="J19" i="8"/>
  <c r="C19" i="8"/>
  <c r="B19" i="8"/>
  <c r="K18" i="8"/>
  <c r="J18" i="8"/>
  <c r="C18" i="8"/>
  <c r="B18" i="8"/>
  <c r="R17" i="8"/>
  <c r="K17" i="8"/>
  <c r="J17" i="8"/>
  <c r="C17" i="8"/>
  <c r="B17" i="8"/>
  <c r="K16" i="8"/>
  <c r="J16" i="8"/>
  <c r="C16" i="8"/>
  <c r="B16" i="8"/>
  <c r="R15" i="8"/>
  <c r="K15" i="8"/>
  <c r="J15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L6" i="8"/>
  <c r="C6" i="8"/>
  <c r="B6" i="8"/>
  <c r="N5" i="8"/>
  <c r="J5" i="8"/>
  <c r="C5" i="8"/>
  <c r="B5" i="8"/>
  <c r="K84" i="7"/>
  <c r="J84" i="7"/>
  <c r="D84" i="7"/>
  <c r="K83" i="7"/>
  <c r="J83" i="7"/>
  <c r="D83" i="7"/>
  <c r="K82" i="7"/>
  <c r="J82" i="7"/>
  <c r="D82" i="7"/>
  <c r="K81" i="7"/>
  <c r="J81" i="7"/>
  <c r="D81" i="7"/>
  <c r="K80" i="7"/>
  <c r="J80" i="7"/>
  <c r="D80" i="7"/>
  <c r="K79" i="7"/>
  <c r="J79" i="7"/>
  <c r="D79" i="7"/>
  <c r="K78" i="7"/>
  <c r="J78" i="7"/>
  <c r="D78" i="7"/>
  <c r="K77" i="7"/>
  <c r="J77" i="7"/>
  <c r="D77" i="7"/>
  <c r="K76" i="7"/>
  <c r="J76" i="7"/>
  <c r="D76" i="7"/>
  <c r="K75" i="7"/>
  <c r="J75" i="7"/>
  <c r="D75" i="7"/>
  <c r="K74" i="7"/>
  <c r="J74" i="7"/>
  <c r="D74" i="7"/>
  <c r="K73" i="7"/>
  <c r="J73" i="7"/>
  <c r="D73" i="7"/>
  <c r="K72" i="7"/>
  <c r="J72" i="7"/>
  <c r="D72" i="7"/>
  <c r="K71" i="7"/>
  <c r="J71" i="7"/>
  <c r="D71" i="7"/>
  <c r="K70" i="7"/>
  <c r="J70" i="7"/>
  <c r="D70" i="7"/>
  <c r="K69" i="7"/>
  <c r="J69" i="7"/>
  <c r="D69" i="7"/>
  <c r="K68" i="7"/>
  <c r="J68" i="7"/>
  <c r="D68" i="7"/>
  <c r="K67" i="7"/>
  <c r="J67" i="7"/>
  <c r="D67" i="7"/>
  <c r="K66" i="7"/>
  <c r="J66" i="7"/>
  <c r="D66" i="7"/>
  <c r="K65" i="7"/>
  <c r="J65" i="7"/>
  <c r="D65" i="7"/>
  <c r="K64" i="7"/>
  <c r="J64" i="7"/>
  <c r="D64" i="7"/>
  <c r="K63" i="7"/>
  <c r="J63" i="7"/>
  <c r="D63" i="7"/>
  <c r="K62" i="7"/>
  <c r="J62" i="7"/>
  <c r="D62" i="7"/>
  <c r="K61" i="7"/>
  <c r="J61" i="7"/>
  <c r="D61" i="7"/>
  <c r="K60" i="7"/>
  <c r="J60" i="7"/>
  <c r="D60" i="7"/>
  <c r="K59" i="7"/>
  <c r="J59" i="7"/>
  <c r="D59" i="7"/>
  <c r="K58" i="7"/>
  <c r="J58" i="7"/>
  <c r="D58" i="7"/>
  <c r="K57" i="7"/>
  <c r="J57" i="7"/>
  <c r="D57" i="7"/>
  <c r="K56" i="7"/>
  <c r="J56" i="7"/>
  <c r="D56" i="7"/>
  <c r="K55" i="7"/>
  <c r="J55" i="7"/>
  <c r="D55" i="7"/>
  <c r="K54" i="7"/>
  <c r="J54" i="7"/>
  <c r="D54" i="7"/>
  <c r="K53" i="7"/>
  <c r="J53" i="7"/>
  <c r="D53" i="7"/>
  <c r="K52" i="7"/>
  <c r="J52" i="7"/>
  <c r="D52" i="7"/>
  <c r="K51" i="7"/>
  <c r="J51" i="7"/>
  <c r="D51" i="7"/>
  <c r="K50" i="7"/>
  <c r="J50" i="7"/>
  <c r="D50" i="7"/>
  <c r="K49" i="7"/>
  <c r="J49" i="7"/>
  <c r="D49" i="7"/>
  <c r="K48" i="7"/>
  <c r="J48" i="7"/>
  <c r="D48" i="7"/>
  <c r="K47" i="7"/>
  <c r="J47" i="7"/>
  <c r="D47" i="7"/>
  <c r="K46" i="7"/>
  <c r="J46" i="7"/>
  <c r="D46" i="7"/>
  <c r="K45" i="7"/>
  <c r="J45" i="7"/>
  <c r="D45" i="7"/>
  <c r="K44" i="7"/>
  <c r="J44" i="7"/>
  <c r="D44" i="7"/>
  <c r="K43" i="7"/>
  <c r="J43" i="7"/>
  <c r="D43" i="7"/>
  <c r="K42" i="7"/>
  <c r="J42" i="7"/>
  <c r="D42" i="7"/>
  <c r="K41" i="7"/>
  <c r="J41" i="7"/>
  <c r="D41" i="7"/>
  <c r="K40" i="7"/>
  <c r="J40" i="7"/>
  <c r="D40" i="7"/>
  <c r="K39" i="7"/>
  <c r="J39" i="7"/>
  <c r="D39" i="7"/>
  <c r="K38" i="7"/>
  <c r="J38" i="7"/>
  <c r="D38" i="7"/>
  <c r="K37" i="7"/>
  <c r="J37" i="7"/>
  <c r="D37" i="7"/>
  <c r="K36" i="7"/>
  <c r="J36" i="7"/>
  <c r="D36" i="7"/>
  <c r="K35" i="7"/>
  <c r="J35" i="7"/>
  <c r="D35" i="7"/>
  <c r="K34" i="7"/>
  <c r="J34" i="7"/>
  <c r="D34" i="7"/>
  <c r="K33" i="7"/>
  <c r="J33" i="7"/>
  <c r="D33" i="7"/>
  <c r="K32" i="7"/>
  <c r="J32" i="7"/>
  <c r="D32" i="7"/>
  <c r="K31" i="7"/>
  <c r="J31" i="7"/>
  <c r="D31" i="7"/>
  <c r="K30" i="7"/>
  <c r="J30" i="7"/>
  <c r="D30" i="7"/>
  <c r="K29" i="7"/>
  <c r="J29" i="7"/>
  <c r="D29" i="7"/>
  <c r="K28" i="7"/>
  <c r="J28" i="7"/>
  <c r="D28" i="7"/>
  <c r="K27" i="7"/>
  <c r="J27" i="7"/>
  <c r="D27" i="7"/>
  <c r="K26" i="7"/>
  <c r="J26" i="7"/>
  <c r="D26" i="7"/>
  <c r="K25" i="7"/>
  <c r="J25" i="7"/>
  <c r="D25" i="7"/>
  <c r="K24" i="7"/>
  <c r="J24" i="7"/>
  <c r="C24" i="7"/>
  <c r="B24" i="7"/>
  <c r="K23" i="7"/>
  <c r="J23" i="7"/>
  <c r="C23" i="7"/>
  <c r="B23" i="7"/>
  <c r="K22" i="7"/>
  <c r="J22" i="7"/>
  <c r="C22" i="7"/>
  <c r="B22" i="7"/>
  <c r="K21" i="7"/>
  <c r="J21" i="7"/>
  <c r="C21" i="7"/>
  <c r="B21" i="7"/>
  <c r="K20" i="7"/>
  <c r="J20" i="7"/>
  <c r="C20" i="7"/>
  <c r="B20" i="7"/>
  <c r="K19" i="7"/>
  <c r="J19" i="7"/>
  <c r="C19" i="7"/>
  <c r="B19" i="7"/>
  <c r="K18" i="7"/>
  <c r="J18" i="7"/>
  <c r="C18" i="7"/>
  <c r="B18" i="7"/>
  <c r="K17" i="7"/>
  <c r="J17" i="7"/>
  <c r="C17" i="7"/>
  <c r="B17" i="7"/>
  <c r="K16" i="7"/>
  <c r="J16" i="7"/>
  <c r="C16" i="7"/>
  <c r="B16" i="7"/>
  <c r="R15" i="7"/>
  <c r="R17" i="7" s="1"/>
  <c r="K15" i="7"/>
  <c r="J15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L6" i="7"/>
  <c r="C6" i="7"/>
  <c r="B6" i="7"/>
  <c r="C5" i="7"/>
  <c r="B5" i="7"/>
  <c r="J5" i="7" s="1"/>
  <c r="J84" i="6"/>
  <c r="D84" i="6"/>
  <c r="J83" i="6"/>
  <c r="D83" i="6"/>
  <c r="J82" i="6"/>
  <c r="D82" i="6"/>
  <c r="J81" i="6"/>
  <c r="D81" i="6"/>
  <c r="J80" i="6"/>
  <c r="D80" i="6"/>
  <c r="J79" i="6"/>
  <c r="D79" i="6"/>
  <c r="J78" i="6"/>
  <c r="D78" i="6"/>
  <c r="J77" i="6"/>
  <c r="D77" i="6"/>
  <c r="J76" i="6"/>
  <c r="D76" i="6"/>
  <c r="J75" i="6"/>
  <c r="D75" i="6"/>
  <c r="J74" i="6"/>
  <c r="D74" i="6"/>
  <c r="J73" i="6"/>
  <c r="D73" i="6"/>
  <c r="J72" i="6"/>
  <c r="D72" i="6"/>
  <c r="J71" i="6"/>
  <c r="D71" i="6"/>
  <c r="J70" i="6"/>
  <c r="D70" i="6"/>
  <c r="J69" i="6"/>
  <c r="D69" i="6"/>
  <c r="J68" i="6"/>
  <c r="D68" i="6"/>
  <c r="J67" i="6"/>
  <c r="D67" i="6"/>
  <c r="J66" i="6"/>
  <c r="D66" i="6"/>
  <c r="J65" i="6"/>
  <c r="D65" i="6"/>
  <c r="J64" i="6"/>
  <c r="D64" i="6"/>
  <c r="J63" i="6"/>
  <c r="D63" i="6"/>
  <c r="J62" i="6"/>
  <c r="D62" i="6"/>
  <c r="J61" i="6"/>
  <c r="D61" i="6"/>
  <c r="J60" i="6"/>
  <c r="D60" i="6"/>
  <c r="J59" i="6"/>
  <c r="D59" i="6"/>
  <c r="J58" i="6"/>
  <c r="D58" i="6"/>
  <c r="J57" i="6"/>
  <c r="D57" i="6"/>
  <c r="J56" i="6"/>
  <c r="D56" i="6"/>
  <c r="J55" i="6"/>
  <c r="D55" i="6"/>
  <c r="J54" i="6"/>
  <c r="D54" i="6"/>
  <c r="J53" i="6"/>
  <c r="D53" i="6"/>
  <c r="J52" i="6"/>
  <c r="D52" i="6"/>
  <c r="J51" i="6"/>
  <c r="D51" i="6"/>
  <c r="J50" i="6"/>
  <c r="D50" i="6"/>
  <c r="J49" i="6"/>
  <c r="D49" i="6"/>
  <c r="J48" i="6"/>
  <c r="D48" i="6"/>
  <c r="J47" i="6"/>
  <c r="D47" i="6"/>
  <c r="J46" i="6"/>
  <c r="D46" i="6"/>
  <c r="J45" i="6"/>
  <c r="D45" i="6"/>
  <c r="J44" i="6"/>
  <c r="D44" i="6"/>
  <c r="J43" i="6"/>
  <c r="D43" i="6"/>
  <c r="J42" i="6"/>
  <c r="D42" i="6"/>
  <c r="J41" i="6"/>
  <c r="D41" i="6"/>
  <c r="J40" i="6"/>
  <c r="D40" i="6"/>
  <c r="J39" i="6"/>
  <c r="D39" i="6"/>
  <c r="J38" i="6"/>
  <c r="D38" i="6"/>
  <c r="J37" i="6"/>
  <c r="D37" i="6"/>
  <c r="J36" i="6"/>
  <c r="D36" i="6"/>
  <c r="J35" i="6"/>
  <c r="D35" i="6"/>
  <c r="J34" i="6"/>
  <c r="D34" i="6"/>
  <c r="J33" i="6"/>
  <c r="D33" i="6"/>
  <c r="J32" i="6"/>
  <c r="D32" i="6"/>
  <c r="J31" i="6"/>
  <c r="D31" i="6"/>
  <c r="J30" i="6"/>
  <c r="D30" i="6"/>
  <c r="J29" i="6"/>
  <c r="D29" i="6"/>
  <c r="J28" i="6"/>
  <c r="D28" i="6"/>
  <c r="J27" i="6"/>
  <c r="D27" i="6"/>
  <c r="J26" i="6"/>
  <c r="D26" i="6"/>
  <c r="J25" i="6"/>
  <c r="D25" i="6"/>
  <c r="J24" i="6"/>
  <c r="C24" i="6"/>
  <c r="B24" i="6"/>
  <c r="J23" i="6"/>
  <c r="C23" i="6"/>
  <c r="B23" i="6"/>
  <c r="J22" i="6"/>
  <c r="C22" i="6"/>
  <c r="B22" i="6"/>
  <c r="C21" i="6"/>
  <c r="B21" i="6"/>
  <c r="J20" i="6"/>
  <c r="C20" i="6"/>
  <c r="B20" i="6"/>
  <c r="J19" i="6"/>
  <c r="C19" i="6"/>
  <c r="B19" i="6"/>
  <c r="J18" i="6"/>
  <c r="C18" i="6"/>
  <c r="B18" i="6"/>
  <c r="C17" i="6"/>
  <c r="B17" i="6"/>
  <c r="J16" i="6"/>
  <c r="C16" i="6"/>
  <c r="B16" i="6"/>
  <c r="J15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C9" i="4" s="1"/>
  <c r="B9" i="6"/>
  <c r="C8" i="6"/>
  <c r="B8" i="6"/>
  <c r="C7" i="6"/>
  <c r="B7" i="6"/>
  <c r="C6" i="6"/>
  <c r="B6" i="6"/>
  <c r="B6" i="4" s="1"/>
  <c r="O5" i="6"/>
  <c r="C5" i="6"/>
  <c r="B5" i="6"/>
  <c r="N5" i="6" s="1"/>
  <c r="P5" i="6" s="1"/>
  <c r="P6" i="6" s="1"/>
  <c r="K3" i="6"/>
  <c r="K23" i="6" s="1"/>
  <c r="J3" i="6"/>
  <c r="J21" i="6" s="1"/>
  <c r="J84" i="5"/>
  <c r="J84" i="4" s="1"/>
  <c r="D84" i="5"/>
  <c r="J83" i="5"/>
  <c r="J83" i="4" s="1"/>
  <c r="D83" i="5"/>
  <c r="J82" i="5"/>
  <c r="J82" i="4" s="1"/>
  <c r="D82" i="5"/>
  <c r="J81" i="5"/>
  <c r="J81" i="4" s="1"/>
  <c r="D81" i="5"/>
  <c r="J80" i="5"/>
  <c r="D80" i="5"/>
  <c r="J79" i="5"/>
  <c r="J79" i="4" s="1"/>
  <c r="D79" i="5"/>
  <c r="J78" i="5"/>
  <c r="J78" i="4" s="1"/>
  <c r="D78" i="5"/>
  <c r="J77" i="5"/>
  <c r="J77" i="4" s="1"/>
  <c r="D77" i="5"/>
  <c r="J76" i="5"/>
  <c r="J76" i="4" s="1"/>
  <c r="D76" i="5"/>
  <c r="J75" i="5"/>
  <c r="J75" i="4" s="1"/>
  <c r="D75" i="5"/>
  <c r="J74" i="5"/>
  <c r="J74" i="4" s="1"/>
  <c r="D74" i="5"/>
  <c r="J73" i="5"/>
  <c r="J73" i="4" s="1"/>
  <c r="D73" i="5"/>
  <c r="J72" i="5"/>
  <c r="J72" i="4" s="1"/>
  <c r="D72" i="5"/>
  <c r="J71" i="5"/>
  <c r="J71" i="4" s="1"/>
  <c r="D71" i="5"/>
  <c r="J70" i="5"/>
  <c r="D70" i="5"/>
  <c r="J69" i="5"/>
  <c r="J69" i="4" s="1"/>
  <c r="D69" i="5"/>
  <c r="J68" i="5"/>
  <c r="D68" i="5"/>
  <c r="J67" i="5"/>
  <c r="J67" i="4" s="1"/>
  <c r="D67" i="5"/>
  <c r="J66" i="5"/>
  <c r="J66" i="4" s="1"/>
  <c r="D66" i="5"/>
  <c r="J65" i="5"/>
  <c r="J65" i="4" s="1"/>
  <c r="D65" i="5"/>
  <c r="J64" i="5"/>
  <c r="J64" i="4" s="1"/>
  <c r="D64" i="5"/>
  <c r="J63" i="5"/>
  <c r="J63" i="4" s="1"/>
  <c r="D63" i="5"/>
  <c r="J62" i="5"/>
  <c r="J62" i="4" s="1"/>
  <c r="D62" i="5"/>
  <c r="J61" i="5"/>
  <c r="J61" i="4" s="1"/>
  <c r="D61" i="5"/>
  <c r="J60" i="5"/>
  <c r="J60" i="4" s="1"/>
  <c r="D60" i="5"/>
  <c r="J59" i="5"/>
  <c r="D59" i="5"/>
  <c r="J58" i="5"/>
  <c r="J58" i="4" s="1"/>
  <c r="D58" i="5"/>
  <c r="J57" i="5"/>
  <c r="J57" i="4" s="1"/>
  <c r="D57" i="5"/>
  <c r="J56" i="5"/>
  <c r="J56" i="4" s="1"/>
  <c r="D56" i="5"/>
  <c r="J55" i="5"/>
  <c r="J55" i="4" s="1"/>
  <c r="D55" i="5"/>
  <c r="J54" i="5"/>
  <c r="D54" i="5"/>
  <c r="J53" i="5"/>
  <c r="J53" i="4" s="1"/>
  <c r="D53" i="5"/>
  <c r="J52" i="5"/>
  <c r="D52" i="5"/>
  <c r="J51" i="5"/>
  <c r="J51" i="4" s="1"/>
  <c r="D51" i="5"/>
  <c r="J50" i="5"/>
  <c r="J50" i="4" s="1"/>
  <c r="D50" i="5"/>
  <c r="J49" i="5"/>
  <c r="J49" i="4" s="1"/>
  <c r="D49" i="5"/>
  <c r="J48" i="5"/>
  <c r="J48" i="4" s="1"/>
  <c r="D48" i="5"/>
  <c r="J47" i="5"/>
  <c r="J47" i="4" s="1"/>
  <c r="D47" i="5"/>
  <c r="J46" i="5"/>
  <c r="J46" i="4" s="1"/>
  <c r="D46" i="5"/>
  <c r="J45" i="5"/>
  <c r="D45" i="5"/>
  <c r="J44" i="5"/>
  <c r="J44" i="4" s="1"/>
  <c r="D44" i="5"/>
  <c r="J43" i="5"/>
  <c r="J43" i="4" s="1"/>
  <c r="D43" i="5"/>
  <c r="J42" i="5"/>
  <c r="J42" i="4" s="1"/>
  <c r="D42" i="5"/>
  <c r="J41" i="5"/>
  <c r="D41" i="5"/>
  <c r="J40" i="5"/>
  <c r="J40" i="4" s="1"/>
  <c r="D40" i="5"/>
  <c r="J39" i="5"/>
  <c r="J39" i="4" s="1"/>
  <c r="D39" i="5"/>
  <c r="J38" i="5"/>
  <c r="J38" i="4" s="1"/>
  <c r="D38" i="5"/>
  <c r="J37" i="5"/>
  <c r="D37" i="5"/>
  <c r="J36" i="5"/>
  <c r="J36" i="4" s="1"/>
  <c r="D36" i="5"/>
  <c r="J35" i="5"/>
  <c r="J35" i="4" s="1"/>
  <c r="D35" i="5"/>
  <c r="J34" i="5"/>
  <c r="J34" i="4" s="1"/>
  <c r="D34" i="5"/>
  <c r="J33" i="5"/>
  <c r="D33" i="5"/>
  <c r="J32" i="5"/>
  <c r="J32" i="4" s="1"/>
  <c r="D32" i="5"/>
  <c r="J31" i="5"/>
  <c r="J31" i="4" s="1"/>
  <c r="D31" i="5"/>
  <c r="J30" i="5"/>
  <c r="J30" i="4" s="1"/>
  <c r="D30" i="5"/>
  <c r="J29" i="5"/>
  <c r="D29" i="5"/>
  <c r="J28" i="5"/>
  <c r="J28" i="4" s="1"/>
  <c r="D28" i="5"/>
  <c r="J27" i="5"/>
  <c r="J27" i="4" s="1"/>
  <c r="D27" i="5"/>
  <c r="J26" i="5"/>
  <c r="J26" i="4" s="1"/>
  <c r="D26" i="5"/>
  <c r="J25" i="5"/>
  <c r="D25" i="5"/>
  <c r="J24" i="5"/>
  <c r="J24" i="4" s="1"/>
  <c r="C24" i="5"/>
  <c r="B24" i="5"/>
  <c r="C23" i="5"/>
  <c r="B23" i="5"/>
  <c r="J22" i="5"/>
  <c r="C22" i="5"/>
  <c r="B22" i="5"/>
  <c r="J21" i="5"/>
  <c r="C21" i="5"/>
  <c r="B21" i="5"/>
  <c r="J20" i="5"/>
  <c r="C20" i="5"/>
  <c r="B20" i="5"/>
  <c r="B20" i="4" s="1"/>
  <c r="C19" i="5"/>
  <c r="C19" i="4" s="1"/>
  <c r="B19" i="5"/>
  <c r="J18" i="5"/>
  <c r="J18" i="4" s="1"/>
  <c r="C18" i="5"/>
  <c r="B18" i="5"/>
  <c r="J17" i="5"/>
  <c r="C17" i="5"/>
  <c r="B17" i="5"/>
  <c r="T16" i="5"/>
  <c r="J16" i="5"/>
  <c r="C16" i="5"/>
  <c r="C16" i="4" s="1"/>
  <c r="B16" i="5"/>
  <c r="S15" i="5"/>
  <c r="J15" i="5"/>
  <c r="C15" i="5"/>
  <c r="B15" i="5"/>
  <c r="J14" i="5"/>
  <c r="C14" i="5"/>
  <c r="B14" i="5"/>
  <c r="B14" i="4" s="1"/>
  <c r="C13" i="5"/>
  <c r="B13" i="5"/>
  <c r="J12" i="5"/>
  <c r="C12" i="5"/>
  <c r="B12" i="5"/>
  <c r="J11" i="5"/>
  <c r="C11" i="5"/>
  <c r="C11" i="4" s="1"/>
  <c r="B11" i="5"/>
  <c r="J10" i="5"/>
  <c r="J10" i="4" s="1"/>
  <c r="C10" i="5"/>
  <c r="B10" i="5"/>
  <c r="C9" i="5"/>
  <c r="B9" i="5"/>
  <c r="J8" i="5"/>
  <c r="C8" i="5"/>
  <c r="B8" i="5"/>
  <c r="B8" i="4" s="1"/>
  <c r="J7" i="5"/>
  <c r="C7" i="5"/>
  <c r="C7" i="4" s="1"/>
  <c r="B7" i="5"/>
  <c r="L6" i="5"/>
  <c r="C6" i="5"/>
  <c r="C6" i="4" s="1"/>
  <c r="B6" i="5"/>
  <c r="N5" i="5"/>
  <c r="N5" i="4" s="1"/>
  <c r="C5" i="5"/>
  <c r="B5" i="5"/>
  <c r="J5" i="5" s="1"/>
  <c r="K3" i="5"/>
  <c r="K19" i="5" s="1"/>
  <c r="J3" i="5"/>
  <c r="J23" i="5" s="1"/>
  <c r="J23" i="4" s="1"/>
  <c r="M84" i="4"/>
  <c r="L84" i="4"/>
  <c r="I84" i="4"/>
  <c r="H84" i="4"/>
  <c r="G84" i="4"/>
  <c r="F84" i="4"/>
  <c r="E84" i="4"/>
  <c r="D84" i="4"/>
  <c r="C84" i="4"/>
  <c r="B84" i="4"/>
  <c r="M83" i="4"/>
  <c r="L83" i="4"/>
  <c r="I83" i="4"/>
  <c r="H83" i="4"/>
  <c r="G83" i="4"/>
  <c r="F83" i="4"/>
  <c r="E83" i="4"/>
  <c r="D83" i="4"/>
  <c r="C83" i="4"/>
  <c r="B83" i="4"/>
  <c r="M82" i="4"/>
  <c r="L82" i="4"/>
  <c r="I82" i="4"/>
  <c r="H82" i="4"/>
  <c r="G82" i="4"/>
  <c r="F82" i="4"/>
  <c r="E82" i="4"/>
  <c r="D82" i="4"/>
  <c r="C82" i="4"/>
  <c r="B82" i="4"/>
  <c r="M81" i="4"/>
  <c r="L81" i="4"/>
  <c r="I81" i="4"/>
  <c r="H81" i="4"/>
  <c r="G81" i="4"/>
  <c r="F81" i="4"/>
  <c r="E81" i="4"/>
  <c r="D81" i="4"/>
  <c r="C81" i="4"/>
  <c r="B81" i="4"/>
  <c r="M80" i="4"/>
  <c r="L80" i="4"/>
  <c r="J80" i="4"/>
  <c r="I80" i="4"/>
  <c r="H80" i="4"/>
  <c r="G80" i="4"/>
  <c r="F80" i="4"/>
  <c r="E80" i="4"/>
  <c r="D80" i="4"/>
  <c r="C80" i="4"/>
  <c r="B80" i="4"/>
  <c r="M79" i="4"/>
  <c r="L79" i="4"/>
  <c r="I79" i="4"/>
  <c r="H79" i="4"/>
  <c r="G79" i="4"/>
  <c r="F79" i="4"/>
  <c r="E79" i="4"/>
  <c r="D79" i="4"/>
  <c r="C79" i="4"/>
  <c r="B79" i="4"/>
  <c r="M78" i="4"/>
  <c r="L78" i="4"/>
  <c r="I78" i="4"/>
  <c r="H78" i="4"/>
  <c r="G78" i="4"/>
  <c r="F78" i="4"/>
  <c r="E78" i="4"/>
  <c r="D78" i="4"/>
  <c r="C78" i="4"/>
  <c r="B78" i="4"/>
  <c r="M77" i="4"/>
  <c r="L77" i="4"/>
  <c r="I77" i="4"/>
  <c r="H77" i="4"/>
  <c r="G77" i="4"/>
  <c r="F77" i="4"/>
  <c r="E77" i="4"/>
  <c r="D77" i="4"/>
  <c r="C77" i="4"/>
  <c r="B77" i="4"/>
  <c r="M76" i="4"/>
  <c r="L76" i="4"/>
  <c r="I76" i="4"/>
  <c r="H76" i="4"/>
  <c r="G76" i="4"/>
  <c r="F76" i="4"/>
  <c r="E76" i="4"/>
  <c r="D76" i="4"/>
  <c r="C76" i="4"/>
  <c r="B76" i="4"/>
  <c r="M75" i="4"/>
  <c r="L75" i="4"/>
  <c r="I75" i="4"/>
  <c r="H75" i="4"/>
  <c r="G75" i="4"/>
  <c r="F75" i="4"/>
  <c r="E75" i="4"/>
  <c r="D75" i="4"/>
  <c r="C75" i="4"/>
  <c r="B75" i="4"/>
  <c r="M74" i="4"/>
  <c r="L74" i="4"/>
  <c r="I74" i="4"/>
  <c r="H74" i="4"/>
  <c r="G74" i="4"/>
  <c r="F74" i="4"/>
  <c r="E74" i="4"/>
  <c r="D74" i="4"/>
  <c r="C74" i="4"/>
  <c r="B74" i="4"/>
  <c r="M73" i="4"/>
  <c r="L73" i="4"/>
  <c r="I73" i="4"/>
  <c r="H73" i="4"/>
  <c r="G73" i="4"/>
  <c r="F73" i="4"/>
  <c r="E73" i="4"/>
  <c r="D73" i="4"/>
  <c r="C73" i="4"/>
  <c r="B73" i="4"/>
  <c r="M72" i="4"/>
  <c r="L72" i="4"/>
  <c r="I72" i="4"/>
  <c r="H72" i="4"/>
  <c r="G72" i="4"/>
  <c r="F72" i="4"/>
  <c r="E72" i="4"/>
  <c r="D72" i="4"/>
  <c r="C72" i="4"/>
  <c r="B72" i="4"/>
  <c r="M71" i="4"/>
  <c r="L71" i="4"/>
  <c r="I71" i="4"/>
  <c r="H71" i="4"/>
  <c r="G71" i="4"/>
  <c r="F71" i="4"/>
  <c r="E71" i="4"/>
  <c r="D71" i="4"/>
  <c r="C71" i="4"/>
  <c r="B71" i="4"/>
  <c r="M70" i="4"/>
  <c r="L70" i="4"/>
  <c r="J70" i="4"/>
  <c r="I70" i="4"/>
  <c r="H70" i="4"/>
  <c r="G70" i="4"/>
  <c r="F70" i="4"/>
  <c r="E70" i="4"/>
  <c r="D70" i="4"/>
  <c r="C70" i="4"/>
  <c r="B70" i="4"/>
  <c r="M69" i="4"/>
  <c r="L69" i="4"/>
  <c r="I69" i="4"/>
  <c r="H69" i="4"/>
  <c r="G69" i="4"/>
  <c r="F69" i="4"/>
  <c r="E69" i="4"/>
  <c r="D69" i="4"/>
  <c r="C69" i="4"/>
  <c r="B69" i="4"/>
  <c r="M68" i="4"/>
  <c r="L68" i="4"/>
  <c r="J68" i="4"/>
  <c r="I68" i="4"/>
  <c r="H68" i="4"/>
  <c r="G68" i="4"/>
  <c r="F68" i="4"/>
  <c r="E68" i="4"/>
  <c r="D68" i="4"/>
  <c r="C68" i="4"/>
  <c r="B68" i="4"/>
  <c r="M67" i="4"/>
  <c r="L67" i="4"/>
  <c r="I67" i="4"/>
  <c r="H67" i="4"/>
  <c r="G67" i="4"/>
  <c r="F67" i="4"/>
  <c r="E67" i="4"/>
  <c r="D67" i="4"/>
  <c r="C67" i="4"/>
  <c r="B67" i="4"/>
  <c r="M66" i="4"/>
  <c r="L66" i="4"/>
  <c r="I66" i="4"/>
  <c r="H66" i="4"/>
  <c r="G66" i="4"/>
  <c r="F66" i="4"/>
  <c r="E66" i="4"/>
  <c r="D66" i="4"/>
  <c r="C66" i="4"/>
  <c r="B66" i="4"/>
  <c r="M65" i="4"/>
  <c r="L65" i="4"/>
  <c r="I65" i="4"/>
  <c r="H65" i="4"/>
  <c r="G65" i="4"/>
  <c r="F65" i="4"/>
  <c r="E65" i="4"/>
  <c r="D65" i="4"/>
  <c r="C65" i="4"/>
  <c r="B65" i="4"/>
  <c r="M64" i="4"/>
  <c r="L64" i="4"/>
  <c r="I64" i="4"/>
  <c r="H64" i="4"/>
  <c r="G64" i="4"/>
  <c r="F64" i="4"/>
  <c r="E64" i="4"/>
  <c r="D64" i="4"/>
  <c r="C64" i="4"/>
  <c r="B64" i="4"/>
  <c r="M63" i="4"/>
  <c r="L63" i="4"/>
  <c r="I63" i="4"/>
  <c r="H63" i="4"/>
  <c r="G63" i="4"/>
  <c r="F63" i="4"/>
  <c r="E63" i="4"/>
  <c r="D63" i="4"/>
  <c r="C63" i="4"/>
  <c r="B63" i="4"/>
  <c r="M62" i="4"/>
  <c r="L62" i="4"/>
  <c r="I62" i="4"/>
  <c r="H62" i="4"/>
  <c r="G62" i="4"/>
  <c r="F62" i="4"/>
  <c r="E62" i="4"/>
  <c r="D62" i="4"/>
  <c r="C62" i="4"/>
  <c r="B62" i="4"/>
  <c r="M61" i="4"/>
  <c r="L61" i="4"/>
  <c r="I61" i="4"/>
  <c r="H61" i="4"/>
  <c r="G61" i="4"/>
  <c r="F61" i="4"/>
  <c r="E61" i="4"/>
  <c r="D61" i="4"/>
  <c r="C61" i="4"/>
  <c r="B61" i="4"/>
  <c r="M60" i="4"/>
  <c r="L60" i="4"/>
  <c r="I60" i="4"/>
  <c r="H60" i="4"/>
  <c r="G60" i="4"/>
  <c r="F60" i="4"/>
  <c r="E60" i="4"/>
  <c r="D60" i="4"/>
  <c r="C60" i="4"/>
  <c r="B60" i="4"/>
  <c r="M59" i="4"/>
  <c r="L59" i="4"/>
  <c r="J59" i="4"/>
  <c r="I59" i="4"/>
  <c r="H59" i="4"/>
  <c r="G59" i="4"/>
  <c r="F59" i="4"/>
  <c r="E59" i="4"/>
  <c r="D59" i="4"/>
  <c r="C59" i="4"/>
  <c r="B59" i="4"/>
  <c r="M58" i="4"/>
  <c r="L58" i="4"/>
  <c r="I58" i="4"/>
  <c r="H58" i="4"/>
  <c r="G58" i="4"/>
  <c r="F58" i="4"/>
  <c r="E58" i="4"/>
  <c r="D58" i="4"/>
  <c r="C58" i="4"/>
  <c r="B58" i="4"/>
  <c r="M57" i="4"/>
  <c r="L57" i="4"/>
  <c r="I57" i="4"/>
  <c r="H57" i="4"/>
  <c r="G57" i="4"/>
  <c r="F57" i="4"/>
  <c r="E57" i="4"/>
  <c r="D57" i="4"/>
  <c r="C57" i="4"/>
  <c r="B57" i="4"/>
  <c r="M56" i="4"/>
  <c r="L56" i="4"/>
  <c r="I56" i="4"/>
  <c r="H56" i="4"/>
  <c r="G56" i="4"/>
  <c r="F56" i="4"/>
  <c r="E56" i="4"/>
  <c r="D56" i="4"/>
  <c r="C56" i="4"/>
  <c r="B56" i="4"/>
  <c r="M55" i="4"/>
  <c r="L55" i="4"/>
  <c r="I55" i="4"/>
  <c r="H55" i="4"/>
  <c r="G55" i="4"/>
  <c r="F55" i="4"/>
  <c r="E55" i="4"/>
  <c r="D55" i="4"/>
  <c r="C55" i="4"/>
  <c r="B55" i="4"/>
  <c r="M54" i="4"/>
  <c r="L54" i="4"/>
  <c r="J54" i="4"/>
  <c r="I54" i="4"/>
  <c r="H54" i="4"/>
  <c r="G54" i="4"/>
  <c r="F54" i="4"/>
  <c r="E54" i="4"/>
  <c r="D54" i="4"/>
  <c r="C54" i="4"/>
  <c r="B54" i="4"/>
  <c r="M53" i="4"/>
  <c r="L53" i="4"/>
  <c r="I53" i="4"/>
  <c r="H53" i="4"/>
  <c r="G53" i="4"/>
  <c r="F53" i="4"/>
  <c r="E53" i="4"/>
  <c r="D53" i="4"/>
  <c r="C53" i="4"/>
  <c r="B53" i="4"/>
  <c r="M52" i="4"/>
  <c r="L52" i="4"/>
  <c r="J52" i="4"/>
  <c r="I52" i="4"/>
  <c r="H52" i="4"/>
  <c r="G52" i="4"/>
  <c r="F52" i="4"/>
  <c r="E52" i="4"/>
  <c r="D52" i="4"/>
  <c r="C52" i="4"/>
  <c r="B52" i="4"/>
  <c r="M51" i="4"/>
  <c r="L51" i="4"/>
  <c r="I51" i="4"/>
  <c r="H51" i="4"/>
  <c r="G51" i="4"/>
  <c r="F51" i="4"/>
  <c r="E51" i="4"/>
  <c r="D51" i="4"/>
  <c r="C51" i="4"/>
  <c r="B51" i="4"/>
  <c r="M50" i="4"/>
  <c r="L50" i="4"/>
  <c r="I50" i="4"/>
  <c r="H50" i="4"/>
  <c r="G50" i="4"/>
  <c r="F50" i="4"/>
  <c r="E50" i="4"/>
  <c r="D50" i="4"/>
  <c r="C50" i="4"/>
  <c r="B50" i="4"/>
  <c r="M49" i="4"/>
  <c r="L49" i="4"/>
  <c r="I49" i="4"/>
  <c r="H49" i="4"/>
  <c r="G49" i="4"/>
  <c r="F49" i="4"/>
  <c r="E49" i="4"/>
  <c r="D49" i="4"/>
  <c r="C49" i="4"/>
  <c r="B49" i="4"/>
  <c r="M48" i="4"/>
  <c r="L48" i="4"/>
  <c r="I48" i="4"/>
  <c r="H48" i="4"/>
  <c r="G48" i="4"/>
  <c r="F48" i="4"/>
  <c r="E48" i="4"/>
  <c r="D48" i="4"/>
  <c r="C48" i="4"/>
  <c r="B48" i="4"/>
  <c r="M47" i="4"/>
  <c r="L47" i="4"/>
  <c r="I47" i="4"/>
  <c r="H47" i="4"/>
  <c r="G47" i="4"/>
  <c r="F47" i="4"/>
  <c r="E47" i="4"/>
  <c r="D47" i="4"/>
  <c r="C47" i="4"/>
  <c r="B47" i="4"/>
  <c r="M46" i="4"/>
  <c r="L46" i="4"/>
  <c r="I46" i="4"/>
  <c r="H46" i="4"/>
  <c r="G46" i="4"/>
  <c r="F46" i="4"/>
  <c r="E46" i="4"/>
  <c r="D46" i="4"/>
  <c r="C46" i="4"/>
  <c r="B46" i="4"/>
  <c r="M45" i="4"/>
  <c r="L45" i="4"/>
  <c r="J45" i="4"/>
  <c r="I45" i="4"/>
  <c r="H45" i="4"/>
  <c r="G45" i="4"/>
  <c r="F45" i="4"/>
  <c r="E45" i="4"/>
  <c r="D45" i="4"/>
  <c r="C45" i="4"/>
  <c r="B45" i="4"/>
  <c r="M44" i="4"/>
  <c r="L44" i="4"/>
  <c r="I44" i="4"/>
  <c r="H44" i="4"/>
  <c r="G44" i="4"/>
  <c r="F44" i="4"/>
  <c r="E44" i="4"/>
  <c r="D44" i="4"/>
  <c r="C44" i="4"/>
  <c r="B44" i="4"/>
  <c r="M43" i="4"/>
  <c r="L43" i="4"/>
  <c r="I43" i="4"/>
  <c r="H43" i="4"/>
  <c r="G43" i="4"/>
  <c r="F43" i="4"/>
  <c r="E43" i="4"/>
  <c r="D43" i="4"/>
  <c r="C43" i="4"/>
  <c r="B43" i="4"/>
  <c r="M42" i="4"/>
  <c r="L42" i="4"/>
  <c r="I42" i="4"/>
  <c r="H42" i="4"/>
  <c r="G42" i="4"/>
  <c r="F42" i="4"/>
  <c r="E42" i="4"/>
  <c r="D42" i="4"/>
  <c r="C42" i="4"/>
  <c r="B42" i="4"/>
  <c r="M41" i="4"/>
  <c r="L41" i="4"/>
  <c r="J41" i="4"/>
  <c r="I41" i="4"/>
  <c r="H41" i="4"/>
  <c r="G41" i="4"/>
  <c r="F41" i="4"/>
  <c r="E41" i="4"/>
  <c r="D41" i="4"/>
  <c r="C41" i="4"/>
  <c r="B41" i="4"/>
  <c r="M40" i="4"/>
  <c r="L40" i="4"/>
  <c r="I40" i="4"/>
  <c r="H40" i="4"/>
  <c r="G40" i="4"/>
  <c r="F40" i="4"/>
  <c r="E40" i="4"/>
  <c r="D40" i="4"/>
  <c r="C40" i="4"/>
  <c r="B40" i="4"/>
  <c r="M39" i="4"/>
  <c r="L39" i="4"/>
  <c r="I39" i="4"/>
  <c r="H39" i="4"/>
  <c r="G39" i="4"/>
  <c r="F39" i="4"/>
  <c r="E39" i="4"/>
  <c r="D39" i="4"/>
  <c r="C39" i="4"/>
  <c r="B39" i="4"/>
  <c r="M38" i="4"/>
  <c r="L38" i="4"/>
  <c r="I38" i="4"/>
  <c r="H38" i="4"/>
  <c r="G38" i="4"/>
  <c r="F38" i="4"/>
  <c r="E38" i="4"/>
  <c r="D38" i="4"/>
  <c r="C38" i="4"/>
  <c r="B38" i="4"/>
  <c r="M37" i="4"/>
  <c r="L37" i="4"/>
  <c r="J37" i="4"/>
  <c r="I37" i="4"/>
  <c r="H37" i="4"/>
  <c r="G37" i="4"/>
  <c r="F37" i="4"/>
  <c r="E37" i="4"/>
  <c r="D37" i="4"/>
  <c r="C37" i="4"/>
  <c r="B37" i="4"/>
  <c r="M36" i="4"/>
  <c r="L36" i="4"/>
  <c r="I36" i="4"/>
  <c r="H36" i="4"/>
  <c r="G36" i="4"/>
  <c r="F36" i="4"/>
  <c r="E36" i="4"/>
  <c r="D36" i="4"/>
  <c r="C36" i="4"/>
  <c r="B36" i="4"/>
  <c r="M35" i="4"/>
  <c r="L35" i="4"/>
  <c r="I35" i="4"/>
  <c r="H35" i="4"/>
  <c r="G35" i="4"/>
  <c r="F35" i="4"/>
  <c r="E35" i="4"/>
  <c r="D35" i="4"/>
  <c r="C35" i="4"/>
  <c r="B35" i="4"/>
  <c r="M34" i="4"/>
  <c r="L34" i="4"/>
  <c r="I34" i="4"/>
  <c r="H34" i="4"/>
  <c r="G34" i="4"/>
  <c r="F34" i="4"/>
  <c r="E34" i="4"/>
  <c r="D34" i="4"/>
  <c r="C34" i="4"/>
  <c r="B34" i="4"/>
  <c r="M33" i="4"/>
  <c r="L33" i="4"/>
  <c r="J33" i="4"/>
  <c r="I33" i="4"/>
  <c r="H33" i="4"/>
  <c r="G33" i="4"/>
  <c r="F33" i="4"/>
  <c r="E33" i="4"/>
  <c r="D33" i="4"/>
  <c r="C33" i="4"/>
  <c r="B33" i="4"/>
  <c r="M32" i="4"/>
  <c r="L32" i="4"/>
  <c r="I32" i="4"/>
  <c r="H32" i="4"/>
  <c r="G32" i="4"/>
  <c r="F32" i="4"/>
  <c r="E32" i="4"/>
  <c r="D32" i="4"/>
  <c r="C32" i="4"/>
  <c r="B32" i="4"/>
  <c r="M31" i="4"/>
  <c r="L31" i="4"/>
  <c r="I31" i="4"/>
  <c r="H31" i="4"/>
  <c r="G31" i="4"/>
  <c r="F31" i="4"/>
  <c r="E31" i="4"/>
  <c r="D31" i="4"/>
  <c r="C31" i="4"/>
  <c r="B31" i="4"/>
  <c r="M30" i="4"/>
  <c r="L30" i="4"/>
  <c r="I30" i="4"/>
  <c r="H30" i="4"/>
  <c r="G30" i="4"/>
  <c r="F30" i="4"/>
  <c r="E30" i="4"/>
  <c r="D30" i="4"/>
  <c r="C30" i="4"/>
  <c r="B30" i="4"/>
  <c r="M29" i="4"/>
  <c r="L29" i="4"/>
  <c r="J29" i="4"/>
  <c r="I29" i="4"/>
  <c r="H29" i="4"/>
  <c r="G29" i="4"/>
  <c r="F29" i="4"/>
  <c r="E29" i="4"/>
  <c r="D29" i="4"/>
  <c r="C29" i="4"/>
  <c r="B29" i="4"/>
  <c r="M28" i="4"/>
  <c r="L28" i="4"/>
  <c r="I28" i="4"/>
  <c r="H28" i="4"/>
  <c r="G28" i="4"/>
  <c r="F28" i="4"/>
  <c r="E28" i="4"/>
  <c r="D28" i="4"/>
  <c r="C28" i="4"/>
  <c r="B28" i="4"/>
  <c r="M27" i="4"/>
  <c r="L27" i="4"/>
  <c r="I27" i="4"/>
  <c r="H27" i="4"/>
  <c r="G27" i="4"/>
  <c r="F27" i="4"/>
  <c r="E27" i="4"/>
  <c r="D27" i="4"/>
  <c r="C27" i="4"/>
  <c r="B27" i="4"/>
  <c r="M26" i="4"/>
  <c r="L26" i="4"/>
  <c r="I26" i="4"/>
  <c r="H26" i="4"/>
  <c r="G26" i="4"/>
  <c r="F26" i="4"/>
  <c r="E26" i="4"/>
  <c r="D26" i="4"/>
  <c r="C26" i="4"/>
  <c r="B26" i="4"/>
  <c r="M25" i="4"/>
  <c r="L25" i="4"/>
  <c r="J25" i="4"/>
  <c r="I25" i="4"/>
  <c r="H25" i="4"/>
  <c r="G25" i="4"/>
  <c r="F25" i="4"/>
  <c r="E25" i="4"/>
  <c r="D25" i="4"/>
  <c r="C25" i="4"/>
  <c r="B25" i="4"/>
  <c r="M24" i="4"/>
  <c r="L24" i="4"/>
  <c r="I24" i="4"/>
  <c r="H24" i="4"/>
  <c r="G24" i="4"/>
  <c r="F24" i="4"/>
  <c r="E24" i="4"/>
  <c r="D24" i="4"/>
  <c r="C24" i="4"/>
  <c r="B24" i="4"/>
  <c r="M23" i="4"/>
  <c r="L23" i="4"/>
  <c r="I23" i="4"/>
  <c r="H23" i="4"/>
  <c r="G23" i="4"/>
  <c r="F23" i="4"/>
  <c r="E23" i="4"/>
  <c r="D23" i="4"/>
  <c r="C23" i="4"/>
  <c r="B23" i="4"/>
  <c r="M22" i="4"/>
  <c r="L22" i="4"/>
  <c r="J22" i="4"/>
  <c r="I22" i="4"/>
  <c r="H22" i="4"/>
  <c r="G22" i="4"/>
  <c r="F22" i="4"/>
  <c r="E22" i="4"/>
  <c r="D22" i="4"/>
  <c r="C22" i="4"/>
  <c r="B22" i="4"/>
  <c r="M21" i="4"/>
  <c r="L21" i="4"/>
  <c r="J21" i="4"/>
  <c r="I21" i="4"/>
  <c r="H21" i="4"/>
  <c r="G21" i="4"/>
  <c r="F21" i="4"/>
  <c r="E21" i="4"/>
  <c r="D21" i="4"/>
  <c r="C21" i="4"/>
  <c r="B21" i="4"/>
  <c r="M20" i="4"/>
  <c r="L20" i="4"/>
  <c r="J20" i="4"/>
  <c r="I20" i="4"/>
  <c r="H20" i="4"/>
  <c r="G20" i="4"/>
  <c r="F20" i="4"/>
  <c r="E20" i="4"/>
  <c r="D20" i="4"/>
  <c r="C20" i="4"/>
  <c r="M19" i="4"/>
  <c r="L19" i="4"/>
  <c r="I19" i="4"/>
  <c r="H19" i="4"/>
  <c r="G19" i="4"/>
  <c r="F19" i="4"/>
  <c r="E19" i="4"/>
  <c r="D19" i="4"/>
  <c r="B19" i="4"/>
  <c r="M18" i="4"/>
  <c r="L18" i="4"/>
  <c r="I18" i="4"/>
  <c r="H18" i="4"/>
  <c r="G18" i="4"/>
  <c r="F18" i="4"/>
  <c r="E18" i="4"/>
  <c r="D18" i="4"/>
  <c r="C18" i="4"/>
  <c r="B18" i="4"/>
  <c r="M17" i="4"/>
  <c r="L17" i="4"/>
  <c r="I17" i="4"/>
  <c r="H17" i="4"/>
  <c r="G17" i="4"/>
  <c r="F17" i="4"/>
  <c r="E17" i="4"/>
  <c r="D17" i="4"/>
  <c r="C17" i="4"/>
  <c r="B17" i="4"/>
  <c r="M16" i="4"/>
  <c r="L16" i="4"/>
  <c r="J16" i="4"/>
  <c r="I16" i="4"/>
  <c r="H16" i="4"/>
  <c r="G16" i="4"/>
  <c r="F16" i="4"/>
  <c r="E16" i="4"/>
  <c r="D16" i="4"/>
  <c r="B16" i="4"/>
  <c r="M15" i="4"/>
  <c r="L15" i="4"/>
  <c r="J15" i="4"/>
  <c r="I15" i="4"/>
  <c r="H15" i="4"/>
  <c r="G15" i="4"/>
  <c r="F15" i="4"/>
  <c r="E15" i="4"/>
  <c r="D15" i="4"/>
  <c r="C15" i="4"/>
  <c r="B15" i="4"/>
  <c r="M14" i="4"/>
  <c r="L14" i="4"/>
  <c r="J14" i="4"/>
  <c r="I14" i="4"/>
  <c r="H14" i="4"/>
  <c r="G14" i="4"/>
  <c r="F14" i="4"/>
  <c r="E14" i="4"/>
  <c r="D14" i="4"/>
  <c r="C14" i="4"/>
  <c r="M13" i="4"/>
  <c r="L13" i="4"/>
  <c r="I13" i="4"/>
  <c r="H13" i="4"/>
  <c r="G13" i="4"/>
  <c r="F13" i="4"/>
  <c r="E13" i="4"/>
  <c r="D13" i="4"/>
  <c r="C13" i="4"/>
  <c r="B13" i="4"/>
  <c r="M12" i="4"/>
  <c r="L12" i="4"/>
  <c r="J12" i="4"/>
  <c r="I12" i="4"/>
  <c r="H12" i="4"/>
  <c r="G12" i="4"/>
  <c r="F12" i="4"/>
  <c r="E12" i="4"/>
  <c r="D12" i="4"/>
  <c r="C12" i="4"/>
  <c r="B12" i="4"/>
  <c r="M11" i="4"/>
  <c r="L11" i="4"/>
  <c r="J11" i="4"/>
  <c r="I11" i="4"/>
  <c r="H11" i="4"/>
  <c r="G11" i="4"/>
  <c r="F11" i="4"/>
  <c r="E11" i="4"/>
  <c r="D11" i="4"/>
  <c r="B11" i="4"/>
  <c r="M10" i="4"/>
  <c r="L10" i="4"/>
  <c r="I10" i="4"/>
  <c r="H10" i="4"/>
  <c r="G10" i="4"/>
  <c r="F10" i="4"/>
  <c r="E10" i="4"/>
  <c r="D10" i="4"/>
  <c r="C10" i="4"/>
  <c r="B10" i="4"/>
  <c r="M9" i="4"/>
  <c r="L9" i="4"/>
  <c r="I9" i="4"/>
  <c r="H9" i="4"/>
  <c r="G9" i="4"/>
  <c r="F9" i="4"/>
  <c r="E9" i="4"/>
  <c r="D9" i="4"/>
  <c r="B9" i="4"/>
  <c r="M8" i="4"/>
  <c r="L8" i="4"/>
  <c r="J8" i="4"/>
  <c r="I8" i="4"/>
  <c r="H8" i="4"/>
  <c r="G8" i="4"/>
  <c r="F8" i="4"/>
  <c r="E8" i="4"/>
  <c r="D8" i="4"/>
  <c r="C8" i="4"/>
  <c r="M7" i="4"/>
  <c r="L7" i="4"/>
  <c r="J7" i="4"/>
  <c r="I7" i="4"/>
  <c r="H7" i="4"/>
  <c r="G7" i="4"/>
  <c r="F7" i="4"/>
  <c r="E7" i="4"/>
  <c r="D7" i="4"/>
  <c r="B7" i="4"/>
  <c r="M6" i="4"/>
  <c r="L6" i="4"/>
  <c r="K6" i="4"/>
  <c r="J6" i="4"/>
  <c r="I6" i="4"/>
  <c r="H6" i="4"/>
  <c r="G6" i="4"/>
  <c r="F6" i="4"/>
  <c r="E6" i="4"/>
  <c r="D6" i="4"/>
  <c r="S15" i="4" s="1"/>
  <c r="T16" i="4" s="1"/>
  <c r="M5" i="4"/>
  <c r="J5" i="4"/>
  <c r="I5" i="4"/>
  <c r="H5" i="4"/>
  <c r="G5" i="4"/>
  <c r="F5" i="4"/>
  <c r="E5" i="4"/>
  <c r="D5" i="4"/>
  <c r="C5" i="4"/>
  <c r="B5" i="4"/>
  <c r="K3" i="4"/>
  <c r="J3" i="4"/>
  <c r="K11" i="3"/>
  <c r="J11" i="3"/>
  <c r="D11" i="3"/>
  <c r="K11" i="2"/>
  <c r="J11" i="2"/>
  <c r="D11" i="2"/>
  <c r="F77" i="1"/>
  <c r="F76" i="1"/>
  <c r="F79" i="1" s="1"/>
  <c r="D76" i="1"/>
  <c r="F65" i="1"/>
  <c r="F64" i="1"/>
  <c r="F67" i="1" s="1"/>
  <c r="D64" i="1"/>
  <c r="F55" i="1"/>
  <c r="D55" i="1"/>
  <c r="F43" i="1"/>
  <c r="D43" i="1"/>
  <c r="F31" i="1"/>
  <c r="D31" i="1"/>
  <c r="F19" i="1"/>
  <c r="D19" i="1"/>
  <c r="D79" i="1" l="1"/>
  <c r="D67" i="1"/>
  <c r="P7" i="6"/>
  <c r="O6" i="6"/>
  <c r="N6" i="6"/>
  <c r="N11" i="2"/>
  <c r="N11" i="3"/>
  <c r="K17" i="5"/>
  <c r="K23" i="5"/>
  <c r="K23" i="4" s="1"/>
  <c r="L5" i="5"/>
  <c r="L5" i="4" s="1"/>
  <c r="K11" i="5"/>
  <c r="K11" i="4" s="1"/>
  <c r="P5" i="8"/>
  <c r="P6" i="8" s="1"/>
  <c r="N11" i="10"/>
  <c r="K84" i="5"/>
  <c r="K84" i="4" s="1"/>
  <c r="K82" i="5"/>
  <c r="K80" i="5"/>
  <c r="K78" i="5"/>
  <c r="K76" i="5"/>
  <c r="K76" i="4" s="1"/>
  <c r="K74" i="5"/>
  <c r="K72" i="5"/>
  <c r="K70" i="5"/>
  <c r="K68" i="5"/>
  <c r="K68" i="4" s="1"/>
  <c r="K66" i="5"/>
  <c r="K64" i="5"/>
  <c r="K62" i="5"/>
  <c r="K60" i="5"/>
  <c r="K60" i="4" s="1"/>
  <c r="K58" i="5"/>
  <c r="K56" i="5"/>
  <c r="K54" i="5"/>
  <c r="K52" i="5"/>
  <c r="K52" i="4" s="1"/>
  <c r="K50" i="5"/>
  <c r="K48" i="5"/>
  <c r="K46" i="5"/>
  <c r="K44" i="5"/>
  <c r="K44" i="4" s="1"/>
  <c r="K42" i="5"/>
  <c r="K40" i="5"/>
  <c r="K38" i="5"/>
  <c r="K36" i="5"/>
  <c r="K36" i="4" s="1"/>
  <c r="K34" i="5"/>
  <c r="K32" i="5"/>
  <c r="K30" i="5"/>
  <c r="K28" i="5"/>
  <c r="K28" i="4" s="1"/>
  <c r="K26" i="5"/>
  <c r="K24" i="5"/>
  <c r="K20" i="5"/>
  <c r="K14" i="5"/>
  <c r="K14" i="4" s="1"/>
  <c r="K10" i="5"/>
  <c r="K10" i="4" s="1"/>
  <c r="K83" i="5"/>
  <c r="K81" i="5"/>
  <c r="K81" i="4" s="1"/>
  <c r="K79" i="5"/>
  <c r="K79" i="4" s="1"/>
  <c r="K77" i="5"/>
  <c r="K75" i="5"/>
  <c r="K73" i="5"/>
  <c r="K73" i="4" s="1"/>
  <c r="K71" i="5"/>
  <c r="K71" i="4" s="1"/>
  <c r="K69" i="5"/>
  <c r="K67" i="5"/>
  <c r="K67" i="4" s="1"/>
  <c r="K65" i="5"/>
  <c r="K65" i="4" s="1"/>
  <c r="K63" i="5"/>
  <c r="K63" i="4" s="1"/>
  <c r="K61" i="5"/>
  <c r="K59" i="5"/>
  <c r="K59" i="4" s="1"/>
  <c r="K57" i="5"/>
  <c r="K57" i="4" s="1"/>
  <c r="K55" i="5"/>
  <c r="K55" i="4" s="1"/>
  <c r="K53" i="5"/>
  <c r="K51" i="5"/>
  <c r="K51" i="4" s="1"/>
  <c r="K49" i="5"/>
  <c r="K49" i="4" s="1"/>
  <c r="K47" i="5"/>
  <c r="K47" i="4" s="1"/>
  <c r="K45" i="5"/>
  <c r="K43" i="5"/>
  <c r="K43" i="4" s="1"/>
  <c r="K41" i="5"/>
  <c r="K41" i="4" s="1"/>
  <c r="K39" i="5"/>
  <c r="K39" i="4" s="1"/>
  <c r="K37" i="5"/>
  <c r="K35" i="5"/>
  <c r="K35" i="4" s="1"/>
  <c r="K33" i="5"/>
  <c r="K33" i="4" s="1"/>
  <c r="K31" i="5"/>
  <c r="K31" i="4" s="1"/>
  <c r="K29" i="5"/>
  <c r="K27" i="5"/>
  <c r="K27" i="4" s="1"/>
  <c r="K25" i="5"/>
  <c r="K25" i="4" s="1"/>
  <c r="K22" i="5"/>
  <c r="K22" i="4" s="1"/>
  <c r="K18" i="5"/>
  <c r="K12" i="5"/>
  <c r="K12" i="4" s="1"/>
  <c r="K8" i="5"/>
  <c r="K8" i="4" s="1"/>
  <c r="K15" i="5"/>
  <c r="K15" i="4" s="1"/>
  <c r="K83" i="6"/>
  <c r="K81" i="6"/>
  <c r="K79" i="6"/>
  <c r="K77" i="6"/>
  <c r="K75" i="6"/>
  <c r="K73" i="6"/>
  <c r="K71" i="6"/>
  <c r="K69" i="6"/>
  <c r="K67" i="6"/>
  <c r="K65" i="6"/>
  <c r="K63" i="6"/>
  <c r="K61" i="6"/>
  <c r="K59" i="6"/>
  <c r="K57" i="6"/>
  <c r="K55" i="6"/>
  <c r="K53" i="6"/>
  <c r="K51" i="6"/>
  <c r="K49" i="6"/>
  <c r="K47" i="6"/>
  <c r="K45" i="6"/>
  <c r="K43" i="6"/>
  <c r="K41" i="6"/>
  <c r="K39" i="6"/>
  <c r="K37" i="6"/>
  <c r="K35" i="6"/>
  <c r="K33" i="6"/>
  <c r="K31" i="6"/>
  <c r="K29" i="6"/>
  <c r="K27" i="6"/>
  <c r="K25" i="6"/>
  <c r="K22" i="6"/>
  <c r="K18" i="6"/>
  <c r="K84" i="6"/>
  <c r="K82" i="6"/>
  <c r="K80" i="6"/>
  <c r="K78" i="6"/>
  <c r="K76" i="6"/>
  <c r="K74" i="6"/>
  <c r="K72" i="6"/>
  <c r="K70" i="6"/>
  <c r="K68" i="6"/>
  <c r="K66" i="6"/>
  <c r="K64" i="6"/>
  <c r="K62" i="6"/>
  <c r="K60" i="6"/>
  <c r="K58" i="6"/>
  <c r="K56" i="6"/>
  <c r="K54" i="6"/>
  <c r="K52" i="6"/>
  <c r="K50" i="6"/>
  <c r="K48" i="6"/>
  <c r="K46" i="6"/>
  <c r="K44" i="6"/>
  <c r="K42" i="6"/>
  <c r="K40" i="6"/>
  <c r="K38" i="6"/>
  <c r="K36" i="6"/>
  <c r="K34" i="6"/>
  <c r="K32" i="6"/>
  <c r="K30" i="6"/>
  <c r="K28" i="6"/>
  <c r="K26" i="6"/>
  <c r="K24" i="6"/>
  <c r="K20" i="6"/>
  <c r="K16" i="6"/>
  <c r="K17" i="6"/>
  <c r="L5" i="7"/>
  <c r="L5" i="8"/>
  <c r="K7" i="5"/>
  <c r="K7" i="4" s="1"/>
  <c r="K13" i="5"/>
  <c r="K13" i="4" s="1"/>
  <c r="K16" i="5"/>
  <c r="K16" i="4" s="1"/>
  <c r="K19" i="6"/>
  <c r="K19" i="4" s="1"/>
  <c r="K5" i="7"/>
  <c r="O5" i="7" s="1"/>
  <c r="K5" i="5"/>
  <c r="K5" i="4" s="1"/>
  <c r="K9" i="5"/>
  <c r="K9" i="4" s="1"/>
  <c r="K21" i="5"/>
  <c r="K15" i="6"/>
  <c r="K21" i="6"/>
  <c r="N5" i="7"/>
  <c r="K5" i="8"/>
  <c r="O5" i="8"/>
  <c r="O6" i="9"/>
  <c r="N6" i="9"/>
  <c r="P7" i="9"/>
  <c r="K13" i="11"/>
  <c r="O6" i="14"/>
  <c r="O7" i="15"/>
  <c r="J9" i="5"/>
  <c r="J9" i="4" s="1"/>
  <c r="J13" i="5"/>
  <c r="J13" i="4" s="1"/>
  <c r="J19" i="5"/>
  <c r="J19" i="4" s="1"/>
  <c r="J17" i="6"/>
  <c r="J17" i="4" s="1"/>
  <c r="D12" i="11"/>
  <c r="N11" i="11"/>
  <c r="K13" i="13"/>
  <c r="L52" i="16"/>
  <c r="L52" i="14" s="1"/>
  <c r="J52" i="14"/>
  <c r="L74" i="16"/>
  <c r="L74" i="14" s="1"/>
  <c r="J74" i="14"/>
  <c r="L63" i="15"/>
  <c r="L63" i="14" s="1"/>
  <c r="K63" i="14"/>
  <c r="L69" i="15"/>
  <c r="L69" i="14" s="1"/>
  <c r="J69" i="14"/>
  <c r="K80" i="14"/>
  <c r="L80" i="15"/>
  <c r="L80" i="14" s="1"/>
  <c r="P7" i="16"/>
  <c r="N8" i="16"/>
  <c r="N12" i="13"/>
  <c r="L48" i="14"/>
  <c r="L31" i="16"/>
  <c r="J31" i="14"/>
  <c r="D13" i="13"/>
  <c r="L56" i="14"/>
  <c r="L29" i="15"/>
  <c r="L29" i="14" s="1"/>
  <c r="J29" i="14"/>
  <c r="L67" i="14"/>
  <c r="K68" i="14"/>
  <c r="L68" i="15"/>
  <c r="L68" i="14" s="1"/>
  <c r="P6" i="16"/>
  <c r="L40" i="16"/>
  <c r="L40" i="14" s="1"/>
  <c r="J40" i="14"/>
  <c r="L30" i="15"/>
  <c r="L30" i="14" s="1"/>
  <c r="K30" i="14"/>
  <c r="O5" i="14"/>
  <c r="O6" i="16"/>
  <c r="O7" i="16" s="1"/>
  <c r="O8" i="16" s="1"/>
  <c r="O9" i="16" s="1"/>
  <c r="O10" i="16" s="1"/>
  <c r="O11" i="16" s="1"/>
  <c r="O12" i="16" s="1"/>
  <c r="O13" i="16" s="1"/>
  <c r="O14" i="16" s="1"/>
  <c r="O15" i="16" s="1"/>
  <c r="O16" i="16" s="1"/>
  <c r="O17" i="16" s="1"/>
  <c r="O18" i="16" s="1"/>
  <c r="O19" i="16" s="1"/>
  <c r="O20" i="16" s="1"/>
  <c r="O21" i="16" s="1"/>
  <c r="O22" i="16" s="1"/>
  <c r="O23" i="16" s="1"/>
  <c r="O24" i="16" s="1"/>
  <c r="O25" i="16" s="1"/>
  <c r="O26" i="16" s="1"/>
  <c r="O27" i="16" s="1"/>
  <c r="O28" i="16" s="1"/>
  <c r="O29" i="16" s="1"/>
  <c r="O30" i="16" s="1"/>
  <c r="O31" i="16" s="1"/>
  <c r="O32" i="16" s="1"/>
  <c r="O33" i="16" s="1"/>
  <c r="O34" i="16" s="1"/>
  <c r="O35" i="16" s="1"/>
  <c r="O36" i="16" s="1"/>
  <c r="O37" i="16" s="1"/>
  <c r="O38" i="16" s="1"/>
  <c r="O39" i="16" s="1"/>
  <c r="O40" i="16" s="1"/>
  <c r="O41" i="16" s="1"/>
  <c r="O42" i="16" s="1"/>
  <c r="O43" i="16" s="1"/>
  <c r="O44" i="16" s="1"/>
  <c r="O45" i="16" s="1"/>
  <c r="O46" i="16" s="1"/>
  <c r="O47" i="16" s="1"/>
  <c r="O48" i="16" s="1"/>
  <c r="O49" i="16" s="1"/>
  <c r="O50" i="16" s="1"/>
  <c r="O51" i="16" s="1"/>
  <c r="O52" i="16" s="1"/>
  <c r="O53" i="16" s="1"/>
  <c r="O54" i="16" s="1"/>
  <c r="O55" i="16" s="1"/>
  <c r="O56" i="16" s="1"/>
  <c r="P5" i="16"/>
  <c r="P5" i="14" s="1"/>
  <c r="L29" i="16"/>
  <c r="K29" i="14"/>
  <c r="L44" i="16"/>
  <c r="L44" i="14" s="1"/>
  <c r="J44" i="14"/>
  <c r="K35" i="14"/>
  <c r="L31" i="14"/>
  <c r="L64" i="15"/>
  <c r="L64" i="14" s="1"/>
  <c r="J64" i="14"/>
  <c r="L81" i="15"/>
  <c r="L81" i="14" s="1"/>
  <c r="J81" i="14"/>
  <c r="L48" i="16"/>
  <c r="J48" i="14"/>
  <c r="N6" i="15"/>
  <c r="L33" i="15"/>
  <c r="L33" i="14" s="1"/>
  <c r="L37" i="15"/>
  <c r="L37" i="14" s="1"/>
  <c r="L41" i="15"/>
  <c r="L41" i="14" s="1"/>
  <c r="L45" i="15"/>
  <c r="L45" i="14" s="1"/>
  <c r="L49" i="15"/>
  <c r="L49" i="14" s="1"/>
  <c r="L53" i="15"/>
  <c r="L53" i="14" s="1"/>
  <c r="L57" i="15"/>
  <c r="L57" i="14" s="1"/>
  <c r="L73" i="15"/>
  <c r="L73" i="14" s="1"/>
  <c r="P6" i="17"/>
  <c r="N7" i="17"/>
  <c r="U9" i="17"/>
  <c r="U10" i="17" s="1"/>
  <c r="U11" i="17" s="1"/>
  <c r="U12" i="17" s="1"/>
  <c r="U13" i="17" s="1"/>
  <c r="U14" i="17" s="1"/>
  <c r="U15" i="17" s="1"/>
  <c r="U16" i="17" s="1"/>
  <c r="U17" i="17" s="1"/>
  <c r="U18" i="17" s="1"/>
  <c r="U19" i="17" s="1"/>
  <c r="U20" i="17" s="1"/>
  <c r="U21" i="17" s="1"/>
  <c r="U22" i="17" s="1"/>
  <c r="U23" i="17" s="1"/>
  <c r="U24" i="17" s="1"/>
  <c r="U25" i="17" s="1"/>
  <c r="U26" i="17" s="1"/>
  <c r="U27" i="17" s="1"/>
  <c r="U28" i="17" s="1"/>
  <c r="U29" i="17" s="1"/>
  <c r="U30" i="17" s="1"/>
  <c r="U31" i="17" s="1"/>
  <c r="U32" i="17" s="1"/>
  <c r="U33" i="17" s="1"/>
  <c r="U34" i="17" s="1"/>
  <c r="U35" i="17" s="1"/>
  <c r="U36" i="17" s="1"/>
  <c r="U37" i="17" s="1"/>
  <c r="U38" i="17" s="1"/>
  <c r="U39" i="17" s="1"/>
  <c r="U40" i="17" s="1"/>
  <c r="U41" i="17" s="1"/>
  <c r="U42" i="17" s="1"/>
  <c r="U43" i="17" s="1"/>
  <c r="U44" i="17" s="1"/>
  <c r="U45" i="17" s="1"/>
  <c r="U46" i="17" s="1"/>
  <c r="U47" i="17" s="1"/>
  <c r="U48" i="17" s="1"/>
  <c r="U49" i="17" s="1"/>
  <c r="U50" i="17" s="1"/>
  <c r="U51" i="17" s="1"/>
  <c r="U52" i="17" s="1"/>
  <c r="U53" i="17" s="1"/>
  <c r="U54" i="17" s="1"/>
  <c r="U55" i="17" s="1"/>
  <c r="U56" i="17" s="1"/>
  <c r="L39" i="16"/>
  <c r="L39" i="14" s="1"/>
  <c r="L43" i="16"/>
  <c r="L43" i="14" s="1"/>
  <c r="L47" i="16"/>
  <c r="L47" i="14" s="1"/>
  <c r="L51" i="16"/>
  <c r="L51" i="14" s="1"/>
  <c r="L70" i="16"/>
  <c r="L70" i="14" s="1"/>
  <c r="L55" i="16"/>
  <c r="L55" i="14" s="1"/>
  <c r="L67" i="16"/>
  <c r="L59" i="16"/>
  <c r="L59" i="14" s="1"/>
  <c r="L75" i="16"/>
  <c r="L75" i="14" s="1"/>
  <c r="U8" i="17"/>
  <c r="L33" i="17"/>
  <c r="L49" i="17"/>
  <c r="K14" i="13" l="1"/>
  <c r="K20" i="4"/>
  <c r="K30" i="4"/>
  <c r="K38" i="4"/>
  <c r="K46" i="4"/>
  <c r="K54" i="4"/>
  <c r="K62" i="4"/>
  <c r="K70" i="4"/>
  <c r="K78" i="4"/>
  <c r="N7" i="6"/>
  <c r="P8" i="6"/>
  <c r="O7" i="6"/>
  <c r="O8" i="15"/>
  <c r="O7" i="14"/>
  <c r="P5" i="7"/>
  <c r="P6" i="7" s="1"/>
  <c r="P7" i="8"/>
  <c r="O6" i="8"/>
  <c r="N6" i="8"/>
  <c r="N8" i="17"/>
  <c r="P7" i="17"/>
  <c r="D14" i="13"/>
  <c r="N13" i="13"/>
  <c r="E13" i="13"/>
  <c r="E12" i="13"/>
  <c r="I14" i="13"/>
  <c r="K75" i="4"/>
  <c r="K83" i="4"/>
  <c r="K24" i="4"/>
  <c r="K32" i="4"/>
  <c r="K40" i="4"/>
  <c r="K48" i="4"/>
  <c r="K56" i="4"/>
  <c r="K64" i="4"/>
  <c r="K72" i="4"/>
  <c r="K80" i="4"/>
  <c r="K17" i="4"/>
  <c r="N7" i="15"/>
  <c r="P6" i="15"/>
  <c r="P6" i="14" s="1"/>
  <c r="N6" i="14"/>
  <c r="N9" i="16"/>
  <c r="P8" i="16"/>
  <c r="D13" i="11"/>
  <c r="N12" i="11"/>
  <c r="E12" i="11"/>
  <c r="K14" i="11"/>
  <c r="N7" i="9"/>
  <c r="P8" i="9"/>
  <c r="O7" i="9"/>
  <c r="K21" i="4"/>
  <c r="O5" i="5"/>
  <c r="K18" i="4"/>
  <c r="K29" i="4"/>
  <c r="K37" i="4"/>
  <c r="K45" i="4"/>
  <c r="K53" i="4"/>
  <c r="K61" i="4"/>
  <c r="K69" i="4"/>
  <c r="K77" i="4"/>
  <c r="K26" i="4"/>
  <c r="K34" i="4"/>
  <c r="K42" i="4"/>
  <c r="K50" i="4"/>
  <c r="K58" i="4"/>
  <c r="K66" i="4"/>
  <c r="K74" i="4"/>
  <c r="K82" i="4"/>
  <c r="D15" i="13" l="1"/>
  <c r="N14" i="13"/>
  <c r="E14" i="13"/>
  <c r="N7" i="8"/>
  <c r="P8" i="8"/>
  <c r="O7" i="8"/>
  <c r="O9" i="15"/>
  <c r="O8" i="14"/>
  <c r="P9" i="9"/>
  <c r="O8" i="9"/>
  <c r="N8" i="9"/>
  <c r="D14" i="11"/>
  <c r="N13" i="11"/>
  <c r="E13" i="11"/>
  <c r="P7" i="15"/>
  <c r="P7" i="14" s="1"/>
  <c r="N7" i="14"/>
  <c r="N8" i="15"/>
  <c r="P7" i="7"/>
  <c r="O6" i="7"/>
  <c r="N6" i="7"/>
  <c r="O8" i="6"/>
  <c r="P9" i="6"/>
  <c r="N8" i="6"/>
  <c r="K15" i="13"/>
  <c r="K15" i="11"/>
  <c r="O5" i="4"/>
  <c r="P5" i="5"/>
  <c r="P9" i="16"/>
  <c r="N10" i="16"/>
  <c r="I13" i="13"/>
  <c r="L14" i="13" s="1"/>
  <c r="M14" i="13" s="1"/>
  <c r="I12" i="13"/>
  <c r="L13" i="13" s="1"/>
  <c r="M13" i="13" s="1"/>
  <c r="N9" i="17"/>
  <c r="P8" i="17"/>
  <c r="P9" i="17" l="1"/>
  <c r="N10" i="17"/>
  <c r="N9" i="6"/>
  <c r="P10" i="6"/>
  <c r="O9" i="6"/>
  <c r="O9" i="9"/>
  <c r="N9" i="9"/>
  <c r="P10" i="9"/>
  <c r="I15" i="13"/>
  <c r="D15" i="11"/>
  <c r="N14" i="11"/>
  <c r="E14" i="11"/>
  <c r="L12" i="13"/>
  <c r="M12" i="13" s="1"/>
  <c r="N7" i="7"/>
  <c r="P8" i="7"/>
  <c r="O7" i="7"/>
  <c r="O10" i="15"/>
  <c r="O9" i="14"/>
  <c r="P6" i="5"/>
  <c r="P5" i="4"/>
  <c r="D16" i="13"/>
  <c r="E15" i="13"/>
  <c r="N15" i="13"/>
  <c r="I15" i="11"/>
  <c r="I14" i="11"/>
  <c r="K16" i="11"/>
  <c r="K16" i="13"/>
  <c r="L15" i="13"/>
  <c r="M15" i="13" s="1"/>
  <c r="P10" i="16"/>
  <c r="N11" i="16"/>
  <c r="I16" i="13"/>
  <c r="P8" i="15"/>
  <c r="P8" i="14" s="1"/>
  <c r="N8" i="14"/>
  <c r="N9" i="15"/>
  <c r="I12" i="11"/>
  <c r="O8" i="8"/>
  <c r="N8" i="8"/>
  <c r="P9" i="8"/>
  <c r="I13" i="11"/>
  <c r="L15" i="11" s="1"/>
  <c r="M15" i="11" s="1"/>
  <c r="I16" i="11" l="1"/>
  <c r="P11" i="16"/>
  <c r="N12" i="16"/>
  <c r="P11" i="6"/>
  <c r="O10" i="6"/>
  <c r="N10" i="6"/>
  <c r="N9" i="8"/>
  <c r="P10" i="8"/>
  <c r="O9" i="8"/>
  <c r="L13" i="11"/>
  <c r="M13" i="11" s="1"/>
  <c r="L12" i="11"/>
  <c r="M12" i="11" s="1"/>
  <c r="K17" i="13"/>
  <c r="L16" i="13"/>
  <c r="M16" i="13" s="1"/>
  <c r="K17" i="11"/>
  <c r="L16" i="11"/>
  <c r="M16" i="11" s="1"/>
  <c r="P7" i="5"/>
  <c r="O6" i="5"/>
  <c r="O6" i="4" s="1"/>
  <c r="P6" i="4"/>
  <c r="N6" i="5"/>
  <c r="N6" i="4" s="1"/>
  <c r="O8" i="7"/>
  <c r="P9" i="7"/>
  <c r="N8" i="7"/>
  <c r="D16" i="11"/>
  <c r="N15" i="11"/>
  <c r="E15" i="11"/>
  <c r="L14" i="11"/>
  <c r="M14" i="11" s="1"/>
  <c r="D17" i="13"/>
  <c r="N16" i="13"/>
  <c r="E16" i="13"/>
  <c r="I17" i="13" s="1"/>
  <c r="P10" i="17"/>
  <c r="N11" i="17"/>
  <c r="O10" i="9"/>
  <c r="N10" i="9"/>
  <c r="P11" i="9"/>
  <c r="P9" i="15"/>
  <c r="P9" i="14" s="1"/>
  <c r="N10" i="15"/>
  <c r="N9" i="14"/>
  <c r="O10" i="14"/>
  <c r="O11" i="15"/>
  <c r="K18" i="13" l="1"/>
  <c r="L17" i="13"/>
  <c r="M17" i="13" s="1"/>
  <c r="N11" i="9"/>
  <c r="P12" i="9"/>
  <c r="O11" i="9"/>
  <c r="N12" i="17"/>
  <c r="P11" i="17"/>
  <c r="K18" i="11"/>
  <c r="L17" i="11"/>
  <c r="N13" i="16"/>
  <c r="P12" i="16"/>
  <c r="D17" i="11"/>
  <c r="N16" i="11"/>
  <c r="E16" i="11"/>
  <c r="I17" i="11" s="1"/>
  <c r="N11" i="6"/>
  <c r="O11" i="6"/>
  <c r="P12" i="6"/>
  <c r="N9" i="7"/>
  <c r="P10" i="7"/>
  <c r="O9" i="7"/>
  <c r="P11" i="8"/>
  <c r="N10" i="8"/>
  <c r="O10" i="8"/>
  <c r="D18" i="13"/>
  <c r="E17" i="13"/>
  <c r="I18" i="13" s="1"/>
  <c r="N17" i="13"/>
  <c r="O12" i="15"/>
  <c r="O11" i="14"/>
  <c r="N11" i="15"/>
  <c r="P10" i="15"/>
  <c r="P10" i="14" s="1"/>
  <c r="N10" i="14"/>
  <c r="N7" i="5"/>
  <c r="N7" i="4" s="1"/>
  <c r="O7" i="5"/>
  <c r="O7" i="4" s="1"/>
  <c r="P7" i="4"/>
  <c r="P8" i="5"/>
  <c r="D19" i="13" l="1"/>
  <c r="N18" i="13"/>
  <c r="E18" i="13"/>
  <c r="M17" i="11"/>
  <c r="K19" i="13"/>
  <c r="L18" i="13"/>
  <c r="M18" i="13" s="1"/>
  <c r="P9" i="5"/>
  <c r="O8" i="5"/>
  <c r="O8" i="4" s="1"/>
  <c r="N8" i="5"/>
  <c r="N8" i="4" s="1"/>
  <c r="P8" i="4"/>
  <c r="O13" i="15"/>
  <c r="O12" i="14"/>
  <c r="O11" i="8"/>
  <c r="N11" i="8"/>
  <c r="P12" i="8"/>
  <c r="P11" i="7"/>
  <c r="O10" i="7"/>
  <c r="N10" i="7"/>
  <c r="D18" i="11"/>
  <c r="N17" i="11"/>
  <c r="E17" i="11"/>
  <c r="I18" i="11" s="1"/>
  <c r="K19" i="11"/>
  <c r="L18" i="11"/>
  <c r="M18" i="11" s="1"/>
  <c r="N13" i="17"/>
  <c r="P12" i="17"/>
  <c r="P11" i="15"/>
  <c r="P11" i="14" s="1"/>
  <c r="N11" i="14"/>
  <c r="N12" i="15"/>
  <c r="O12" i="6"/>
  <c r="P13" i="6"/>
  <c r="N12" i="6"/>
  <c r="P13" i="16"/>
  <c r="N14" i="16"/>
  <c r="P13" i="9"/>
  <c r="O12" i="9"/>
  <c r="N12" i="9"/>
  <c r="O13" i="9" l="1"/>
  <c r="N13" i="9"/>
  <c r="P14" i="9"/>
  <c r="P14" i="16"/>
  <c r="N15" i="16"/>
  <c r="P12" i="15"/>
  <c r="P12" i="14" s="1"/>
  <c r="N12" i="14"/>
  <c r="N13" i="15"/>
  <c r="K20" i="11"/>
  <c r="L19" i="11"/>
  <c r="D19" i="11"/>
  <c r="N18" i="11"/>
  <c r="E18" i="11"/>
  <c r="N11" i="7"/>
  <c r="P12" i="7"/>
  <c r="O11" i="7"/>
  <c r="K20" i="13"/>
  <c r="L19" i="13"/>
  <c r="D20" i="13"/>
  <c r="N19" i="13"/>
  <c r="E19" i="13"/>
  <c r="I19" i="13" s="1"/>
  <c r="N13" i="6"/>
  <c r="P14" i="6"/>
  <c r="O13" i="6"/>
  <c r="O12" i="8"/>
  <c r="N12" i="8"/>
  <c r="P13" i="8"/>
  <c r="O14" i="15"/>
  <c r="O13" i="14"/>
  <c r="N9" i="5"/>
  <c r="N9" i="4" s="1"/>
  <c r="O9" i="5"/>
  <c r="O9" i="4" s="1"/>
  <c r="P9" i="4"/>
  <c r="P10" i="5"/>
  <c r="P13" i="17"/>
  <c r="N14" i="17"/>
  <c r="O14" i="14" l="1"/>
  <c r="O15" i="15"/>
  <c r="D21" i="13"/>
  <c r="N20" i="13"/>
  <c r="E20" i="13"/>
  <c r="I20" i="13" s="1"/>
  <c r="P15" i="9"/>
  <c r="O14" i="9"/>
  <c r="N14" i="9"/>
  <c r="P14" i="17"/>
  <c r="N15" i="17"/>
  <c r="L20" i="11"/>
  <c r="K21" i="11"/>
  <c r="P13" i="15"/>
  <c r="P13" i="14" s="1"/>
  <c r="N14" i="15"/>
  <c r="N13" i="14"/>
  <c r="N13" i="8"/>
  <c r="P14" i="8"/>
  <c r="O13" i="8"/>
  <c r="P15" i="6"/>
  <c r="O14" i="6"/>
  <c r="N14" i="6"/>
  <c r="K21" i="13"/>
  <c r="L20" i="13"/>
  <c r="M20" i="13" s="1"/>
  <c r="P11" i="5"/>
  <c r="O10" i="5"/>
  <c r="O10" i="4" s="1"/>
  <c r="P10" i="4"/>
  <c r="N10" i="5"/>
  <c r="N10" i="4" s="1"/>
  <c r="M19" i="13"/>
  <c r="O12" i="7"/>
  <c r="P13" i="7"/>
  <c r="N12" i="7"/>
  <c r="D20" i="11"/>
  <c r="N19" i="11"/>
  <c r="E19" i="11"/>
  <c r="I19" i="11" s="1"/>
  <c r="M19" i="11" s="1"/>
  <c r="P15" i="16"/>
  <c r="N16" i="16"/>
  <c r="N17" i="16" l="1"/>
  <c r="P16" i="16"/>
  <c r="D21" i="11"/>
  <c r="N20" i="11"/>
  <c r="E20" i="11"/>
  <c r="I20" i="11" s="1"/>
  <c r="N11" i="5"/>
  <c r="N11" i="4" s="1"/>
  <c r="P12" i="5"/>
  <c r="O11" i="5"/>
  <c r="O11" i="4" s="1"/>
  <c r="P11" i="4"/>
  <c r="N15" i="15"/>
  <c r="P14" i="15"/>
  <c r="P14" i="14" s="1"/>
  <c r="N14" i="14"/>
  <c r="D22" i="13"/>
  <c r="E21" i="13"/>
  <c r="N21" i="13"/>
  <c r="N15" i="6"/>
  <c r="P16" i="6"/>
  <c r="O15" i="6"/>
  <c r="M20" i="11"/>
  <c r="O14" i="8"/>
  <c r="N14" i="8"/>
  <c r="P15" i="8"/>
  <c r="N16" i="17"/>
  <c r="P15" i="17"/>
  <c r="P16" i="9"/>
  <c r="O15" i="9"/>
  <c r="N15" i="9"/>
  <c r="O16" i="15"/>
  <c r="O15" i="14"/>
  <c r="K22" i="13"/>
  <c r="L21" i="13"/>
  <c r="N13" i="7"/>
  <c r="P14" i="7"/>
  <c r="O13" i="7"/>
  <c r="K22" i="11"/>
  <c r="L21" i="11"/>
  <c r="L22" i="11" l="1"/>
  <c r="K23" i="11"/>
  <c r="N17" i="17"/>
  <c r="P16" i="17"/>
  <c r="P17" i="6"/>
  <c r="O16" i="6"/>
  <c r="N16" i="6"/>
  <c r="O16" i="14"/>
  <c r="O17" i="15"/>
  <c r="N15" i="8"/>
  <c r="P16" i="8"/>
  <c r="O15" i="8"/>
  <c r="P15" i="15"/>
  <c r="P15" i="14" s="1"/>
  <c r="N16" i="15"/>
  <c r="N15" i="14"/>
  <c r="P15" i="7"/>
  <c r="O14" i="7"/>
  <c r="N14" i="7"/>
  <c r="P17" i="9"/>
  <c r="O16" i="9"/>
  <c r="N16" i="9"/>
  <c r="I21" i="13"/>
  <c r="M21" i="13" s="1"/>
  <c r="P17" i="16"/>
  <c r="N18" i="16"/>
  <c r="K23" i="13"/>
  <c r="L22" i="13"/>
  <c r="M22" i="13" s="1"/>
  <c r="D23" i="13"/>
  <c r="N22" i="13"/>
  <c r="E22" i="13"/>
  <c r="I22" i="13" s="1"/>
  <c r="P13" i="5"/>
  <c r="O12" i="5"/>
  <c r="O12" i="4" s="1"/>
  <c r="N12" i="5"/>
  <c r="N12" i="4" s="1"/>
  <c r="P12" i="4"/>
  <c r="D22" i="11"/>
  <c r="N21" i="11"/>
  <c r="E21" i="11"/>
  <c r="I21" i="11" s="1"/>
  <c r="M21" i="11" s="1"/>
  <c r="O18" i="15" l="1"/>
  <c r="O17" i="14"/>
  <c r="K24" i="11"/>
  <c r="L23" i="11"/>
  <c r="D24" i="13"/>
  <c r="E23" i="13"/>
  <c r="I23" i="13" s="1"/>
  <c r="N23" i="13"/>
  <c r="P18" i="16"/>
  <c r="N19" i="16"/>
  <c r="N17" i="9"/>
  <c r="O17" i="9"/>
  <c r="P18" i="9"/>
  <c r="P16" i="15"/>
  <c r="P16" i="14" s="1"/>
  <c r="N16" i="14"/>
  <c r="N17" i="15"/>
  <c r="D23" i="11"/>
  <c r="E22" i="11"/>
  <c r="I22" i="11" s="1"/>
  <c r="N22" i="11"/>
  <c r="K24" i="13"/>
  <c r="L23" i="13"/>
  <c r="N17" i="6"/>
  <c r="P18" i="6"/>
  <c r="O17" i="6"/>
  <c r="M22" i="11"/>
  <c r="N13" i="5"/>
  <c r="N13" i="4" s="1"/>
  <c r="O13" i="5"/>
  <c r="O13" i="4" s="1"/>
  <c r="P13" i="4"/>
  <c r="P14" i="5"/>
  <c r="N15" i="7"/>
  <c r="P16" i="7"/>
  <c r="O15" i="7"/>
  <c r="N16" i="8"/>
  <c r="O16" i="8"/>
  <c r="P17" i="8"/>
  <c r="P17" i="17"/>
  <c r="N18" i="17"/>
  <c r="P19" i="6" l="1"/>
  <c r="O18" i="6"/>
  <c r="N18" i="6"/>
  <c r="K25" i="11"/>
  <c r="L24" i="11"/>
  <c r="P19" i="16"/>
  <c r="N20" i="16"/>
  <c r="P15" i="5"/>
  <c r="O14" i="5"/>
  <c r="O14" i="4" s="1"/>
  <c r="N14" i="5"/>
  <c r="N14" i="4" s="1"/>
  <c r="P14" i="4"/>
  <c r="M23" i="13"/>
  <c r="D25" i="13"/>
  <c r="N24" i="13"/>
  <c r="E24" i="13"/>
  <c r="I24" i="13" s="1"/>
  <c r="D24" i="11"/>
  <c r="N23" i="11"/>
  <c r="E23" i="11"/>
  <c r="I23" i="11" s="1"/>
  <c r="P17" i="15"/>
  <c r="P17" i="14" s="1"/>
  <c r="N18" i="15"/>
  <c r="N17" i="14"/>
  <c r="O18" i="14"/>
  <c r="O19" i="15"/>
  <c r="P18" i="17"/>
  <c r="N19" i="17"/>
  <c r="O17" i="8"/>
  <c r="N17" i="8"/>
  <c r="P18" i="8"/>
  <c r="N16" i="7"/>
  <c r="P17" i="7"/>
  <c r="O16" i="7"/>
  <c r="K25" i="13"/>
  <c r="L24" i="13"/>
  <c r="M24" i="13" s="1"/>
  <c r="P19" i="9"/>
  <c r="O18" i="9"/>
  <c r="N18" i="9"/>
  <c r="M23" i="11"/>
  <c r="F35" i="1"/>
  <c r="F95" i="1" s="1"/>
  <c r="F11" i="1"/>
  <c r="O20" i="15" l="1"/>
  <c r="O19" i="14"/>
  <c r="D25" i="11"/>
  <c r="N24" i="11"/>
  <c r="E24" i="11"/>
  <c r="I24" i="11" s="1"/>
  <c r="M24" i="11" s="1"/>
  <c r="O17" i="7"/>
  <c r="P18" i="7"/>
  <c r="N17" i="7"/>
  <c r="L25" i="11"/>
  <c r="N15" i="5"/>
  <c r="N15" i="4" s="1"/>
  <c r="P16" i="5"/>
  <c r="P15" i="4"/>
  <c r="O15" i="5"/>
  <c r="O15" i="4" s="1"/>
  <c r="F34" i="1"/>
  <c r="F10" i="1"/>
  <c r="N21" i="16"/>
  <c r="P20" i="16"/>
  <c r="F59" i="13"/>
  <c r="J59" i="13" s="1"/>
  <c r="F55" i="13"/>
  <c r="J55" i="13" s="1"/>
  <c r="F51" i="13"/>
  <c r="J51" i="13" s="1"/>
  <c r="F60" i="13"/>
  <c r="J60" i="13" s="1"/>
  <c r="F58" i="13"/>
  <c r="J58" i="13" s="1"/>
  <c r="F56" i="13"/>
  <c r="J56" i="13" s="1"/>
  <c r="F46" i="13"/>
  <c r="J46" i="13" s="1"/>
  <c r="F42" i="13"/>
  <c r="J42" i="13" s="1"/>
  <c r="F38" i="13"/>
  <c r="J38" i="13" s="1"/>
  <c r="F34" i="13"/>
  <c r="J34" i="13" s="1"/>
  <c r="F30" i="13"/>
  <c r="J30" i="13" s="1"/>
  <c r="F26" i="13"/>
  <c r="F50" i="13"/>
  <c r="J50" i="13" s="1"/>
  <c r="F45" i="13"/>
  <c r="J45" i="13" s="1"/>
  <c r="F44" i="13"/>
  <c r="J44" i="13" s="1"/>
  <c r="F43" i="13"/>
  <c r="J43" i="13" s="1"/>
  <c r="F29" i="13"/>
  <c r="J29" i="13" s="1"/>
  <c r="F28" i="13"/>
  <c r="J28" i="13" s="1"/>
  <c r="F27" i="13"/>
  <c r="J27" i="13" s="1"/>
  <c r="F61" i="13"/>
  <c r="J61" i="13" s="1"/>
  <c r="F57" i="13"/>
  <c r="J57" i="13" s="1"/>
  <c r="F53" i="13"/>
  <c r="J53" i="13" s="1"/>
  <c r="F41" i="13"/>
  <c r="J41" i="13" s="1"/>
  <c r="F40" i="13"/>
  <c r="J40" i="13" s="1"/>
  <c r="F39" i="13"/>
  <c r="J39" i="13" s="1"/>
  <c r="F37" i="13"/>
  <c r="J37" i="13" s="1"/>
  <c r="F36" i="13"/>
  <c r="J36" i="13" s="1"/>
  <c r="F35" i="13"/>
  <c r="J35" i="13" s="1"/>
  <c r="D26" i="13"/>
  <c r="F52" i="13"/>
  <c r="J52" i="13" s="1"/>
  <c r="F32" i="13"/>
  <c r="J32" i="13" s="1"/>
  <c r="F33" i="13"/>
  <c r="J33" i="13" s="1"/>
  <c r="F31" i="13"/>
  <c r="J31" i="13" s="1"/>
  <c r="F54" i="13"/>
  <c r="J54" i="13" s="1"/>
  <c r="F49" i="13"/>
  <c r="J49" i="13" s="1"/>
  <c r="N25" i="13"/>
  <c r="F48" i="13"/>
  <c r="J48" i="13" s="1"/>
  <c r="F47" i="13"/>
  <c r="J47" i="13" s="1"/>
  <c r="E25" i="13"/>
  <c r="I25" i="13" s="1"/>
  <c r="F89" i="1"/>
  <c r="F113" i="1" s="1"/>
  <c r="F59" i="1"/>
  <c r="P20" i="9"/>
  <c r="O19" i="9"/>
  <c r="N19" i="9"/>
  <c r="L25" i="13"/>
  <c r="M25" i="13" s="1"/>
  <c r="N20" i="17"/>
  <c r="P19" i="17"/>
  <c r="P19" i="8"/>
  <c r="O18" i="8"/>
  <c r="N18" i="8"/>
  <c r="N19" i="15"/>
  <c r="P18" i="15"/>
  <c r="P18" i="14" s="1"/>
  <c r="N18" i="14"/>
  <c r="E11" i="1"/>
  <c r="N19" i="6"/>
  <c r="O19" i="6"/>
  <c r="P20" i="6"/>
  <c r="P20" i="8" l="1"/>
  <c r="O19" i="8"/>
  <c r="N19" i="8"/>
  <c r="D27" i="13"/>
  <c r="E26" i="13"/>
  <c r="N19" i="14"/>
  <c r="P19" i="15"/>
  <c r="P19" i="14" s="1"/>
  <c r="N20" i="15"/>
  <c r="P21" i="9"/>
  <c r="O20" i="9"/>
  <c r="N20" i="9"/>
  <c r="J26" i="13"/>
  <c r="K26" i="13" s="1"/>
  <c r="G26" i="13"/>
  <c r="N26" i="13" s="1"/>
  <c r="F47" i="1"/>
  <c r="F107" i="1" s="1"/>
  <c r="F94" i="1"/>
  <c r="F97" i="1" s="1"/>
  <c r="F37" i="1"/>
  <c r="N16" i="5"/>
  <c r="N16" i="4" s="1"/>
  <c r="P17" i="5"/>
  <c r="O16" i="5"/>
  <c r="O16" i="4" s="1"/>
  <c r="P16" i="4"/>
  <c r="E17" i="1"/>
  <c r="E89" i="1" s="1"/>
  <c r="P19" i="7"/>
  <c r="O18" i="7"/>
  <c r="N18" i="7"/>
  <c r="F61" i="11"/>
  <c r="J61" i="11" s="1"/>
  <c r="F57" i="11"/>
  <c r="J57" i="11" s="1"/>
  <c r="F58" i="11"/>
  <c r="J58" i="11" s="1"/>
  <c r="F59" i="11"/>
  <c r="J59" i="11" s="1"/>
  <c r="F54" i="11"/>
  <c r="J54" i="11" s="1"/>
  <c r="F50" i="11"/>
  <c r="J50" i="11" s="1"/>
  <c r="F46" i="11"/>
  <c r="J46" i="11" s="1"/>
  <c r="F42" i="11"/>
  <c r="J42" i="11" s="1"/>
  <c r="F38" i="11"/>
  <c r="J38" i="11" s="1"/>
  <c r="F34" i="11"/>
  <c r="J34" i="11" s="1"/>
  <c r="F30" i="11"/>
  <c r="J30" i="11" s="1"/>
  <c r="F26" i="11"/>
  <c r="F55" i="11"/>
  <c r="J55" i="11" s="1"/>
  <c r="F52" i="11"/>
  <c r="J52" i="11" s="1"/>
  <c r="F51" i="11"/>
  <c r="J51" i="11" s="1"/>
  <c r="F37" i="11"/>
  <c r="J37" i="11" s="1"/>
  <c r="F36" i="11"/>
  <c r="J36" i="11" s="1"/>
  <c r="F35" i="11"/>
  <c r="J35" i="11" s="1"/>
  <c r="D26" i="11"/>
  <c r="F53" i="11"/>
  <c r="J53" i="11" s="1"/>
  <c r="F49" i="11"/>
  <c r="J49" i="11" s="1"/>
  <c r="F48" i="11"/>
  <c r="J48" i="11" s="1"/>
  <c r="F47" i="11"/>
  <c r="J47" i="11" s="1"/>
  <c r="F33" i="11"/>
  <c r="J33" i="11" s="1"/>
  <c r="F32" i="11"/>
  <c r="J32" i="11" s="1"/>
  <c r="F31" i="11"/>
  <c r="J31" i="11" s="1"/>
  <c r="N25" i="11"/>
  <c r="F56" i="11"/>
  <c r="J56" i="11" s="1"/>
  <c r="F45" i="11"/>
  <c r="J45" i="11" s="1"/>
  <c r="F44" i="11"/>
  <c r="J44" i="11" s="1"/>
  <c r="F43" i="11"/>
  <c r="J43" i="11" s="1"/>
  <c r="F29" i="11"/>
  <c r="J29" i="11" s="1"/>
  <c r="F28" i="11"/>
  <c r="J28" i="11" s="1"/>
  <c r="F27" i="11"/>
  <c r="J27" i="11" s="1"/>
  <c r="F41" i="11"/>
  <c r="J41" i="11" s="1"/>
  <c r="F39" i="11"/>
  <c r="J39" i="11" s="1"/>
  <c r="F60" i="11"/>
  <c r="J60" i="11" s="1"/>
  <c r="F40" i="11"/>
  <c r="J40" i="11" s="1"/>
  <c r="E25" i="11"/>
  <c r="I25" i="11" s="1"/>
  <c r="M25" i="11" s="1"/>
  <c r="F88" i="1"/>
  <c r="F58" i="1"/>
  <c r="F61" i="1" s="1"/>
  <c r="F13" i="1"/>
  <c r="P21" i="6"/>
  <c r="O20" i="6"/>
  <c r="N20" i="6"/>
  <c r="E59" i="1"/>
  <c r="E10" i="1"/>
  <c r="N21" i="17"/>
  <c r="P20" i="17"/>
  <c r="P21" i="16"/>
  <c r="N22" i="16"/>
  <c r="E34" i="1"/>
  <c r="O20" i="14"/>
  <c r="O21" i="15"/>
  <c r="E40" i="1" l="1"/>
  <c r="E94" i="1" s="1"/>
  <c r="E58" i="1"/>
  <c r="E16" i="1"/>
  <c r="E88" i="1" s="1"/>
  <c r="E13" i="1"/>
  <c r="N17" i="5"/>
  <c r="N17" i="4" s="1"/>
  <c r="P18" i="5"/>
  <c r="P17" i="4"/>
  <c r="O17" i="5"/>
  <c r="O17" i="4" s="1"/>
  <c r="F46" i="1"/>
  <c r="P20" i="15"/>
  <c r="P20" i="14" s="1"/>
  <c r="N20" i="14"/>
  <c r="N21" i="15"/>
  <c r="P21" i="8"/>
  <c r="O20" i="8"/>
  <c r="N20" i="8"/>
  <c r="N21" i="6"/>
  <c r="O21" i="6"/>
  <c r="P22" i="6"/>
  <c r="N26" i="11"/>
  <c r="D27" i="11"/>
  <c r="E26" i="11"/>
  <c r="E37" i="1"/>
  <c r="F22" i="1"/>
  <c r="P22" i="16"/>
  <c r="N23" i="16"/>
  <c r="F112" i="1"/>
  <c r="F115" i="1" s="1"/>
  <c r="F91" i="1"/>
  <c r="J26" i="11"/>
  <c r="K26" i="11" s="1"/>
  <c r="G26" i="11"/>
  <c r="F23" i="1"/>
  <c r="E41" i="1"/>
  <c r="E95" i="1" s="1"/>
  <c r="E113" i="1" s="1"/>
  <c r="N19" i="7"/>
  <c r="P20" i="7"/>
  <c r="O19" i="7"/>
  <c r="G27" i="13"/>
  <c r="H26" i="13"/>
  <c r="N21" i="9"/>
  <c r="P22" i="9"/>
  <c r="O21" i="9"/>
  <c r="I26" i="13"/>
  <c r="O22" i="15"/>
  <c r="O21" i="14"/>
  <c r="P21" i="17"/>
  <c r="N22" i="17"/>
  <c r="K27" i="13"/>
  <c r="L26" i="13"/>
  <c r="M26" i="13" s="1"/>
  <c r="D28" i="13"/>
  <c r="E27" i="13"/>
  <c r="E65" i="1" l="1"/>
  <c r="F101" i="1"/>
  <c r="F119" i="1" s="1"/>
  <c r="F71" i="1"/>
  <c r="E112" i="1"/>
  <c r="D29" i="13"/>
  <c r="E28" i="13"/>
  <c r="D28" i="11"/>
  <c r="E27" i="11"/>
  <c r="N21" i="8"/>
  <c r="O21" i="8"/>
  <c r="P22" i="8"/>
  <c r="F106" i="1"/>
  <c r="F109" i="1" s="1"/>
  <c r="F49" i="1"/>
  <c r="E64" i="1"/>
  <c r="E46" i="1"/>
  <c r="K28" i="13"/>
  <c r="L27" i="13"/>
  <c r="P23" i="9"/>
  <c r="O22" i="9"/>
  <c r="N22" i="9"/>
  <c r="G28" i="13"/>
  <c r="N28" i="13" s="1"/>
  <c r="H27" i="13"/>
  <c r="I27" i="13" s="1"/>
  <c r="G27" i="11"/>
  <c r="H26" i="11"/>
  <c r="I26" i="11" s="1"/>
  <c r="F100" i="1"/>
  <c r="F70" i="1"/>
  <c r="F73" i="1" s="1"/>
  <c r="F25" i="1"/>
  <c r="P23" i="6"/>
  <c r="O22" i="6"/>
  <c r="N22" i="6"/>
  <c r="E47" i="1"/>
  <c r="O22" i="14"/>
  <c r="O23" i="15"/>
  <c r="K27" i="11"/>
  <c r="L26" i="11"/>
  <c r="N24" i="16"/>
  <c r="P23" i="16"/>
  <c r="E97" i="1"/>
  <c r="N27" i="13"/>
  <c r="P22" i="17"/>
  <c r="N23" i="17"/>
  <c r="P21" i="7"/>
  <c r="O20" i="7"/>
  <c r="N20" i="7"/>
  <c r="E19" i="1"/>
  <c r="E61" i="1"/>
  <c r="P21" i="15"/>
  <c r="P21" i="14" s="1"/>
  <c r="N22" i="15"/>
  <c r="N21" i="14"/>
  <c r="P19" i="5"/>
  <c r="O18" i="5"/>
  <c r="O18" i="4" s="1"/>
  <c r="N18" i="5"/>
  <c r="N18" i="4" s="1"/>
  <c r="P18" i="4"/>
  <c r="E43" i="1" l="1"/>
  <c r="E91" i="1"/>
  <c r="N24" i="17"/>
  <c r="P23" i="17"/>
  <c r="M27" i="13"/>
  <c r="D30" i="13"/>
  <c r="E29" i="13"/>
  <c r="N19" i="5"/>
  <c r="N19" i="4" s="1"/>
  <c r="P20" i="5"/>
  <c r="O19" i="5"/>
  <c r="O19" i="4" s="1"/>
  <c r="P19" i="4"/>
  <c r="K28" i="11"/>
  <c r="L27" i="11"/>
  <c r="M27" i="11" s="1"/>
  <c r="N23" i="6"/>
  <c r="P24" i="6"/>
  <c r="O23" i="6"/>
  <c r="G28" i="11"/>
  <c r="N28" i="11" s="1"/>
  <c r="H27" i="11"/>
  <c r="E52" i="1"/>
  <c r="E106" i="1" s="1"/>
  <c r="P23" i="8"/>
  <c r="O22" i="8"/>
  <c r="N22" i="8"/>
  <c r="E22" i="1"/>
  <c r="E53" i="1"/>
  <c r="E107" i="1" s="1"/>
  <c r="I27" i="11"/>
  <c r="D29" i="11"/>
  <c r="E28" i="11"/>
  <c r="E115" i="1"/>
  <c r="N21" i="7"/>
  <c r="P22" i="7"/>
  <c r="O21" i="7"/>
  <c r="P24" i="16"/>
  <c r="N25" i="16"/>
  <c r="O24" i="15"/>
  <c r="O23" i="14"/>
  <c r="F118" i="1"/>
  <c r="F121" i="1" s="1"/>
  <c r="F103" i="1"/>
  <c r="K29" i="13"/>
  <c r="L28" i="13"/>
  <c r="N27" i="11"/>
  <c r="N23" i="15"/>
  <c r="P22" i="15"/>
  <c r="P22" i="14" s="1"/>
  <c r="N22" i="14"/>
  <c r="E67" i="1"/>
  <c r="M26" i="11"/>
  <c r="H28" i="13"/>
  <c r="I28" i="13" s="1"/>
  <c r="G29" i="13"/>
  <c r="N29" i="13" s="1"/>
  <c r="P24" i="9"/>
  <c r="O23" i="9"/>
  <c r="N23" i="9"/>
  <c r="N29" i="11" l="1"/>
  <c r="D30" i="11"/>
  <c r="E29" i="11"/>
  <c r="P25" i="9"/>
  <c r="O24" i="9"/>
  <c r="N24" i="9"/>
  <c r="N23" i="14"/>
  <c r="P23" i="15"/>
  <c r="P23" i="14" s="1"/>
  <c r="N24" i="15"/>
  <c r="O24" i="14"/>
  <c r="O25" i="15"/>
  <c r="P23" i="7"/>
  <c r="O22" i="7"/>
  <c r="N22" i="7"/>
  <c r="E109" i="1"/>
  <c r="H28" i="11"/>
  <c r="G29" i="11"/>
  <c r="E23" i="1"/>
  <c r="H29" i="13"/>
  <c r="I29" i="13" s="1"/>
  <c r="G30" i="13"/>
  <c r="P25" i="16"/>
  <c r="N26" i="16"/>
  <c r="O24" i="6"/>
  <c r="P25" i="6"/>
  <c r="N24" i="6"/>
  <c r="K29" i="11"/>
  <c r="L28" i="11"/>
  <c r="P21" i="5"/>
  <c r="O20" i="5"/>
  <c r="O20" i="4" s="1"/>
  <c r="P20" i="4"/>
  <c r="N20" i="5"/>
  <c r="N20" i="4" s="1"/>
  <c r="N30" i="13"/>
  <c r="D31" i="13"/>
  <c r="E30" i="13"/>
  <c r="K30" i="13"/>
  <c r="L29" i="13"/>
  <c r="E70" i="1"/>
  <c r="E28" i="1"/>
  <c r="E25" i="1"/>
  <c r="M28" i="13"/>
  <c r="I28" i="11"/>
  <c r="P24" i="8"/>
  <c r="O23" i="8"/>
  <c r="N23" i="8"/>
  <c r="E49" i="1"/>
  <c r="N25" i="17"/>
  <c r="P24" i="17"/>
  <c r="E55" i="1" l="1"/>
  <c r="M29" i="13"/>
  <c r="P25" i="17"/>
  <c r="N26" i="17"/>
  <c r="N30" i="11"/>
  <c r="D31" i="11"/>
  <c r="E30" i="11"/>
  <c r="I30" i="13"/>
  <c r="M28" i="11"/>
  <c r="P25" i="8"/>
  <c r="O24" i="8"/>
  <c r="N24" i="8"/>
  <c r="N21" i="5"/>
  <c r="N21" i="4" s="1"/>
  <c r="P21" i="4"/>
  <c r="P22" i="5"/>
  <c r="O21" i="5"/>
  <c r="O21" i="4" s="1"/>
  <c r="E76" i="1"/>
  <c r="K31" i="13"/>
  <c r="L30" i="13"/>
  <c r="M30" i="13" s="1"/>
  <c r="O25" i="6"/>
  <c r="P26" i="6"/>
  <c r="N25" i="6"/>
  <c r="E71" i="1"/>
  <c r="E29" i="1"/>
  <c r="E77" i="1" s="1"/>
  <c r="P24" i="15"/>
  <c r="P24" i="14" s="1"/>
  <c r="N24" i="14"/>
  <c r="N25" i="15"/>
  <c r="D32" i="13"/>
  <c r="E31" i="13"/>
  <c r="K30" i="11"/>
  <c r="L29" i="11"/>
  <c r="P26" i="16"/>
  <c r="N27" i="16"/>
  <c r="H29" i="11"/>
  <c r="G30" i="11"/>
  <c r="N23" i="7"/>
  <c r="O23" i="7"/>
  <c r="P24" i="7"/>
  <c r="O25" i="9"/>
  <c r="N25" i="9"/>
  <c r="P26" i="9"/>
  <c r="E73" i="1"/>
  <c r="E100" i="1"/>
  <c r="G31" i="13"/>
  <c r="N31" i="13" s="1"/>
  <c r="H30" i="13"/>
  <c r="O26" i="15"/>
  <c r="O25" i="14"/>
  <c r="I29" i="11"/>
  <c r="E101" i="1" l="1"/>
  <c r="E119" i="1" s="1"/>
  <c r="E79" i="1"/>
  <c r="G31" i="11"/>
  <c r="H30" i="11"/>
  <c r="I30" i="11" s="1"/>
  <c r="I31" i="13"/>
  <c r="P26" i="17"/>
  <c r="N27" i="17"/>
  <c r="N28" i="16"/>
  <c r="P27" i="16"/>
  <c r="M29" i="11"/>
  <c r="P25" i="15"/>
  <c r="P25" i="14" s="1"/>
  <c r="N26" i="15"/>
  <c r="N25" i="14"/>
  <c r="O26" i="6"/>
  <c r="P27" i="6"/>
  <c r="N26" i="6"/>
  <c r="K32" i="13"/>
  <c r="L31" i="13"/>
  <c r="O26" i="9"/>
  <c r="N26" i="9"/>
  <c r="P27" i="9"/>
  <c r="D33" i="13"/>
  <c r="N32" i="13"/>
  <c r="E32" i="13"/>
  <c r="G32" i="13"/>
  <c r="H31" i="13"/>
  <c r="P23" i="5"/>
  <c r="O22" i="5"/>
  <c r="O22" i="4" s="1"/>
  <c r="N22" i="5"/>
  <c r="N22" i="4" s="1"/>
  <c r="P22" i="4"/>
  <c r="O27" i="15"/>
  <c r="O26" i="14"/>
  <c r="E118" i="1"/>
  <c r="O24" i="7"/>
  <c r="P25" i="7"/>
  <c r="N24" i="7"/>
  <c r="K31" i="11"/>
  <c r="L30" i="11"/>
  <c r="E31" i="1"/>
  <c r="O25" i="8"/>
  <c r="P26" i="8"/>
  <c r="N25" i="8"/>
  <c r="D32" i="11"/>
  <c r="N31" i="11"/>
  <c r="E31" i="11"/>
  <c r="E121" i="1" l="1"/>
  <c r="E103" i="1"/>
  <c r="N27" i="15"/>
  <c r="P26" i="15"/>
  <c r="P26" i="14" s="1"/>
  <c r="N26" i="14"/>
  <c r="N26" i="8"/>
  <c r="P27" i="8"/>
  <c r="O26" i="8"/>
  <c r="M30" i="11"/>
  <c r="O25" i="7"/>
  <c r="P26" i="7"/>
  <c r="N25" i="7"/>
  <c r="N23" i="5"/>
  <c r="N23" i="4" s="1"/>
  <c r="P24" i="5"/>
  <c r="P23" i="4"/>
  <c r="O23" i="5"/>
  <c r="O23" i="4" s="1"/>
  <c r="M31" i="13"/>
  <c r="O27" i="6"/>
  <c r="P28" i="6"/>
  <c r="N27" i="6"/>
  <c r="D33" i="11"/>
  <c r="E32" i="11"/>
  <c r="O28" i="15"/>
  <c r="O27" i="14"/>
  <c r="H32" i="13"/>
  <c r="I32" i="13" s="1"/>
  <c r="G33" i="13"/>
  <c r="D34" i="13"/>
  <c r="E33" i="13"/>
  <c r="N27" i="9"/>
  <c r="P28" i="9"/>
  <c r="O27" i="9"/>
  <c r="K33" i="13"/>
  <c r="L32" i="13"/>
  <c r="N29" i="16"/>
  <c r="P28" i="16"/>
  <c r="K32" i="11"/>
  <c r="L31" i="11"/>
  <c r="N28" i="17"/>
  <c r="P27" i="17"/>
  <c r="G32" i="11"/>
  <c r="H31" i="11"/>
  <c r="I31" i="11" s="1"/>
  <c r="H32" i="11" l="1"/>
  <c r="G33" i="11"/>
  <c r="H33" i="13"/>
  <c r="I33" i="13" s="1"/>
  <c r="G34" i="13"/>
  <c r="O26" i="7"/>
  <c r="N26" i="7"/>
  <c r="P27" i="7"/>
  <c r="O27" i="8"/>
  <c r="P28" i="8"/>
  <c r="N27" i="8"/>
  <c r="N29" i="17"/>
  <c r="P28" i="17"/>
  <c r="M31" i="11"/>
  <c r="N30" i="16"/>
  <c r="P29" i="16"/>
  <c r="N33" i="13"/>
  <c r="I32" i="11"/>
  <c r="M32" i="13"/>
  <c r="P29" i="9"/>
  <c r="O28" i="9"/>
  <c r="N28" i="9"/>
  <c r="D35" i="13"/>
  <c r="E34" i="13"/>
  <c r="O28" i="6"/>
  <c r="P29" i="6"/>
  <c r="N28" i="6"/>
  <c r="O24" i="5"/>
  <c r="O24" i="4" s="1"/>
  <c r="P24" i="4"/>
  <c r="P25" i="5"/>
  <c r="N24" i="5"/>
  <c r="N24" i="4" s="1"/>
  <c r="P27" i="15"/>
  <c r="P27" i="14" s="1"/>
  <c r="N27" i="14"/>
  <c r="N28" i="15"/>
  <c r="O28" i="14"/>
  <c r="O29" i="15"/>
  <c r="D34" i="11"/>
  <c r="N33" i="11"/>
  <c r="E33" i="11"/>
  <c r="K33" i="11"/>
  <c r="L32" i="11"/>
  <c r="M32" i="11" s="1"/>
  <c r="K34" i="13"/>
  <c r="N34" i="13" s="1"/>
  <c r="L33" i="13"/>
  <c r="N32" i="11"/>
  <c r="D35" i="11" l="1"/>
  <c r="E34" i="11"/>
  <c r="N30" i="17"/>
  <c r="P29" i="17"/>
  <c r="G34" i="11"/>
  <c r="H33" i="11"/>
  <c r="I33" i="11" s="1"/>
  <c r="N29" i="15"/>
  <c r="P28" i="15"/>
  <c r="P28" i="14" s="1"/>
  <c r="N28" i="14"/>
  <c r="O29" i="6"/>
  <c r="P30" i="6"/>
  <c r="N29" i="6"/>
  <c r="D36" i="13"/>
  <c r="N35" i="13"/>
  <c r="E35" i="13"/>
  <c r="P30" i="16"/>
  <c r="N31" i="16"/>
  <c r="O27" i="7"/>
  <c r="N27" i="7"/>
  <c r="P28" i="7"/>
  <c r="K35" i="13"/>
  <c r="L34" i="13"/>
  <c r="P29" i="8"/>
  <c r="O28" i="8"/>
  <c r="N28" i="8"/>
  <c r="G35" i="13"/>
  <c r="H34" i="13"/>
  <c r="I34" i="13" s="1"/>
  <c r="M33" i="13"/>
  <c r="K34" i="11"/>
  <c r="L33" i="11"/>
  <c r="O30" i="15"/>
  <c r="O29" i="14"/>
  <c r="O25" i="5"/>
  <c r="O25" i="4" s="1"/>
  <c r="P26" i="5"/>
  <c r="P25" i="4"/>
  <c r="N25" i="5"/>
  <c r="N25" i="4" s="1"/>
  <c r="O29" i="9"/>
  <c r="N29" i="9"/>
  <c r="P30" i="9"/>
  <c r="O26" i="5" l="1"/>
  <c r="O26" i="4" s="1"/>
  <c r="P27" i="5"/>
  <c r="N26" i="5"/>
  <c r="N26" i="4" s="1"/>
  <c r="P26" i="4"/>
  <c r="K35" i="11"/>
  <c r="L34" i="11"/>
  <c r="N32" i="16"/>
  <c r="P31" i="16"/>
  <c r="G35" i="11"/>
  <c r="H34" i="11"/>
  <c r="P30" i="17"/>
  <c r="N31" i="17"/>
  <c r="N34" i="11"/>
  <c r="M34" i="13"/>
  <c r="O31" i="15"/>
  <c r="O30" i="14"/>
  <c r="O29" i="8"/>
  <c r="P30" i="8"/>
  <c r="N29" i="8"/>
  <c r="K36" i="13"/>
  <c r="L35" i="13"/>
  <c r="O28" i="7"/>
  <c r="P29" i="7"/>
  <c r="N28" i="7"/>
  <c r="D37" i="13"/>
  <c r="E36" i="13"/>
  <c r="I34" i="11"/>
  <c r="O30" i="9"/>
  <c r="N30" i="9"/>
  <c r="P31" i="9"/>
  <c r="M33" i="11"/>
  <c r="O30" i="6"/>
  <c r="P31" i="6"/>
  <c r="N30" i="6"/>
  <c r="G36" i="13"/>
  <c r="N36" i="13" s="1"/>
  <c r="H35" i="13"/>
  <c r="I35" i="13" s="1"/>
  <c r="N30" i="15"/>
  <c r="P29" i="15"/>
  <c r="P29" i="14" s="1"/>
  <c r="N29" i="14"/>
  <c r="D36" i="11"/>
  <c r="N35" i="11"/>
  <c r="E35" i="11"/>
  <c r="O31" i="6" l="1"/>
  <c r="P32" i="6"/>
  <c r="N31" i="6"/>
  <c r="H35" i="11"/>
  <c r="G36" i="11"/>
  <c r="K36" i="11"/>
  <c r="N36" i="11" s="1"/>
  <c r="L35" i="11"/>
  <c r="D38" i="13"/>
  <c r="E37" i="13"/>
  <c r="O29" i="7"/>
  <c r="P30" i="7"/>
  <c r="N29" i="7"/>
  <c r="K37" i="13"/>
  <c r="L36" i="13"/>
  <c r="N31" i="15"/>
  <c r="P30" i="15"/>
  <c r="P30" i="14" s="1"/>
  <c r="N30" i="14"/>
  <c r="D37" i="11"/>
  <c r="E36" i="11"/>
  <c r="N31" i="9"/>
  <c r="P32" i="9"/>
  <c r="O31" i="9"/>
  <c r="N33" i="16"/>
  <c r="P32" i="16"/>
  <c r="M34" i="11"/>
  <c r="O27" i="5"/>
  <c r="O27" i="4" s="1"/>
  <c r="P28" i="5"/>
  <c r="N27" i="5"/>
  <c r="N27" i="4" s="1"/>
  <c r="P27" i="4"/>
  <c r="N32" i="17"/>
  <c r="P31" i="17"/>
  <c r="I35" i="11"/>
  <c r="H36" i="13"/>
  <c r="I36" i="13" s="1"/>
  <c r="G37" i="13"/>
  <c r="M35" i="13"/>
  <c r="P31" i="8"/>
  <c r="O30" i="8"/>
  <c r="N30" i="8"/>
  <c r="O32" i="15"/>
  <c r="O31" i="14"/>
  <c r="O38" i="2" l="1"/>
  <c r="D34" i="1" s="1"/>
  <c r="O37" i="2"/>
  <c r="D10" i="1" s="1"/>
  <c r="O31" i="8"/>
  <c r="P32" i="8"/>
  <c r="N31" i="8"/>
  <c r="P33" i="16"/>
  <c r="N34" i="16"/>
  <c r="P33" i="9"/>
  <c r="O32" i="9"/>
  <c r="N32" i="9"/>
  <c r="D39" i="13"/>
  <c r="E38" i="13"/>
  <c r="H36" i="11"/>
  <c r="I36" i="11" s="1"/>
  <c r="G37" i="11"/>
  <c r="O32" i="6"/>
  <c r="P33" i="6"/>
  <c r="N32" i="6"/>
  <c r="D38" i="11"/>
  <c r="E37" i="11"/>
  <c r="K38" i="13"/>
  <c r="N38" i="13" s="1"/>
  <c r="L37" i="13"/>
  <c r="O32" i="14"/>
  <c r="O33" i="15"/>
  <c r="H37" i="13"/>
  <c r="G38" i="13"/>
  <c r="O28" i="5"/>
  <c r="O28" i="4" s="1"/>
  <c r="P28" i="4"/>
  <c r="P29" i="5"/>
  <c r="N28" i="5"/>
  <c r="N28" i="4" s="1"/>
  <c r="I37" i="13"/>
  <c r="K37" i="11"/>
  <c r="L36" i="11"/>
  <c r="P38" i="2"/>
  <c r="P37" i="2"/>
  <c r="N33" i="17"/>
  <c r="P32" i="17"/>
  <c r="P31" i="15"/>
  <c r="P31" i="14" s="1"/>
  <c r="N31" i="14"/>
  <c r="N32" i="15"/>
  <c r="M36" i="13"/>
  <c r="O30" i="7"/>
  <c r="N30" i="7"/>
  <c r="P31" i="7"/>
  <c r="N37" i="13"/>
  <c r="M35" i="11"/>
  <c r="K38" i="11" l="1"/>
  <c r="L37" i="11"/>
  <c r="N37" i="11"/>
  <c r="P33" i="8"/>
  <c r="O32" i="8"/>
  <c r="N32" i="8"/>
  <c r="N38" i="11"/>
  <c r="D39" i="11"/>
  <c r="E38" i="11"/>
  <c r="O33" i="6"/>
  <c r="P34" i="6"/>
  <c r="N33" i="6"/>
  <c r="P34" i="16"/>
  <c r="N35" i="16"/>
  <c r="O29" i="5"/>
  <c r="O29" i="4" s="1"/>
  <c r="P30" i="5"/>
  <c r="P29" i="4"/>
  <c r="N29" i="5"/>
  <c r="N29" i="4" s="1"/>
  <c r="O33" i="9"/>
  <c r="N33" i="9"/>
  <c r="P34" i="9"/>
  <c r="O31" i="7"/>
  <c r="N31" i="7"/>
  <c r="P32" i="7"/>
  <c r="P32" i="15"/>
  <c r="P32" i="14" s="1"/>
  <c r="N32" i="14"/>
  <c r="N33" i="15"/>
  <c r="O33" i="14"/>
  <c r="O34" i="15"/>
  <c r="D88" i="1"/>
  <c r="D58" i="1"/>
  <c r="D61" i="1" s="1"/>
  <c r="D13" i="1"/>
  <c r="K39" i="13"/>
  <c r="L38" i="13"/>
  <c r="P33" i="17"/>
  <c r="N34" i="17"/>
  <c r="M36" i="11"/>
  <c r="D46" i="1"/>
  <c r="G39" i="13"/>
  <c r="H38" i="13"/>
  <c r="I38" i="13" s="1"/>
  <c r="M37" i="13"/>
  <c r="D22" i="1"/>
  <c r="H37" i="11"/>
  <c r="I37" i="11" s="1"/>
  <c r="G38" i="11"/>
  <c r="D40" i="13"/>
  <c r="E39" i="13"/>
  <c r="D94" i="1"/>
  <c r="D97" i="1" s="1"/>
  <c r="D37" i="1"/>
  <c r="D100" i="1" l="1"/>
  <c r="D70" i="1"/>
  <c r="I38" i="11"/>
  <c r="M37" i="11"/>
  <c r="N34" i="15"/>
  <c r="P33" i="15"/>
  <c r="P33" i="14" s="1"/>
  <c r="N33" i="14"/>
  <c r="O34" i="9"/>
  <c r="N34" i="9"/>
  <c r="P35" i="9"/>
  <c r="D40" i="11"/>
  <c r="E39" i="11"/>
  <c r="O33" i="8"/>
  <c r="P34" i="8"/>
  <c r="N33" i="8"/>
  <c r="K39" i="11"/>
  <c r="L38" i="11"/>
  <c r="M38" i="11" s="1"/>
  <c r="D106" i="1"/>
  <c r="D109" i="1" s="1"/>
  <c r="D49" i="1"/>
  <c r="K40" i="13"/>
  <c r="L39" i="13"/>
  <c r="O35" i="15"/>
  <c r="O34" i="14"/>
  <c r="D41" i="13"/>
  <c r="E40" i="13"/>
  <c r="G40" i="13"/>
  <c r="N40" i="13" s="1"/>
  <c r="H39" i="13"/>
  <c r="I39" i="13" s="1"/>
  <c r="M38" i="13"/>
  <c r="N39" i="13"/>
  <c r="G39" i="11"/>
  <c r="H38" i="11"/>
  <c r="P34" i="17"/>
  <c r="N35" i="17"/>
  <c r="D112" i="1"/>
  <c r="D115" i="1" s="1"/>
  <c r="D91" i="1"/>
  <c r="O32" i="7"/>
  <c r="P33" i="7"/>
  <c r="N32" i="7"/>
  <c r="O30" i="5"/>
  <c r="O30" i="4" s="1"/>
  <c r="P31" i="5"/>
  <c r="N30" i="5"/>
  <c r="N30" i="4" s="1"/>
  <c r="P30" i="4"/>
  <c r="N36" i="16"/>
  <c r="P35" i="16"/>
  <c r="O34" i="6"/>
  <c r="P35" i="6"/>
  <c r="N34" i="6"/>
  <c r="O31" i="5" l="1"/>
  <c r="O31" i="4" s="1"/>
  <c r="P31" i="4"/>
  <c r="P32" i="5"/>
  <c r="N31" i="5"/>
  <c r="N31" i="4" s="1"/>
  <c r="G40" i="11"/>
  <c r="H39" i="11"/>
  <c r="N34" i="8"/>
  <c r="P35" i="8"/>
  <c r="O34" i="8"/>
  <c r="N37" i="16"/>
  <c r="P36" i="16"/>
  <c r="D42" i="13"/>
  <c r="E41" i="13"/>
  <c r="K41" i="13"/>
  <c r="L40" i="13"/>
  <c r="I39" i="11"/>
  <c r="N35" i="9"/>
  <c r="P36" i="9"/>
  <c r="O35" i="9"/>
  <c r="O35" i="6"/>
  <c r="P36" i="6"/>
  <c r="N35" i="6"/>
  <c r="O36" i="15"/>
  <c r="O35" i="14"/>
  <c r="K40" i="11"/>
  <c r="L39" i="11"/>
  <c r="M39" i="11" s="1"/>
  <c r="N39" i="11"/>
  <c r="N35" i="15"/>
  <c r="P34" i="15"/>
  <c r="P34" i="14" s="1"/>
  <c r="N34" i="14"/>
  <c r="D118" i="1"/>
  <c r="D103" i="1"/>
  <c r="N36" i="17"/>
  <c r="P35" i="17"/>
  <c r="G41" i="13"/>
  <c r="N41" i="13" s="1"/>
  <c r="H40" i="13"/>
  <c r="I40" i="13" s="1"/>
  <c r="D41" i="11"/>
  <c r="N40" i="11"/>
  <c r="E40" i="11"/>
  <c r="O33" i="7"/>
  <c r="P34" i="7"/>
  <c r="N33" i="7"/>
  <c r="D73" i="1"/>
  <c r="M39" i="13"/>
  <c r="D25" i="1"/>
  <c r="D121" i="1" l="1"/>
  <c r="I40" i="11"/>
  <c r="P36" i="17"/>
  <c r="N37" i="17"/>
  <c r="P35" i="15"/>
  <c r="P35" i="14" s="1"/>
  <c r="N35" i="14"/>
  <c r="N36" i="15"/>
  <c r="O36" i="14"/>
  <c r="O37" i="15"/>
  <c r="K41" i="11"/>
  <c r="L40" i="11"/>
  <c r="M40" i="13"/>
  <c r="N38" i="16"/>
  <c r="P37" i="16"/>
  <c r="O32" i="5"/>
  <c r="O32" i="4" s="1"/>
  <c r="P32" i="4"/>
  <c r="P33" i="5"/>
  <c r="N32" i="5"/>
  <c r="N32" i="4" s="1"/>
  <c r="O34" i="7"/>
  <c r="N34" i="7"/>
  <c r="P35" i="7"/>
  <c r="G42" i="13"/>
  <c r="H41" i="13"/>
  <c r="I41" i="13" s="1"/>
  <c r="D42" i="11"/>
  <c r="E41" i="11"/>
  <c r="O36" i="6"/>
  <c r="P37" i="6"/>
  <c r="N36" i="6"/>
  <c r="P37" i="9"/>
  <c r="O36" i="9"/>
  <c r="N36" i="9"/>
  <c r="K42" i="13"/>
  <c r="L41" i="13"/>
  <c r="D43" i="13"/>
  <c r="E42" i="13"/>
  <c r="O35" i="8"/>
  <c r="P36" i="8"/>
  <c r="N35" i="8"/>
  <c r="G41" i="11"/>
  <c r="H40" i="11"/>
  <c r="M41" i="13" l="1"/>
  <c r="P37" i="8"/>
  <c r="O36" i="8"/>
  <c r="N36" i="8"/>
  <c r="P38" i="16"/>
  <c r="N39" i="16"/>
  <c r="O37" i="6"/>
  <c r="P38" i="6"/>
  <c r="N37" i="6"/>
  <c r="O33" i="5"/>
  <c r="O33" i="4" s="1"/>
  <c r="P34" i="5"/>
  <c r="P33" i="4"/>
  <c r="N33" i="5"/>
  <c r="N33" i="4" s="1"/>
  <c r="K42" i="11"/>
  <c r="L41" i="11"/>
  <c r="M41" i="11" s="1"/>
  <c r="O37" i="14"/>
  <c r="O38" i="15"/>
  <c r="D44" i="13"/>
  <c r="E43" i="13"/>
  <c r="K43" i="13"/>
  <c r="L42" i="13"/>
  <c r="N42" i="13"/>
  <c r="I41" i="11"/>
  <c r="G43" i="13"/>
  <c r="H42" i="13"/>
  <c r="I42" i="13" s="1"/>
  <c r="P37" i="17"/>
  <c r="N38" i="17"/>
  <c r="D43" i="11"/>
  <c r="E42" i="11"/>
  <c r="O35" i="7"/>
  <c r="N35" i="7"/>
  <c r="P36" i="7"/>
  <c r="O37" i="9"/>
  <c r="N37" i="9"/>
  <c r="P38" i="9"/>
  <c r="G42" i="11"/>
  <c r="H41" i="11"/>
  <c r="N41" i="11"/>
  <c r="M40" i="11"/>
  <c r="P36" i="15"/>
  <c r="P36" i="14" s="1"/>
  <c r="N36" i="14"/>
  <c r="N37" i="15"/>
  <c r="D44" i="11" l="1"/>
  <c r="E43" i="11"/>
  <c r="G44" i="13"/>
  <c r="H43" i="13"/>
  <c r="D45" i="13"/>
  <c r="N44" i="13"/>
  <c r="E44" i="13"/>
  <c r="I43" i="13"/>
  <c r="K43" i="11"/>
  <c r="L42" i="11"/>
  <c r="O34" i="5"/>
  <c r="O34" i="4" s="1"/>
  <c r="P35" i="5"/>
  <c r="N34" i="5"/>
  <c r="N34" i="4" s="1"/>
  <c r="P34" i="4"/>
  <c r="O37" i="8"/>
  <c r="P38" i="8"/>
  <c r="N37" i="8"/>
  <c r="O38" i="6"/>
  <c r="P39" i="6"/>
  <c r="N38" i="6"/>
  <c r="N38" i="15"/>
  <c r="P37" i="15"/>
  <c r="P37" i="14" s="1"/>
  <c r="N37" i="14"/>
  <c r="G43" i="11"/>
  <c r="H42" i="11"/>
  <c r="I42" i="11" s="1"/>
  <c r="N42" i="11"/>
  <c r="M42" i="13"/>
  <c r="N43" i="13"/>
  <c r="O39" i="15"/>
  <c r="O38" i="14"/>
  <c r="N40" i="16"/>
  <c r="P39" i="16"/>
  <c r="O36" i="7"/>
  <c r="N36" i="7"/>
  <c r="P37" i="7"/>
  <c r="O38" i="9"/>
  <c r="N38" i="9"/>
  <c r="P39" i="9"/>
  <c r="P38" i="17"/>
  <c r="N39" i="17"/>
  <c r="K44" i="13"/>
  <c r="L43" i="13"/>
  <c r="M43" i="13" s="1"/>
  <c r="N39" i="9" l="1"/>
  <c r="P40" i="9"/>
  <c r="O39" i="9"/>
  <c r="O37" i="7"/>
  <c r="P38" i="7"/>
  <c r="N37" i="7"/>
  <c r="P40" i="16"/>
  <c r="N41" i="16"/>
  <c r="G44" i="11"/>
  <c r="H43" i="11"/>
  <c r="O39" i="6"/>
  <c r="P40" i="6"/>
  <c r="N39" i="6"/>
  <c r="D45" i="11"/>
  <c r="E44" i="11"/>
  <c r="N40" i="17"/>
  <c r="P39" i="17"/>
  <c r="P39" i="8"/>
  <c r="O38" i="8"/>
  <c r="N38" i="8"/>
  <c r="O35" i="5"/>
  <c r="O35" i="4" s="1"/>
  <c r="P35" i="4"/>
  <c r="P36" i="5"/>
  <c r="N35" i="5"/>
  <c r="N35" i="4" s="1"/>
  <c r="K44" i="11"/>
  <c r="L43" i="11"/>
  <c r="D46" i="13"/>
  <c r="E45" i="13"/>
  <c r="I43" i="11"/>
  <c r="O40" i="15"/>
  <c r="O39" i="14"/>
  <c r="N39" i="15"/>
  <c r="P38" i="15"/>
  <c r="P38" i="14" s="1"/>
  <c r="N38" i="14"/>
  <c r="K45" i="13"/>
  <c r="L44" i="13"/>
  <c r="M42" i="11"/>
  <c r="G45" i="13"/>
  <c r="H44" i="13"/>
  <c r="I44" i="13" s="1"/>
  <c r="N43" i="11"/>
  <c r="D47" i="13" l="1"/>
  <c r="E46" i="13"/>
  <c r="N41" i="17"/>
  <c r="P40" i="17"/>
  <c r="M43" i="11"/>
  <c r="K46" i="13"/>
  <c r="L45" i="13"/>
  <c r="I44" i="11"/>
  <c r="O40" i="6"/>
  <c r="P41" i="6"/>
  <c r="N40" i="6"/>
  <c r="G45" i="11"/>
  <c r="H44" i="11"/>
  <c r="G46" i="13"/>
  <c r="H45" i="13"/>
  <c r="I45" i="13" s="1"/>
  <c r="P39" i="15"/>
  <c r="P39" i="14" s="1"/>
  <c r="N39" i="14"/>
  <c r="N40" i="15"/>
  <c r="O36" i="5"/>
  <c r="O36" i="4" s="1"/>
  <c r="P36" i="4"/>
  <c r="P37" i="5"/>
  <c r="N36" i="5"/>
  <c r="N36" i="4" s="1"/>
  <c r="D46" i="11"/>
  <c r="E45" i="11"/>
  <c r="O40" i="14"/>
  <c r="O41" i="15"/>
  <c r="N45" i="13"/>
  <c r="K45" i="11"/>
  <c r="L44" i="11"/>
  <c r="O39" i="8"/>
  <c r="P40" i="8"/>
  <c r="N39" i="8"/>
  <c r="N44" i="11"/>
  <c r="N42" i="16"/>
  <c r="P41" i="16"/>
  <c r="O38" i="7"/>
  <c r="P39" i="7"/>
  <c r="N38" i="7"/>
  <c r="P41" i="9"/>
  <c r="O40" i="9"/>
  <c r="N40" i="9"/>
  <c r="M44" i="13"/>
  <c r="K46" i="11" l="1"/>
  <c r="L45" i="11"/>
  <c r="P41" i="8"/>
  <c r="O40" i="8"/>
  <c r="N40" i="8"/>
  <c r="G47" i="13"/>
  <c r="H46" i="13"/>
  <c r="N46" i="13"/>
  <c r="P42" i="16"/>
  <c r="N43" i="16"/>
  <c r="O37" i="5"/>
  <c r="O37" i="4" s="1"/>
  <c r="P38" i="5"/>
  <c r="P37" i="4"/>
  <c r="N37" i="5"/>
  <c r="N37" i="4" s="1"/>
  <c r="P40" i="15"/>
  <c r="P40" i="14" s="1"/>
  <c r="N40" i="14"/>
  <c r="N41" i="15"/>
  <c r="K47" i="13"/>
  <c r="L46" i="13"/>
  <c r="P41" i="17"/>
  <c r="N42" i="17"/>
  <c r="N45" i="11"/>
  <c r="G46" i="11"/>
  <c r="N46" i="11" s="1"/>
  <c r="H45" i="11"/>
  <c r="I45" i="11" s="1"/>
  <c r="D48" i="13"/>
  <c r="N47" i="13"/>
  <c r="E47" i="13"/>
  <c r="O41" i="9"/>
  <c r="N41" i="9"/>
  <c r="P42" i="9"/>
  <c r="M45" i="13"/>
  <c r="O39" i="7"/>
  <c r="P40" i="7"/>
  <c r="N39" i="7"/>
  <c r="M44" i="11"/>
  <c r="O41" i="14"/>
  <c r="O42" i="15"/>
  <c r="D47" i="11"/>
  <c r="E46" i="11"/>
  <c r="O41" i="6"/>
  <c r="P42" i="6"/>
  <c r="N41" i="6"/>
  <c r="I46" i="13"/>
  <c r="O40" i="7" l="1"/>
  <c r="P41" i="7"/>
  <c r="N40" i="7"/>
  <c r="N42" i="15"/>
  <c r="P41" i="15"/>
  <c r="P41" i="14" s="1"/>
  <c r="N41" i="14"/>
  <c r="M46" i="13"/>
  <c r="O38" i="5"/>
  <c r="O38" i="4" s="1"/>
  <c r="P39" i="5"/>
  <c r="N38" i="5"/>
  <c r="N38" i="4" s="1"/>
  <c r="P38" i="4"/>
  <c r="K47" i="11"/>
  <c r="L46" i="11"/>
  <c r="D48" i="11"/>
  <c r="N47" i="11"/>
  <c r="E47" i="11"/>
  <c r="D49" i="13"/>
  <c r="N48" i="13"/>
  <c r="E48" i="13"/>
  <c r="M45" i="11"/>
  <c r="O42" i="6"/>
  <c r="P43" i="6"/>
  <c r="N42" i="6"/>
  <c r="K48" i="13"/>
  <c r="L47" i="13"/>
  <c r="O43" i="15"/>
  <c r="O42" i="14"/>
  <c r="G47" i="11"/>
  <c r="H46" i="11"/>
  <c r="I46" i="11"/>
  <c r="O42" i="9"/>
  <c r="N42" i="9"/>
  <c r="P43" i="9"/>
  <c r="P42" i="17"/>
  <c r="N43" i="17"/>
  <c r="N44" i="16"/>
  <c r="P43" i="16"/>
  <c r="G48" i="13"/>
  <c r="H47" i="13"/>
  <c r="I47" i="13" s="1"/>
  <c r="O41" i="8"/>
  <c r="P42" i="8"/>
  <c r="N41" i="8"/>
  <c r="N44" i="17" l="1"/>
  <c r="P43" i="17"/>
  <c r="D50" i="13"/>
  <c r="E49" i="13"/>
  <c r="N43" i="15"/>
  <c r="P42" i="15"/>
  <c r="P42" i="14" s="1"/>
  <c r="N42" i="14"/>
  <c r="O44" i="15"/>
  <c r="O43" i="14"/>
  <c r="K49" i="13"/>
  <c r="L48" i="13"/>
  <c r="I47" i="11"/>
  <c r="M46" i="11"/>
  <c r="M47" i="13"/>
  <c r="O41" i="7"/>
  <c r="P42" i="7"/>
  <c r="N41" i="7"/>
  <c r="N42" i="8"/>
  <c r="P43" i="8"/>
  <c r="O42" i="8"/>
  <c r="O43" i="6"/>
  <c r="P44" i="6"/>
  <c r="N43" i="6"/>
  <c r="D49" i="11"/>
  <c r="E48" i="11"/>
  <c r="N43" i="9"/>
  <c r="P44" i="9"/>
  <c r="O43" i="9"/>
  <c r="G49" i="13"/>
  <c r="N49" i="13" s="1"/>
  <c r="H48" i="13"/>
  <c r="I48" i="13" s="1"/>
  <c r="P44" i="16"/>
  <c r="N45" i="16"/>
  <c r="G48" i="11"/>
  <c r="H47" i="11"/>
  <c r="K48" i="11"/>
  <c r="L47" i="11"/>
  <c r="O39" i="5"/>
  <c r="O39" i="4" s="1"/>
  <c r="P40" i="5"/>
  <c r="N39" i="5"/>
  <c r="N39" i="4" s="1"/>
  <c r="P39" i="4"/>
  <c r="O42" i="7" l="1"/>
  <c r="P43" i="7"/>
  <c r="N42" i="7"/>
  <c r="O40" i="5"/>
  <c r="O40" i="4" s="1"/>
  <c r="P40" i="4"/>
  <c r="P41" i="5"/>
  <c r="N40" i="5"/>
  <c r="N40" i="4" s="1"/>
  <c r="G49" i="11"/>
  <c r="H48" i="11"/>
  <c r="I48" i="11" s="1"/>
  <c r="N46" i="16"/>
  <c r="P45" i="16"/>
  <c r="D50" i="11"/>
  <c r="E49" i="11"/>
  <c r="M48" i="13"/>
  <c r="P43" i="15"/>
  <c r="P43" i="14" s="1"/>
  <c r="N43" i="14"/>
  <c r="N44" i="15"/>
  <c r="K49" i="11"/>
  <c r="N49" i="11" s="1"/>
  <c r="L48" i="11"/>
  <c r="G50" i="13"/>
  <c r="H49" i="13"/>
  <c r="N48" i="11"/>
  <c r="O44" i="6"/>
  <c r="P45" i="6"/>
  <c r="N44" i="6"/>
  <c r="O43" i="8"/>
  <c r="P44" i="8"/>
  <c r="N43" i="8"/>
  <c r="M47" i="11"/>
  <c r="O44" i="9"/>
  <c r="P45" i="9"/>
  <c r="N44" i="9"/>
  <c r="O44" i="14"/>
  <c r="O45" i="15"/>
  <c r="I49" i="13"/>
  <c r="K50" i="13"/>
  <c r="L49" i="13"/>
  <c r="N50" i="13"/>
  <c r="D51" i="13"/>
  <c r="E50" i="13"/>
  <c r="N45" i="17"/>
  <c r="P44" i="17"/>
  <c r="M49" i="13" l="1"/>
  <c r="P45" i="8"/>
  <c r="O44" i="8"/>
  <c r="N44" i="8"/>
  <c r="O41" i="5"/>
  <c r="O41" i="4" s="1"/>
  <c r="P42" i="5"/>
  <c r="P41" i="4"/>
  <c r="N41" i="5"/>
  <c r="N41" i="4" s="1"/>
  <c r="O43" i="7"/>
  <c r="P44" i="7"/>
  <c r="N43" i="7"/>
  <c r="K50" i="11"/>
  <c r="L49" i="11"/>
  <c r="N46" i="17"/>
  <c r="P45" i="17"/>
  <c r="P46" i="16"/>
  <c r="N47" i="16"/>
  <c r="K51" i="13"/>
  <c r="L50" i="13"/>
  <c r="D51" i="11"/>
  <c r="E50" i="11"/>
  <c r="D52" i="13"/>
  <c r="E51" i="13"/>
  <c r="O45" i="14"/>
  <c r="O46" i="15"/>
  <c r="N45" i="9"/>
  <c r="P46" i="9"/>
  <c r="O45" i="9"/>
  <c r="O45" i="6"/>
  <c r="P46" i="6"/>
  <c r="N45" i="6"/>
  <c r="G51" i="13"/>
  <c r="N51" i="13" s="1"/>
  <c r="H50" i="13"/>
  <c r="I50" i="13" s="1"/>
  <c r="M48" i="11"/>
  <c r="P44" i="15"/>
  <c r="P44" i="14" s="1"/>
  <c r="N44" i="14"/>
  <c r="N45" i="15"/>
  <c r="G50" i="11"/>
  <c r="H49" i="11"/>
  <c r="I49" i="11" s="1"/>
  <c r="O44" i="7" l="1"/>
  <c r="P45" i="7"/>
  <c r="N44" i="7"/>
  <c r="O42" i="5"/>
  <c r="O42" i="4" s="1"/>
  <c r="P43" i="5"/>
  <c r="N42" i="5"/>
  <c r="N42" i="4" s="1"/>
  <c r="P42" i="4"/>
  <c r="O45" i="8"/>
  <c r="P46" i="8"/>
  <c r="N45" i="8"/>
  <c r="G51" i="11"/>
  <c r="H50" i="11"/>
  <c r="P47" i="9"/>
  <c r="O46" i="9"/>
  <c r="N46" i="9"/>
  <c r="D53" i="13"/>
  <c r="N52" i="13"/>
  <c r="E52" i="13"/>
  <c r="N50" i="11"/>
  <c r="K52" i="13"/>
  <c r="L51" i="13"/>
  <c r="M49" i="11"/>
  <c r="M50" i="13"/>
  <c r="O47" i="15"/>
  <c r="O46" i="14"/>
  <c r="K51" i="11"/>
  <c r="L50" i="11"/>
  <c r="G52" i="13"/>
  <c r="H51" i="13"/>
  <c r="I51" i="13" s="1"/>
  <c r="D52" i="11"/>
  <c r="E51" i="11"/>
  <c r="O46" i="6"/>
  <c r="P47" i="6"/>
  <c r="N46" i="6"/>
  <c r="N46" i="15"/>
  <c r="P45" i="15"/>
  <c r="P45" i="14" s="1"/>
  <c r="N45" i="14"/>
  <c r="I50" i="11"/>
  <c r="N48" i="16"/>
  <c r="P47" i="16"/>
  <c r="P46" i="17"/>
  <c r="N47" i="17"/>
  <c r="K52" i="11" l="1"/>
  <c r="L51" i="11"/>
  <c r="K53" i="13"/>
  <c r="L52" i="13"/>
  <c r="D54" i="13"/>
  <c r="N53" i="13"/>
  <c r="E53" i="13"/>
  <c r="N48" i="17"/>
  <c r="P47" i="17"/>
  <c r="M50" i="11"/>
  <c r="O48" i="15"/>
  <c r="O47" i="14"/>
  <c r="P48" i="9"/>
  <c r="O47" i="9"/>
  <c r="N47" i="9"/>
  <c r="O46" i="8"/>
  <c r="P47" i="8"/>
  <c r="N46" i="8"/>
  <c r="N47" i="15"/>
  <c r="P46" i="15"/>
  <c r="P46" i="14" s="1"/>
  <c r="N46" i="14"/>
  <c r="O47" i="6"/>
  <c r="P48" i="6"/>
  <c r="N47" i="6"/>
  <c r="N52" i="11"/>
  <c r="D53" i="11"/>
  <c r="E52" i="11"/>
  <c r="M51" i="13"/>
  <c r="G52" i="11"/>
  <c r="H51" i="11"/>
  <c r="I51" i="11" s="1"/>
  <c r="O43" i="5"/>
  <c r="O43" i="4" s="1"/>
  <c r="P44" i="5"/>
  <c r="P43" i="4"/>
  <c r="N43" i="5"/>
  <c r="N43" i="4" s="1"/>
  <c r="G53" i="13"/>
  <c r="H52" i="13"/>
  <c r="P48" i="16"/>
  <c r="N49" i="16"/>
  <c r="N51" i="11"/>
  <c r="I52" i="13"/>
  <c r="O45" i="7"/>
  <c r="P46" i="7"/>
  <c r="N45" i="7"/>
  <c r="N50" i="16" l="1"/>
  <c r="P49" i="16"/>
  <c r="O44" i="5"/>
  <c r="O44" i="4" s="1"/>
  <c r="P44" i="4"/>
  <c r="P45" i="5"/>
  <c r="N44" i="5"/>
  <c r="N44" i="4" s="1"/>
  <c r="I52" i="11"/>
  <c r="O48" i="6"/>
  <c r="P49" i="6"/>
  <c r="N48" i="6"/>
  <c r="P47" i="15"/>
  <c r="P47" i="14" s="1"/>
  <c r="N47" i="14"/>
  <c r="N48" i="15"/>
  <c r="O48" i="14"/>
  <c r="O49" i="15"/>
  <c r="D54" i="11"/>
  <c r="E53" i="11"/>
  <c r="D55" i="13"/>
  <c r="E54" i="13"/>
  <c r="O47" i="8"/>
  <c r="P48" i="8"/>
  <c r="N47" i="8"/>
  <c r="O48" i="9"/>
  <c r="P49" i="9"/>
  <c r="N48" i="9"/>
  <c r="M52" i="13"/>
  <c r="M51" i="11"/>
  <c r="O46" i="7"/>
  <c r="P47" i="7"/>
  <c r="N46" i="7"/>
  <c r="G54" i="13"/>
  <c r="N54" i="13" s="1"/>
  <c r="H53" i="13"/>
  <c r="G53" i="11"/>
  <c r="H52" i="11"/>
  <c r="N49" i="17"/>
  <c r="P48" i="17"/>
  <c r="I53" i="13"/>
  <c r="K54" i="13"/>
  <c r="L53" i="13"/>
  <c r="M53" i="13" s="1"/>
  <c r="K53" i="11"/>
  <c r="L52" i="11"/>
  <c r="O49" i="14" l="1"/>
  <c r="O50" i="15"/>
  <c r="I54" i="13"/>
  <c r="K54" i="11"/>
  <c r="L53" i="11"/>
  <c r="N49" i="9"/>
  <c r="P50" i="9"/>
  <c r="O49" i="9"/>
  <c r="O47" i="7"/>
  <c r="P48" i="7"/>
  <c r="N47" i="7"/>
  <c r="K55" i="13"/>
  <c r="L54" i="13"/>
  <c r="G54" i="11"/>
  <c r="H53" i="11"/>
  <c r="I53" i="11"/>
  <c r="P48" i="15"/>
  <c r="P48" i="14" s="1"/>
  <c r="N48" i="14"/>
  <c r="N49" i="15"/>
  <c r="O49" i="6"/>
  <c r="P50" i="6"/>
  <c r="N49" i="6"/>
  <c r="O45" i="5"/>
  <c r="O45" i="4" s="1"/>
  <c r="P46" i="5"/>
  <c r="P45" i="4"/>
  <c r="N45" i="5"/>
  <c r="N45" i="4" s="1"/>
  <c r="G55" i="13"/>
  <c r="H54" i="13"/>
  <c r="D55" i="11"/>
  <c r="N54" i="11"/>
  <c r="E54" i="11"/>
  <c r="P49" i="17"/>
  <c r="N50" i="17"/>
  <c r="M52" i="11"/>
  <c r="O48" i="8"/>
  <c r="P49" i="8"/>
  <c r="N48" i="8"/>
  <c r="D56" i="13"/>
  <c r="E55" i="13"/>
  <c r="N53" i="11"/>
  <c r="P50" i="16"/>
  <c r="N51" i="16"/>
  <c r="K56" i="13" l="1"/>
  <c r="L55" i="13"/>
  <c r="P50" i="17"/>
  <c r="N51" i="17"/>
  <c r="D56" i="11"/>
  <c r="E55" i="11"/>
  <c r="G55" i="11"/>
  <c r="H54" i="11"/>
  <c r="P51" i="9"/>
  <c r="O50" i="9"/>
  <c r="N50" i="9"/>
  <c r="N52" i="16"/>
  <c r="P51" i="16"/>
  <c r="G56" i="13"/>
  <c r="H55" i="13"/>
  <c r="I55" i="13" s="1"/>
  <c r="O48" i="7"/>
  <c r="P49" i="7"/>
  <c r="N48" i="7"/>
  <c r="K55" i="11"/>
  <c r="L54" i="11"/>
  <c r="D57" i="13"/>
  <c r="N56" i="13"/>
  <c r="E56" i="13"/>
  <c r="O50" i="6"/>
  <c r="P51" i="6"/>
  <c r="N50" i="6"/>
  <c r="O51" i="15"/>
  <c r="O50" i="14"/>
  <c r="N50" i="15"/>
  <c r="P49" i="15"/>
  <c r="P49" i="14" s="1"/>
  <c r="N49" i="14"/>
  <c r="O49" i="8"/>
  <c r="P50" i="8"/>
  <c r="N49" i="8"/>
  <c r="N55" i="13"/>
  <c r="I54" i="11"/>
  <c r="O46" i="5"/>
  <c r="O46" i="4" s="1"/>
  <c r="P47" i="5"/>
  <c r="N46" i="5"/>
  <c r="N46" i="4" s="1"/>
  <c r="P46" i="4"/>
  <c r="M54" i="13"/>
  <c r="M53" i="11"/>
  <c r="K56" i="11" l="1"/>
  <c r="L55" i="11"/>
  <c r="G56" i="11"/>
  <c r="H55" i="11"/>
  <c r="M55" i="13"/>
  <c r="G57" i="13"/>
  <c r="H56" i="13"/>
  <c r="I56" i="13" s="1"/>
  <c r="P52" i="9"/>
  <c r="O51" i="9"/>
  <c r="N51" i="9"/>
  <c r="O51" i="6"/>
  <c r="P52" i="6"/>
  <c r="N51" i="6"/>
  <c r="D58" i="13"/>
  <c r="E57" i="13"/>
  <c r="O49" i="7"/>
  <c r="P50" i="7"/>
  <c r="N49" i="7"/>
  <c r="D57" i="11"/>
  <c r="E56" i="11"/>
  <c r="I55" i="11"/>
  <c r="N51" i="15"/>
  <c r="P50" i="15"/>
  <c r="P50" i="14" s="1"/>
  <c r="N50" i="14"/>
  <c r="N55" i="11"/>
  <c r="K57" i="13"/>
  <c r="L56" i="13"/>
  <c r="O47" i="5"/>
  <c r="O47" i="4" s="1"/>
  <c r="P47" i="4"/>
  <c r="P48" i="5"/>
  <c r="N47" i="5"/>
  <c r="N47" i="4" s="1"/>
  <c r="O50" i="8"/>
  <c r="P51" i="8"/>
  <c r="N50" i="8"/>
  <c r="O52" i="15"/>
  <c r="O51" i="14"/>
  <c r="M54" i="11"/>
  <c r="P52" i="16"/>
  <c r="N53" i="16"/>
  <c r="N52" i="17"/>
  <c r="P51" i="17"/>
  <c r="O52" i="14" l="1"/>
  <c r="O53" i="15"/>
  <c r="M56" i="13"/>
  <c r="M55" i="11"/>
  <c r="O51" i="8"/>
  <c r="P52" i="8"/>
  <c r="N51" i="8"/>
  <c r="K58" i="13"/>
  <c r="L57" i="13"/>
  <c r="P51" i="15"/>
  <c r="P51" i="14" s="1"/>
  <c r="N51" i="14"/>
  <c r="N52" i="15"/>
  <c r="I56" i="11"/>
  <c r="O52" i="6"/>
  <c r="P53" i="6"/>
  <c r="N52" i="6"/>
  <c r="K57" i="11"/>
  <c r="L56" i="11"/>
  <c r="P53" i="16"/>
  <c r="N54" i="16"/>
  <c r="D58" i="11"/>
  <c r="E57" i="11"/>
  <c r="O50" i="7"/>
  <c r="P51" i="7"/>
  <c r="N50" i="7"/>
  <c r="D59" i="13"/>
  <c r="E58" i="13"/>
  <c r="G57" i="11"/>
  <c r="H56" i="11"/>
  <c r="O48" i="5"/>
  <c r="O48" i="4" s="1"/>
  <c r="P48" i="4"/>
  <c r="P49" i="5"/>
  <c r="N48" i="5"/>
  <c r="N48" i="4" s="1"/>
  <c r="O52" i="9"/>
  <c r="P53" i="9"/>
  <c r="N52" i="9"/>
  <c r="P52" i="17"/>
  <c r="N53" i="17"/>
  <c r="N56" i="11"/>
  <c r="N57" i="13"/>
  <c r="G58" i="13"/>
  <c r="H57" i="13"/>
  <c r="I57" i="13" s="1"/>
  <c r="G59" i="13" l="1"/>
  <c r="H58" i="13"/>
  <c r="G58" i="11"/>
  <c r="H57" i="11"/>
  <c r="N58" i="13"/>
  <c r="O49" i="5"/>
  <c r="O49" i="4" s="1"/>
  <c r="P50" i="5"/>
  <c r="N49" i="5"/>
  <c r="N49" i="4" s="1"/>
  <c r="P49" i="4"/>
  <c r="D59" i="11"/>
  <c r="E58" i="11"/>
  <c r="O52" i="8"/>
  <c r="P53" i="8"/>
  <c r="N52" i="8"/>
  <c r="N53" i="9"/>
  <c r="O53" i="9"/>
  <c r="P54" i="9"/>
  <c r="I58" i="13"/>
  <c r="O51" i="7"/>
  <c r="P52" i="7"/>
  <c r="N51" i="7"/>
  <c r="N57" i="11"/>
  <c r="M56" i="11"/>
  <c r="M57" i="13"/>
  <c r="O53" i="14"/>
  <c r="O54" i="15"/>
  <c r="I57" i="11"/>
  <c r="P53" i="17"/>
  <c r="N54" i="17"/>
  <c r="D60" i="13"/>
  <c r="E59" i="13"/>
  <c r="P54" i="16"/>
  <c r="N55" i="16"/>
  <c r="K58" i="11"/>
  <c r="N58" i="11" s="1"/>
  <c r="L57" i="11"/>
  <c r="M57" i="11" s="1"/>
  <c r="O53" i="6"/>
  <c r="P54" i="6"/>
  <c r="N53" i="6"/>
  <c r="P52" i="15"/>
  <c r="P52" i="14" s="1"/>
  <c r="N52" i="14"/>
  <c r="N53" i="15"/>
  <c r="K59" i="13"/>
  <c r="L58" i="13"/>
  <c r="P54" i="17" l="1"/>
  <c r="N55" i="17"/>
  <c r="N54" i="15"/>
  <c r="P53" i="15"/>
  <c r="P53" i="14" s="1"/>
  <c r="N53" i="14"/>
  <c r="D61" i="13"/>
  <c r="E60" i="13"/>
  <c r="O53" i="8"/>
  <c r="P54" i="8"/>
  <c r="N53" i="8"/>
  <c r="O50" i="5"/>
  <c r="O50" i="4" s="1"/>
  <c r="P51" i="5"/>
  <c r="N50" i="5"/>
  <c r="N50" i="4" s="1"/>
  <c r="P50" i="4"/>
  <c r="K60" i="13"/>
  <c r="L59" i="13"/>
  <c r="N59" i="13"/>
  <c r="D60" i="11"/>
  <c r="E59" i="11"/>
  <c r="P55" i="9"/>
  <c r="O54" i="9"/>
  <c r="N54" i="9"/>
  <c r="K59" i="11"/>
  <c r="L58" i="11"/>
  <c r="O55" i="15"/>
  <c r="O54" i="14"/>
  <c r="O52" i="7"/>
  <c r="P53" i="7"/>
  <c r="N52" i="7"/>
  <c r="M58" i="13"/>
  <c r="O54" i="6"/>
  <c r="P55" i="6"/>
  <c r="N54" i="6"/>
  <c r="N56" i="16"/>
  <c r="P56" i="16" s="1"/>
  <c r="P55" i="16"/>
  <c r="G59" i="11"/>
  <c r="N59" i="11" s="1"/>
  <c r="H58" i="11"/>
  <c r="I58" i="11" s="1"/>
  <c r="G60" i="13"/>
  <c r="H59" i="13"/>
  <c r="I59" i="13" s="1"/>
  <c r="O53" i="7" l="1"/>
  <c r="P54" i="7"/>
  <c r="N53" i="7"/>
  <c r="K60" i="11"/>
  <c r="L59" i="11"/>
  <c r="K61" i="13"/>
  <c r="L61" i="13" s="1"/>
  <c r="L60" i="13"/>
  <c r="M60" i="13" s="1"/>
  <c r="N60" i="13"/>
  <c r="D61" i="11"/>
  <c r="E60" i="11"/>
  <c r="O51" i="5"/>
  <c r="O51" i="4" s="1"/>
  <c r="P51" i="4"/>
  <c r="P52" i="5"/>
  <c r="N51" i="5"/>
  <c r="N51" i="4" s="1"/>
  <c r="O54" i="8"/>
  <c r="P55" i="8"/>
  <c r="N54" i="8"/>
  <c r="E61" i="13"/>
  <c r="O55" i="6"/>
  <c r="P56" i="6"/>
  <c r="N55" i="6"/>
  <c r="G60" i="11"/>
  <c r="H59" i="11"/>
  <c r="I59" i="11" s="1"/>
  <c r="G61" i="13"/>
  <c r="H61" i="13" s="1"/>
  <c r="H60" i="13"/>
  <c r="O56" i="15"/>
  <c r="O56" i="14" s="1"/>
  <c r="O55" i="14"/>
  <c r="M58" i="11"/>
  <c r="N55" i="9"/>
  <c r="O55" i="9"/>
  <c r="P56" i="9"/>
  <c r="N56" i="17"/>
  <c r="P56" i="17" s="1"/>
  <c r="P55" i="17"/>
  <c r="M59" i="13"/>
  <c r="I60" i="13"/>
  <c r="N55" i="15"/>
  <c r="P54" i="15"/>
  <c r="P54" i="14" s="1"/>
  <c r="N54" i="14"/>
  <c r="O56" i="6" l="1"/>
  <c r="P57" i="6"/>
  <c r="N56" i="6"/>
  <c r="N61" i="13"/>
  <c r="I60" i="11"/>
  <c r="K61" i="11"/>
  <c r="L61" i="11" s="1"/>
  <c r="L60" i="11"/>
  <c r="M60" i="11" s="1"/>
  <c r="O56" i="9"/>
  <c r="N56" i="9"/>
  <c r="P57" i="9"/>
  <c r="O55" i="8"/>
  <c r="P56" i="8"/>
  <c r="N55" i="8"/>
  <c r="G61" i="11"/>
  <c r="H61" i="11" s="1"/>
  <c r="H60" i="11"/>
  <c r="N60" i="11"/>
  <c r="M61" i="13"/>
  <c r="P55" i="15"/>
  <c r="P55" i="14" s="1"/>
  <c r="N55" i="14"/>
  <c r="N56" i="15"/>
  <c r="E61" i="11"/>
  <c r="O54" i="7"/>
  <c r="P55" i="7"/>
  <c r="N54" i="7"/>
  <c r="I61" i="13"/>
  <c r="O52" i="5"/>
  <c r="O52" i="4" s="1"/>
  <c r="P53" i="5"/>
  <c r="P52" i="4"/>
  <c r="N52" i="5"/>
  <c r="N52" i="4" s="1"/>
  <c r="M59" i="11"/>
  <c r="N57" i="9" l="1"/>
  <c r="O57" i="9"/>
  <c r="P58" i="9"/>
  <c r="O55" i="7"/>
  <c r="P56" i="7"/>
  <c r="N55" i="7"/>
  <c r="I61" i="11"/>
  <c r="M61" i="11"/>
  <c r="O57" i="6"/>
  <c r="P58" i="6"/>
  <c r="N57" i="6"/>
  <c r="O53" i="5"/>
  <c r="O53" i="4" s="1"/>
  <c r="P53" i="4"/>
  <c r="P54" i="5"/>
  <c r="N53" i="5"/>
  <c r="N53" i="4" s="1"/>
  <c r="O56" i="8"/>
  <c r="P57" i="8"/>
  <c r="N56" i="8"/>
  <c r="N61" i="11"/>
  <c r="P56" i="15"/>
  <c r="P56" i="14" s="1"/>
  <c r="N56" i="14"/>
  <c r="O54" i="5" l="1"/>
  <c r="O54" i="4" s="1"/>
  <c r="P55" i="5"/>
  <c r="N54" i="5"/>
  <c r="N54" i="4" s="1"/>
  <c r="P54" i="4"/>
  <c r="P59" i="9"/>
  <c r="N58" i="9"/>
  <c r="O58" i="9"/>
  <c r="O58" i="6"/>
  <c r="P59" i="6"/>
  <c r="N58" i="6"/>
  <c r="O57" i="8"/>
  <c r="P58" i="8"/>
  <c r="N57" i="8"/>
  <c r="O56" i="7"/>
  <c r="P57" i="7"/>
  <c r="N56" i="7"/>
  <c r="O55" i="5" l="1"/>
  <c r="O55" i="4" s="1"/>
  <c r="P55" i="4"/>
  <c r="P56" i="5"/>
  <c r="N55" i="5"/>
  <c r="N55" i="4" s="1"/>
  <c r="O58" i="8"/>
  <c r="P59" i="8"/>
  <c r="N58" i="8"/>
  <c r="O57" i="7"/>
  <c r="P58" i="7"/>
  <c r="N57" i="7"/>
  <c r="O59" i="6"/>
  <c r="P60" i="6"/>
  <c r="N59" i="6"/>
  <c r="P60" i="9"/>
  <c r="O59" i="9"/>
  <c r="N59" i="9"/>
  <c r="O60" i="6" l="1"/>
  <c r="P61" i="6"/>
  <c r="N60" i="6"/>
  <c r="O60" i="9"/>
  <c r="P61" i="9"/>
  <c r="N60" i="9"/>
  <c r="O59" i="8"/>
  <c r="P60" i="8"/>
  <c r="N59" i="8"/>
  <c r="O56" i="5"/>
  <c r="O56" i="4" s="1"/>
  <c r="P57" i="5"/>
  <c r="N56" i="5"/>
  <c r="N56" i="4" s="1"/>
  <c r="P56" i="4"/>
  <c r="O58" i="7"/>
  <c r="P59" i="7"/>
  <c r="N58" i="7"/>
  <c r="O60" i="8" l="1"/>
  <c r="P61" i="8"/>
  <c r="N60" i="8"/>
  <c r="O59" i="7"/>
  <c r="P60" i="7"/>
  <c r="N59" i="7"/>
  <c r="O61" i="6"/>
  <c r="P62" i="6"/>
  <c r="N61" i="6"/>
  <c r="O57" i="5"/>
  <c r="O57" i="4" s="1"/>
  <c r="P58" i="5"/>
  <c r="P57" i="4"/>
  <c r="N57" i="5"/>
  <c r="N57" i="4" s="1"/>
  <c r="N61" i="9"/>
  <c r="P62" i="9"/>
  <c r="O61" i="9"/>
  <c r="P63" i="9" l="1"/>
  <c r="O62" i="9"/>
  <c r="N62" i="9"/>
  <c r="O61" i="8"/>
  <c r="P62" i="8"/>
  <c r="N61" i="8"/>
  <c r="O62" i="6"/>
  <c r="P63" i="6"/>
  <c r="N62" i="6"/>
  <c r="O58" i="5"/>
  <c r="O58" i="4" s="1"/>
  <c r="P58" i="4"/>
  <c r="P59" i="5"/>
  <c r="N58" i="5"/>
  <c r="N58" i="4" s="1"/>
  <c r="O60" i="7"/>
  <c r="P61" i="7"/>
  <c r="N60" i="7"/>
  <c r="O61" i="7" l="1"/>
  <c r="P62" i="7"/>
  <c r="N61" i="7"/>
  <c r="O63" i="6"/>
  <c r="P64" i="6"/>
  <c r="N63" i="6"/>
  <c r="O59" i="5"/>
  <c r="O59" i="4" s="1"/>
  <c r="P59" i="4"/>
  <c r="P60" i="5"/>
  <c r="N59" i="5"/>
  <c r="N59" i="4" s="1"/>
  <c r="O62" i="8"/>
  <c r="P63" i="8"/>
  <c r="N62" i="8"/>
  <c r="P64" i="9"/>
  <c r="O63" i="9"/>
  <c r="N63" i="9"/>
  <c r="O63" i="8" l="1"/>
  <c r="P64" i="8"/>
  <c r="N63" i="8"/>
  <c r="O64" i="9"/>
  <c r="P65" i="9"/>
  <c r="N64" i="9"/>
  <c r="O62" i="7"/>
  <c r="P63" i="7"/>
  <c r="N62" i="7"/>
  <c r="O60" i="5"/>
  <c r="O60" i="4" s="1"/>
  <c r="P60" i="4"/>
  <c r="P61" i="5"/>
  <c r="N60" i="5"/>
  <c r="N60" i="4" s="1"/>
  <c r="O64" i="6"/>
  <c r="P65" i="6"/>
  <c r="N64" i="6"/>
  <c r="O63" i="7" l="1"/>
  <c r="P64" i="7"/>
  <c r="N63" i="7"/>
  <c r="O65" i="6"/>
  <c r="P66" i="6"/>
  <c r="N65" i="6"/>
  <c r="O64" i="8"/>
  <c r="P65" i="8"/>
  <c r="N64" i="8"/>
  <c r="O61" i="5"/>
  <c r="O61" i="4" s="1"/>
  <c r="P62" i="5"/>
  <c r="N61" i="5"/>
  <c r="N61" i="4" s="1"/>
  <c r="P61" i="4"/>
  <c r="N65" i="9"/>
  <c r="P66" i="9"/>
  <c r="O65" i="9"/>
  <c r="O65" i="8" l="1"/>
  <c r="P66" i="8"/>
  <c r="N65" i="8"/>
  <c r="P67" i="9"/>
  <c r="O66" i="9"/>
  <c r="N66" i="9"/>
  <c r="O62" i="5"/>
  <c r="O62" i="4" s="1"/>
  <c r="P63" i="5"/>
  <c r="P62" i="4"/>
  <c r="N62" i="5"/>
  <c r="N62" i="4" s="1"/>
  <c r="O64" i="7"/>
  <c r="P65" i="7"/>
  <c r="N64" i="7"/>
  <c r="O66" i="6"/>
  <c r="P67" i="6"/>
  <c r="N66" i="6"/>
  <c r="O63" i="5" l="1"/>
  <c r="O63" i="4" s="1"/>
  <c r="P63" i="4"/>
  <c r="P64" i="5"/>
  <c r="N63" i="5"/>
  <c r="N63" i="4" s="1"/>
  <c r="O67" i="6"/>
  <c r="P68" i="6"/>
  <c r="N67" i="6"/>
  <c r="O65" i="7"/>
  <c r="P66" i="7"/>
  <c r="N65" i="7"/>
  <c r="P68" i="9"/>
  <c r="O67" i="9"/>
  <c r="N67" i="9"/>
  <c r="O66" i="8"/>
  <c r="P67" i="8"/>
  <c r="N66" i="8"/>
  <c r="O68" i="6" l="1"/>
  <c r="P69" i="6"/>
  <c r="N68" i="6"/>
  <c r="O67" i="8"/>
  <c r="P68" i="8"/>
  <c r="N67" i="8"/>
  <c r="O68" i="9"/>
  <c r="P69" i="9"/>
  <c r="N68" i="9"/>
  <c r="O64" i="5"/>
  <c r="O64" i="4" s="1"/>
  <c r="P64" i="4"/>
  <c r="P65" i="5"/>
  <c r="N64" i="5"/>
  <c r="N64" i="4" s="1"/>
  <c r="O66" i="7"/>
  <c r="P67" i="7"/>
  <c r="N66" i="7"/>
  <c r="N69" i="9" l="1"/>
  <c r="O69" i="9"/>
  <c r="P70" i="9"/>
  <c r="O67" i="7"/>
  <c r="P68" i="7"/>
  <c r="N67" i="7"/>
  <c r="O69" i="6"/>
  <c r="P70" i="6"/>
  <c r="N69" i="6"/>
  <c r="O65" i="5"/>
  <c r="O65" i="4" s="1"/>
  <c r="P66" i="5"/>
  <c r="P65" i="4"/>
  <c r="N65" i="5"/>
  <c r="N65" i="4" s="1"/>
  <c r="O68" i="8"/>
  <c r="P69" i="8"/>
  <c r="N68" i="8"/>
  <c r="O70" i="6" l="1"/>
  <c r="P71" i="6"/>
  <c r="N70" i="6"/>
  <c r="O69" i="8"/>
  <c r="P70" i="8"/>
  <c r="N69" i="8"/>
  <c r="O66" i="5"/>
  <c r="O66" i="4" s="1"/>
  <c r="P67" i="5"/>
  <c r="N66" i="5"/>
  <c r="N66" i="4" s="1"/>
  <c r="P66" i="4"/>
  <c r="P71" i="9"/>
  <c r="O70" i="9"/>
  <c r="N70" i="9"/>
  <c r="O68" i="7"/>
  <c r="P69" i="7"/>
  <c r="N68" i="7"/>
  <c r="O69" i="7" l="1"/>
  <c r="P70" i="7"/>
  <c r="N69" i="7"/>
  <c r="N71" i="9"/>
  <c r="O71" i="9"/>
  <c r="P72" i="9"/>
  <c r="O71" i="6"/>
  <c r="P72" i="6"/>
  <c r="N71" i="6"/>
  <c r="O67" i="5"/>
  <c r="O67" i="4" s="1"/>
  <c r="P67" i="4"/>
  <c r="P68" i="5"/>
  <c r="N67" i="5"/>
  <c r="N67" i="4" s="1"/>
  <c r="O70" i="8"/>
  <c r="P71" i="8"/>
  <c r="N70" i="8"/>
  <c r="O68" i="5" l="1"/>
  <c r="O68" i="4" s="1"/>
  <c r="P69" i="5"/>
  <c r="P68" i="4"/>
  <c r="N68" i="5"/>
  <c r="N68" i="4" s="1"/>
  <c r="O71" i="8"/>
  <c r="P72" i="8"/>
  <c r="N71" i="8"/>
  <c r="O70" i="7"/>
  <c r="P71" i="7"/>
  <c r="N70" i="7"/>
  <c r="O72" i="6"/>
  <c r="P73" i="6"/>
  <c r="N72" i="6"/>
  <c r="O72" i="9"/>
  <c r="N72" i="9"/>
  <c r="P73" i="9"/>
  <c r="O73" i="6" l="1"/>
  <c r="P74" i="6"/>
  <c r="N73" i="6"/>
  <c r="N73" i="9"/>
  <c r="O73" i="9"/>
  <c r="P74" i="9"/>
  <c r="O72" i="8"/>
  <c r="P73" i="8"/>
  <c r="N72" i="8"/>
  <c r="O69" i="5"/>
  <c r="O69" i="4" s="1"/>
  <c r="P69" i="4"/>
  <c r="P70" i="5"/>
  <c r="N69" i="5"/>
  <c r="N69" i="4" s="1"/>
  <c r="O71" i="7"/>
  <c r="P72" i="7"/>
  <c r="N71" i="7"/>
  <c r="O73" i="8" l="1"/>
  <c r="P74" i="8"/>
  <c r="N73" i="8"/>
  <c r="O72" i="7"/>
  <c r="P73" i="7"/>
  <c r="N72" i="7"/>
  <c r="O74" i="6"/>
  <c r="P75" i="6"/>
  <c r="N74" i="6"/>
  <c r="O70" i="5"/>
  <c r="O70" i="4" s="1"/>
  <c r="P71" i="5"/>
  <c r="N70" i="5"/>
  <c r="N70" i="4" s="1"/>
  <c r="P70" i="4"/>
  <c r="P75" i="9"/>
  <c r="N74" i="9"/>
  <c r="O74" i="9"/>
  <c r="O71" i="5" l="1"/>
  <c r="O71" i="4" s="1"/>
  <c r="P71" i="4"/>
  <c r="P72" i="5"/>
  <c r="N71" i="5"/>
  <c r="N71" i="4" s="1"/>
  <c r="P76" i="9"/>
  <c r="O75" i="9"/>
  <c r="N75" i="9"/>
  <c r="O75" i="6"/>
  <c r="P76" i="6"/>
  <c r="N75" i="6"/>
  <c r="O74" i="8"/>
  <c r="P75" i="8"/>
  <c r="N74" i="8"/>
  <c r="O73" i="7"/>
  <c r="P74" i="7"/>
  <c r="N73" i="7"/>
  <c r="O74" i="7" l="1"/>
  <c r="P75" i="7"/>
  <c r="N74" i="7"/>
  <c r="O75" i="8"/>
  <c r="P76" i="8"/>
  <c r="N75" i="8"/>
  <c r="O72" i="5"/>
  <c r="O72" i="4" s="1"/>
  <c r="P73" i="5"/>
  <c r="N72" i="5"/>
  <c r="N72" i="4" s="1"/>
  <c r="P72" i="4"/>
  <c r="O76" i="6"/>
  <c r="P77" i="6"/>
  <c r="N76" i="6"/>
  <c r="O76" i="9"/>
  <c r="P77" i="9"/>
  <c r="N76" i="9"/>
  <c r="O73" i="5" l="1"/>
  <c r="O73" i="4" s="1"/>
  <c r="P73" i="4"/>
  <c r="P74" i="5"/>
  <c r="N73" i="5"/>
  <c r="N73" i="4" s="1"/>
  <c r="O77" i="6"/>
  <c r="P78" i="6"/>
  <c r="N77" i="6"/>
  <c r="N77" i="9"/>
  <c r="P78" i="9"/>
  <c r="O77" i="9"/>
  <c r="O75" i="7"/>
  <c r="P76" i="7"/>
  <c r="N75" i="7"/>
  <c r="O76" i="8"/>
  <c r="P77" i="8"/>
  <c r="N76" i="8"/>
  <c r="O76" i="7" l="1"/>
  <c r="P77" i="7"/>
  <c r="N76" i="7"/>
  <c r="O77" i="8"/>
  <c r="P78" i="8"/>
  <c r="N77" i="8"/>
  <c r="O74" i="5"/>
  <c r="O74" i="4" s="1"/>
  <c r="P75" i="5"/>
  <c r="N74" i="5"/>
  <c r="N74" i="4" s="1"/>
  <c r="P74" i="4"/>
  <c r="O78" i="6"/>
  <c r="P79" i="6"/>
  <c r="N78" i="6"/>
  <c r="P79" i="9"/>
  <c r="O78" i="9"/>
  <c r="N78" i="9"/>
  <c r="O79" i="6" l="1"/>
  <c r="P80" i="6"/>
  <c r="N79" i="6"/>
  <c r="O75" i="5"/>
  <c r="O75" i="4" s="1"/>
  <c r="P75" i="4"/>
  <c r="P76" i="5"/>
  <c r="N75" i="5"/>
  <c r="N75" i="4" s="1"/>
  <c r="P80" i="9"/>
  <c r="O79" i="9"/>
  <c r="N79" i="9"/>
  <c r="O77" i="7"/>
  <c r="P78" i="7"/>
  <c r="N77" i="7"/>
  <c r="O78" i="8"/>
  <c r="P79" i="8"/>
  <c r="N78" i="8"/>
  <c r="O78" i="7" l="1"/>
  <c r="P79" i="7"/>
  <c r="N78" i="7"/>
  <c r="O79" i="8"/>
  <c r="P80" i="8"/>
  <c r="N79" i="8"/>
  <c r="O80" i="9"/>
  <c r="P81" i="9"/>
  <c r="N80" i="9"/>
  <c r="O80" i="6"/>
  <c r="P81" i="6"/>
  <c r="N80" i="6"/>
  <c r="O76" i="5"/>
  <c r="O76" i="4" s="1"/>
  <c r="P77" i="5"/>
  <c r="P76" i="4"/>
  <c r="N76" i="5"/>
  <c r="N76" i="4" s="1"/>
  <c r="N81" i="9" l="1"/>
  <c r="P82" i="9"/>
  <c r="O81" i="9"/>
  <c r="O81" i="6"/>
  <c r="P82" i="6"/>
  <c r="N81" i="6"/>
  <c r="O79" i="7"/>
  <c r="P80" i="7"/>
  <c r="N79" i="7"/>
  <c r="O77" i="5"/>
  <c r="O77" i="4" s="1"/>
  <c r="P77" i="4"/>
  <c r="P78" i="5"/>
  <c r="N77" i="5"/>
  <c r="N77" i="4" s="1"/>
  <c r="O80" i="8"/>
  <c r="P81" i="8"/>
  <c r="N80" i="8"/>
  <c r="O78" i="5" l="1"/>
  <c r="O78" i="4" s="1"/>
  <c r="P78" i="4"/>
  <c r="P79" i="5"/>
  <c r="N78" i="5"/>
  <c r="N78" i="4" s="1"/>
  <c r="O80" i="7"/>
  <c r="P81" i="7"/>
  <c r="N80" i="7"/>
  <c r="O81" i="8"/>
  <c r="P82" i="8"/>
  <c r="N81" i="8"/>
  <c r="P83" i="9"/>
  <c r="O82" i="9"/>
  <c r="N82" i="9"/>
  <c r="O82" i="6"/>
  <c r="P83" i="6"/>
  <c r="N82" i="6"/>
  <c r="O79" i="5" l="1"/>
  <c r="O79" i="4" s="1"/>
  <c r="P79" i="4"/>
  <c r="P80" i="5"/>
  <c r="N79" i="5"/>
  <c r="N79" i="4" s="1"/>
  <c r="P84" i="9"/>
  <c r="O83" i="9"/>
  <c r="N83" i="9"/>
  <c r="O81" i="7"/>
  <c r="P82" i="7"/>
  <c r="N81" i="7"/>
  <c r="O83" i="6"/>
  <c r="P84" i="6"/>
  <c r="N83" i="6"/>
  <c r="O82" i="8"/>
  <c r="P83" i="8"/>
  <c r="N82" i="8"/>
  <c r="O84" i="6" l="1"/>
  <c r="N84" i="6"/>
  <c r="O83" i="8"/>
  <c r="P84" i="8"/>
  <c r="N83" i="8"/>
  <c r="O80" i="5"/>
  <c r="O80" i="4" s="1"/>
  <c r="P81" i="5"/>
  <c r="P80" i="4"/>
  <c r="N80" i="5"/>
  <c r="N80" i="4" s="1"/>
  <c r="O82" i="7"/>
  <c r="P83" i="7"/>
  <c r="N82" i="7"/>
  <c r="O84" i="9"/>
  <c r="N84" i="9"/>
  <c r="O84" i="8" l="1"/>
  <c r="N84" i="8"/>
  <c r="O81" i="5"/>
  <c r="O81" i="4" s="1"/>
  <c r="P81" i="4"/>
  <c r="P82" i="5"/>
  <c r="N81" i="5"/>
  <c r="N81" i="4" s="1"/>
  <c r="O83" i="7"/>
  <c r="P84" i="7"/>
  <c r="N83" i="7"/>
  <c r="O84" i="7" l="1"/>
  <c r="N84" i="7"/>
  <c r="O82" i="5"/>
  <c r="O82" i="4" s="1"/>
  <c r="P83" i="5"/>
  <c r="N82" i="5"/>
  <c r="N82" i="4" s="1"/>
  <c r="P82" i="4"/>
  <c r="O83" i="5" l="1"/>
  <c r="O83" i="4" s="1"/>
  <c r="P83" i="4"/>
  <c r="P84" i="5"/>
  <c r="N83" i="5"/>
  <c r="N83" i="4" s="1"/>
  <c r="O84" i="5" l="1"/>
  <c r="O84" i="4" s="1"/>
  <c r="P84" i="4"/>
  <c r="N84" i="5"/>
  <c r="N84" i="4" s="1"/>
</calcChain>
</file>

<file path=xl/sharedStrings.xml><?xml version="1.0" encoding="utf-8"?>
<sst xmlns="http://schemas.openxmlformats.org/spreadsheetml/2006/main" count="630" uniqueCount="89">
  <si>
    <t xml:space="preserve">Balance in </t>
  </si>
  <si>
    <t>2019 GRC</t>
  </si>
  <si>
    <t>Description</t>
  </si>
  <si>
    <t>Energy</t>
  </si>
  <si>
    <t>Amortizatin</t>
  </si>
  <si>
    <t>Get to Zero Deferral Requested</t>
  </si>
  <si>
    <t>Electric</t>
  </si>
  <si>
    <t>Depreciation</t>
  </si>
  <si>
    <t>Carrying Charges</t>
  </si>
  <si>
    <t>N/A</t>
  </si>
  <si>
    <t>DFIT</t>
  </si>
  <si>
    <t>Total</t>
  </si>
  <si>
    <t>Get to Zero Deferral Pending</t>
  </si>
  <si>
    <t>AMI Deferral Requested</t>
  </si>
  <si>
    <t>Deferred Return</t>
  </si>
  <si>
    <t>AMI Deferral Pending</t>
  </si>
  <si>
    <t>Gas</t>
  </si>
  <si>
    <t>Combined</t>
  </si>
  <si>
    <t>GTZ Deferral Total</t>
  </si>
  <si>
    <t>AMI Deferral Total</t>
  </si>
  <si>
    <t>Puget Sound Energy</t>
  </si>
  <si>
    <t>GTZ - Common Deferred Depreciation</t>
  </si>
  <si>
    <t>Amortization starts May 1, 2020 and ends Apr 30, 2023 (36 months)</t>
  </si>
  <si>
    <t>#4073xxxx</t>
  </si>
  <si>
    <t>Actual Deferral</t>
  </si>
  <si>
    <t>#1823xxxx</t>
  </si>
  <si>
    <t>#2830xxxx</t>
  </si>
  <si>
    <t xml:space="preserve">Monthly </t>
  </si>
  <si>
    <t>Balance</t>
  </si>
  <si>
    <t>AMA Gross</t>
  </si>
  <si>
    <t>Monthly</t>
  </si>
  <si>
    <t>Accumulated</t>
  </si>
  <si>
    <t>AMA Accum.</t>
  </si>
  <si>
    <t>AMA</t>
  </si>
  <si>
    <t>Accum DFIT</t>
  </si>
  <si>
    <t>AMA net of</t>
  </si>
  <si>
    <t>Month/</t>
  </si>
  <si>
    <t>Activity</t>
  </si>
  <si>
    <t>Amortization</t>
  </si>
  <si>
    <t>Net</t>
  </si>
  <si>
    <t>net of</t>
  </si>
  <si>
    <t>Period</t>
  </si>
  <si>
    <t xml:space="preserve">(a) </t>
  </si>
  <si>
    <t>(b)</t>
  </si>
  <si>
    <t xml:space="preserve">(c) </t>
  </si>
  <si>
    <t xml:space="preserve">(d) = (b) / </t>
  </si>
  <si>
    <t>(e) = prior mo - (d)</t>
  </si>
  <si>
    <t>(f)</t>
  </si>
  <si>
    <t>(g) = (c) + (f)</t>
  </si>
  <si>
    <t>(h) = (-(a) * 21%)</t>
  </si>
  <si>
    <t xml:space="preserve"> (i) = prior mo - (h) </t>
  </si>
  <si>
    <t>(j)</t>
  </si>
  <si>
    <t>(k) = (g) + (j)</t>
  </si>
  <si>
    <t>AA &amp; ADFIT</t>
  </si>
  <si>
    <t>36mos.(3yrs.)</t>
  </si>
  <si>
    <t>+ ((d) * 21%)</t>
  </si>
  <si>
    <t>Beginning</t>
  </si>
  <si>
    <t>Rate Yr</t>
  </si>
  <si>
    <t>GTZ - Carrying Charges Deferral</t>
  </si>
  <si>
    <t>GTZ Rebuttal with Rate Effective Date Pushed out to July 2020</t>
  </si>
  <si>
    <t>GTZ Depr Def Tranche 1</t>
  </si>
  <si>
    <t>&lt;=old, not used after March 2020</t>
  </si>
  <si>
    <t>&lt;=new</t>
  </si>
  <si>
    <t>Elec Def</t>
  </si>
  <si>
    <t>Gas Def</t>
  </si>
  <si>
    <t>Tot Def</t>
  </si>
  <si>
    <t>Elec Amort</t>
  </si>
  <si>
    <t>Gas Amort</t>
  </si>
  <si>
    <t>Tot Amort</t>
  </si>
  <si>
    <t>Elec DFIT</t>
  </si>
  <si>
    <t>Gas DFIT</t>
  </si>
  <si>
    <t>Tot DFIT</t>
  </si>
  <si>
    <t>Elec Bal</t>
  </si>
  <si>
    <t>Gas Bal</t>
  </si>
  <si>
    <t>Tot Bal</t>
  </si>
  <si>
    <t>carrying charge tranche 1</t>
  </si>
  <si>
    <t>AMI - Eletric Depreciation Deferral</t>
  </si>
  <si>
    <t>AMI - Eletric Return on June 2018 Rate Base</t>
  </si>
  <si>
    <t>AMI - Gas Return on June 2018 Rate Base</t>
  </si>
  <si>
    <t>AMI ACTUAL Depreciation Deferral</t>
  </si>
  <si>
    <t>AMI ACTUAL  Equity Reserve</t>
  </si>
  <si>
    <t>Cumulative</t>
  </si>
  <si>
    <t>GRC</t>
  </si>
  <si>
    <t>EOP</t>
  </si>
  <si>
    <t>Dep &amp; CC</t>
  </si>
  <si>
    <t>Annual</t>
  </si>
  <si>
    <t>Amort</t>
  </si>
  <si>
    <t>Dep &amp; Ret</t>
  </si>
  <si>
    <t>Annual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</si>
</sst>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Helv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 applyAlignment="1">
      <alignment horizontal="center"/>
    </xf>
    <xf numFmtId="9" fontId="0" fillId="0" borderId="0" xfId="2" applyFont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NumberFormat="1" applyFont="1" applyAlignment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14" fontId="6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Continuous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6" fontId="9" fillId="0" borderId="0" xfId="0" applyNumberFormat="1" applyFont="1" applyFill="1" applyBorder="1"/>
    <xf numFmtId="6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Fill="1" applyBorder="1"/>
    <xf numFmtId="5" fontId="9" fillId="0" borderId="6" xfId="0" applyNumberFormat="1" applyFont="1" applyFill="1" applyBorder="1"/>
    <xf numFmtId="0" fontId="9" fillId="0" borderId="7" xfId="0" applyNumberFormat="1" applyFont="1" applyBorder="1" applyAlignment="1"/>
    <xf numFmtId="17" fontId="9" fillId="0" borderId="0" xfId="0" applyNumberFormat="1" applyFont="1" applyFill="1" applyBorder="1"/>
    <xf numFmtId="38" fontId="9" fillId="0" borderId="0" xfId="0" applyNumberFormat="1" applyFont="1" applyFill="1" applyBorder="1"/>
    <xf numFmtId="164" fontId="9" fillId="0" borderId="0" xfId="0" applyNumberFormat="1" applyFont="1" applyFill="1" applyBorder="1"/>
    <xf numFmtId="164" fontId="9" fillId="0" borderId="7" xfId="0" applyNumberFormat="1" applyFont="1" applyBorder="1" applyAlignment="1"/>
    <xf numFmtId="164" fontId="11" fillId="0" borderId="0" xfId="0" applyNumberFormat="1" applyFont="1" applyFill="1" applyBorder="1"/>
    <xf numFmtId="164" fontId="9" fillId="0" borderId="6" xfId="0" applyNumberFormat="1" applyFont="1" applyFill="1" applyBorder="1"/>
    <xf numFmtId="14" fontId="9" fillId="0" borderId="0" xfId="0" applyNumberFormat="1" applyFont="1" applyFill="1" applyBorder="1"/>
    <xf numFmtId="164" fontId="9" fillId="0" borderId="7" xfId="0" applyNumberFormat="1" applyFont="1" applyFill="1" applyBorder="1" applyAlignment="1"/>
    <xf numFmtId="17" fontId="9" fillId="2" borderId="0" xfId="0" applyNumberFormat="1" applyFont="1" applyFill="1" applyBorder="1"/>
    <xf numFmtId="17" fontId="12" fillId="2" borderId="0" xfId="0" applyNumberFormat="1" applyFont="1" applyFill="1" applyBorder="1"/>
    <xf numFmtId="164" fontId="11" fillId="2" borderId="0" xfId="0" applyNumberFormat="1" applyFont="1" applyFill="1" applyBorder="1"/>
    <xf numFmtId="164" fontId="9" fillId="2" borderId="0" xfId="0" applyNumberFormat="1" applyFont="1" applyFill="1" applyBorder="1"/>
    <xf numFmtId="164" fontId="9" fillId="2" borderId="6" xfId="0" applyNumberFormat="1" applyFont="1" applyFill="1" applyBorder="1"/>
    <xf numFmtId="164" fontId="9" fillId="2" borderId="7" xfId="0" applyNumberFormat="1" applyFont="1" applyFill="1" applyBorder="1" applyAlignment="1"/>
    <xf numFmtId="164" fontId="13" fillId="2" borderId="0" xfId="0" applyNumberFormat="1" applyFont="1" applyFill="1" applyBorder="1"/>
    <xf numFmtId="43" fontId="0" fillId="0" borderId="0" xfId="0" applyNumberFormat="1"/>
    <xf numFmtId="41" fontId="9" fillId="0" borderId="0" xfId="0" applyNumberFormat="1" applyFont="1" applyFill="1" applyBorder="1"/>
    <xf numFmtId="0" fontId="9" fillId="0" borderId="0" xfId="0" applyNumberFormat="1" applyFont="1" applyBorder="1" applyAlignment="1"/>
    <xf numFmtId="0" fontId="2" fillId="0" borderId="0" xfId="0" applyFont="1"/>
    <xf numFmtId="0" fontId="14" fillId="3" borderId="0" xfId="0" applyFont="1" applyFill="1" applyAlignment="1">
      <alignment vertical="top"/>
    </xf>
    <xf numFmtId="10" fontId="0" fillId="0" borderId="0" xfId="2" applyNumberFormat="1" applyFont="1"/>
    <xf numFmtId="0" fontId="2" fillId="0" borderId="0" xfId="0" applyFont="1" applyAlignment="1">
      <alignment horizontal="center"/>
    </xf>
    <xf numFmtId="17" fontId="0" fillId="0" borderId="0" xfId="0" applyNumberFormat="1"/>
    <xf numFmtId="164" fontId="0" fillId="0" borderId="0" xfId="1" applyNumberFormat="1" applyFont="1"/>
    <xf numFmtId="164" fontId="0" fillId="4" borderId="0" xfId="1" applyNumberFormat="1" applyFont="1" applyFill="1"/>
    <xf numFmtId="164" fontId="0" fillId="5" borderId="0" xfId="1" applyNumberFormat="1" applyFont="1" applyFill="1"/>
    <xf numFmtId="0" fontId="9" fillId="0" borderId="1" xfId="0" applyNumberFormat="1" applyFont="1" applyBorder="1" applyAlignment="1"/>
    <xf numFmtId="164" fontId="11" fillId="0" borderId="1" xfId="0" applyNumberFormat="1" applyFont="1" applyFill="1" applyBorder="1"/>
    <xf numFmtId="0" fontId="9" fillId="0" borderId="8" xfId="0" applyNumberFormat="1" applyFont="1" applyBorder="1" applyAlignment="1"/>
    <xf numFmtId="0" fontId="9" fillId="0" borderId="9" xfId="0" applyNumberFormat="1" applyFont="1" applyBorder="1" applyAlignment="1"/>
    <xf numFmtId="0" fontId="9" fillId="0" borderId="0" xfId="0" applyNumberFormat="1" applyFont="1" applyAlignment="1"/>
    <xf numFmtId="164" fontId="11" fillId="0" borderId="0" xfId="0" applyNumberFormat="1" applyFont="1" applyFill="1"/>
    <xf numFmtId="17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15" fillId="0" borderId="0" xfId="0" applyNumberFormat="1" applyFont="1" applyAlignment="1"/>
    <xf numFmtId="164" fontId="16" fillId="0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Continuous"/>
    </xf>
    <xf numFmtId="14" fontId="2" fillId="0" borderId="0" xfId="0" applyNumberFormat="1" applyFont="1" applyFill="1" applyAlignment="1">
      <alignment horizontal="centerContinuous"/>
    </xf>
    <xf numFmtId="1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indent="1"/>
    </xf>
    <xf numFmtId="42" fontId="0" fillId="0" borderId="0" xfId="0" applyNumberFormat="1" applyFill="1"/>
    <xf numFmtId="41" fontId="0" fillId="0" borderId="0" xfId="0" applyNumberFormat="1" applyFill="1" applyAlignment="1">
      <alignment horizontal="right"/>
    </xf>
    <xf numFmtId="41" fontId="0" fillId="0" borderId="0" xfId="0" applyNumberFormat="1" applyFill="1"/>
    <xf numFmtId="42" fontId="0" fillId="0" borderId="2" xfId="0" applyNumberFormat="1" applyFill="1" applyBorder="1"/>
    <xf numFmtId="9" fontId="0" fillId="0" borderId="0" xfId="2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Misc%20Requests/2020/Deferral%20Turnarounds%20GTZ%20AMI/Deprec%20and%20Carrying%20Chg%20Defer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ing DFIT"/>
      <sheetName val="AMI=&gt;"/>
      <sheetName val="Deprec Def AMI Trnc1"/>
      <sheetName val="Deprec Def AMI Trnc2"/>
      <sheetName val="Return AMI"/>
      <sheetName val="AMI Equity Resv"/>
      <sheetName val="DFit AMI Trnc1"/>
      <sheetName val="DFit AMI Trnc2"/>
      <sheetName val="DRFIT AMI Return &amp; Eqty Resv"/>
      <sheetName val="GTZ=&gt;"/>
      <sheetName val="Depreciation Deferral GTZ"/>
      <sheetName val="Carrying Chg GTZ"/>
      <sheetName val="DFIT GTZ"/>
      <sheetName val="EV=&gt;"/>
      <sheetName val="EV (not in GRC)"/>
      <sheetName val="EV Equity Reserve"/>
      <sheetName val="DFIT EV"/>
    </sheetNames>
    <sheetDataSet>
      <sheetData sheetId="0" refreshError="1"/>
      <sheetData sheetId="1" refreshError="1"/>
      <sheetData sheetId="2">
        <row r="1">
          <cell r="B1">
            <v>18239211</v>
          </cell>
        </row>
      </sheetData>
      <sheetData sheetId="3">
        <row r="1">
          <cell r="B1">
            <v>18239261</v>
          </cell>
        </row>
      </sheetData>
      <sheetData sheetId="4">
        <row r="1">
          <cell r="B1">
            <v>18609871</v>
          </cell>
        </row>
      </sheetData>
      <sheetData sheetId="5">
        <row r="1">
          <cell r="B1">
            <v>25301171</v>
          </cell>
        </row>
      </sheetData>
      <sheetData sheetId="6">
        <row r="1">
          <cell r="B1">
            <v>28300131</v>
          </cell>
        </row>
      </sheetData>
      <sheetData sheetId="7">
        <row r="1">
          <cell r="B1">
            <v>28300791</v>
          </cell>
        </row>
      </sheetData>
      <sheetData sheetId="8">
        <row r="1">
          <cell r="B1">
            <v>19000921</v>
          </cell>
        </row>
      </sheetData>
      <sheetData sheetId="9" refreshError="1"/>
      <sheetData sheetId="10">
        <row r="1">
          <cell r="B1">
            <v>18603033</v>
          </cell>
        </row>
      </sheetData>
      <sheetData sheetId="11">
        <row r="1">
          <cell r="B1">
            <v>18603043</v>
          </cell>
        </row>
      </sheetData>
      <sheetData sheetId="12">
        <row r="1">
          <cell r="B1">
            <v>28302033</v>
          </cell>
        </row>
        <row r="27">
          <cell r="AC27">
            <v>-13335</v>
          </cell>
        </row>
      </sheetData>
      <sheetData sheetId="13" refreshError="1"/>
      <sheetData sheetId="14">
        <row r="1">
          <cell r="B1">
            <v>18239231</v>
          </cell>
        </row>
      </sheetData>
      <sheetData sheetId="15">
        <row r="1">
          <cell r="B1" t="str">
            <v>25301181</v>
          </cell>
        </row>
      </sheetData>
      <sheetData sheetId="16">
        <row r="1">
          <cell r="B1">
            <v>28300073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22"/>
  <sheetViews>
    <sheetView tabSelected="1" workbookViewId="0">
      <pane xSplit="2" ySplit="6" topLeftCell="C7" activePane="bottomRight" state="frozen"/>
      <selection activeCell="P181" sqref="P181"/>
      <selection pane="topRight" activeCell="P181" sqref="P181"/>
      <selection pane="bottomLeft" activeCell="P181" sqref="P181"/>
      <selection pane="bottomRight" activeCell="F13" sqref="F13"/>
    </sheetView>
  </sheetViews>
  <sheetFormatPr defaultRowHeight="15" x14ac:dyDescent="0.25"/>
  <cols>
    <col min="1" max="1" width="29.140625" style="83" bestFit="1" customWidth="1"/>
    <col min="2" max="3" width="9.140625" style="83"/>
    <col min="4" max="4" width="12.42578125" style="83" bestFit="1" customWidth="1"/>
    <col min="5" max="6" width="12.5703125" style="83" bestFit="1" customWidth="1"/>
    <col min="7" max="16384" width="9.140625" style="83"/>
  </cols>
  <sheetData>
    <row r="4" spans="1:6" x14ac:dyDescent="0.25">
      <c r="D4" s="84"/>
      <c r="E4" s="84"/>
    </row>
    <row r="5" spans="1:6" x14ac:dyDescent="0.25">
      <c r="D5" s="85" t="s">
        <v>0</v>
      </c>
      <c r="E5" s="86">
        <v>44012</v>
      </c>
      <c r="F5" s="86" t="s">
        <v>1</v>
      </c>
    </row>
    <row r="6" spans="1:6" x14ac:dyDescent="0.25">
      <c r="A6" s="87" t="s">
        <v>2</v>
      </c>
      <c r="B6" s="87" t="s">
        <v>3</v>
      </c>
      <c r="C6" s="87"/>
      <c r="D6" s="87" t="s">
        <v>82</v>
      </c>
      <c r="E6" s="87" t="s">
        <v>83</v>
      </c>
      <c r="F6" s="1" t="s">
        <v>4</v>
      </c>
    </row>
    <row r="9" spans="1:6" x14ac:dyDescent="0.25">
      <c r="A9" s="83" t="s">
        <v>5</v>
      </c>
      <c r="B9" s="83" t="s">
        <v>6</v>
      </c>
    </row>
    <row r="10" spans="1:6" x14ac:dyDescent="0.25">
      <c r="A10" s="88" t="s">
        <v>7</v>
      </c>
      <c r="D10" s="89">
        <f>ROUND('GTZ Common'!O37,-5)</f>
        <v>16900000</v>
      </c>
      <c r="E10" s="89">
        <f>ROUND(SUM('GTZ Common'!D27,'GTZ Common'!G27)*0.6619,-5)</f>
        <v>19100000</v>
      </c>
      <c r="F10" s="89">
        <f>ROUND(SUM('GTZ Common'!F26:F37)*0.6619,-5)</f>
        <v>6700000</v>
      </c>
    </row>
    <row r="11" spans="1:6" x14ac:dyDescent="0.25">
      <c r="A11" s="88" t="s">
        <v>8</v>
      </c>
      <c r="D11" s="90" t="s">
        <v>9</v>
      </c>
      <c r="E11" s="91">
        <f>ROUND(SUM('GTZ CC Common'!D27,'GTZ CC Common'!G27)*0.6619,-5)</f>
        <v>800000</v>
      </c>
      <c r="F11" s="91">
        <f>ROUND(SUM('GTZ CC Common'!F26:F37)*0.6619,-5)</f>
        <v>300000</v>
      </c>
    </row>
    <row r="12" spans="1:6" x14ac:dyDescent="0.25">
      <c r="A12" s="88"/>
      <c r="D12" s="91"/>
      <c r="E12" s="91"/>
      <c r="F12" s="90"/>
    </row>
    <row r="13" spans="1:6" ht="15.75" thickBot="1" x14ac:dyDescent="0.3">
      <c r="A13" s="88" t="s">
        <v>11</v>
      </c>
      <c r="D13" s="92">
        <f>SUM(D10:D12)</f>
        <v>16900000</v>
      </c>
      <c r="E13" s="92">
        <f t="shared" ref="E13:F13" si="0">SUM(E10:E12)</f>
        <v>19900000</v>
      </c>
      <c r="F13" s="92">
        <f t="shared" si="0"/>
        <v>7000000</v>
      </c>
    </row>
    <row r="14" spans="1:6" ht="15.75" thickTop="1" x14ac:dyDescent="0.25">
      <c r="D14" s="93"/>
      <c r="E14" s="93"/>
      <c r="F14" s="91"/>
    </row>
    <row r="15" spans="1:6" x14ac:dyDescent="0.25">
      <c r="A15" s="83" t="s">
        <v>12</v>
      </c>
      <c r="B15" s="83" t="s">
        <v>6</v>
      </c>
      <c r="D15" s="91"/>
      <c r="E15" s="91"/>
      <c r="F15" s="91"/>
    </row>
    <row r="16" spans="1:6" x14ac:dyDescent="0.25">
      <c r="A16" s="88" t="s">
        <v>7</v>
      </c>
      <c r="D16" s="89">
        <v>0</v>
      </c>
      <c r="E16" s="89">
        <f>ROUND(SUM('GTZ Actuals'!$B$6:$B$15),-5)-E10</f>
        <v>1600000</v>
      </c>
      <c r="F16" s="89">
        <v>0</v>
      </c>
    </row>
    <row r="17" spans="1:6" x14ac:dyDescent="0.25">
      <c r="A17" s="88" t="s">
        <v>8</v>
      </c>
      <c r="D17" s="90">
        <v>0</v>
      </c>
      <c r="E17" s="91">
        <f>ROUND(SUM('GTZ CC Actuals'!$B$5:$B$15),-5)-E11</f>
        <v>-100000</v>
      </c>
      <c r="F17" s="91">
        <v>0</v>
      </c>
    </row>
    <row r="18" spans="1:6" x14ac:dyDescent="0.25">
      <c r="A18" s="88"/>
      <c r="D18" s="91"/>
      <c r="E18" s="91"/>
      <c r="F18" s="90"/>
    </row>
    <row r="19" spans="1:6" ht="15.75" thickBot="1" x14ac:dyDescent="0.3">
      <c r="A19" s="88" t="s">
        <v>11</v>
      </c>
      <c r="D19" s="92">
        <f>SUM(D16:D18)</f>
        <v>0</v>
      </c>
      <c r="E19" s="92">
        <f t="shared" ref="E19:F19" si="1">SUM(E16:E18)</f>
        <v>1500000</v>
      </c>
      <c r="F19" s="92">
        <f t="shared" si="1"/>
        <v>0</v>
      </c>
    </row>
    <row r="20" spans="1:6" ht="15.75" thickTop="1" x14ac:dyDescent="0.25">
      <c r="D20" s="93"/>
      <c r="E20" s="93"/>
      <c r="F20" s="93"/>
    </row>
    <row r="21" spans="1:6" x14ac:dyDescent="0.25">
      <c r="A21" s="83" t="s">
        <v>13</v>
      </c>
      <c r="B21" s="83" t="s">
        <v>6</v>
      </c>
      <c r="D21" s="91"/>
      <c r="E21" s="91"/>
      <c r="F21" s="91"/>
    </row>
    <row r="22" spans="1:6" x14ac:dyDescent="0.25">
      <c r="A22" s="88" t="s">
        <v>7</v>
      </c>
      <c r="D22" s="89">
        <f>ROUND(SUM('AMI E'!E37,'AMI E'!H37),-5)</f>
        <v>9400000</v>
      </c>
      <c r="E22" s="89">
        <f>ROUND(SUM('AMI E'!D27,'AMI E'!G27),-5)</f>
        <v>10700000</v>
      </c>
      <c r="F22" s="89">
        <f>ROUND(SUM('AMI E'!F26:F37),-5)</f>
        <v>3800000</v>
      </c>
    </row>
    <row r="23" spans="1:6" x14ac:dyDescent="0.25">
      <c r="A23" s="88" t="s">
        <v>14</v>
      </c>
      <c r="D23" s="90" t="s">
        <v>9</v>
      </c>
      <c r="E23" s="91">
        <f>ROUND(SUM('AMI RB Ret E'!D27,'AMI RB Ret E'!G28),-5)</f>
        <v>3000000</v>
      </c>
      <c r="F23" s="91">
        <f>ROUND(SUM('AMI RB Ret E'!F26:F37),-5)</f>
        <v>1100000</v>
      </c>
    </row>
    <row r="24" spans="1:6" x14ac:dyDescent="0.25">
      <c r="A24" s="88"/>
      <c r="D24" s="91"/>
      <c r="E24" s="91"/>
      <c r="F24" s="90"/>
    </row>
    <row r="25" spans="1:6" ht="15.75" thickBot="1" x14ac:dyDescent="0.3">
      <c r="A25" s="88" t="s">
        <v>11</v>
      </c>
      <c r="D25" s="92">
        <f>SUM(D22:D24)</f>
        <v>9400000</v>
      </c>
      <c r="E25" s="92">
        <f t="shared" ref="E25:F25" si="2">SUM(E22:E24)</f>
        <v>13700000</v>
      </c>
      <c r="F25" s="92">
        <f t="shared" si="2"/>
        <v>4900000</v>
      </c>
    </row>
    <row r="26" spans="1:6" ht="15.75" thickTop="1" x14ac:dyDescent="0.25">
      <c r="D26" s="91"/>
      <c r="E26" s="91"/>
      <c r="F26" s="91"/>
    </row>
    <row r="27" spans="1:6" x14ac:dyDescent="0.25">
      <c r="A27" s="83" t="s">
        <v>15</v>
      </c>
      <c r="B27" s="83" t="s">
        <v>6</v>
      </c>
      <c r="D27" s="91"/>
      <c r="E27" s="91"/>
      <c r="F27" s="91"/>
    </row>
    <row r="28" spans="1:6" x14ac:dyDescent="0.25">
      <c r="A28" s="88" t="s">
        <v>7</v>
      </c>
      <c r="D28" s="89">
        <v>0</v>
      </c>
      <c r="E28" s="89">
        <f>ROUND(SUM('AMI Actuals'!$B$5:$B$17),-5)-E22</f>
        <v>1200000</v>
      </c>
      <c r="F28" s="89">
        <v>0</v>
      </c>
    </row>
    <row r="29" spans="1:6" x14ac:dyDescent="0.25">
      <c r="A29" s="88" t="s">
        <v>14</v>
      </c>
      <c r="D29" s="90">
        <v>0</v>
      </c>
      <c r="E29" s="91">
        <f>ROUND(SUM('AMI Def Return Actuals'!$B$5:$B$17),-5)-E23</f>
        <v>100000</v>
      </c>
      <c r="F29" s="91">
        <v>0</v>
      </c>
    </row>
    <row r="30" spans="1:6" x14ac:dyDescent="0.25">
      <c r="A30" s="88"/>
      <c r="D30" s="91"/>
      <c r="E30" s="91"/>
      <c r="F30" s="90"/>
    </row>
    <row r="31" spans="1:6" ht="15.75" thickBot="1" x14ac:dyDescent="0.3">
      <c r="A31" s="88" t="s">
        <v>11</v>
      </c>
      <c r="D31" s="92">
        <f>SUM(D28:D30)</f>
        <v>0</v>
      </c>
      <c r="E31" s="92">
        <f t="shared" ref="E31:F31" si="3">SUM(E28:E30)</f>
        <v>1300000</v>
      </c>
      <c r="F31" s="92">
        <f t="shared" si="3"/>
        <v>0</v>
      </c>
    </row>
    <row r="32" spans="1:6" ht="15.75" thickTop="1" x14ac:dyDescent="0.25">
      <c r="D32" s="91"/>
      <c r="E32" s="91"/>
      <c r="F32" s="91"/>
    </row>
    <row r="33" spans="1:6" x14ac:dyDescent="0.25">
      <c r="A33" s="83" t="s">
        <v>5</v>
      </c>
      <c r="B33" s="83" t="s">
        <v>16</v>
      </c>
      <c r="D33" s="91"/>
      <c r="E33" s="91"/>
      <c r="F33" s="91"/>
    </row>
    <row r="34" spans="1:6" x14ac:dyDescent="0.25">
      <c r="A34" s="88" t="s">
        <v>7</v>
      </c>
      <c r="D34" s="89">
        <f>ROUND('GTZ Common'!O38,-5)</f>
        <v>8600000</v>
      </c>
      <c r="E34" s="89">
        <f>ROUND(SUM('GTZ Common'!D27,'GTZ Common'!G27)*0.3381,-5)</f>
        <v>9800000</v>
      </c>
      <c r="F34" s="89">
        <f>ROUND(SUM('GTZ Common'!F26:F37)*0.3381,-5)</f>
        <v>3400000</v>
      </c>
    </row>
    <row r="35" spans="1:6" x14ac:dyDescent="0.25">
      <c r="A35" s="88" t="s">
        <v>8</v>
      </c>
      <c r="D35" s="90" t="s">
        <v>9</v>
      </c>
      <c r="E35" s="91">
        <f>ROUND(SUM('GTZ CC Common'!D27,'GTZ CC Common'!G27)*0.3381,-5)</f>
        <v>400000</v>
      </c>
      <c r="F35" s="91">
        <f>ROUND(SUM('GTZ CC Common'!F26:F37)*0.3381,-5)</f>
        <v>200000</v>
      </c>
    </row>
    <row r="36" spans="1:6" x14ac:dyDescent="0.25">
      <c r="A36" s="88"/>
      <c r="D36" s="91"/>
      <c r="E36" s="91"/>
      <c r="F36" s="90"/>
    </row>
    <row r="37" spans="1:6" ht="15.75" thickBot="1" x14ac:dyDescent="0.3">
      <c r="A37" s="88" t="s">
        <v>11</v>
      </c>
      <c r="D37" s="92">
        <f>SUM(D34:D36)</f>
        <v>8600000</v>
      </c>
      <c r="E37" s="92">
        <f t="shared" ref="E37:F37" si="4">SUM(E34:E36)</f>
        <v>10200000</v>
      </c>
      <c r="F37" s="92">
        <f t="shared" si="4"/>
        <v>3600000</v>
      </c>
    </row>
    <row r="38" spans="1:6" ht="15.75" thickTop="1" x14ac:dyDescent="0.25">
      <c r="D38" s="91"/>
      <c r="E38" s="91"/>
      <c r="F38" s="91"/>
    </row>
    <row r="39" spans="1:6" x14ac:dyDescent="0.25">
      <c r="A39" s="83" t="s">
        <v>12</v>
      </c>
      <c r="B39" s="83" t="s">
        <v>16</v>
      </c>
      <c r="D39" s="91"/>
      <c r="E39" s="91"/>
      <c r="F39" s="91"/>
    </row>
    <row r="40" spans="1:6" x14ac:dyDescent="0.25">
      <c r="A40" s="88" t="s">
        <v>7</v>
      </c>
      <c r="D40" s="89">
        <v>0</v>
      </c>
      <c r="E40" s="89">
        <f>ROUND(SUM('GTZ Actuals'!$C$6:$C$15),-5)-E34</f>
        <v>800000</v>
      </c>
      <c r="F40" s="89">
        <v>0</v>
      </c>
    </row>
    <row r="41" spans="1:6" x14ac:dyDescent="0.25">
      <c r="A41" s="88" t="s">
        <v>8</v>
      </c>
      <c r="D41" s="90">
        <v>0</v>
      </c>
      <c r="E41" s="91">
        <f>ROUND(SUM('GTZ CC Actuals'!$C$5:$C$15),-5)-E35</f>
        <v>0</v>
      </c>
      <c r="F41" s="91">
        <v>0</v>
      </c>
    </row>
    <row r="42" spans="1:6" x14ac:dyDescent="0.25">
      <c r="A42" s="88"/>
      <c r="D42" s="91"/>
      <c r="E42" s="91"/>
      <c r="F42" s="90"/>
    </row>
    <row r="43" spans="1:6" ht="15.75" thickBot="1" x14ac:dyDescent="0.3">
      <c r="A43" s="88" t="s">
        <v>11</v>
      </c>
      <c r="D43" s="92">
        <f>SUM(D40:D42)</f>
        <v>0</v>
      </c>
      <c r="E43" s="92">
        <f t="shared" ref="E43:F43" si="5">SUM(E40:E42)</f>
        <v>800000</v>
      </c>
      <c r="F43" s="92">
        <f t="shared" si="5"/>
        <v>0</v>
      </c>
    </row>
    <row r="44" spans="1:6" ht="15.75" thickTop="1" x14ac:dyDescent="0.25">
      <c r="D44" s="91"/>
      <c r="E44" s="91"/>
      <c r="F44" s="91"/>
    </row>
    <row r="45" spans="1:6" x14ac:dyDescent="0.25">
      <c r="A45" s="83" t="s">
        <v>13</v>
      </c>
      <c r="B45" s="83" t="s">
        <v>16</v>
      </c>
      <c r="D45" s="91"/>
      <c r="E45" s="91"/>
      <c r="F45" s="91"/>
    </row>
    <row r="46" spans="1:6" x14ac:dyDescent="0.25">
      <c r="A46" s="88" t="s">
        <v>7</v>
      </c>
      <c r="D46" s="89">
        <f>ROUND(SUM('AMI G'!E37,'AMI G'!H37),-5)</f>
        <v>4200000</v>
      </c>
      <c r="E46" s="89">
        <f>ROUND(SUM('AMI G'!D27,'AMI G'!G27),-5)</f>
        <v>4700000</v>
      </c>
      <c r="F46" s="89">
        <f>ROUND(SUM('AMI G'!F26:F37),-5)</f>
        <v>1700000</v>
      </c>
    </row>
    <row r="47" spans="1:6" x14ac:dyDescent="0.25">
      <c r="A47" s="88" t="s">
        <v>14</v>
      </c>
      <c r="D47" s="90" t="s">
        <v>9</v>
      </c>
      <c r="E47" s="91">
        <f>ROUND(SUM('AMI RB Ret G'!D27,'AMI RB Ret G'!G27),-5)</f>
        <v>1100000</v>
      </c>
      <c r="F47" s="91">
        <f>ROUND(SUM('AMI RB Ret G'!F26:F37),-5)</f>
        <v>400000</v>
      </c>
    </row>
    <row r="48" spans="1:6" x14ac:dyDescent="0.25">
      <c r="A48" s="88"/>
      <c r="D48" s="91"/>
      <c r="E48" s="91"/>
      <c r="F48" s="90"/>
    </row>
    <row r="49" spans="1:6" ht="15.75" thickBot="1" x14ac:dyDescent="0.3">
      <c r="A49" s="88" t="s">
        <v>11</v>
      </c>
      <c r="D49" s="92">
        <f>SUM(D46:D48)</f>
        <v>4200000</v>
      </c>
      <c r="E49" s="92">
        <f t="shared" ref="E49:F49" si="6">SUM(E46:E48)</f>
        <v>5800000</v>
      </c>
      <c r="F49" s="92">
        <f t="shared" si="6"/>
        <v>2100000</v>
      </c>
    </row>
    <row r="50" spans="1:6" ht="15.75" thickTop="1" x14ac:dyDescent="0.25">
      <c r="D50" s="91"/>
      <c r="E50" s="91"/>
      <c r="F50" s="91"/>
    </row>
    <row r="51" spans="1:6" x14ac:dyDescent="0.25">
      <c r="A51" s="83" t="s">
        <v>15</v>
      </c>
      <c r="B51" s="83" t="s">
        <v>16</v>
      </c>
      <c r="D51" s="91"/>
      <c r="E51" s="91"/>
      <c r="F51" s="91"/>
    </row>
    <row r="52" spans="1:6" x14ac:dyDescent="0.25">
      <c r="A52" s="88" t="s">
        <v>7</v>
      </c>
      <c r="D52" s="89">
        <v>0</v>
      </c>
      <c r="E52" s="89">
        <f>ROUND(SUM('AMI Actuals'!$C$5:$C$17),-5)-E46</f>
        <v>600000</v>
      </c>
      <c r="F52" s="89">
        <v>0</v>
      </c>
    </row>
    <row r="53" spans="1:6" x14ac:dyDescent="0.25">
      <c r="A53" s="88" t="s">
        <v>14</v>
      </c>
      <c r="D53" s="90">
        <v>0</v>
      </c>
      <c r="E53" s="91">
        <f>ROUND(SUM('AMI Def Return Actuals'!$C$5:$C$17),-5)-E47</f>
        <v>0</v>
      </c>
      <c r="F53" s="91">
        <v>0</v>
      </c>
    </row>
    <row r="54" spans="1:6" x14ac:dyDescent="0.25">
      <c r="A54" s="88"/>
      <c r="D54" s="91"/>
      <c r="E54" s="91"/>
      <c r="F54" s="90"/>
    </row>
    <row r="55" spans="1:6" ht="15.75" thickBot="1" x14ac:dyDescent="0.3">
      <c r="A55" s="88" t="s">
        <v>11</v>
      </c>
      <c r="D55" s="92">
        <f>SUM(D52:D54)</f>
        <v>0</v>
      </c>
      <c r="E55" s="92">
        <f t="shared" ref="E55:F55" si="7">SUM(E52:E54)</f>
        <v>600000</v>
      </c>
      <c r="F55" s="92">
        <f t="shared" si="7"/>
        <v>0</v>
      </c>
    </row>
    <row r="56" spans="1:6" ht="15.75" thickTop="1" x14ac:dyDescent="0.25"/>
    <row r="57" spans="1:6" x14ac:dyDescent="0.25">
      <c r="A57" s="83" t="s">
        <v>5</v>
      </c>
      <c r="B57" s="83" t="s">
        <v>17</v>
      </c>
    </row>
    <row r="58" spans="1:6" x14ac:dyDescent="0.25">
      <c r="A58" s="88" t="s">
        <v>7</v>
      </c>
      <c r="D58" s="89">
        <f>D10+D34</f>
        <v>25500000</v>
      </c>
      <c r="E58" s="89">
        <f>E10+E34</f>
        <v>28900000</v>
      </c>
      <c r="F58" s="89">
        <f t="shared" ref="F58:F59" si="8">F10+F34</f>
        <v>10100000</v>
      </c>
    </row>
    <row r="59" spans="1:6" x14ac:dyDescent="0.25">
      <c r="A59" s="88" t="s">
        <v>8</v>
      </c>
      <c r="D59" s="90" t="s">
        <v>9</v>
      </c>
      <c r="E59" s="91">
        <f>E11+E35</f>
        <v>1200000</v>
      </c>
      <c r="F59" s="91">
        <f t="shared" si="8"/>
        <v>500000</v>
      </c>
    </row>
    <row r="60" spans="1:6" x14ac:dyDescent="0.25">
      <c r="A60" s="88"/>
      <c r="D60" s="90"/>
      <c r="E60" s="90"/>
      <c r="F60" s="90"/>
    </row>
    <row r="61" spans="1:6" ht="15.75" thickBot="1" x14ac:dyDescent="0.3">
      <c r="A61" s="88" t="s">
        <v>11</v>
      </c>
      <c r="D61" s="92">
        <f>SUM(D58:D60)</f>
        <v>25500000</v>
      </c>
      <c r="E61" s="92">
        <f>SUM(E58:E60)</f>
        <v>30100000</v>
      </c>
      <c r="F61" s="92">
        <f t="shared" ref="F61" si="9">SUM(F58:F60)</f>
        <v>10600000</v>
      </c>
    </row>
    <row r="62" spans="1:6" ht="15.75" thickTop="1" x14ac:dyDescent="0.25"/>
    <row r="63" spans="1:6" x14ac:dyDescent="0.25">
      <c r="A63" s="83" t="s">
        <v>12</v>
      </c>
      <c r="B63" s="83" t="s">
        <v>17</v>
      </c>
    </row>
    <row r="64" spans="1:6" x14ac:dyDescent="0.25">
      <c r="A64" s="88" t="s">
        <v>7</v>
      </c>
      <c r="D64" s="89">
        <f>D16+D40</f>
        <v>0</v>
      </c>
      <c r="E64" s="89">
        <f>E16+E40</f>
        <v>2400000</v>
      </c>
      <c r="F64" s="89">
        <f t="shared" ref="F64:F65" si="10">F16+F40</f>
        <v>0</v>
      </c>
    </row>
    <row r="65" spans="1:6" x14ac:dyDescent="0.25">
      <c r="A65" s="88" t="s">
        <v>8</v>
      </c>
      <c r="D65" s="90" t="s">
        <v>9</v>
      </c>
      <c r="E65" s="91">
        <f>E17+E41</f>
        <v>-100000</v>
      </c>
      <c r="F65" s="91">
        <f t="shared" si="10"/>
        <v>0</v>
      </c>
    </row>
    <row r="66" spans="1:6" x14ac:dyDescent="0.25">
      <c r="A66" s="88"/>
      <c r="D66" s="90"/>
      <c r="E66" s="90"/>
      <c r="F66" s="90"/>
    </row>
    <row r="67" spans="1:6" ht="15.75" thickBot="1" x14ac:dyDescent="0.3">
      <c r="A67" s="88" t="s">
        <v>11</v>
      </c>
      <c r="D67" s="92">
        <f>SUM(D64:D66)</f>
        <v>0</v>
      </c>
      <c r="E67" s="92">
        <f>SUM(E64:E66)</f>
        <v>2300000</v>
      </c>
      <c r="F67" s="92">
        <f t="shared" ref="F67" si="11">SUM(F64:F66)</f>
        <v>0</v>
      </c>
    </row>
    <row r="68" spans="1:6" ht="15.75" thickTop="1" x14ac:dyDescent="0.25"/>
    <row r="69" spans="1:6" x14ac:dyDescent="0.25">
      <c r="A69" s="83" t="s">
        <v>13</v>
      </c>
      <c r="B69" s="83" t="s">
        <v>17</v>
      </c>
    </row>
    <row r="70" spans="1:6" x14ac:dyDescent="0.25">
      <c r="A70" s="88" t="s">
        <v>7</v>
      </c>
      <c r="D70" s="89">
        <f>D22+D46</f>
        <v>13600000</v>
      </c>
      <c r="E70" s="89">
        <f>E22+E46</f>
        <v>15400000</v>
      </c>
      <c r="F70" s="89">
        <f t="shared" ref="F70:F71" si="12">F22+F46</f>
        <v>5500000</v>
      </c>
    </row>
    <row r="71" spans="1:6" x14ac:dyDescent="0.25">
      <c r="A71" s="88" t="s">
        <v>14</v>
      </c>
      <c r="D71" s="90" t="s">
        <v>9</v>
      </c>
      <c r="E71" s="91">
        <f>E23+E47</f>
        <v>4100000</v>
      </c>
      <c r="F71" s="91">
        <f t="shared" si="12"/>
        <v>1500000</v>
      </c>
    </row>
    <row r="72" spans="1:6" x14ac:dyDescent="0.25">
      <c r="A72" s="88"/>
      <c r="D72" s="90"/>
      <c r="E72" s="90"/>
      <c r="F72" s="90"/>
    </row>
    <row r="73" spans="1:6" ht="15.75" thickBot="1" x14ac:dyDescent="0.3">
      <c r="A73" s="88" t="s">
        <v>11</v>
      </c>
      <c r="D73" s="92">
        <f>SUM(D70:D72)</f>
        <v>13600000</v>
      </c>
      <c r="E73" s="92">
        <f>SUM(E70:E72)</f>
        <v>19500000</v>
      </c>
      <c r="F73" s="92">
        <f t="shared" ref="F73" si="13">SUM(F70:F72)</f>
        <v>7000000</v>
      </c>
    </row>
    <row r="74" spans="1:6" ht="15.75" thickTop="1" x14ac:dyDescent="0.25"/>
    <row r="75" spans="1:6" x14ac:dyDescent="0.25">
      <c r="A75" s="83" t="s">
        <v>15</v>
      </c>
      <c r="B75" s="83" t="s">
        <v>17</v>
      </c>
    </row>
    <row r="76" spans="1:6" x14ac:dyDescent="0.25">
      <c r="A76" s="88" t="s">
        <v>7</v>
      </c>
      <c r="D76" s="89">
        <f>D28+D52</f>
        <v>0</v>
      </c>
      <c r="E76" s="89">
        <f>E28+E52</f>
        <v>1800000</v>
      </c>
      <c r="F76" s="89">
        <f t="shared" ref="F76:F77" si="14">F28+F52</f>
        <v>0</v>
      </c>
    </row>
    <row r="77" spans="1:6" x14ac:dyDescent="0.25">
      <c r="A77" s="88" t="s">
        <v>14</v>
      </c>
      <c r="D77" s="90" t="s">
        <v>9</v>
      </c>
      <c r="E77" s="91">
        <f>E29+E53</f>
        <v>100000</v>
      </c>
      <c r="F77" s="91">
        <f t="shared" si="14"/>
        <v>0</v>
      </c>
    </row>
    <row r="78" spans="1:6" x14ac:dyDescent="0.25">
      <c r="A78" s="88"/>
      <c r="D78" s="90"/>
      <c r="E78" s="90"/>
      <c r="F78" s="90"/>
    </row>
    <row r="79" spans="1:6" ht="15.75" thickBot="1" x14ac:dyDescent="0.3">
      <c r="A79" s="88" t="s">
        <v>11</v>
      </c>
      <c r="D79" s="92">
        <f>SUM(D76:D78)</f>
        <v>0</v>
      </c>
      <c r="E79" s="92">
        <f>SUM(E76:E78)</f>
        <v>1900000</v>
      </c>
      <c r="F79" s="92">
        <f t="shared" ref="F79" si="15">SUM(F76:F78)</f>
        <v>0</v>
      </c>
    </row>
    <row r="80" spans="1:6" ht="15.75" thickTop="1" x14ac:dyDescent="0.25"/>
    <row r="87" spans="1:6" x14ac:dyDescent="0.25">
      <c r="A87" s="83" t="s">
        <v>18</v>
      </c>
      <c r="B87" s="83" t="s">
        <v>6</v>
      </c>
    </row>
    <row r="88" spans="1:6" x14ac:dyDescent="0.25">
      <c r="A88" s="88" t="s">
        <v>7</v>
      </c>
      <c r="D88" s="89">
        <f>D10+D16</f>
        <v>16900000</v>
      </c>
      <c r="E88" s="89">
        <f t="shared" ref="E88:F89" si="16">E10+E16</f>
        <v>20700000</v>
      </c>
      <c r="F88" s="89">
        <f t="shared" si="16"/>
        <v>6700000</v>
      </c>
    </row>
    <row r="89" spans="1:6" x14ac:dyDescent="0.25">
      <c r="A89" s="88" t="s">
        <v>14</v>
      </c>
      <c r="D89" s="90" t="s">
        <v>9</v>
      </c>
      <c r="E89" s="91">
        <f t="shared" si="16"/>
        <v>700000</v>
      </c>
      <c r="F89" s="91">
        <f t="shared" si="16"/>
        <v>300000</v>
      </c>
    </row>
    <row r="90" spans="1:6" x14ac:dyDescent="0.25">
      <c r="A90" s="88"/>
      <c r="D90" s="90"/>
      <c r="E90" s="91"/>
      <c r="F90" s="90"/>
    </row>
    <row r="91" spans="1:6" ht="15.75" thickBot="1" x14ac:dyDescent="0.3">
      <c r="A91" s="88" t="s">
        <v>11</v>
      </c>
      <c r="D91" s="92">
        <f>SUM(D88:D90)</f>
        <v>16900000</v>
      </c>
      <c r="E91" s="92">
        <f>SUM(E88:E90)</f>
        <v>21400000</v>
      </c>
      <c r="F91" s="92">
        <f t="shared" ref="F91" si="17">SUM(F88:F90)</f>
        <v>7000000</v>
      </c>
    </row>
    <row r="92" spans="1:6" ht="15.75" thickTop="1" x14ac:dyDescent="0.25"/>
    <row r="93" spans="1:6" x14ac:dyDescent="0.25">
      <c r="A93" s="83" t="s">
        <v>18</v>
      </c>
      <c r="B93" s="83" t="s">
        <v>16</v>
      </c>
    </row>
    <row r="94" spans="1:6" x14ac:dyDescent="0.25">
      <c r="A94" s="88" t="s">
        <v>7</v>
      </c>
      <c r="D94" s="89">
        <f>D34+D40</f>
        <v>8600000</v>
      </c>
      <c r="E94" s="89">
        <f>E34+E40</f>
        <v>10600000</v>
      </c>
      <c r="F94" s="89">
        <f>F34+F40</f>
        <v>3400000</v>
      </c>
    </row>
    <row r="95" spans="1:6" x14ac:dyDescent="0.25">
      <c r="A95" s="88" t="s">
        <v>14</v>
      </c>
      <c r="D95" s="90" t="s">
        <v>9</v>
      </c>
      <c r="E95" s="91">
        <f>E35+E41</f>
        <v>400000</v>
      </c>
      <c r="F95" s="91">
        <f>F35+F41</f>
        <v>200000</v>
      </c>
    </row>
    <row r="96" spans="1:6" x14ac:dyDescent="0.25">
      <c r="A96" s="88"/>
      <c r="D96" s="90"/>
      <c r="E96" s="91"/>
      <c r="F96" s="90"/>
    </row>
    <row r="97" spans="1:6" ht="15.75" thickBot="1" x14ac:dyDescent="0.3">
      <c r="A97" s="88" t="s">
        <v>11</v>
      </c>
      <c r="D97" s="92">
        <f>SUM(D94:D96)</f>
        <v>8600000</v>
      </c>
      <c r="E97" s="92">
        <f>SUM(E94:E96)</f>
        <v>11000000</v>
      </c>
      <c r="F97" s="92">
        <f t="shared" ref="F97" si="18">SUM(F94:F96)</f>
        <v>3600000</v>
      </c>
    </row>
    <row r="98" spans="1:6" ht="15.75" thickTop="1" x14ac:dyDescent="0.25"/>
    <row r="99" spans="1:6" x14ac:dyDescent="0.25">
      <c r="A99" s="83" t="s">
        <v>19</v>
      </c>
      <c r="B99" s="83" t="s">
        <v>6</v>
      </c>
    </row>
    <row r="100" spans="1:6" x14ac:dyDescent="0.25">
      <c r="A100" s="88" t="s">
        <v>7</v>
      </c>
      <c r="D100" s="89">
        <f>D22+D28</f>
        <v>9400000</v>
      </c>
      <c r="E100" s="89">
        <f t="shared" ref="E100:F101" si="19">E22+E28</f>
        <v>11900000</v>
      </c>
      <c r="F100" s="89">
        <f t="shared" si="19"/>
        <v>3800000</v>
      </c>
    </row>
    <row r="101" spans="1:6" x14ac:dyDescent="0.25">
      <c r="A101" s="88" t="s">
        <v>14</v>
      </c>
      <c r="D101" s="90" t="s">
        <v>9</v>
      </c>
      <c r="E101" s="91">
        <f t="shared" si="19"/>
        <v>3100000</v>
      </c>
      <c r="F101" s="91">
        <f t="shared" si="19"/>
        <v>1100000</v>
      </c>
    </row>
    <row r="102" spans="1:6" x14ac:dyDescent="0.25">
      <c r="A102" s="88"/>
      <c r="D102" s="90"/>
      <c r="E102" s="91"/>
      <c r="F102" s="90"/>
    </row>
    <row r="103" spans="1:6" ht="15.75" thickBot="1" x14ac:dyDescent="0.3">
      <c r="A103" s="88" t="s">
        <v>11</v>
      </c>
      <c r="D103" s="92">
        <f>SUM(D100:D102)</f>
        <v>9400000</v>
      </c>
      <c r="E103" s="92">
        <f>SUM(E100:E102)</f>
        <v>15000000</v>
      </c>
      <c r="F103" s="92">
        <f t="shared" ref="F103" si="20">SUM(F100:F102)</f>
        <v>4900000</v>
      </c>
    </row>
    <row r="104" spans="1:6" ht="15.75" thickTop="1" x14ac:dyDescent="0.25"/>
    <row r="105" spans="1:6" x14ac:dyDescent="0.25">
      <c r="A105" s="83" t="s">
        <v>19</v>
      </c>
      <c r="B105" s="83" t="s">
        <v>16</v>
      </c>
    </row>
    <row r="106" spans="1:6" x14ac:dyDescent="0.25">
      <c r="A106" s="88" t="s">
        <v>7</v>
      </c>
      <c r="D106" s="89">
        <f>D46+D52</f>
        <v>4200000</v>
      </c>
      <c r="E106" s="89">
        <f t="shared" ref="E106:F107" si="21">E46+E52</f>
        <v>5300000</v>
      </c>
      <c r="F106" s="89">
        <f t="shared" si="21"/>
        <v>1700000</v>
      </c>
    </row>
    <row r="107" spans="1:6" x14ac:dyDescent="0.25">
      <c r="A107" s="88" t="s">
        <v>14</v>
      </c>
      <c r="D107" s="90" t="s">
        <v>9</v>
      </c>
      <c r="E107" s="91">
        <f t="shared" si="21"/>
        <v>1100000</v>
      </c>
      <c r="F107" s="91">
        <f t="shared" si="21"/>
        <v>400000</v>
      </c>
    </row>
    <row r="108" spans="1:6" x14ac:dyDescent="0.25">
      <c r="A108" s="88"/>
      <c r="D108" s="90"/>
      <c r="E108" s="91"/>
      <c r="F108" s="90"/>
    </row>
    <row r="109" spans="1:6" ht="15.75" thickBot="1" x14ac:dyDescent="0.3">
      <c r="A109" s="88" t="s">
        <v>11</v>
      </c>
      <c r="D109" s="92">
        <f>SUM(D106:D108)</f>
        <v>4200000</v>
      </c>
      <c r="E109" s="92">
        <f>SUM(E106:E108)</f>
        <v>6400000</v>
      </c>
      <c r="F109" s="92">
        <f t="shared" ref="F109" si="22">SUM(F106:F108)</f>
        <v>2100000</v>
      </c>
    </row>
    <row r="110" spans="1:6" ht="15.75" thickTop="1" x14ac:dyDescent="0.25"/>
    <row r="111" spans="1:6" x14ac:dyDescent="0.25">
      <c r="A111" s="83" t="s">
        <v>18</v>
      </c>
      <c r="B111" s="83" t="s">
        <v>17</v>
      </c>
    </row>
    <row r="112" spans="1:6" x14ac:dyDescent="0.25">
      <c r="A112" s="88" t="s">
        <v>7</v>
      </c>
      <c r="D112" s="89">
        <f>D88+D94</f>
        <v>25500000</v>
      </c>
      <c r="E112" s="89">
        <f t="shared" ref="E112:F113" si="23">E88+E94</f>
        <v>31300000</v>
      </c>
      <c r="F112" s="89">
        <f t="shared" si="23"/>
        <v>10100000</v>
      </c>
    </row>
    <row r="113" spans="1:6" x14ac:dyDescent="0.25">
      <c r="A113" s="88" t="s">
        <v>14</v>
      </c>
      <c r="D113" s="90" t="s">
        <v>9</v>
      </c>
      <c r="E113" s="91">
        <f t="shared" si="23"/>
        <v>1100000</v>
      </c>
      <c r="F113" s="91">
        <f t="shared" si="23"/>
        <v>500000</v>
      </c>
    </row>
    <row r="114" spans="1:6" x14ac:dyDescent="0.25">
      <c r="A114" s="88"/>
      <c r="D114" s="90"/>
      <c r="E114" s="91"/>
      <c r="F114" s="90"/>
    </row>
    <row r="115" spans="1:6" ht="15.75" thickBot="1" x14ac:dyDescent="0.3">
      <c r="A115" s="88" t="s">
        <v>11</v>
      </c>
      <c r="D115" s="92">
        <f>SUM(D112:D114)</f>
        <v>25500000</v>
      </c>
      <c r="E115" s="92">
        <f>SUM(E112:E114)</f>
        <v>32400000</v>
      </c>
      <c r="F115" s="92">
        <f t="shared" ref="F115" si="24">SUM(F112:F114)</f>
        <v>10600000</v>
      </c>
    </row>
    <row r="116" spans="1:6" ht="15.75" thickTop="1" x14ac:dyDescent="0.25"/>
    <row r="117" spans="1:6" x14ac:dyDescent="0.25">
      <c r="A117" s="83" t="s">
        <v>19</v>
      </c>
      <c r="B117" s="83" t="s">
        <v>17</v>
      </c>
    </row>
    <row r="118" spans="1:6" x14ac:dyDescent="0.25">
      <c r="A118" s="88" t="s">
        <v>7</v>
      </c>
      <c r="D118" s="89">
        <f>D100+D106</f>
        <v>13600000</v>
      </c>
      <c r="E118" s="89">
        <f t="shared" ref="E118:F119" si="25">E100+E106</f>
        <v>17200000</v>
      </c>
      <c r="F118" s="89">
        <f t="shared" si="25"/>
        <v>5500000</v>
      </c>
    </row>
    <row r="119" spans="1:6" x14ac:dyDescent="0.25">
      <c r="A119" s="88" t="s">
        <v>14</v>
      </c>
      <c r="D119" s="90" t="s">
        <v>9</v>
      </c>
      <c r="E119" s="91">
        <f t="shared" si="25"/>
        <v>4200000</v>
      </c>
      <c r="F119" s="91">
        <f t="shared" si="25"/>
        <v>1500000</v>
      </c>
    </row>
    <row r="120" spans="1:6" x14ac:dyDescent="0.25">
      <c r="A120" s="88"/>
      <c r="D120" s="90"/>
      <c r="E120" s="91"/>
      <c r="F120" s="90"/>
    </row>
    <row r="121" spans="1:6" ht="15.75" thickBot="1" x14ac:dyDescent="0.3">
      <c r="A121" s="88" t="s">
        <v>11</v>
      </c>
      <c r="D121" s="92">
        <f>SUM(D118:D120)</f>
        <v>13600000</v>
      </c>
      <c r="E121" s="92">
        <f>SUM(E118:E120)</f>
        <v>21400000</v>
      </c>
      <c r="F121" s="92">
        <f t="shared" ref="F121" si="26">SUM(F118:F120)</f>
        <v>7000000</v>
      </c>
    </row>
    <row r="122" spans="1:6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pane xSplit="1" ySplit="9" topLeftCell="D27" activePane="bottomRight" state="frozen"/>
      <selection activeCell="P181" sqref="P181"/>
      <selection pane="topRight" activeCell="P181" sqref="P181"/>
      <selection pane="bottomLeft" activeCell="P181" sqref="P181"/>
      <selection pane="bottomRight" activeCell="F49" sqref="F49"/>
    </sheetView>
  </sheetViews>
  <sheetFormatPr defaultColWidth="9.140625" defaultRowHeight="10.5" outlineLevelRow="1" x14ac:dyDescent="0.15"/>
  <cols>
    <col min="1" max="1" width="11.85546875" style="6" bestFit="1" customWidth="1"/>
    <col min="2" max="2" width="6.42578125" style="6" bestFit="1" customWidth="1"/>
    <col min="3" max="3" width="14.7109375" style="6" bestFit="1" customWidth="1"/>
    <col min="4" max="5" width="16.140625" style="6" bestFit="1" customWidth="1"/>
    <col min="6" max="6" width="22.28515625" style="6" bestFit="1" customWidth="1"/>
    <col min="7" max="8" width="18.28515625" style="6" bestFit="1" customWidth="1"/>
    <col min="9" max="9" width="17.7109375" style="6" bestFit="1" customWidth="1"/>
    <col min="10" max="10" width="22.7109375" style="6" bestFit="1" customWidth="1"/>
    <col min="11" max="11" width="19.42578125" style="6" bestFit="1" customWidth="1"/>
    <col min="12" max="13" width="17.5703125" style="6" bestFit="1" customWidth="1"/>
    <col min="14" max="16" width="17" style="6" bestFit="1" customWidth="1"/>
    <col min="17" max="16384" width="9.140625" style="6"/>
  </cols>
  <sheetData>
    <row r="1" spans="1:16" ht="12.75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</row>
    <row r="2" spans="1:16" ht="12.75" x14ac:dyDescent="0.2">
      <c r="A2" s="7" t="s">
        <v>76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6" ht="12.75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6" ht="12.75" x14ac:dyDescent="0.2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</row>
    <row r="5" spans="1:16" ht="12.75" x14ac:dyDescent="0.2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</row>
    <row r="6" spans="1:16" ht="15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  <c r="O6" s="24"/>
      <c r="P6" s="24"/>
    </row>
    <row r="7" spans="1:16" ht="15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  <c r="O7" s="28" t="s">
        <v>87</v>
      </c>
      <c r="P7" s="28" t="s">
        <v>87</v>
      </c>
    </row>
    <row r="8" spans="1:16" ht="15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  <c r="O8" s="28" t="s">
        <v>28</v>
      </c>
      <c r="P8" s="28" t="s">
        <v>88</v>
      </c>
    </row>
    <row r="9" spans="1:16" ht="15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  <c r="O9" s="35"/>
      <c r="P9" s="35"/>
    </row>
    <row r="10" spans="1:16" ht="15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  <c r="O10" s="42"/>
      <c r="P10" s="42"/>
    </row>
    <row r="11" spans="1:16" ht="15" outlineLevel="1" x14ac:dyDescent="0.25">
      <c r="A11" s="43" t="s">
        <v>56</v>
      </c>
      <c r="B11" s="43"/>
      <c r="C11" s="44"/>
      <c r="D11" s="38">
        <f t="shared" ref="D11" si="0">D10+C11</f>
        <v>0</v>
      </c>
      <c r="E11" s="45"/>
      <c r="F11" s="38"/>
      <c r="G11" s="38"/>
      <c r="H11" s="38"/>
      <c r="I11" s="38"/>
      <c r="J11" s="45">
        <f t="shared" ref="J11" si="1">(-C11*0.21)+(F11*0.21)</f>
        <v>0</v>
      </c>
      <c r="K11" s="45">
        <f t="shared" ref="K11" si="2">K10+J11</f>
        <v>0</v>
      </c>
      <c r="L11" s="45"/>
      <c r="M11" s="41"/>
      <c r="N11" s="46">
        <f t="shared" ref="N11" si="3">+D11+G11+K11</f>
        <v>0</v>
      </c>
      <c r="O11" s="46"/>
      <c r="P11" s="46"/>
    </row>
    <row r="12" spans="1:16" ht="15" outlineLevel="1" x14ac:dyDescent="0.25">
      <c r="A12" s="43">
        <v>43555</v>
      </c>
      <c r="B12" s="43"/>
      <c r="C12" s="47">
        <v>765305.69506016676</v>
      </c>
      <c r="D12" s="47">
        <v>765305.69506016676</v>
      </c>
      <c r="E12" s="45">
        <v>255437.98718330404</v>
      </c>
      <c r="F12" s="38"/>
      <c r="G12" s="38"/>
      <c r="H12" s="38"/>
      <c r="I12" s="45">
        <v>268794.56289544207</v>
      </c>
      <c r="J12" s="45">
        <v>-160714.19596263501</v>
      </c>
      <c r="K12" s="45">
        <v>-160714.19596263501</v>
      </c>
      <c r="L12" s="45">
        <v>239791.82625324363</v>
      </c>
      <c r="M12" s="48">
        <v>508586.38914868573</v>
      </c>
      <c r="N12" s="46">
        <v>604591.49909753178</v>
      </c>
      <c r="O12" s="46"/>
      <c r="P12" s="46"/>
    </row>
    <row r="13" spans="1:16" ht="15" outlineLevel="1" x14ac:dyDescent="0.25">
      <c r="A13" s="43">
        <v>43585</v>
      </c>
      <c r="B13" s="43"/>
      <c r="C13" s="47">
        <v>769338.76101914863</v>
      </c>
      <c r="D13" s="47">
        <v>1534644.4560793154</v>
      </c>
      <c r="E13" s="45">
        <v>287493.76889243524</v>
      </c>
      <c r="F13" s="38"/>
      <c r="G13" s="38"/>
      <c r="H13" s="38"/>
      <c r="I13" s="45">
        <v>268794.56289544207</v>
      </c>
      <c r="J13" s="45">
        <v>-161561.13981402121</v>
      </c>
      <c r="K13" s="45">
        <v>-322275.33577665623</v>
      </c>
      <c r="L13" s="45">
        <v>233060.11209432609</v>
      </c>
      <c r="M13" s="48">
        <v>501854.67498976819</v>
      </c>
      <c r="N13" s="46">
        <v>1212369.1203026592</v>
      </c>
      <c r="O13" s="46"/>
      <c r="P13" s="46"/>
    </row>
    <row r="14" spans="1:16" ht="15" outlineLevel="1" x14ac:dyDescent="0.25">
      <c r="A14" s="43">
        <v>43616</v>
      </c>
      <c r="B14" s="43"/>
      <c r="C14" s="47">
        <v>769688.73176391679</v>
      </c>
      <c r="D14" s="47">
        <v>2304333.1878432324</v>
      </c>
      <c r="E14" s="45">
        <v>255788.65812758458</v>
      </c>
      <c r="F14" s="47"/>
      <c r="G14" s="45"/>
      <c r="H14" s="38"/>
      <c r="I14" s="45">
        <v>183732.58937515283</v>
      </c>
      <c r="J14" s="45">
        <v>-161634.63367042251</v>
      </c>
      <c r="K14" s="45">
        <v>-483909.96944707877</v>
      </c>
      <c r="L14" s="45">
        <v>145649.51459025496</v>
      </c>
      <c r="M14" s="48">
        <v>329382.10396540782</v>
      </c>
      <c r="N14" s="46">
        <v>1820423.2183961538</v>
      </c>
      <c r="O14" s="46"/>
      <c r="P14" s="46"/>
    </row>
    <row r="15" spans="1:16" ht="15" outlineLevel="1" x14ac:dyDescent="0.25">
      <c r="A15" s="43">
        <v>43646</v>
      </c>
      <c r="B15" s="49"/>
      <c r="C15" s="47">
        <v>806259.43340501306</v>
      </c>
      <c r="D15" s="47">
        <v>3110592.6212482452</v>
      </c>
      <c r="E15" s="45">
        <v>481410.56683972944</v>
      </c>
      <c r="F15" s="47"/>
      <c r="G15" s="45"/>
      <c r="H15" s="38"/>
      <c r="I15" s="45">
        <v>397076.07653938764</v>
      </c>
      <c r="J15" s="45">
        <v>-169314.48101505273</v>
      </c>
      <c r="K15" s="45">
        <v>-653224.45046213153</v>
      </c>
      <c r="L15" s="45">
        <v>313453.89723366679</v>
      </c>
      <c r="M15" s="48">
        <v>710529.97377305443</v>
      </c>
      <c r="N15" s="46">
        <v>2457368.1707861135</v>
      </c>
      <c r="O15" s="46"/>
      <c r="P15" s="46"/>
    </row>
    <row r="16" spans="1:16" ht="15" outlineLevel="1" x14ac:dyDescent="0.25">
      <c r="A16" s="43">
        <v>43677</v>
      </c>
      <c r="B16" s="43"/>
      <c r="C16" s="47">
        <v>819355.85816206131</v>
      </c>
      <c r="D16" s="47">
        <v>3929948.4794103066</v>
      </c>
      <c r="E16" s="45">
        <v>774766.44603383576</v>
      </c>
      <c r="F16" s="47"/>
      <c r="G16" s="45"/>
      <c r="H16" s="45"/>
      <c r="I16" s="45">
        <v>696409.67554671888</v>
      </c>
      <c r="J16" s="45">
        <v>-172064.73021403287</v>
      </c>
      <c r="K16" s="45">
        <v>-825289.18067616434</v>
      </c>
      <c r="L16" s="45">
        <v>570162.89457059698</v>
      </c>
      <c r="M16" s="48">
        <v>1266572.5701173157</v>
      </c>
      <c r="N16" s="46">
        <v>3104659.2987341424</v>
      </c>
      <c r="O16" s="46"/>
      <c r="P16" s="46"/>
    </row>
    <row r="17" spans="1:16" ht="15" outlineLevel="1" x14ac:dyDescent="0.25">
      <c r="A17" s="43">
        <v>43708</v>
      </c>
      <c r="B17" s="43"/>
      <c r="C17" s="47">
        <v>819355.85816206131</v>
      </c>
      <c r="D17" s="47">
        <v>4749304.3375723679</v>
      </c>
      <c r="E17" s="45">
        <v>1136401.9800747805</v>
      </c>
      <c r="F17" s="47"/>
      <c r="G17" s="45"/>
      <c r="H17" s="45"/>
      <c r="I17" s="45">
        <v>1088469.2526670641</v>
      </c>
      <c r="J17" s="45">
        <v>-172064.73021403287</v>
      </c>
      <c r="K17" s="45">
        <v>-997353.91089019715</v>
      </c>
      <c r="L17" s="45">
        <v>929974.42165340076</v>
      </c>
      <c r="M17" s="48">
        <v>2018443.674320465</v>
      </c>
      <c r="N17" s="46">
        <v>3751950.4266821705</v>
      </c>
      <c r="O17" s="46"/>
      <c r="P17" s="46"/>
    </row>
    <row r="18" spans="1:16" ht="15" outlineLevel="1" x14ac:dyDescent="0.25">
      <c r="A18" s="43">
        <v>43738</v>
      </c>
      <c r="B18" s="43"/>
      <c r="C18" s="47">
        <v>819355.85816206131</v>
      </c>
      <c r="D18" s="47">
        <v>5568660.1957344292</v>
      </c>
      <c r="E18" s="45">
        <v>1566317.1689625636</v>
      </c>
      <c r="F18" s="47"/>
      <c r="G18" s="45"/>
      <c r="H18" s="45"/>
      <c r="I18" s="45">
        <v>1578944.7791376596</v>
      </c>
      <c r="J18" s="45">
        <v>-172064.73021403287</v>
      </c>
      <c r="K18" s="45">
        <v>-1169418.64110423</v>
      </c>
      <c r="L18" s="45">
        <v>1406534.8019953149</v>
      </c>
      <c r="M18" s="48">
        <v>2985479.5811329745</v>
      </c>
      <c r="N18" s="46">
        <v>4399241.5546301994</v>
      </c>
      <c r="O18" s="46"/>
      <c r="P18" s="46"/>
    </row>
    <row r="19" spans="1:16" ht="15" outlineLevel="1" x14ac:dyDescent="0.25">
      <c r="A19" s="43">
        <v>43769</v>
      </c>
      <c r="B19" s="43"/>
      <c r="C19" s="47">
        <v>819355.85816206131</v>
      </c>
      <c r="D19" s="47">
        <v>6388016.0538964905</v>
      </c>
      <c r="E19" s="45">
        <v>2064512.0126971854</v>
      </c>
      <c r="F19" s="47"/>
      <c r="G19" s="47"/>
      <c r="H19" s="47"/>
      <c r="I19" s="47">
        <v>2064512.0126971854</v>
      </c>
      <c r="J19" s="47">
        <v>-172064.73021403287</v>
      </c>
      <c r="K19" s="45">
        <v>-1341483.3713182628</v>
      </c>
      <c r="L19" s="45">
        <v>-433547.52266640891</v>
      </c>
      <c r="M19" s="48">
        <v>1630964.4900307765</v>
      </c>
      <c r="N19" s="46">
        <v>5046532.6825782275</v>
      </c>
      <c r="O19" s="46"/>
      <c r="P19" s="46"/>
    </row>
    <row r="20" spans="1:16" ht="15" outlineLevel="1" x14ac:dyDescent="0.25">
      <c r="A20" s="43">
        <v>43799</v>
      </c>
      <c r="B20" s="43"/>
      <c r="C20" s="47">
        <v>819355.85816206131</v>
      </c>
      <c r="D20" s="47">
        <v>7207371.9120585518</v>
      </c>
      <c r="E20" s="45">
        <v>2662874.2485728194</v>
      </c>
      <c r="F20" s="47"/>
      <c r="G20" s="47"/>
      <c r="H20" s="47"/>
      <c r="I20" s="47">
        <v>2662874.2485728194</v>
      </c>
      <c r="J20" s="47">
        <v>-172064.73021403287</v>
      </c>
      <c r="K20" s="45">
        <v>-1513548.1015322956</v>
      </c>
      <c r="L20" s="45">
        <v>-559203.59220029193</v>
      </c>
      <c r="M20" s="48">
        <v>2103670.6563725276</v>
      </c>
      <c r="N20" s="46">
        <v>5693823.8105262564</v>
      </c>
      <c r="O20" s="46"/>
      <c r="P20" s="46"/>
    </row>
    <row r="21" spans="1:16" ht="15" outlineLevel="1" x14ac:dyDescent="0.25">
      <c r="A21" s="43">
        <v>43830</v>
      </c>
      <c r="B21" s="43"/>
      <c r="C21" s="47">
        <v>819355.85816206131</v>
      </c>
      <c r="D21" s="47">
        <v>8026727.7702206131</v>
      </c>
      <c r="E21" s="45">
        <v>3297628.4020011178</v>
      </c>
      <c r="F21" s="47"/>
      <c r="G21" s="47"/>
      <c r="H21" s="47"/>
      <c r="I21" s="47">
        <v>3297628.4020011178</v>
      </c>
      <c r="J21" s="47">
        <v>-172064.73021403287</v>
      </c>
      <c r="K21" s="45">
        <v>-1685612.8317463284</v>
      </c>
      <c r="L21" s="45">
        <v>-685805.53958845825</v>
      </c>
      <c r="M21" s="48">
        <v>2611822.8624126595</v>
      </c>
      <c r="N21" s="46">
        <v>6341114.9384742845</v>
      </c>
      <c r="O21" s="46"/>
      <c r="P21" s="46"/>
    </row>
    <row r="22" spans="1:16" ht="15" outlineLevel="1" x14ac:dyDescent="0.25">
      <c r="A22" s="43">
        <v>43861</v>
      </c>
      <c r="B22" s="43"/>
      <c r="C22" s="47">
        <v>819355.85816206131</v>
      </c>
      <c r="D22" s="47">
        <v>8846083.6283826753</v>
      </c>
      <c r="E22" s="45">
        <v>4000662.2102762549</v>
      </c>
      <c r="F22" s="47"/>
      <c r="G22" s="47"/>
      <c r="H22" s="47"/>
      <c r="I22" s="47">
        <v>4000662.2102762549</v>
      </c>
      <c r="J22" s="47">
        <v>-172064.73021403287</v>
      </c>
      <c r="K22" s="45">
        <v>-1857677.5619603612</v>
      </c>
      <c r="L22" s="45">
        <v>-840139.06415801344</v>
      </c>
      <c r="M22" s="48">
        <v>3160523.1461182414</v>
      </c>
      <c r="N22" s="46">
        <v>6988406.0664223144</v>
      </c>
      <c r="O22" s="46"/>
      <c r="P22" s="46"/>
    </row>
    <row r="23" spans="1:16" ht="15" outlineLevel="1" x14ac:dyDescent="0.25">
      <c r="A23" s="43">
        <v>43890</v>
      </c>
      <c r="B23" s="43"/>
      <c r="C23" s="47">
        <v>819355.85816206131</v>
      </c>
      <c r="D23" s="47">
        <v>9665439.4865447357</v>
      </c>
      <c r="E23" s="45">
        <v>4771975.6733982302</v>
      </c>
      <c r="F23" s="47"/>
      <c r="G23" s="47"/>
      <c r="H23" s="47"/>
      <c r="I23" s="47">
        <v>4771975.6733982302</v>
      </c>
      <c r="J23" s="47">
        <v>-172064.73021403287</v>
      </c>
      <c r="K23" s="45">
        <v>-2029742.292174394</v>
      </c>
      <c r="L23" s="45">
        <v>-1002114.8914136282</v>
      </c>
      <c r="M23" s="48">
        <v>3769860.7819846021</v>
      </c>
      <c r="N23" s="46">
        <v>7635697.1943703415</v>
      </c>
      <c r="O23" s="46"/>
      <c r="P23" s="46"/>
    </row>
    <row r="24" spans="1:16" ht="15" outlineLevel="1" x14ac:dyDescent="0.25">
      <c r="A24" s="43">
        <v>43921</v>
      </c>
      <c r="B24" s="43"/>
      <c r="C24" s="47">
        <v>819355.85816206131</v>
      </c>
      <c r="D24" s="47">
        <v>10484795.344706796</v>
      </c>
      <c r="E24" s="45">
        <v>5579681.0540728709</v>
      </c>
      <c r="F24" s="47"/>
      <c r="G24" s="47"/>
      <c r="H24" s="47"/>
      <c r="I24" s="47">
        <v>5579681.0540728709</v>
      </c>
      <c r="J24" s="47">
        <v>-172064.73021403287</v>
      </c>
      <c r="K24" s="45">
        <v>-2201807.0223884271</v>
      </c>
      <c r="L24" s="45">
        <v>-1171733.0213553025</v>
      </c>
      <c r="M24" s="48">
        <v>4407948.0327175688</v>
      </c>
      <c r="N24" s="46">
        <v>8282988.3223183695</v>
      </c>
      <c r="O24" s="46"/>
      <c r="P24" s="46"/>
    </row>
    <row r="25" spans="1:16" ht="15" outlineLevel="1" x14ac:dyDescent="0.25">
      <c r="A25" s="43">
        <v>43951</v>
      </c>
      <c r="B25" s="43"/>
      <c r="C25" s="47">
        <v>819355.85816206131</v>
      </c>
      <c r="D25" s="47">
        <v>11304151.202868856</v>
      </c>
      <c r="E25" s="45">
        <v>6391722.5705910446</v>
      </c>
      <c r="F25" s="47"/>
      <c r="G25" s="47"/>
      <c r="H25" s="47"/>
      <c r="I25" s="47">
        <v>6391722.5705910446</v>
      </c>
      <c r="J25" s="47">
        <v>-172064.73021403287</v>
      </c>
      <c r="K25" s="45">
        <v>-2373871.7526024599</v>
      </c>
      <c r="L25" s="45">
        <v>-1342261.739824119</v>
      </c>
      <c r="M25" s="48">
        <v>5049460.8307669256</v>
      </c>
      <c r="N25" s="50">
        <v>8930279.4502663966</v>
      </c>
      <c r="O25" s="50"/>
      <c r="P25" s="50"/>
    </row>
    <row r="26" spans="1:16" ht="15" outlineLevel="1" x14ac:dyDescent="0.25">
      <c r="A26" s="51">
        <v>43982</v>
      </c>
      <c r="B26" s="52" t="s">
        <v>57</v>
      </c>
      <c r="C26" s="53"/>
      <c r="D26" s="53">
        <v>11304151.202868856</v>
      </c>
      <c r="E26" s="54">
        <v>7173777.7690000087</v>
      </c>
      <c r="F26" s="53">
        <v>314004.20007969043</v>
      </c>
      <c r="G26" s="53">
        <v>-314004.20007969043</v>
      </c>
      <c r="H26" s="53">
        <v>-13083.508336653767</v>
      </c>
      <c r="I26" s="53">
        <v>7160694.2606633548</v>
      </c>
      <c r="J26" s="53">
        <v>65940.882016734991</v>
      </c>
      <c r="K26" s="54">
        <v>-2307930.8705857247</v>
      </c>
      <c r="L26" s="54">
        <v>-1503745.7947393043</v>
      </c>
      <c r="M26" s="55">
        <v>5656948.4659240507</v>
      </c>
      <c r="N26" s="56">
        <v>8682216.1322034411</v>
      </c>
      <c r="O26" s="56"/>
      <c r="P26" s="56"/>
    </row>
    <row r="27" spans="1:16" ht="15" outlineLevel="1" x14ac:dyDescent="0.25">
      <c r="A27" s="51">
        <v>44012</v>
      </c>
      <c r="B27" s="52" t="s">
        <v>57</v>
      </c>
      <c r="C27" s="53"/>
      <c r="D27" s="53">
        <v>11304151.202868856</v>
      </c>
      <c r="E27" s="54">
        <v>7890168.4605269348</v>
      </c>
      <c r="F27" s="53">
        <v>314004.20007969043</v>
      </c>
      <c r="G27" s="53">
        <v>-628008.40015938086</v>
      </c>
      <c r="H27" s="53">
        <v>-52334.03334661507</v>
      </c>
      <c r="I27" s="53">
        <v>7837834.42718032</v>
      </c>
      <c r="J27" s="53">
        <v>65940.882016734991</v>
      </c>
      <c r="K27" s="54">
        <v>-2241989.9885689896</v>
      </c>
      <c r="L27" s="54">
        <v>-1645945.2297078671</v>
      </c>
      <c r="M27" s="55">
        <v>6191889.1974724531</v>
      </c>
      <c r="N27" s="56">
        <v>8434152.8141404856</v>
      </c>
      <c r="O27" s="56">
        <f>D27+G27+'AMI RB Ret E'!D27+'AMI RB Ret E'!G27</f>
        <v>13793927.749396229</v>
      </c>
      <c r="P27" s="56"/>
    </row>
    <row r="28" spans="1:16" ht="15" outlineLevel="1" x14ac:dyDescent="0.25">
      <c r="A28" s="51">
        <v>44043</v>
      </c>
      <c r="B28" s="52" t="s">
        <v>57</v>
      </c>
      <c r="C28" s="53"/>
      <c r="D28" s="53">
        <v>11304151.202868856</v>
      </c>
      <c r="E28" s="54">
        <v>8538825.1815719008</v>
      </c>
      <c r="F28" s="53">
        <v>314004.20007969043</v>
      </c>
      <c r="G28" s="53">
        <v>-942012.6002390713</v>
      </c>
      <c r="H28" s="53">
        <v>-117751.57502988393</v>
      </c>
      <c r="I28" s="53">
        <v>8421073.6065420173</v>
      </c>
      <c r="J28" s="53">
        <v>65940.882016734991</v>
      </c>
      <c r="K28" s="54">
        <v>-2176049.1065522544</v>
      </c>
      <c r="L28" s="54">
        <v>-1768425.4573738233</v>
      </c>
      <c r="M28" s="55">
        <v>6652648.1491681943</v>
      </c>
      <c r="N28" s="56">
        <v>8186089.4960775301</v>
      </c>
      <c r="O28" s="56"/>
      <c r="P28" s="56"/>
    </row>
    <row r="29" spans="1:16" ht="15" outlineLevel="1" x14ac:dyDescent="0.25">
      <c r="A29" s="51">
        <v>44074</v>
      </c>
      <c r="B29" s="52" t="s">
        <v>57</v>
      </c>
      <c r="C29" s="53"/>
      <c r="D29" s="53">
        <v>11304151.202868856</v>
      </c>
      <c r="E29" s="54">
        <v>9119202.2477700263</v>
      </c>
      <c r="F29" s="53">
        <v>314004.20007969043</v>
      </c>
      <c r="G29" s="53">
        <v>-1256016.8003187617</v>
      </c>
      <c r="H29" s="53">
        <v>-209336.13338646028</v>
      </c>
      <c r="I29" s="53">
        <v>8909866.1143835653</v>
      </c>
      <c r="J29" s="53">
        <v>65940.882016734991</v>
      </c>
      <c r="K29" s="54">
        <v>-2110108.2245355193</v>
      </c>
      <c r="L29" s="54">
        <v>-1871071.8840205485</v>
      </c>
      <c r="M29" s="55">
        <v>7038794.2303630169</v>
      </c>
      <c r="N29" s="56">
        <v>7938026.1780145746</v>
      </c>
      <c r="O29" s="56"/>
      <c r="P29" s="56"/>
    </row>
    <row r="30" spans="1:16" ht="15" outlineLevel="1" x14ac:dyDescent="0.25">
      <c r="A30" s="51">
        <v>44104</v>
      </c>
      <c r="B30" s="52" t="s">
        <v>57</v>
      </c>
      <c r="C30" s="53"/>
      <c r="D30" s="53">
        <v>11304151.202868856</v>
      </c>
      <c r="E30" s="54">
        <v>9631299.6591213141</v>
      </c>
      <c r="F30" s="53">
        <v>314004.20007969043</v>
      </c>
      <c r="G30" s="53">
        <v>-1570021.0003984522</v>
      </c>
      <c r="H30" s="53">
        <v>-327087.70841634419</v>
      </c>
      <c r="I30" s="53">
        <v>9304211.9507049695</v>
      </c>
      <c r="J30" s="53">
        <v>65940.882016734991</v>
      </c>
      <c r="K30" s="54">
        <v>-2044167.3425187843</v>
      </c>
      <c r="L30" s="54">
        <v>-1953884.5096480437</v>
      </c>
      <c r="M30" s="55">
        <v>7350327.4410569258</v>
      </c>
      <c r="N30" s="56">
        <v>7689962.8599516209</v>
      </c>
      <c r="O30" s="56"/>
      <c r="P30" s="56"/>
    </row>
    <row r="31" spans="1:16" ht="15" outlineLevel="1" x14ac:dyDescent="0.25">
      <c r="A31" s="51">
        <v>44135</v>
      </c>
      <c r="B31" s="52" t="s">
        <v>57</v>
      </c>
      <c r="C31" s="53"/>
      <c r="D31" s="53">
        <v>11304151.202868856</v>
      </c>
      <c r="E31" s="54">
        <v>10075117.415625764</v>
      </c>
      <c r="F31" s="53">
        <v>314004.20007969043</v>
      </c>
      <c r="G31" s="54">
        <v>-1884025.2004781426</v>
      </c>
      <c r="H31" s="54">
        <v>-471006.30011953559</v>
      </c>
      <c r="I31" s="54">
        <v>9604111.1155062281</v>
      </c>
      <c r="J31" s="54">
        <v>65940.882016734991</v>
      </c>
      <c r="K31" s="54">
        <v>-1978226.4605020494</v>
      </c>
      <c r="L31" s="54">
        <v>-2016863.3342563075</v>
      </c>
      <c r="M31" s="55">
        <v>7587247.7812499208</v>
      </c>
      <c r="N31" s="56">
        <v>7441899.5418886654</v>
      </c>
      <c r="O31" s="56"/>
      <c r="P31" s="56"/>
    </row>
    <row r="32" spans="1:16" ht="15" outlineLevel="1" x14ac:dyDescent="0.25">
      <c r="A32" s="51">
        <v>44165</v>
      </c>
      <c r="B32" s="52" t="s">
        <v>57</v>
      </c>
      <c r="C32" s="53"/>
      <c r="D32" s="53">
        <v>11304151.202868856</v>
      </c>
      <c r="E32" s="54">
        <v>10450655.517283374</v>
      </c>
      <c r="F32" s="53">
        <v>314004.20007969043</v>
      </c>
      <c r="G32" s="54">
        <v>-2198029.4005578328</v>
      </c>
      <c r="H32" s="54">
        <v>-641091.90849603456</v>
      </c>
      <c r="I32" s="54">
        <v>9809563.6087873392</v>
      </c>
      <c r="J32" s="54">
        <v>65940.882016734991</v>
      </c>
      <c r="K32" s="54">
        <v>-1912285.5784853145</v>
      </c>
      <c r="L32" s="54">
        <v>-2060008.3578453416</v>
      </c>
      <c r="M32" s="55">
        <v>7749555.2509419974</v>
      </c>
      <c r="N32" s="56">
        <v>7193836.223825709</v>
      </c>
      <c r="O32" s="56"/>
      <c r="P32" s="56"/>
    </row>
    <row r="33" spans="1:16" ht="15" outlineLevel="1" x14ac:dyDescent="0.25">
      <c r="A33" s="51">
        <v>44196</v>
      </c>
      <c r="B33" s="52" t="s">
        <v>57</v>
      </c>
      <c r="C33" s="53"/>
      <c r="D33" s="53">
        <v>11304151.202868856</v>
      </c>
      <c r="E33" s="54">
        <v>10757913.964094147</v>
      </c>
      <c r="F33" s="53">
        <v>314004.20007969043</v>
      </c>
      <c r="G33" s="54">
        <v>-2512033.6006375235</v>
      </c>
      <c r="H33" s="54">
        <v>-837344.53354584111</v>
      </c>
      <c r="I33" s="54">
        <v>9920569.4305483066</v>
      </c>
      <c r="J33" s="54">
        <v>65940.882016734991</v>
      </c>
      <c r="K33" s="54">
        <v>-1846344.6964685796</v>
      </c>
      <c r="L33" s="54">
        <v>-2083319.5804151446</v>
      </c>
      <c r="M33" s="55">
        <v>7837249.850133162</v>
      </c>
      <c r="N33" s="56">
        <v>6945772.9057627534</v>
      </c>
      <c r="O33" s="56"/>
      <c r="P33" s="56">
        <f>SUM(F28:F33,'AMI RB Ret E'!F28:F33)</f>
        <v>2434222.5440110983</v>
      </c>
    </row>
    <row r="34" spans="1:16" ht="15" outlineLevel="1" x14ac:dyDescent="0.25">
      <c r="A34" s="51">
        <v>44227</v>
      </c>
      <c r="B34" s="52" t="s">
        <v>57</v>
      </c>
      <c r="C34" s="53"/>
      <c r="D34" s="53">
        <v>11304151.202868856</v>
      </c>
      <c r="E34" s="54">
        <v>10996892.75605808</v>
      </c>
      <c r="F34" s="53">
        <v>314004.20007969043</v>
      </c>
      <c r="G34" s="54">
        <v>-2826037.8007172141</v>
      </c>
      <c r="H34" s="54">
        <v>-1059764.1752689553</v>
      </c>
      <c r="I34" s="54">
        <v>9937128.5807891246</v>
      </c>
      <c r="J34" s="54">
        <v>65940.882016734991</v>
      </c>
      <c r="K34" s="54">
        <v>-1780403.8144518447</v>
      </c>
      <c r="L34" s="54">
        <v>-2086797.0019657167</v>
      </c>
      <c r="M34" s="55">
        <v>7850331.5788234081</v>
      </c>
      <c r="N34" s="56">
        <v>6697709.5876997979</v>
      </c>
      <c r="O34" s="56"/>
      <c r="P34" s="56"/>
    </row>
    <row r="35" spans="1:16" ht="15" outlineLevel="1" x14ac:dyDescent="0.25">
      <c r="A35" s="51">
        <v>44255</v>
      </c>
      <c r="B35" s="52" t="s">
        <v>57</v>
      </c>
      <c r="C35" s="53"/>
      <c r="D35" s="53">
        <v>11304151.202868856</v>
      </c>
      <c r="E35" s="54">
        <v>11167591.893175177</v>
      </c>
      <c r="F35" s="53">
        <v>314004.20007969043</v>
      </c>
      <c r="G35" s="54">
        <v>-3140042.0007969048</v>
      </c>
      <c r="H35" s="54">
        <v>-1308350.8336653768</v>
      </c>
      <c r="I35" s="54">
        <v>9859241.0595098007</v>
      </c>
      <c r="J35" s="54">
        <v>65940.882016734991</v>
      </c>
      <c r="K35" s="54">
        <v>-1714462.9324351097</v>
      </c>
      <c r="L35" s="54">
        <v>-2070440.6224970582</v>
      </c>
      <c r="M35" s="55">
        <v>7788800.4370127423</v>
      </c>
      <c r="N35" s="56">
        <v>6449646.2696368415</v>
      </c>
      <c r="O35" s="56"/>
      <c r="P35" s="56"/>
    </row>
    <row r="36" spans="1:16" ht="15" outlineLevel="1" x14ac:dyDescent="0.25">
      <c r="A36" s="51">
        <v>44286</v>
      </c>
      <c r="B36" s="52" t="s">
        <v>57</v>
      </c>
      <c r="C36" s="53"/>
      <c r="D36" s="53">
        <v>11304151.202868856</v>
      </c>
      <c r="E36" s="54">
        <v>11270011.375445435</v>
      </c>
      <c r="F36" s="53">
        <v>314004.20007969043</v>
      </c>
      <c r="G36" s="54">
        <v>-3454046.2008765955</v>
      </c>
      <c r="H36" s="54">
        <v>-1583104.5087351061</v>
      </c>
      <c r="I36" s="54">
        <v>9686906.8667103294</v>
      </c>
      <c r="J36" s="54">
        <v>65940.882016734991</v>
      </c>
      <c r="K36" s="54">
        <v>-1648522.0504183748</v>
      </c>
      <c r="L36" s="54">
        <v>-2034250.4420091689</v>
      </c>
      <c r="M36" s="55">
        <v>7652656.4247011608</v>
      </c>
      <c r="N36" s="56">
        <v>6201582.951573886</v>
      </c>
      <c r="O36" s="56"/>
      <c r="P36" s="56"/>
    </row>
    <row r="37" spans="1:16" ht="15" outlineLevel="1" x14ac:dyDescent="0.25">
      <c r="A37" s="51">
        <v>44316</v>
      </c>
      <c r="B37" s="52" t="s">
        <v>57</v>
      </c>
      <c r="C37" s="54"/>
      <c r="D37" s="54">
        <v>11304151.202868856</v>
      </c>
      <c r="E37" s="57">
        <v>11304151.202868855</v>
      </c>
      <c r="F37" s="53">
        <v>314004.20007969043</v>
      </c>
      <c r="G37" s="54">
        <v>-3768050.4009562861</v>
      </c>
      <c r="H37" s="57">
        <v>-1884025.2004781428</v>
      </c>
      <c r="I37" s="54">
        <v>9420126.0023907125</v>
      </c>
      <c r="J37" s="54">
        <v>65940.882016734991</v>
      </c>
      <c r="K37" s="54">
        <v>-1582581.1684016399</v>
      </c>
      <c r="L37" s="57">
        <v>-1978226.4605020492</v>
      </c>
      <c r="M37" s="55">
        <v>7441899.5418886635</v>
      </c>
      <c r="N37" s="56">
        <v>5953519.6335109305</v>
      </c>
      <c r="O37" s="56"/>
      <c r="P37" s="56"/>
    </row>
    <row r="38" spans="1:16" ht="15" outlineLevel="1" x14ac:dyDescent="0.25">
      <c r="A38" s="43">
        <v>44347</v>
      </c>
      <c r="B38" s="43"/>
      <c r="C38" s="45"/>
      <c r="D38" s="45">
        <v>11304151.202868856</v>
      </c>
      <c r="E38" s="45">
        <v>11304151.202868855</v>
      </c>
      <c r="F38" s="47">
        <v>314004.20007969043</v>
      </c>
      <c r="G38" s="45">
        <v>-4082054.6010359768</v>
      </c>
      <c r="H38" s="45">
        <v>-2198029.4005578337</v>
      </c>
      <c r="I38" s="45">
        <v>9106121.8023110218</v>
      </c>
      <c r="J38" s="45">
        <v>65940.882016734991</v>
      </c>
      <c r="K38" s="45">
        <v>-1516640.286384905</v>
      </c>
      <c r="L38" s="45">
        <v>-1912285.578485314</v>
      </c>
      <c r="M38" s="48">
        <v>7193836.223825708</v>
      </c>
      <c r="N38" s="46">
        <v>5705456.315447975</v>
      </c>
      <c r="O38" s="46"/>
      <c r="P38" s="46"/>
    </row>
    <row r="39" spans="1:16" ht="15" outlineLevel="1" x14ac:dyDescent="0.25">
      <c r="A39" s="43">
        <v>44377</v>
      </c>
      <c r="B39" s="43"/>
      <c r="C39" s="45"/>
      <c r="D39" s="45">
        <v>11304151.202868856</v>
      </c>
      <c r="E39" s="45">
        <v>11304151.202868855</v>
      </c>
      <c r="F39" s="47">
        <v>314004.20007969043</v>
      </c>
      <c r="G39" s="45">
        <v>-4396058.8011156674</v>
      </c>
      <c r="H39" s="45">
        <v>-2512033.6006375239</v>
      </c>
      <c r="I39" s="45">
        <v>8792117.6022313312</v>
      </c>
      <c r="J39" s="45">
        <v>65940.882016734991</v>
      </c>
      <c r="K39" s="45">
        <v>-1450699.4043681701</v>
      </c>
      <c r="L39" s="45">
        <v>-1846344.6964685798</v>
      </c>
      <c r="M39" s="48">
        <v>6945772.9057627516</v>
      </c>
      <c r="N39" s="50">
        <v>5457392.9973850194</v>
      </c>
      <c r="O39" s="50"/>
      <c r="P39" s="50"/>
    </row>
    <row r="40" spans="1:16" ht="15" outlineLevel="1" x14ac:dyDescent="0.25">
      <c r="A40" s="43">
        <v>44408</v>
      </c>
      <c r="B40" s="43"/>
      <c r="C40" s="45"/>
      <c r="D40" s="45">
        <v>11304151.202868856</v>
      </c>
      <c r="E40" s="45">
        <v>11304151.202868855</v>
      </c>
      <c r="F40" s="47">
        <v>314004.20007969043</v>
      </c>
      <c r="G40" s="45">
        <v>-4710063.0011953581</v>
      </c>
      <c r="H40" s="45">
        <v>-2826037.8007172141</v>
      </c>
      <c r="I40" s="45">
        <v>8478113.4021516405</v>
      </c>
      <c r="J40" s="45">
        <v>65940.882016734991</v>
      </c>
      <c r="K40" s="59">
        <v>-1384758.5223514352</v>
      </c>
      <c r="L40" s="45">
        <v>-1780403.8144518447</v>
      </c>
      <c r="M40" s="48">
        <v>6697709.5876997961</v>
      </c>
      <c r="N40" s="50">
        <v>5209329.679322063</v>
      </c>
      <c r="O40" s="50"/>
      <c r="P40" s="50"/>
    </row>
    <row r="41" spans="1:16" ht="15" outlineLevel="1" x14ac:dyDescent="0.25">
      <c r="A41" s="43">
        <v>44439</v>
      </c>
      <c r="B41" s="43"/>
      <c r="C41" s="45"/>
      <c r="D41" s="45">
        <v>11304151.202868856</v>
      </c>
      <c r="E41" s="45">
        <v>11304151.202868855</v>
      </c>
      <c r="F41" s="47">
        <v>314004.20007969043</v>
      </c>
      <c r="G41" s="45">
        <v>-5024067.2012750488</v>
      </c>
      <c r="H41" s="45">
        <v>-3140042.0007969048</v>
      </c>
      <c r="I41" s="45">
        <v>8164109.2020719498</v>
      </c>
      <c r="J41" s="45">
        <v>65940.882016734991</v>
      </c>
      <c r="K41" s="59">
        <v>-1318817.6403347002</v>
      </c>
      <c r="L41" s="45">
        <v>-1714462.93243511</v>
      </c>
      <c r="M41" s="48">
        <v>6449646.2696368396</v>
      </c>
      <c r="N41" s="50">
        <v>4961266.3612591075</v>
      </c>
      <c r="O41" s="50"/>
      <c r="P41" s="50"/>
    </row>
    <row r="42" spans="1:16" ht="15" x14ac:dyDescent="0.25">
      <c r="A42" s="43">
        <v>44469</v>
      </c>
      <c r="B42" s="43"/>
      <c r="C42" s="45"/>
      <c r="D42" s="45">
        <v>11304151.202868856</v>
      </c>
      <c r="E42" s="45">
        <v>11304151.202868855</v>
      </c>
      <c r="F42" s="47">
        <v>314004.20007969043</v>
      </c>
      <c r="G42" s="45">
        <v>-5338071.4013547394</v>
      </c>
      <c r="H42" s="45">
        <v>-3454046.2008765955</v>
      </c>
      <c r="I42" s="45">
        <v>7850105.0019922592</v>
      </c>
      <c r="J42" s="45">
        <v>65940.882016734991</v>
      </c>
      <c r="K42" s="59">
        <v>-1252876.7583179653</v>
      </c>
      <c r="L42" s="45">
        <v>-1648522.0504183744</v>
      </c>
      <c r="M42" s="48">
        <v>6201582.951573885</v>
      </c>
      <c r="N42" s="46">
        <v>4713203.043196152</v>
      </c>
      <c r="O42" s="46"/>
      <c r="P42" s="46"/>
    </row>
    <row r="43" spans="1:16" ht="15" x14ac:dyDescent="0.25">
      <c r="A43" s="43">
        <v>44500</v>
      </c>
      <c r="B43" s="43"/>
      <c r="C43" s="45"/>
      <c r="D43" s="45">
        <v>11304151.202868856</v>
      </c>
      <c r="E43" s="45">
        <v>11304151.202868855</v>
      </c>
      <c r="F43" s="47">
        <v>314004.20007969043</v>
      </c>
      <c r="G43" s="45">
        <v>-5652075.6014344301</v>
      </c>
      <c r="H43" s="45">
        <v>-3768050.4009562861</v>
      </c>
      <c r="I43" s="45">
        <v>7536100.8019125685</v>
      </c>
      <c r="J43" s="45">
        <v>65940.882016734991</v>
      </c>
      <c r="K43" s="59">
        <v>-1186935.8763012304</v>
      </c>
      <c r="L43" s="45">
        <v>-1582581.1684016399</v>
      </c>
      <c r="M43" s="48">
        <v>5953519.6335109286</v>
      </c>
      <c r="N43" s="50">
        <v>4465139.7251331955</v>
      </c>
      <c r="O43" s="50"/>
      <c r="P43" s="50"/>
    </row>
    <row r="44" spans="1:16" ht="15" x14ac:dyDescent="0.25">
      <c r="A44" s="43">
        <v>44530</v>
      </c>
      <c r="B44" s="43"/>
      <c r="C44" s="47"/>
      <c r="D44" s="45">
        <v>11304151.202868856</v>
      </c>
      <c r="E44" s="45">
        <v>11304151.202868855</v>
      </c>
      <c r="F44" s="47">
        <v>314004.20007969043</v>
      </c>
      <c r="G44" s="45">
        <v>-5966079.8015141208</v>
      </c>
      <c r="H44" s="45">
        <v>-4082054.6010359768</v>
      </c>
      <c r="I44" s="45">
        <v>7222096.6018328778</v>
      </c>
      <c r="J44" s="45">
        <v>65940.882016734991</v>
      </c>
      <c r="K44" s="59">
        <v>-1120994.9942844955</v>
      </c>
      <c r="L44" s="45">
        <v>-1516640.286384905</v>
      </c>
      <c r="M44" s="48">
        <v>5705456.3154479731</v>
      </c>
      <c r="N44" s="50">
        <v>4217076.40707024</v>
      </c>
      <c r="O44" s="50"/>
      <c r="P44" s="50"/>
    </row>
    <row r="45" spans="1:16" ht="15" outlineLevel="1" x14ac:dyDescent="0.25">
      <c r="A45" s="43">
        <v>44561</v>
      </c>
      <c r="B45" s="43"/>
      <c r="C45" s="47"/>
      <c r="D45" s="45">
        <v>11304151.202868856</v>
      </c>
      <c r="E45" s="45">
        <v>11304151.202868855</v>
      </c>
      <c r="F45" s="47">
        <v>314004.20007969043</v>
      </c>
      <c r="G45" s="45">
        <v>-6280084.0015938114</v>
      </c>
      <c r="H45" s="45">
        <v>-4396058.8011156674</v>
      </c>
      <c r="I45" s="45">
        <v>6908092.4017531872</v>
      </c>
      <c r="J45" s="45">
        <v>65940.882016734991</v>
      </c>
      <c r="K45" s="59">
        <v>-1055054.1122677606</v>
      </c>
      <c r="L45" s="45">
        <v>-1450699.4043681703</v>
      </c>
      <c r="M45" s="48">
        <v>5457392.9973850166</v>
      </c>
      <c r="N45" s="50">
        <v>3969013.0890072845</v>
      </c>
      <c r="O45" s="50"/>
      <c r="P45" s="50">
        <f>SUM(F34:F45,'AMI RB Ret E'!F34:F45)</f>
        <v>4868445.0880221967</v>
      </c>
    </row>
    <row r="46" spans="1:16" ht="15" outlineLevel="1" x14ac:dyDescent="0.25">
      <c r="A46" s="43">
        <v>44592</v>
      </c>
      <c r="B46" s="43"/>
      <c r="C46" s="47"/>
      <c r="D46" s="45">
        <v>11304151.202868856</v>
      </c>
      <c r="E46" s="45">
        <v>11304151.202868855</v>
      </c>
      <c r="F46" s="47">
        <v>314004.20007969043</v>
      </c>
      <c r="G46" s="45">
        <v>-6594088.2016735021</v>
      </c>
      <c r="H46" s="45">
        <v>-4710063.0011953581</v>
      </c>
      <c r="I46" s="45">
        <v>6594088.2016734965</v>
      </c>
      <c r="J46" s="45">
        <v>65940.882016734991</v>
      </c>
      <c r="K46" s="59">
        <v>-989113.23025102552</v>
      </c>
      <c r="L46" s="45">
        <v>-1384758.5223514352</v>
      </c>
      <c r="M46" s="48">
        <v>5209329.6793220611</v>
      </c>
      <c r="N46" s="50">
        <v>3720949.770944329</v>
      </c>
      <c r="O46" s="50"/>
      <c r="P46" s="50"/>
    </row>
    <row r="47" spans="1:16" ht="15" outlineLevel="1" x14ac:dyDescent="0.25">
      <c r="A47" s="43">
        <v>44620</v>
      </c>
      <c r="B47" s="43"/>
      <c r="C47" s="47"/>
      <c r="D47" s="45">
        <v>11304151.202868856</v>
      </c>
      <c r="E47" s="45">
        <v>11304151.202868855</v>
      </c>
      <c r="F47" s="47">
        <v>314004.20007969043</v>
      </c>
      <c r="G47" s="45">
        <v>-6908092.4017531928</v>
      </c>
      <c r="H47" s="45">
        <v>-5024067.2012750488</v>
      </c>
      <c r="I47" s="45">
        <v>6280084.0015938058</v>
      </c>
      <c r="J47" s="45">
        <v>65940.882016734991</v>
      </c>
      <c r="K47" s="59">
        <v>-923172.34823429049</v>
      </c>
      <c r="L47" s="45">
        <v>-1318817.6403347002</v>
      </c>
      <c r="M47" s="48">
        <v>4961266.3612591056</v>
      </c>
      <c r="N47" s="50">
        <v>3472886.4528813735</v>
      </c>
      <c r="O47" s="50"/>
      <c r="P47" s="50"/>
    </row>
    <row r="48" spans="1:16" ht="15" outlineLevel="1" x14ac:dyDescent="0.25">
      <c r="A48" s="43">
        <v>44651</v>
      </c>
      <c r="B48" s="43"/>
      <c r="C48" s="47"/>
      <c r="D48" s="45">
        <v>11304151.202868856</v>
      </c>
      <c r="E48" s="45">
        <v>11304151.202868855</v>
      </c>
      <c r="F48" s="47">
        <v>314004.20007969043</v>
      </c>
      <c r="G48" s="45">
        <v>-7222096.6018328834</v>
      </c>
      <c r="H48" s="45">
        <v>-5338071.4013547394</v>
      </c>
      <c r="I48" s="45">
        <v>5966079.8015141152</v>
      </c>
      <c r="J48" s="45">
        <v>65940.882016734991</v>
      </c>
      <c r="K48" s="59">
        <v>-857231.46621755545</v>
      </c>
      <c r="L48" s="45">
        <v>-1252876.7583179653</v>
      </c>
      <c r="M48" s="48">
        <v>4713203.0431961501</v>
      </c>
      <c r="N48" s="46">
        <v>3224823.1348184175</v>
      </c>
      <c r="O48" s="46"/>
      <c r="P48" s="46"/>
    </row>
    <row r="49" spans="1:16" ht="15" outlineLevel="1" x14ac:dyDescent="0.25">
      <c r="A49" s="43">
        <v>44681</v>
      </c>
      <c r="B49" s="43"/>
      <c r="C49" s="47"/>
      <c r="D49" s="45">
        <v>11304151.202868856</v>
      </c>
      <c r="E49" s="45">
        <v>11304151.202868855</v>
      </c>
      <c r="F49" s="47">
        <v>314004.20007969043</v>
      </c>
      <c r="G49" s="45">
        <v>-7536100.8019125741</v>
      </c>
      <c r="H49" s="45">
        <v>-5652075.6014344292</v>
      </c>
      <c r="I49" s="45">
        <v>5652075.6014344255</v>
      </c>
      <c r="J49" s="45">
        <v>65940.882016734991</v>
      </c>
      <c r="K49" s="59">
        <v>-791290.58420082042</v>
      </c>
      <c r="L49" s="45">
        <v>-1186935.8763012304</v>
      </c>
      <c r="M49" s="48">
        <v>4465139.7251331955</v>
      </c>
      <c r="N49" s="50">
        <v>2976759.816755462</v>
      </c>
      <c r="O49" s="50"/>
      <c r="P49" s="50"/>
    </row>
    <row r="50" spans="1:16" ht="15" outlineLevel="1" x14ac:dyDescent="0.25">
      <c r="A50" s="43">
        <v>44712</v>
      </c>
      <c r="B50" s="43"/>
      <c r="C50" s="47"/>
      <c r="D50" s="45">
        <v>11304151.202868856</v>
      </c>
      <c r="E50" s="45">
        <v>11304151.202868855</v>
      </c>
      <c r="F50" s="47">
        <v>314004.20007969043</v>
      </c>
      <c r="G50" s="45">
        <v>-7850105.0019922648</v>
      </c>
      <c r="H50" s="45">
        <v>-5966079.8015141217</v>
      </c>
      <c r="I50" s="45">
        <v>5338071.4013547329</v>
      </c>
      <c r="J50" s="45">
        <v>65940.882016734991</v>
      </c>
      <c r="K50" s="59">
        <v>-725349.70218408538</v>
      </c>
      <c r="L50" s="45">
        <v>-1120994.9942844952</v>
      </c>
      <c r="M50" s="48">
        <v>4217076.4070702381</v>
      </c>
      <c r="N50" s="50">
        <v>2728696.4986925065</v>
      </c>
      <c r="O50" s="50"/>
      <c r="P50" s="50"/>
    </row>
    <row r="51" spans="1:16" ht="15" outlineLevel="1" x14ac:dyDescent="0.25">
      <c r="A51" s="43">
        <v>44742</v>
      </c>
      <c r="B51" s="43"/>
      <c r="C51" s="47"/>
      <c r="D51" s="45">
        <v>11304151.202868856</v>
      </c>
      <c r="E51" s="45">
        <v>11304151.202868855</v>
      </c>
      <c r="F51" s="47">
        <v>314004.20007969043</v>
      </c>
      <c r="G51" s="45">
        <v>-8164109.2020719554</v>
      </c>
      <c r="H51" s="45">
        <v>-6280084.0015938124</v>
      </c>
      <c r="I51" s="45">
        <v>5024067.2012750423</v>
      </c>
      <c r="J51" s="45">
        <v>65940.882016734991</v>
      </c>
      <c r="K51" s="59">
        <v>-659408.82016735035</v>
      </c>
      <c r="L51" s="45">
        <v>-1055054.1122677603</v>
      </c>
      <c r="M51" s="48">
        <v>3969013.0890072817</v>
      </c>
      <c r="N51" s="46">
        <v>2480633.1806295505</v>
      </c>
      <c r="O51" s="46"/>
      <c r="P51" s="46"/>
    </row>
    <row r="52" spans="1:16" ht="15" outlineLevel="1" x14ac:dyDescent="0.25">
      <c r="A52" s="43">
        <v>44773</v>
      </c>
      <c r="B52" s="60"/>
      <c r="C52" s="60"/>
      <c r="D52" s="45">
        <v>11304151.202868856</v>
      </c>
      <c r="E52" s="45">
        <v>11304151.202868855</v>
      </c>
      <c r="F52" s="47">
        <v>314004.20007969043</v>
      </c>
      <c r="G52" s="45">
        <v>-8478113.4021516461</v>
      </c>
      <c r="H52" s="45">
        <v>-6594088.201673503</v>
      </c>
      <c r="I52" s="45">
        <v>4710063.0011953516</v>
      </c>
      <c r="J52" s="45">
        <v>65940.882016734991</v>
      </c>
      <c r="K52" s="59">
        <v>-593467.93815061531</v>
      </c>
      <c r="L52" s="45">
        <v>-989113.23025102529</v>
      </c>
      <c r="M52" s="48">
        <v>3720949.7709443262</v>
      </c>
      <c r="N52" s="46">
        <v>2232569.862566595</v>
      </c>
      <c r="O52" s="46"/>
      <c r="P52" s="46"/>
    </row>
    <row r="53" spans="1:16" ht="15" outlineLevel="1" x14ac:dyDescent="0.25">
      <c r="A53" s="43">
        <v>44804</v>
      </c>
      <c r="B53" s="60"/>
      <c r="C53" s="60"/>
      <c r="D53" s="45">
        <v>11304151.202868856</v>
      </c>
      <c r="E53" s="45">
        <v>11304151.202868855</v>
      </c>
      <c r="F53" s="47">
        <v>314004.20007969043</v>
      </c>
      <c r="G53" s="45">
        <v>-8792117.6022313368</v>
      </c>
      <c r="H53" s="45">
        <v>-6908092.4017531918</v>
      </c>
      <c r="I53" s="45">
        <v>4396058.8011156628</v>
      </c>
      <c r="J53" s="45">
        <v>65940.882016734991</v>
      </c>
      <c r="K53" s="59">
        <v>-527527.05613388028</v>
      </c>
      <c r="L53" s="45">
        <v>-923172.34823429026</v>
      </c>
      <c r="M53" s="48">
        <v>3472886.4528813725</v>
      </c>
      <c r="N53" s="46">
        <v>1984506.5445036395</v>
      </c>
      <c r="O53" s="46"/>
      <c r="P53" s="46"/>
    </row>
    <row r="54" spans="1:16" ht="15" outlineLevel="1" x14ac:dyDescent="0.25">
      <c r="A54" s="43">
        <v>44834</v>
      </c>
      <c r="B54" s="60"/>
      <c r="C54" s="60"/>
      <c r="D54" s="45">
        <v>11304151.202868856</v>
      </c>
      <c r="E54" s="45">
        <v>11304151.202868855</v>
      </c>
      <c r="F54" s="47">
        <v>314004.20007969043</v>
      </c>
      <c r="G54" s="45">
        <v>-9106121.8023110274</v>
      </c>
      <c r="H54" s="45">
        <v>-7222096.6018328844</v>
      </c>
      <c r="I54" s="45">
        <v>4082054.6010359703</v>
      </c>
      <c r="J54" s="45">
        <v>65940.882016734991</v>
      </c>
      <c r="K54" s="59">
        <v>-461586.1741171453</v>
      </c>
      <c r="L54" s="45">
        <v>-857231.46621755545</v>
      </c>
      <c r="M54" s="48">
        <v>3224823.1348184147</v>
      </c>
      <c r="N54" s="46">
        <v>1736443.2264406837</v>
      </c>
      <c r="O54" s="46"/>
      <c r="P54" s="46"/>
    </row>
    <row r="55" spans="1:16" ht="15" outlineLevel="1" x14ac:dyDescent="0.25">
      <c r="A55" s="43">
        <v>44865</v>
      </c>
      <c r="B55" s="60"/>
      <c r="C55" s="60"/>
      <c r="D55" s="45">
        <v>11304151.202868856</v>
      </c>
      <c r="E55" s="45">
        <v>11304151.202868855</v>
      </c>
      <c r="F55" s="47">
        <v>314004.20007969043</v>
      </c>
      <c r="G55" s="45">
        <v>-9420126.0023907181</v>
      </c>
      <c r="H55" s="45">
        <v>-7536100.801912575</v>
      </c>
      <c r="I55" s="45">
        <v>3768050.4009562796</v>
      </c>
      <c r="J55" s="45">
        <v>65940.882016734991</v>
      </c>
      <c r="K55" s="59">
        <v>-395645.29210041033</v>
      </c>
      <c r="L55" s="45">
        <v>-791290.58420082042</v>
      </c>
      <c r="M55" s="48">
        <v>2976759.8167554592</v>
      </c>
      <c r="N55" s="46">
        <v>1488379.908377728</v>
      </c>
      <c r="O55" s="46"/>
      <c r="P55" s="46"/>
    </row>
    <row r="56" spans="1:16" ht="15" outlineLevel="1" x14ac:dyDescent="0.25">
      <c r="A56" s="43">
        <v>44895</v>
      </c>
      <c r="B56" s="60"/>
      <c r="C56" s="60"/>
      <c r="D56" s="45">
        <v>11304151.202868856</v>
      </c>
      <c r="E56" s="45">
        <v>11304151.202868855</v>
      </c>
      <c r="F56" s="47">
        <v>314004.20007969043</v>
      </c>
      <c r="G56" s="45">
        <v>-9734130.2024704088</v>
      </c>
      <c r="H56" s="45">
        <v>-7850105.0019922657</v>
      </c>
      <c r="I56" s="45">
        <v>3454046.2008765889</v>
      </c>
      <c r="J56" s="45">
        <v>65940.882016734991</v>
      </c>
      <c r="K56" s="59">
        <v>-329704.41008367535</v>
      </c>
      <c r="L56" s="45">
        <v>-725349.70218408538</v>
      </c>
      <c r="M56" s="48">
        <v>2728696.4986925037</v>
      </c>
      <c r="N56" s="46">
        <v>1240316.5903147724</v>
      </c>
      <c r="O56" s="46"/>
      <c r="P56" s="46"/>
    </row>
    <row r="57" spans="1:16" ht="15" outlineLevel="1" x14ac:dyDescent="0.25">
      <c r="A57" s="43">
        <v>44926</v>
      </c>
      <c r="B57" s="60"/>
      <c r="C57" s="60"/>
      <c r="D57" s="45">
        <v>11304151.202868856</v>
      </c>
      <c r="E57" s="45">
        <v>11304151.202868855</v>
      </c>
      <c r="F57" s="47">
        <v>314004.20007969043</v>
      </c>
      <c r="G57" s="45">
        <v>-10048134.402550099</v>
      </c>
      <c r="H57" s="45">
        <v>-8164109.2020719545</v>
      </c>
      <c r="I57" s="45">
        <v>3140042.0007969001</v>
      </c>
      <c r="J57" s="45">
        <v>65940.882016734991</v>
      </c>
      <c r="K57" s="59">
        <v>-263763.52806694037</v>
      </c>
      <c r="L57" s="45">
        <v>-659408.82016735047</v>
      </c>
      <c r="M57" s="48">
        <v>2480633.1806295495</v>
      </c>
      <c r="N57" s="46">
        <v>992253.2722518167</v>
      </c>
      <c r="O57" s="46"/>
      <c r="P57" s="50">
        <f>SUM(F46:F57,'AMI RB Ret E'!F46:F57)</f>
        <v>4868445.0880221967</v>
      </c>
    </row>
    <row r="58" spans="1:16" ht="15" outlineLevel="1" x14ac:dyDescent="0.25">
      <c r="A58" s="43">
        <v>44957</v>
      </c>
      <c r="B58" s="60"/>
      <c r="C58" s="60"/>
      <c r="D58" s="45">
        <v>11304151.202868856</v>
      </c>
      <c r="E58" s="45">
        <v>11304151.202868855</v>
      </c>
      <c r="F58" s="47">
        <v>314004.20007969043</v>
      </c>
      <c r="G58" s="45">
        <v>-10362138.60262979</v>
      </c>
      <c r="H58" s="45">
        <v>-8478113.4021516461</v>
      </c>
      <c r="I58" s="45">
        <v>2826037.8007172085</v>
      </c>
      <c r="J58" s="45">
        <v>65940.882016734991</v>
      </c>
      <c r="K58" s="59">
        <v>-197822.6460502054</v>
      </c>
      <c r="L58" s="45">
        <v>-593467.93815061531</v>
      </c>
      <c r="M58" s="48">
        <v>2232569.8625665931</v>
      </c>
      <c r="N58" s="46">
        <v>744189.95418886095</v>
      </c>
      <c r="O58" s="46"/>
      <c r="P58" s="46"/>
    </row>
    <row r="59" spans="1:16" ht="15" outlineLevel="1" x14ac:dyDescent="0.25">
      <c r="A59" s="43">
        <v>44985</v>
      </c>
      <c r="B59" s="60"/>
      <c r="C59" s="60"/>
      <c r="D59" s="45">
        <v>11304151.202868856</v>
      </c>
      <c r="E59" s="45">
        <v>11304151.202868855</v>
      </c>
      <c r="F59" s="47">
        <v>314004.20007969043</v>
      </c>
      <c r="G59" s="45">
        <v>-10676142.802709481</v>
      </c>
      <c r="H59" s="45">
        <v>-8792117.6022313368</v>
      </c>
      <c r="I59" s="45">
        <v>2512033.6006375179</v>
      </c>
      <c r="J59" s="45">
        <v>65940.882016734991</v>
      </c>
      <c r="K59" s="59">
        <v>-131881.76403347042</v>
      </c>
      <c r="L59" s="45">
        <v>-527527.0561338804</v>
      </c>
      <c r="M59" s="48">
        <v>1984506.5445036376</v>
      </c>
      <c r="N59" s="46">
        <v>496126.63612590532</v>
      </c>
      <c r="O59" s="46"/>
      <c r="P59" s="46"/>
    </row>
    <row r="60" spans="1:16" ht="15" outlineLevel="1" x14ac:dyDescent="0.25">
      <c r="A60" s="43">
        <v>45016</v>
      </c>
      <c r="B60" s="60"/>
      <c r="C60" s="60"/>
      <c r="D60" s="45">
        <v>11304151.202868856</v>
      </c>
      <c r="E60" s="45">
        <v>11304151.202868855</v>
      </c>
      <c r="F60" s="47">
        <v>314004.20007969043</v>
      </c>
      <c r="G60" s="45">
        <v>-10990147.002789171</v>
      </c>
      <c r="H60" s="45">
        <v>-9106121.8023110274</v>
      </c>
      <c r="I60" s="45">
        <v>2198029.4005578272</v>
      </c>
      <c r="J60" s="45">
        <v>65940.882016734991</v>
      </c>
      <c r="K60" s="59">
        <v>-65940.882016735428</v>
      </c>
      <c r="L60" s="45">
        <v>-461586.17411714536</v>
      </c>
      <c r="M60" s="48">
        <v>1736443.2264406818</v>
      </c>
      <c r="N60" s="46">
        <v>248063.31806294963</v>
      </c>
      <c r="O60" s="46"/>
      <c r="P60" s="46"/>
    </row>
    <row r="61" spans="1:16" ht="15" outlineLevel="1" x14ac:dyDescent="0.25">
      <c r="A61" s="43">
        <v>45046</v>
      </c>
      <c r="B61" s="60"/>
      <c r="C61" s="60"/>
      <c r="D61" s="45">
        <v>11304151.202868856</v>
      </c>
      <c r="E61" s="45">
        <v>11304151.202868855</v>
      </c>
      <c r="F61" s="47">
        <v>314004.20007969043</v>
      </c>
      <c r="G61" s="45">
        <v>-11304151.202868862</v>
      </c>
      <c r="H61" s="45">
        <v>-9420126.0023907181</v>
      </c>
      <c r="I61" s="45">
        <v>1884025.2004781365</v>
      </c>
      <c r="J61" s="45">
        <v>65940.882016734991</v>
      </c>
      <c r="K61" s="59">
        <v>-4.3655745685100555E-10</v>
      </c>
      <c r="L61" s="45">
        <v>-395645.29210041027</v>
      </c>
      <c r="M61" s="48">
        <v>1488379.9083777263</v>
      </c>
      <c r="N61" s="46">
        <v>-6.0244929045438766E-9</v>
      </c>
      <c r="O61" s="46"/>
      <c r="P61" s="46"/>
    </row>
    <row r="62" spans="1:16" ht="15" outlineLevel="1" x14ac:dyDescent="0.25">
      <c r="A62" s="43">
        <v>45077</v>
      </c>
      <c r="B62" s="60"/>
      <c r="C62" s="60"/>
      <c r="D62" s="45"/>
      <c r="E62" s="45"/>
      <c r="F62" s="47"/>
      <c r="G62" s="45"/>
      <c r="H62" s="45"/>
      <c r="I62" s="45"/>
      <c r="J62" s="45"/>
      <c r="K62" s="59"/>
      <c r="L62" s="45"/>
      <c r="M62" s="48"/>
      <c r="N62" s="46"/>
      <c r="O62" s="46"/>
      <c r="P62" s="46"/>
    </row>
    <row r="63" spans="1:16" ht="15" x14ac:dyDescent="0.25">
      <c r="A63" s="43">
        <v>45107</v>
      </c>
      <c r="B63" s="69"/>
      <c r="C63" s="69"/>
      <c r="D63" s="69"/>
      <c r="E63" s="69"/>
      <c r="F63" s="70"/>
      <c r="G63" s="69"/>
      <c r="H63" s="69"/>
      <c r="I63" s="69"/>
      <c r="J63" s="69"/>
      <c r="K63" s="69"/>
      <c r="L63" s="69"/>
      <c r="M63" s="71"/>
      <c r="N63" s="72"/>
      <c r="O63" s="72"/>
      <c r="P63" s="72"/>
    </row>
    <row r="64" spans="1:16" ht="15" x14ac:dyDescent="0.25">
      <c r="A64" s="43">
        <v>45138</v>
      </c>
      <c r="B64" s="73"/>
      <c r="C64" s="73"/>
      <c r="D64" s="73"/>
      <c r="E64" s="73"/>
      <c r="F64" s="74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6" ht="15" x14ac:dyDescent="0.25">
      <c r="A65" s="43">
        <v>45169</v>
      </c>
      <c r="B65" s="76"/>
      <c r="C65" s="77"/>
      <c r="D65" s="77"/>
      <c r="E65" s="78"/>
      <c r="F65" s="77"/>
      <c r="G65" s="78"/>
      <c r="H65" s="78"/>
      <c r="I65" s="78"/>
      <c r="J65" s="78"/>
      <c r="K65" s="78"/>
      <c r="L65" s="78"/>
      <c r="M65" s="78"/>
    </row>
    <row r="66" spans="1:16" ht="15" x14ac:dyDescent="0.25">
      <c r="A66" s="43">
        <v>45199</v>
      </c>
      <c r="B66" s="77"/>
      <c r="C66" s="77"/>
      <c r="D66" s="77"/>
      <c r="E66" s="78"/>
      <c r="F66" s="77"/>
      <c r="G66" s="78"/>
      <c r="H66" s="78"/>
      <c r="I66" s="78"/>
      <c r="J66" s="78"/>
      <c r="K66" s="78"/>
      <c r="L66" s="78"/>
      <c r="M66" s="78"/>
    </row>
    <row r="67" spans="1:16" ht="15" x14ac:dyDescent="0.25">
      <c r="A67" s="43">
        <v>45230</v>
      </c>
      <c r="C67" s="78"/>
      <c r="D67" s="78"/>
      <c r="E67" s="78"/>
      <c r="F67" s="74"/>
      <c r="G67" s="78"/>
      <c r="H67" s="78"/>
      <c r="I67" s="78"/>
      <c r="J67" s="78"/>
      <c r="K67" s="78"/>
      <c r="L67" s="78"/>
      <c r="M67" s="78"/>
    </row>
    <row r="68" spans="1:16" ht="15" x14ac:dyDescent="0.25">
      <c r="A68" s="43">
        <v>45260</v>
      </c>
      <c r="C68" s="78"/>
      <c r="D68" s="78"/>
      <c r="E68" s="78"/>
      <c r="F68" s="74"/>
      <c r="G68" s="78"/>
      <c r="H68" s="78"/>
      <c r="I68" s="78"/>
      <c r="J68" s="78"/>
      <c r="K68" s="78"/>
      <c r="L68" s="78"/>
      <c r="M68" s="78"/>
    </row>
    <row r="69" spans="1:16" ht="15" x14ac:dyDescent="0.25">
      <c r="A69" s="43">
        <v>45291</v>
      </c>
      <c r="C69" s="78"/>
      <c r="D69" s="78"/>
      <c r="E69" s="78"/>
      <c r="F69" s="74"/>
      <c r="G69" s="78"/>
      <c r="H69" s="78"/>
      <c r="I69" s="78"/>
      <c r="J69" s="78"/>
      <c r="K69" s="78"/>
      <c r="L69" s="78"/>
      <c r="M69" s="78"/>
      <c r="P69" s="50">
        <f>SUM(F58:F69,'AMI RB Ret E'!F58:F69)</f>
        <v>1622815.0293407328</v>
      </c>
    </row>
    <row r="70" spans="1:16" ht="15" x14ac:dyDescent="0.25">
      <c r="C70" s="78"/>
      <c r="D70" s="78"/>
      <c r="E70" s="78"/>
      <c r="F70" s="74"/>
      <c r="G70" s="78"/>
      <c r="H70" s="78"/>
      <c r="I70" s="78"/>
      <c r="J70" s="78"/>
      <c r="K70" s="78"/>
      <c r="L70" s="78"/>
      <c r="M70" s="78"/>
    </row>
    <row r="71" spans="1:16" ht="15" x14ac:dyDescent="0.25">
      <c r="C71" s="78"/>
      <c r="D71" s="78"/>
      <c r="E71" s="78"/>
      <c r="F71" s="74"/>
      <c r="G71" s="78"/>
      <c r="H71" s="78"/>
      <c r="I71" s="78"/>
      <c r="J71" s="78"/>
      <c r="K71" s="78"/>
      <c r="L71" s="78"/>
      <c r="M71" s="78"/>
    </row>
    <row r="72" spans="1:16" ht="15" x14ac:dyDescent="0.25">
      <c r="C72" s="78"/>
      <c r="D72" s="78"/>
      <c r="E72" s="78"/>
      <c r="F72" s="74"/>
      <c r="G72" s="78"/>
      <c r="H72" s="78"/>
      <c r="I72" s="78"/>
      <c r="J72" s="78"/>
      <c r="K72" s="78"/>
      <c r="L72" s="78"/>
      <c r="M72" s="78"/>
    </row>
    <row r="73" spans="1:16" ht="15" x14ac:dyDescent="0.25">
      <c r="C73" s="78"/>
      <c r="D73" s="78"/>
      <c r="E73" s="78"/>
      <c r="F73" s="74"/>
      <c r="G73" s="78"/>
      <c r="H73" s="78"/>
      <c r="I73" s="78"/>
      <c r="J73" s="78"/>
      <c r="K73" s="78"/>
      <c r="L73" s="78"/>
      <c r="M73" s="78"/>
    </row>
    <row r="74" spans="1:16" ht="15" x14ac:dyDescent="0.25">
      <c r="C74" s="78"/>
      <c r="D74" s="78"/>
      <c r="E74" s="78"/>
      <c r="F74" s="74"/>
      <c r="G74" s="78"/>
      <c r="H74" s="78"/>
      <c r="I74" s="78"/>
      <c r="J74" s="78"/>
      <c r="K74" s="78"/>
      <c r="L74" s="78"/>
      <c r="M74" s="78"/>
    </row>
    <row r="75" spans="1:16" ht="15" x14ac:dyDescent="0.25">
      <c r="C75" s="78"/>
      <c r="D75" s="78"/>
      <c r="E75" s="78"/>
      <c r="F75" s="74"/>
      <c r="G75" s="78"/>
      <c r="H75" s="78"/>
      <c r="I75" s="78"/>
      <c r="J75" s="78"/>
      <c r="K75" s="78"/>
      <c r="L75" s="78"/>
      <c r="M75" s="78"/>
    </row>
    <row r="76" spans="1:16" ht="15" x14ac:dyDescent="0.25">
      <c r="C76" s="78"/>
      <c r="D76" s="78"/>
      <c r="E76" s="78"/>
      <c r="F76" s="74"/>
      <c r="G76" s="78"/>
      <c r="H76" s="78"/>
      <c r="I76" s="78"/>
      <c r="J76" s="78"/>
      <c r="K76" s="78"/>
      <c r="L76" s="78"/>
      <c r="M76" s="78"/>
    </row>
    <row r="77" spans="1:16" ht="15" x14ac:dyDescent="0.25">
      <c r="C77" s="78"/>
      <c r="D77" s="78"/>
      <c r="E77" s="78"/>
      <c r="F77" s="74"/>
      <c r="G77" s="78"/>
      <c r="H77" s="78"/>
      <c r="I77" s="78"/>
      <c r="J77" s="78"/>
      <c r="K77" s="78"/>
      <c r="L77" s="78"/>
      <c r="M77" s="78"/>
    </row>
    <row r="78" spans="1:16" ht="15" x14ac:dyDescent="0.25">
      <c r="C78" s="78"/>
      <c r="D78" s="78"/>
      <c r="E78" s="78"/>
      <c r="F78" s="74"/>
      <c r="G78" s="78"/>
      <c r="H78" s="78"/>
      <c r="I78" s="78"/>
      <c r="J78" s="78"/>
      <c r="K78" s="78"/>
      <c r="L78" s="78"/>
      <c r="M78" s="78"/>
    </row>
    <row r="79" spans="1:16" ht="15" x14ac:dyDescent="0.25">
      <c r="C79" s="78"/>
      <c r="D79" s="78"/>
      <c r="E79" s="78"/>
      <c r="F79" s="74"/>
      <c r="G79" s="78"/>
      <c r="H79" s="78"/>
      <c r="I79" s="78"/>
      <c r="J79" s="78"/>
      <c r="K79" s="78"/>
      <c r="L79" s="78"/>
      <c r="M79" s="78"/>
    </row>
    <row r="80" spans="1:16" ht="15" x14ac:dyDescent="0.25">
      <c r="C80" s="78"/>
      <c r="D80" s="78"/>
      <c r="E80" s="78"/>
      <c r="F80" s="74"/>
      <c r="G80" s="78"/>
      <c r="H80" s="78"/>
      <c r="I80" s="78"/>
      <c r="J80" s="78"/>
      <c r="K80" s="78"/>
      <c r="L80" s="78"/>
      <c r="M80" s="78"/>
    </row>
    <row r="81" spans="3:13" ht="15" x14ac:dyDescent="0.25">
      <c r="C81" s="78"/>
      <c r="D81" s="78"/>
      <c r="E81" s="78"/>
      <c r="F81" s="74"/>
      <c r="G81" s="78"/>
      <c r="H81" s="78"/>
      <c r="I81" s="78"/>
      <c r="J81" s="78"/>
      <c r="K81" s="78"/>
      <c r="L81" s="78"/>
      <c r="M81" s="78"/>
    </row>
    <row r="82" spans="3:13" ht="15" x14ac:dyDescent="0.25">
      <c r="C82" s="78"/>
      <c r="D82" s="78"/>
      <c r="E82" s="78"/>
      <c r="F82" s="74"/>
      <c r="G82" s="78"/>
      <c r="H82" s="78"/>
      <c r="I82" s="78"/>
      <c r="J82" s="78"/>
      <c r="K82" s="78"/>
      <c r="L82" s="78"/>
      <c r="M82" s="78"/>
    </row>
    <row r="83" spans="3:13" ht="15" x14ac:dyDescent="0.25">
      <c r="C83" s="78"/>
      <c r="D83" s="78"/>
      <c r="E83" s="78"/>
      <c r="F83" s="74"/>
      <c r="G83" s="78"/>
      <c r="H83" s="78"/>
      <c r="I83" s="78"/>
      <c r="J83" s="78"/>
      <c r="K83" s="78"/>
      <c r="L83" s="78"/>
      <c r="M83" s="78"/>
    </row>
    <row r="84" spans="3:13" ht="15" x14ac:dyDescent="0.25">
      <c r="C84" s="78"/>
      <c r="D84" s="78"/>
      <c r="E84" s="78"/>
      <c r="F84" s="74"/>
      <c r="G84" s="78"/>
      <c r="H84" s="78"/>
      <c r="I84" s="78"/>
      <c r="J84" s="78"/>
      <c r="K84" s="78"/>
      <c r="L84" s="78"/>
      <c r="M84" s="78"/>
    </row>
    <row r="85" spans="3:13" ht="15" x14ac:dyDescent="0.25">
      <c r="C85" s="78"/>
      <c r="D85" s="78"/>
      <c r="E85" s="78"/>
      <c r="F85" s="74"/>
      <c r="G85" s="78"/>
      <c r="H85" s="78"/>
      <c r="I85" s="78"/>
      <c r="J85" s="78"/>
      <c r="K85" s="78"/>
      <c r="L85" s="78"/>
      <c r="M85" s="78"/>
    </row>
    <row r="86" spans="3:13" ht="15" x14ac:dyDescent="0.25">
      <c r="C86" s="78"/>
      <c r="D86" s="78"/>
      <c r="E86" s="78"/>
      <c r="F86" s="74"/>
      <c r="G86" s="78"/>
      <c r="H86" s="78"/>
      <c r="I86" s="78"/>
      <c r="J86" s="78"/>
      <c r="K86" s="78"/>
      <c r="L86" s="78"/>
      <c r="M86" s="78"/>
    </row>
    <row r="87" spans="3:13" ht="15" x14ac:dyDescent="0.25">
      <c r="C87" s="78"/>
      <c r="D87" s="78"/>
      <c r="E87" s="78"/>
      <c r="F87" s="74"/>
      <c r="G87" s="78"/>
      <c r="H87" s="78"/>
      <c r="I87" s="78"/>
      <c r="J87" s="78"/>
      <c r="K87" s="78"/>
      <c r="L87" s="78"/>
      <c r="M87" s="78"/>
    </row>
    <row r="88" spans="3:13" ht="15" x14ac:dyDescent="0.25">
      <c r="C88" s="78"/>
      <c r="D88" s="78"/>
      <c r="E88" s="78"/>
      <c r="F88" s="74"/>
      <c r="G88" s="78"/>
      <c r="H88" s="78"/>
      <c r="I88" s="78"/>
      <c r="J88" s="78"/>
      <c r="K88" s="78"/>
      <c r="L88" s="78"/>
      <c r="M88" s="78"/>
    </row>
    <row r="89" spans="3:13" ht="15" x14ac:dyDescent="0.25">
      <c r="F89" s="79"/>
    </row>
    <row r="90" spans="3:13" ht="15" x14ac:dyDescent="0.25">
      <c r="F90" s="79"/>
    </row>
    <row r="91" spans="3:13" ht="15" x14ac:dyDescent="0.25">
      <c r="F91" s="79"/>
    </row>
    <row r="92" spans="3:13" ht="15" x14ac:dyDescent="0.25">
      <c r="F92" s="79"/>
    </row>
    <row r="93" spans="3:13" ht="15" x14ac:dyDescent="0.25">
      <c r="F93" s="79"/>
    </row>
    <row r="94" spans="3:13" ht="15" x14ac:dyDescent="0.25">
      <c r="F94" s="79"/>
    </row>
    <row r="95" spans="3:13" ht="15" x14ac:dyDescent="0.25">
      <c r="F95" s="79"/>
    </row>
    <row r="96" spans="3:13" ht="15" x14ac:dyDescent="0.25">
      <c r="F96" s="79"/>
    </row>
    <row r="97" spans="6:6" ht="15" x14ac:dyDescent="0.25">
      <c r="F97" s="79"/>
    </row>
    <row r="98" spans="6:6" ht="15" x14ac:dyDescent="0.25">
      <c r="F98" s="79"/>
    </row>
    <row r="99" spans="6:6" ht="15" x14ac:dyDescent="0.25">
      <c r="F99" s="79"/>
    </row>
    <row r="100" spans="6:6" ht="15" x14ac:dyDescent="0.25">
      <c r="F100" s="79"/>
    </row>
    <row r="101" spans="6:6" ht="15" x14ac:dyDescent="0.25">
      <c r="F101" s="79"/>
    </row>
    <row r="102" spans="6:6" ht="15" x14ac:dyDescent="0.25">
      <c r="F102" s="79"/>
    </row>
    <row r="103" spans="6:6" ht="15" x14ac:dyDescent="0.25">
      <c r="F103" s="79"/>
    </row>
    <row r="104" spans="6:6" ht="15" x14ac:dyDescent="0.25">
      <c r="F104" s="79"/>
    </row>
    <row r="105" spans="6:6" ht="15" x14ac:dyDescent="0.25">
      <c r="F105" s="79"/>
    </row>
    <row r="106" spans="6:6" ht="15" x14ac:dyDescent="0.25">
      <c r="F106" s="79"/>
    </row>
    <row r="107" spans="6:6" ht="15" x14ac:dyDescent="0.25">
      <c r="F107" s="79"/>
    </row>
    <row r="108" spans="6:6" ht="15" x14ac:dyDescent="0.25">
      <c r="F108" s="79"/>
    </row>
    <row r="109" spans="6:6" ht="15" x14ac:dyDescent="0.25">
      <c r="F109" s="79"/>
    </row>
    <row r="110" spans="6:6" ht="15" x14ac:dyDescent="0.25">
      <c r="F110" s="79"/>
    </row>
    <row r="111" spans="6:6" ht="15" x14ac:dyDescent="0.25">
      <c r="F111" s="79"/>
    </row>
    <row r="112" spans="6:6" ht="15" x14ac:dyDescent="0.25">
      <c r="F112" s="79"/>
    </row>
    <row r="113" spans="6:6" ht="15" x14ac:dyDescent="0.25">
      <c r="F113" s="79"/>
    </row>
    <row r="114" spans="6:6" ht="15" x14ac:dyDescent="0.25">
      <c r="F114" s="79"/>
    </row>
    <row r="115" spans="6:6" ht="15" x14ac:dyDescent="0.25">
      <c r="F115" s="79"/>
    </row>
    <row r="116" spans="6:6" ht="15" x14ac:dyDescent="0.25">
      <c r="F116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pane xSplit="2" ySplit="9" topLeftCell="C44" activePane="bottomRight" state="frozen"/>
      <selection activeCell="P181" sqref="P181"/>
      <selection pane="topRight" activeCell="P181" sqref="P181"/>
      <selection pane="bottomLeft" activeCell="P181" sqref="P181"/>
      <selection pane="bottomRight" activeCell="C12" sqref="C12:N63"/>
    </sheetView>
  </sheetViews>
  <sheetFormatPr defaultColWidth="9.140625" defaultRowHeight="10.5" outlineLevelRow="1" outlineLevelCol="1" x14ac:dyDescent="0.15"/>
  <cols>
    <col min="1" max="1" width="11.85546875" style="6" bestFit="1" customWidth="1"/>
    <col min="2" max="2" width="6.42578125" style="6" bestFit="1" customWidth="1"/>
    <col min="3" max="3" width="14.7109375" style="6" bestFit="1" customWidth="1"/>
    <col min="4" max="5" width="16.140625" style="6" bestFit="1" customWidth="1"/>
    <col min="6" max="6" width="22.28515625" style="6" bestFit="1" customWidth="1"/>
    <col min="7" max="8" width="18.28515625" style="6" bestFit="1" customWidth="1"/>
    <col min="9" max="9" width="17.7109375" style="6" bestFit="1" customWidth="1"/>
    <col min="10" max="10" width="22.7109375" style="6" bestFit="1" customWidth="1"/>
    <col min="11" max="11" width="19.42578125" style="6" bestFit="1" customWidth="1"/>
    <col min="12" max="13" width="17.5703125" style="6" bestFit="1" customWidth="1"/>
    <col min="14" max="14" width="17" style="6" bestFit="1" customWidth="1"/>
    <col min="15" max="15" width="10" style="6" customWidth="1" outlineLevel="1"/>
    <col min="16" max="16384" width="9.140625" style="6"/>
  </cols>
  <sheetData>
    <row r="1" spans="1:14" ht="12.75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</row>
    <row r="2" spans="1:14" ht="12.75" x14ac:dyDescent="0.2">
      <c r="A2" s="7" t="s">
        <v>77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4" ht="12.75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ht="12.75" x14ac:dyDescent="0.2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</row>
    <row r="5" spans="1:14" ht="12.75" x14ac:dyDescent="0.2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</row>
    <row r="6" spans="1:14" ht="15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</row>
    <row r="7" spans="1:14" ht="15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</row>
    <row r="8" spans="1:14" ht="15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</row>
    <row r="9" spans="1:14" ht="15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</row>
    <row r="10" spans="1:14" ht="15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</row>
    <row r="11" spans="1:14" ht="15" outlineLevel="1" x14ac:dyDescent="0.25">
      <c r="A11" s="43" t="s">
        <v>56</v>
      </c>
      <c r="B11" s="43"/>
      <c r="C11" s="44"/>
      <c r="D11" s="38">
        <f t="shared" ref="D11:D61" si="0">D10+C11</f>
        <v>0</v>
      </c>
      <c r="E11" s="45"/>
      <c r="F11" s="38"/>
      <c r="G11" s="38"/>
      <c r="H11" s="38"/>
      <c r="I11" s="38"/>
      <c r="J11" s="45">
        <f t="shared" ref="J11:J61" si="1">(-C11*0.21)+(F11*0.21)</f>
        <v>0</v>
      </c>
      <c r="K11" s="45">
        <f t="shared" ref="K11:K61" si="2">K10+J11</f>
        <v>0</v>
      </c>
      <c r="L11" s="45"/>
      <c r="M11" s="41"/>
      <c r="N11" s="46">
        <f t="shared" ref="N11:N61" si="3">+D11+G11+K11</f>
        <v>0</v>
      </c>
    </row>
    <row r="12" spans="1:14" ht="15" outlineLevel="1" x14ac:dyDescent="0.25">
      <c r="A12" s="43">
        <v>43555</v>
      </c>
      <c r="B12" s="43"/>
      <c r="C12" s="47">
        <v>259601.63599445962</v>
      </c>
      <c r="D12" s="47">
        <f t="shared" si="0"/>
        <v>259601.63599445962</v>
      </c>
      <c r="E12" s="45">
        <f>($D$12+D12+SUM($D11:D$13)*2)/24</f>
        <v>86225.364001770373</v>
      </c>
      <c r="F12" s="38"/>
      <c r="G12" s="38"/>
      <c r="H12" s="38"/>
      <c r="I12" s="45">
        <f>($D$12+H12+SUM($D11:H$13)*2)/24</f>
        <v>90668.06296076109</v>
      </c>
      <c r="J12" s="45">
        <f t="shared" si="1"/>
        <v>-54516.343558836517</v>
      </c>
      <c r="K12" s="45">
        <f t="shared" si="2"/>
        <v>-54516.343558836517</v>
      </c>
      <c r="L12" s="45">
        <f>($D$12+K12+SUM($D11:K$13)*2)/24</f>
        <v>80922.325481568652</v>
      </c>
      <c r="M12" s="48">
        <f t="shared" ref="M12:M61" si="4">L12+I12</f>
        <v>171590.38844232974</v>
      </c>
      <c r="N12" s="46">
        <f t="shared" si="3"/>
        <v>205085.29243562309</v>
      </c>
    </row>
    <row r="13" spans="1:14" ht="15" outlineLevel="1" x14ac:dyDescent="0.25">
      <c r="A13" s="43">
        <v>43585</v>
      </c>
      <c r="B13" s="43"/>
      <c r="C13" s="47">
        <v>255899.46003786568</v>
      </c>
      <c r="D13" s="47">
        <f t="shared" si="0"/>
        <v>515501.09603232529</v>
      </c>
      <c r="E13" s="45">
        <f>($D$12+D13+SUM($D12:D$13)*2)/24</f>
        <v>96887.841503348129</v>
      </c>
      <c r="F13" s="38"/>
      <c r="G13" s="38"/>
      <c r="H13" s="38"/>
      <c r="I13" s="45">
        <f>($D$12+H13+SUM($D12:H$13)*2)/24</f>
        <v>90668.06296076109</v>
      </c>
      <c r="J13" s="45">
        <f t="shared" si="1"/>
        <v>-53738.88660795179</v>
      </c>
      <c r="K13" s="45">
        <f t="shared" si="2"/>
        <v>-108255.2301667883</v>
      </c>
      <c r="L13" s="45">
        <f>($D$12+K13+SUM($D12:K$13)*2)/24</f>
        <v>78683.20520623734</v>
      </c>
      <c r="M13" s="48">
        <f t="shared" si="4"/>
        <v>169351.26816699843</v>
      </c>
      <c r="N13" s="46">
        <f t="shared" si="3"/>
        <v>407245.86586553697</v>
      </c>
    </row>
    <row r="14" spans="1:14" ht="15" outlineLevel="1" x14ac:dyDescent="0.25">
      <c r="A14" s="43">
        <v>43616</v>
      </c>
      <c r="B14" s="43"/>
      <c r="C14" s="47">
        <v>252197.28408127162</v>
      </c>
      <c r="D14" s="47">
        <f t="shared" si="0"/>
        <v>767698.38011359691</v>
      </c>
      <c r="E14" s="45">
        <f>($D$12+D14+SUM($D$13:D13)*2)/24</f>
        <v>85762.59200719613</v>
      </c>
      <c r="F14" s="47"/>
      <c r="G14" s="45"/>
      <c r="H14" s="38"/>
      <c r="I14" s="45">
        <f>($D$12+H14+SUM($D$13:H13)*2)/24</f>
        <v>61849.146294408594</v>
      </c>
      <c r="J14" s="45">
        <f t="shared" si="1"/>
        <v>-52961.429657067034</v>
      </c>
      <c r="K14" s="45">
        <f t="shared" si="2"/>
        <v>-161216.65982385533</v>
      </c>
      <c r="L14" s="45">
        <f>($D$12+K14+SUM($D$13:K13)*2)/24</f>
        <v>49187.947650583046</v>
      </c>
      <c r="M14" s="48">
        <f t="shared" si="4"/>
        <v>111037.09394499165</v>
      </c>
      <c r="N14" s="46">
        <f t="shared" si="3"/>
        <v>606481.72028974164</v>
      </c>
    </row>
    <row r="15" spans="1:14" ht="15" outlineLevel="1" x14ac:dyDescent="0.25">
      <c r="A15" s="43">
        <v>43646</v>
      </c>
      <c r="B15" s="49"/>
      <c r="C15" s="47">
        <v>248495.10812467767</v>
      </c>
      <c r="D15" s="47">
        <f t="shared" si="0"/>
        <v>1016193.4882382746</v>
      </c>
      <c r="E15" s="45">
        <f>($D$12+D15+SUM($D$13:D14)*2)/24</f>
        <v>160091.41985519076</v>
      </c>
      <c r="F15" s="47"/>
      <c r="G15" s="45"/>
      <c r="H15" s="38"/>
      <c r="I15" s="45">
        <f>($D$12+H15+SUM($D$13:H14)*2)/24</f>
        <v>132970.89397114134</v>
      </c>
      <c r="J15" s="45">
        <f t="shared" si="1"/>
        <v>-52183.972706182307</v>
      </c>
      <c r="K15" s="45">
        <f t="shared" si="2"/>
        <v>-213400.63253003763</v>
      </c>
      <c r="L15" s="45">
        <f>($D$12+K15+SUM($D$13:K14)*2)/24</f>
        <v>105441.28453234873</v>
      </c>
      <c r="M15" s="48">
        <f t="shared" si="4"/>
        <v>238412.17850349005</v>
      </c>
      <c r="N15" s="46">
        <f t="shared" si="3"/>
        <v>802792.85570823692</v>
      </c>
    </row>
    <row r="16" spans="1:14" ht="15" outlineLevel="1" x14ac:dyDescent="0.25">
      <c r="A16" s="43">
        <v>43677</v>
      </c>
      <c r="B16" s="43"/>
      <c r="C16" s="47">
        <v>244792.93216808373</v>
      </c>
      <c r="D16" s="47">
        <f t="shared" si="0"/>
        <v>1260986.4204063583</v>
      </c>
      <c r="E16" s="45">
        <f>($D$12+D16+SUM($D$13:D15)*2)/24</f>
        <v>254973.91604871713</v>
      </c>
      <c r="F16" s="47"/>
      <c r="G16" s="45"/>
      <c r="H16" s="45"/>
      <c r="I16" s="45">
        <f>($D$12+H16+SUM($D$13:H15)*2)/24</f>
        <v>230994.63631226346</v>
      </c>
      <c r="J16" s="45">
        <f t="shared" si="1"/>
        <v>-51406.51575529758</v>
      </c>
      <c r="K16" s="45">
        <f t="shared" si="2"/>
        <v>-264807.14828533522</v>
      </c>
      <c r="L16" s="45">
        <f>($D$12+K16+SUM($D$13:K15)*2)/24</f>
        <v>190271.94611157686</v>
      </c>
      <c r="M16" s="48">
        <f t="shared" si="4"/>
        <v>421266.5824238403</v>
      </c>
      <c r="N16" s="46">
        <f t="shared" si="3"/>
        <v>996179.27212102315</v>
      </c>
    </row>
    <row r="17" spans="1:14" ht="15" outlineLevel="1" x14ac:dyDescent="0.25">
      <c r="A17" s="43">
        <v>43708</v>
      </c>
      <c r="B17" s="43"/>
      <c r="C17" s="47">
        <v>241090.75621148964</v>
      </c>
      <c r="D17" s="47">
        <f t="shared" si="0"/>
        <v>1502077.176617848</v>
      </c>
      <c r="E17" s="45">
        <f>($D$12+D17+SUM($D$13:D16)*2)/24</f>
        <v>370101.56592472573</v>
      </c>
      <c r="F17" s="47"/>
      <c r="G17" s="45"/>
      <c r="H17" s="45"/>
      <c r="I17" s="45">
        <f>($D$12+H17+SUM($D$13:H16)*2)/24</f>
        <v>357324.66435018647</v>
      </c>
      <c r="J17" s="45">
        <f t="shared" si="1"/>
        <v>-50629.058804412824</v>
      </c>
      <c r="K17" s="45">
        <f t="shared" si="2"/>
        <v>-315436.20708974806</v>
      </c>
      <c r="L17" s="45">
        <f>($D$12+K17+SUM($D$13:K16)*2)/24</f>
        <v>307390.84438861848</v>
      </c>
      <c r="M17" s="48">
        <f t="shared" si="4"/>
        <v>664715.50873880496</v>
      </c>
      <c r="N17" s="46">
        <f t="shared" si="3"/>
        <v>1186640.9695281</v>
      </c>
    </row>
    <row r="18" spans="1:14" ht="15" outlineLevel="1" x14ac:dyDescent="0.25">
      <c r="A18" s="43">
        <v>43738</v>
      </c>
      <c r="B18" s="43"/>
      <c r="C18" s="47">
        <v>237388.58025489573</v>
      </c>
      <c r="D18" s="47">
        <f t="shared" si="0"/>
        <v>1739465.7568727438</v>
      </c>
      <c r="E18" s="45">
        <f>($D$12+D18+SUM($D$13:D17)*2)/24</f>
        <v>505165.85482016712</v>
      </c>
      <c r="F18" s="47"/>
      <c r="G18" s="45"/>
      <c r="H18" s="45"/>
      <c r="I18" s="45">
        <f>($D$12+H18+SUM($D$13:H17)*2)/24</f>
        <v>513339.55956206756</v>
      </c>
      <c r="J18" s="45">
        <f t="shared" si="1"/>
        <v>-49851.601853528104</v>
      </c>
      <c r="K18" s="45">
        <f t="shared" si="2"/>
        <v>-365287.80894327618</v>
      </c>
      <c r="L18" s="45">
        <f>($D$12+K18+SUM($D$13:K17)*2)/24</f>
        <v>460600.20606127143</v>
      </c>
      <c r="M18" s="48">
        <f t="shared" si="4"/>
        <v>973939.76562333899</v>
      </c>
      <c r="N18" s="46">
        <f t="shared" si="3"/>
        <v>1374177.9479294675</v>
      </c>
    </row>
    <row r="19" spans="1:14" ht="15" outlineLevel="1" x14ac:dyDescent="0.25">
      <c r="A19" s="43">
        <v>43769</v>
      </c>
      <c r="B19" s="43"/>
      <c r="C19" s="47">
        <v>233686.4042983017</v>
      </c>
      <c r="D19" s="47">
        <f t="shared" si="0"/>
        <v>1973152.1611710456</v>
      </c>
      <c r="E19" s="45">
        <f>($D$12+D19+SUM($D$13:D18)*2)/24</f>
        <v>659858.26807199174</v>
      </c>
      <c r="F19" s="47"/>
      <c r="G19" s="47"/>
      <c r="H19" s="47"/>
      <c r="I19" s="47">
        <f t="shared" ref="I19:I61" si="5">E19+H19</f>
        <v>659858.26807199174</v>
      </c>
      <c r="J19" s="47">
        <f t="shared" si="1"/>
        <v>-49074.144902643355</v>
      </c>
      <c r="K19" s="45">
        <f t="shared" si="2"/>
        <v>-414361.95384591952</v>
      </c>
      <c r="L19" s="45">
        <f>(K12+K19+SUM(K13:K18)*2)/24</f>
        <v>-138570.23629511823</v>
      </c>
      <c r="M19" s="48">
        <f t="shared" si="4"/>
        <v>521288.03177687351</v>
      </c>
      <c r="N19" s="46">
        <f t="shared" si="3"/>
        <v>1558790.207325126</v>
      </c>
    </row>
    <row r="20" spans="1:14" ht="15" outlineLevel="1" x14ac:dyDescent="0.25">
      <c r="A20" s="43">
        <v>43799</v>
      </c>
      <c r="B20" s="43"/>
      <c r="C20" s="47">
        <v>229984.2283417077</v>
      </c>
      <c r="D20" s="47">
        <f t="shared" si="0"/>
        <v>2203136.3895127531</v>
      </c>
      <c r="E20" s="45">
        <f>(D10+D20+SUM(D11:D19)*2)/24</f>
        <v>844687.02585025225</v>
      </c>
      <c r="F20" s="47"/>
      <c r="G20" s="47"/>
      <c r="H20" s="47"/>
      <c r="I20" s="47">
        <f t="shared" si="5"/>
        <v>844687.02585025225</v>
      </c>
      <c r="J20" s="47">
        <f t="shared" si="1"/>
        <v>-48296.687951758613</v>
      </c>
      <c r="K20" s="45">
        <f t="shared" si="2"/>
        <v>-462658.64179767814</v>
      </c>
      <c r="L20" s="45">
        <f>(K10+K20+SUM(K11:K19)*2)/24</f>
        <v>-177384.275428553</v>
      </c>
      <c r="M20" s="48">
        <f t="shared" si="4"/>
        <v>667302.75042169925</v>
      </c>
      <c r="N20" s="46">
        <f t="shared" si="3"/>
        <v>1740477.747715075</v>
      </c>
    </row>
    <row r="21" spans="1:14" ht="15" outlineLevel="1" x14ac:dyDescent="0.25">
      <c r="A21" s="43">
        <v>43830</v>
      </c>
      <c r="B21" s="43"/>
      <c r="C21" s="47">
        <v>226282.0523851137</v>
      </c>
      <c r="D21" s="47">
        <f t="shared" si="0"/>
        <v>2429418.4418978668</v>
      </c>
      <c r="E21" s="45">
        <f t="shared" ref="E21:E61" si="6">(D9+D21+SUM(D10:D20)*2)/24</f>
        <v>1037710.1438256948</v>
      </c>
      <c r="F21" s="47"/>
      <c r="G21" s="47"/>
      <c r="H21" s="47"/>
      <c r="I21" s="47">
        <f t="shared" si="5"/>
        <v>1037710.1438256948</v>
      </c>
      <c r="J21" s="47">
        <f t="shared" si="1"/>
        <v>-47519.231000873871</v>
      </c>
      <c r="K21" s="45">
        <f t="shared" si="2"/>
        <v>-510177.87279855204</v>
      </c>
      <c r="L21" s="45">
        <f>(K12+K21+SUM(K13:K20)*2)/24</f>
        <v>-215647.61588844439</v>
      </c>
      <c r="M21" s="48">
        <f t="shared" si="4"/>
        <v>822062.52793725044</v>
      </c>
      <c r="N21" s="46">
        <f t="shared" si="3"/>
        <v>1919240.5690993147</v>
      </c>
    </row>
    <row r="22" spans="1:14" ht="15" outlineLevel="1" x14ac:dyDescent="0.25">
      <c r="A22" s="43">
        <v>43861</v>
      </c>
      <c r="B22" s="43"/>
      <c r="C22" s="47">
        <v>222945.79288570068</v>
      </c>
      <c r="D22" s="47">
        <f t="shared" si="0"/>
        <v>2652364.2347835675</v>
      </c>
      <c r="E22" s="45">
        <f t="shared" si="6"/>
        <v>1249451.0886874213</v>
      </c>
      <c r="F22" s="47"/>
      <c r="G22" s="47"/>
      <c r="H22" s="47"/>
      <c r="I22" s="47">
        <f t="shared" si="5"/>
        <v>1249451.0886874213</v>
      </c>
      <c r="J22" s="47">
        <f t="shared" si="1"/>
        <v>-46818.616505997139</v>
      </c>
      <c r="K22" s="45">
        <f t="shared" si="2"/>
        <v>-556996.48930454918</v>
      </c>
      <c r="L22" s="45">
        <f t="shared" ref="L22:L61" si="7">(K10+K22+SUM(K11:K21)*2)/24</f>
        <v>-262384.72862435842</v>
      </c>
      <c r="M22" s="48">
        <f t="shared" si="4"/>
        <v>987066.36006306286</v>
      </c>
      <c r="N22" s="46">
        <f t="shared" si="3"/>
        <v>2095367.7454790184</v>
      </c>
    </row>
    <row r="23" spans="1:14" ht="15" outlineLevel="1" x14ac:dyDescent="0.25">
      <c r="A23" s="43">
        <v>43890</v>
      </c>
      <c r="B23" s="43"/>
      <c r="C23" s="47">
        <v>219609.53338628772</v>
      </c>
      <c r="D23" s="47">
        <f t="shared" si="0"/>
        <v>2871973.7681698552</v>
      </c>
      <c r="E23" s="45">
        <f t="shared" si="6"/>
        <v>1479631.8388104804</v>
      </c>
      <c r="F23" s="47"/>
      <c r="G23" s="47"/>
      <c r="H23" s="47"/>
      <c r="I23" s="47">
        <f t="shared" si="5"/>
        <v>1479631.8388104804</v>
      </c>
      <c r="J23" s="47">
        <f t="shared" si="1"/>
        <v>-46118.002011120421</v>
      </c>
      <c r="K23" s="45">
        <f t="shared" si="2"/>
        <v>-603114.49131566961</v>
      </c>
      <c r="L23" s="45">
        <f t="shared" si="7"/>
        <v>-310722.68615020084</v>
      </c>
      <c r="M23" s="48">
        <f t="shared" si="4"/>
        <v>1168909.1526602795</v>
      </c>
      <c r="N23" s="46">
        <f t="shared" si="3"/>
        <v>2268859.2768541854</v>
      </c>
    </row>
    <row r="24" spans="1:14" ht="15" outlineLevel="1" x14ac:dyDescent="0.25">
      <c r="A24" s="43">
        <v>43921</v>
      </c>
      <c r="B24" s="43"/>
      <c r="C24" s="47">
        <v>216273.27388687464</v>
      </c>
      <c r="D24" s="47">
        <f t="shared" si="0"/>
        <v>3088247.04205673</v>
      </c>
      <c r="E24" s="45">
        <f t="shared" si="6"/>
        <v>1717157.637736819</v>
      </c>
      <c r="F24" s="47"/>
      <c r="G24" s="47"/>
      <c r="H24" s="47"/>
      <c r="I24" s="47">
        <f t="shared" si="5"/>
        <v>1717157.637736819</v>
      </c>
      <c r="J24" s="47">
        <f t="shared" si="1"/>
        <v>-45417.387516243674</v>
      </c>
      <c r="K24" s="45">
        <f t="shared" si="2"/>
        <v>-648531.87883191323</v>
      </c>
      <c r="L24" s="45">
        <f t="shared" si="7"/>
        <v>-360603.10392473202</v>
      </c>
      <c r="M24" s="48">
        <f t="shared" si="4"/>
        <v>1356554.533812087</v>
      </c>
      <c r="N24" s="46">
        <f t="shared" si="3"/>
        <v>2439715.1632248168</v>
      </c>
    </row>
    <row r="25" spans="1:14" ht="15" outlineLevel="1" x14ac:dyDescent="0.25">
      <c r="A25" s="43">
        <v>43951</v>
      </c>
      <c r="B25" s="43"/>
      <c r="C25" s="47">
        <v>212937.01914100943</v>
      </c>
      <c r="D25" s="47">
        <f t="shared" si="0"/>
        <v>3301184.0611977396</v>
      </c>
      <c r="E25" s="45">
        <f t="shared" si="6"/>
        <v>1951087.9865379725</v>
      </c>
      <c r="F25" s="47"/>
      <c r="G25" s="47"/>
      <c r="H25" s="47"/>
      <c r="I25" s="47">
        <f t="shared" si="5"/>
        <v>1951087.9865379725</v>
      </c>
      <c r="J25" s="47">
        <f t="shared" si="1"/>
        <v>-44716.774019611978</v>
      </c>
      <c r="K25" s="45">
        <f t="shared" si="2"/>
        <v>-693248.65285152523</v>
      </c>
      <c r="L25" s="45">
        <f t="shared" si="7"/>
        <v>-409728.47717297409</v>
      </c>
      <c r="M25" s="48">
        <f t="shared" si="4"/>
        <v>1541359.5093649984</v>
      </c>
      <c r="N25" s="50">
        <f t="shared" si="3"/>
        <v>2607935.4083462143</v>
      </c>
    </row>
    <row r="26" spans="1:14" ht="15" outlineLevel="1" x14ac:dyDescent="0.25">
      <c r="A26" s="51">
        <v>43982</v>
      </c>
      <c r="B26" s="52" t="s">
        <v>57</v>
      </c>
      <c r="C26" s="53"/>
      <c r="D26" s="53">
        <f t="shared" si="0"/>
        <v>3301184.0611977396</v>
      </c>
      <c r="E26" s="54">
        <f t="shared" si="6"/>
        <v>2172720.0134650376</v>
      </c>
      <c r="F26" s="53">
        <f t="shared" ref="F26:F61" si="8">+$D$25/36</f>
        <v>91699.557255492764</v>
      </c>
      <c r="G26" s="53">
        <f t="shared" ref="G26:G61" si="9">G25-F26</f>
        <v>-91699.557255492764</v>
      </c>
      <c r="H26" s="53">
        <f t="shared" ref="H26:H61" si="10">(G14+G26+SUM(G15:G25)*2)/24</f>
        <v>-3820.8148856455318</v>
      </c>
      <c r="I26" s="53">
        <f t="shared" si="5"/>
        <v>2168899.1985793919</v>
      </c>
      <c r="J26" s="53">
        <f t="shared" si="1"/>
        <v>19256.907023653479</v>
      </c>
      <c r="K26" s="54">
        <f t="shared" si="2"/>
        <v>-673991.74582787172</v>
      </c>
      <c r="L26" s="54">
        <f t="shared" si="7"/>
        <v>-455468.8317016724</v>
      </c>
      <c r="M26" s="55">
        <f t="shared" si="4"/>
        <v>1713430.3668777195</v>
      </c>
      <c r="N26" s="56">
        <f t="shared" si="3"/>
        <v>2535492.7581143752</v>
      </c>
    </row>
    <row r="27" spans="1:14" ht="15" outlineLevel="1" x14ac:dyDescent="0.25">
      <c r="A27" s="51">
        <v>44012</v>
      </c>
      <c r="B27" s="52" t="s">
        <v>57</v>
      </c>
      <c r="C27" s="53"/>
      <c r="D27" s="53">
        <f t="shared" si="0"/>
        <v>3301184.0611977396</v>
      </c>
      <c r="E27" s="54">
        <f t="shared" si="6"/>
        <v>2373489.8573835213</v>
      </c>
      <c r="F27" s="53">
        <f t="shared" si="8"/>
        <v>91699.557255492764</v>
      </c>
      <c r="G27" s="53">
        <f t="shared" si="9"/>
        <v>-183399.11451098553</v>
      </c>
      <c r="H27" s="53">
        <f t="shared" si="10"/>
        <v>-15283.259542582127</v>
      </c>
      <c r="I27" s="53">
        <f t="shared" si="5"/>
        <v>2358206.5978409392</v>
      </c>
      <c r="J27" s="53">
        <f t="shared" si="1"/>
        <v>19256.907023653479</v>
      </c>
      <c r="K27" s="54">
        <f t="shared" si="2"/>
        <v>-654734.83880421822</v>
      </c>
      <c r="L27" s="54">
        <f t="shared" si="7"/>
        <v>-495223.38554659713</v>
      </c>
      <c r="M27" s="55">
        <f t="shared" si="4"/>
        <v>1862983.212294342</v>
      </c>
      <c r="N27" s="56">
        <f t="shared" si="3"/>
        <v>2463050.107882536</v>
      </c>
    </row>
    <row r="28" spans="1:14" ht="15" outlineLevel="1" x14ac:dyDescent="0.25">
      <c r="A28" s="51">
        <v>44043</v>
      </c>
      <c r="B28" s="52" t="s">
        <v>57</v>
      </c>
      <c r="C28" s="53"/>
      <c r="D28" s="53">
        <f t="shared" si="0"/>
        <v>3301184.0611977396</v>
      </c>
      <c r="E28" s="54">
        <f t="shared" si="6"/>
        <v>2553706.0329564731</v>
      </c>
      <c r="F28" s="53">
        <f t="shared" si="8"/>
        <v>91699.557255492764</v>
      </c>
      <c r="G28" s="53">
        <f t="shared" si="9"/>
        <v>-275098.67176647828</v>
      </c>
      <c r="H28" s="53">
        <f t="shared" si="10"/>
        <v>-34387.333970809785</v>
      </c>
      <c r="I28" s="53">
        <f t="shared" si="5"/>
        <v>2519318.6989856632</v>
      </c>
      <c r="J28" s="53">
        <f t="shared" si="1"/>
        <v>19256.907023653479</v>
      </c>
      <c r="K28" s="54">
        <f t="shared" si="2"/>
        <v>-635477.93178056472</v>
      </c>
      <c r="L28" s="54">
        <f t="shared" si="7"/>
        <v>-529056.92678698921</v>
      </c>
      <c r="M28" s="55">
        <f t="shared" si="4"/>
        <v>1990261.772198674</v>
      </c>
      <c r="N28" s="56">
        <f t="shared" si="3"/>
        <v>2390607.4576506969</v>
      </c>
    </row>
    <row r="29" spans="1:14" ht="15" outlineLevel="1" x14ac:dyDescent="0.25">
      <c r="A29" s="51">
        <v>44074</v>
      </c>
      <c r="B29" s="52" t="s">
        <v>57</v>
      </c>
      <c r="C29" s="53"/>
      <c r="D29" s="53">
        <f t="shared" si="0"/>
        <v>3301184.0611977396</v>
      </c>
      <c r="E29" s="54">
        <f t="shared" si="6"/>
        <v>2713677.0548469429</v>
      </c>
      <c r="F29" s="53">
        <f t="shared" si="8"/>
        <v>91699.557255492764</v>
      </c>
      <c r="G29" s="53">
        <f t="shared" si="9"/>
        <v>-366798.22902197106</v>
      </c>
      <c r="H29" s="53">
        <f t="shared" si="10"/>
        <v>-61133.038170328509</v>
      </c>
      <c r="I29" s="53">
        <f t="shared" si="5"/>
        <v>2652544.0166766145</v>
      </c>
      <c r="J29" s="53">
        <f t="shared" si="1"/>
        <v>19256.907023653479</v>
      </c>
      <c r="K29" s="54">
        <f t="shared" si="2"/>
        <v>-616221.02475691121</v>
      </c>
      <c r="L29" s="54">
        <f t="shared" si="7"/>
        <v>-557034.24350208882</v>
      </c>
      <c r="M29" s="55">
        <f t="shared" si="4"/>
        <v>2095509.7731745257</v>
      </c>
      <c r="N29" s="56">
        <f t="shared" si="3"/>
        <v>2318164.8074188572</v>
      </c>
    </row>
    <row r="30" spans="1:14" ht="15" outlineLevel="1" x14ac:dyDescent="0.25">
      <c r="A30" s="51">
        <v>44104</v>
      </c>
      <c r="B30" s="52" t="s">
        <v>57</v>
      </c>
      <c r="C30" s="53"/>
      <c r="D30" s="53">
        <f t="shared" si="0"/>
        <v>3301184.0611977396</v>
      </c>
      <c r="E30" s="54">
        <f t="shared" si="6"/>
        <v>2853711.4377179798</v>
      </c>
      <c r="F30" s="53">
        <f t="shared" si="8"/>
        <v>91699.557255492764</v>
      </c>
      <c r="G30" s="53">
        <f t="shared" si="9"/>
        <v>-458497.78627746383</v>
      </c>
      <c r="H30" s="53">
        <f t="shared" si="10"/>
        <v>-95520.372141138287</v>
      </c>
      <c r="I30" s="53">
        <f t="shared" si="5"/>
        <v>2758191.0655768416</v>
      </c>
      <c r="J30" s="53">
        <f t="shared" si="1"/>
        <v>19256.907023653479</v>
      </c>
      <c r="K30" s="54">
        <f t="shared" si="2"/>
        <v>-596964.11773325771</v>
      </c>
      <c r="L30" s="54">
        <f t="shared" si="7"/>
        <v>-579220.12377113663</v>
      </c>
      <c r="M30" s="55">
        <f t="shared" si="4"/>
        <v>2178970.941805705</v>
      </c>
      <c r="N30" s="56">
        <f t="shared" si="3"/>
        <v>2245722.1571870181</v>
      </c>
    </row>
    <row r="31" spans="1:14" ht="15" outlineLevel="1" x14ac:dyDescent="0.25">
      <c r="A31" s="51">
        <v>44135</v>
      </c>
      <c r="B31" s="52" t="s">
        <v>57</v>
      </c>
      <c r="C31" s="53"/>
      <c r="D31" s="53">
        <f t="shared" si="0"/>
        <v>3301184.0611977396</v>
      </c>
      <c r="E31" s="54">
        <f t="shared" si="6"/>
        <v>2974117.6962326337</v>
      </c>
      <c r="F31" s="53">
        <f t="shared" si="8"/>
        <v>91699.557255492764</v>
      </c>
      <c r="G31" s="54">
        <f t="shared" si="9"/>
        <v>-550197.34353295655</v>
      </c>
      <c r="H31" s="54">
        <f t="shared" si="10"/>
        <v>-137549.33588323914</v>
      </c>
      <c r="I31" s="54">
        <f t="shared" si="5"/>
        <v>2836568.3603493944</v>
      </c>
      <c r="J31" s="54">
        <f t="shared" si="1"/>
        <v>19256.907023653479</v>
      </c>
      <c r="K31" s="54">
        <f t="shared" si="2"/>
        <v>-577707.2107096042</v>
      </c>
      <c r="L31" s="54">
        <f t="shared" si="7"/>
        <v>-595679.35567337275</v>
      </c>
      <c r="M31" s="55">
        <f t="shared" si="4"/>
        <v>2240889.0046760216</v>
      </c>
      <c r="N31" s="56">
        <f t="shared" si="3"/>
        <v>2173279.5069551785</v>
      </c>
    </row>
    <row r="32" spans="1:14" ht="15" outlineLevel="1" x14ac:dyDescent="0.25">
      <c r="A32" s="51">
        <v>44165</v>
      </c>
      <c r="B32" s="52" t="s">
        <v>57</v>
      </c>
      <c r="C32" s="53"/>
      <c r="D32" s="53">
        <f t="shared" si="0"/>
        <v>3301184.0611977396</v>
      </c>
      <c r="E32" s="54">
        <f t="shared" si="6"/>
        <v>3075204.3450539536</v>
      </c>
      <c r="F32" s="53">
        <f t="shared" si="8"/>
        <v>91699.557255492764</v>
      </c>
      <c r="G32" s="54">
        <f t="shared" si="9"/>
        <v>-641896.90078844933</v>
      </c>
      <c r="H32" s="54">
        <f t="shared" si="10"/>
        <v>-187219.92939663108</v>
      </c>
      <c r="I32" s="54">
        <f t="shared" si="5"/>
        <v>2887984.4156573224</v>
      </c>
      <c r="J32" s="54">
        <f t="shared" si="1"/>
        <v>19256.907023653479</v>
      </c>
      <c r="K32" s="54">
        <f t="shared" si="2"/>
        <v>-558450.3036859507</v>
      </c>
      <c r="L32" s="54">
        <f t="shared" si="7"/>
        <v>-606476.72728803765</v>
      </c>
      <c r="M32" s="55">
        <f t="shared" si="4"/>
        <v>2281507.6883692848</v>
      </c>
      <c r="N32" s="56">
        <f t="shared" si="3"/>
        <v>2100836.8567233398</v>
      </c>
    </row>
    <row r="33" spans="1:14" ht="15" outlineLevel="1" x14ac:dyDescent="0.25">
      <c r="A33" s="51">
        <v>44196</v>
      </c>
      <c r="B33" s="52" t="s">
        <v>57</v>
      </c>
      <c r="C33" s="53"/>
      <c r="D33" s="53">
        <f t="shared" si="0"/>
        <v>3301184.0611977396</v>
      </c>
      <c r="E33" s="54">
        <f t="shared" si="6"/>
        <v>3157279.8988449895</v>
      </c>
      <c r="F33" s="53">
        <f t="shared" si="8"/>
        <v>91699.557255492764</v>
      </c>
      <c r="G33" s="54">
        <f t="shared" si="9"/>
        <v>-733596.45804394211</v>
      </c>
      <c r="H33" s="54">
        <f t="shared" si="10"/>
        <v>-244532.15268131404</v>
      </c>
      <c r="I33" s="54">
        <f t="shared" si="5"/>
        <v>2912747.7461636756</v>
      </c>
      <c r="J33" s="54">
        <f t="shared" si="1"/>
        <v>19256.907023653479</v>
      </c>
      <c r="K33" s="54">
        <f t="shared" si="2"/>
        <v>-539193.39666229719</v>
      </c>
      <c r="L33" s="54">
        <f t="shared" si="7"/>
        <v>-611677.02669437171</v>
      </c>
      <c r="M33" s="55">
        <f t="shared" si="4"/>
        <v>2301070.7194693037</v>
      </c>
      <c r="N33" s="56">
        <f t="shared" si="3"/>
        <v>2028394.2064915001</v>
      </c>
    </row>
    <row r="34" spans="1:14" ht="15" outlineLevel="1" x14ac:dyDescent="0.25">
      <c r="A34" s="51">
        <v>44227</v>
      </c>
      <c r="B34" s="52" t="s">
        <v>57</v>
      </c>
      <c r="C34" s="53"/>
      <c r="D34" s="53">
        <f t="shared" si="0"/>
        <v>3301184.0611977396</v>
      </c>
      <c r="E34" s="54">
        <f t="shared" si="6"/>
        <v>3220637.6257497407</v>
      </c>
      <c r="F34" s="53">
        <f t="shared" si="8"/>
        <v>91699.557255492764</v>
      </c>
      <c r="G34" s="54">
        <f t="shared" si="9"/>
        <v>-825296.01529943489</v>
      </c>
      <c r="H34" s="54">
        <f t="shared" si="10"/>
        <v>-309486.0057372881</v>
      </c>
      <c r="I34" s="54">
        <f t="shared" si="5"/>
        <v>2911151.6200124528</v>
      </c>
      <c r="J34" s="54">
        <f t="shared" si="1"/>
        <v>19256.907023653479</v>
      </c>
      <c r="K34" s="54">
        <f t="shared" si="2"/>
        <v>-519936.48963864369</v>
      </c>
      <c r="L34" s="54">
        <f t="shared" si="7"/>
        <v>-611341.84020261501</v>
      </c>
      <c r="M34" s="55">
        <f t="shared" si="4"/>
        <v>2299809.7798098377</v>
      </c>
      <c r="N34" s="56">
        <f t="shared" si="3"/>
        <v>1955951.556259661</v>
      </c>
    </row>
    <row r="35" spans="1:14" ht="15" outlineLevel="1" x14ac:dyDescent="0.25">
      <c r="A35" s="51">
        <v>44255</v>
      </c>
      <c r="B35" s="52" t="s">
        <v>57</v>
      </c>
      <c r="C35" s="53"/>
      <c r="D35" s="53">
        <f t="shared" si="0"/>
        <v>3301184.0611977396</v>
      </c>
      <c r="E35" s="54">
        <f t="shared" si="6"/>
        <v>3265555.5473931599</v>
      </c>
      <c r="F35" s="53">
        <f t="shared" si="8"/>
        <v>91699.557255492764</v>
      </c>
      <c r="G35" s="54">
        <f t="shared" si="9"/>
        <v>-916995.57255492767</v>
      </c>
      <c r="H35" s="54">
        <f t="shared" si="10"/>
        <v>-382081.4885645532</v>
      </c>
      <c r="I35" s="54">
        <f t="shared" si="5"/>
        <v>2883474.0588286067</v>
      </c>
      <c r="J35" s="54">
        <f t="shared" si="1"/>
        <v>19256.907023653479</v>
      </c>
      <c r="K35" s="54">
        <f t="shared" si="2"/>
        <v>-500679.58261499018</v>
      </c>
      <c r="L35" s="54">
        <f t="shared" si="7"/>
        <v>-605529.55235400738</v>
      </c>
      <c r="M35" s="55">
        <f t="shared" si="4"/>
        <v>2277944.5064745992</v>
      </c>
      <c r="N35" s="56">
        <f t="shared" si="3"/>
        <v>1883508.9060278216</v>
      </c>
    </row>
    <row r="36" spans="1:14" ht="15" outlineLevel="1" x14ac:dyDescent="0.25">
      <c r="A36" s="51">
        <v>44286</v>
      </c>
      <c r="B36" s="52" t="s">
        <v>57</v>
      </c>
      <c r="C36" s="53"/>
      <c r="D36" s="53">
        <f t="shared" si="0"/>
        <v>3301184.0611977396</v>
      </c>
      <c r="E36" s="54">
        <f t="shared" si="6"/>
        <v>3292311.6854001973</v>
      </c>
      <c r="F36" s="53">
        <f t="shared" si="8"/>
        <v>91699.557255492764</v>
      </c>
      <c r="G36" s="54">
        <f t="shared" si="9"/>
        <v>-1008695.1298104204</v>
      </c>
      <c r="H36" s="54">
        <f t="shared" si="10"/>
        <v>-462318.60116310936</v>
      </c>
      <c r="I36" s="54">
        <f t="shared" si="5"/>
        <v>2829993.084237088</v>
      </c>
      <c r="J36" s="54">
        <f t="shared" si="1"/>
        <v>19256.907023653479</v>
      </c>
      <c r="K36" s="54">
        <f t="shared" si="2"/>
        <v>-481422.67559133668</v>
      </c>
      <c r="L36" s="54">
        <f t="shared" si="7"/>
        <v>-594298.54768978839</v>
      </c>
      <c r="M36" s="55">
        <f t="shared" si="4"/>
        <v>2235694.5365472995</v>
      </c>
      <c r="N36" s="56">
        <f t="shared" si="3"/>
        <v>1811066.2557959827</v>
      </c>
    </row>
    <row r="37" spans="1:14" ht="15" outlineLevel="1" x14ac:dyDescent="0.25">
      <c r="A37" s="51">
        <v>44316</v>
      </c>
      <c r="B37" s="52" t="s">
        <v>57</v>
      </c>
      <c r="C37" s="54"/>
      <c r="D37" s="54">
        <f t="shared" si="0"/>
        <v>3301184.0611977396</v>
      </c>
      <c r="E37" s="57">
        <f t="shared" si="6"/>
        <v>3301184.0611977396</v>
      </c>
      <c r="F37" s="53">
        <f t="shared" si="8"/>
        <v>91699.557255492764</v>
      </c>
      <c r="G37" s="54">
        <f t="shared" si="9"/>
        <v>-1100394.6870659131</v>
      </c>
      <c r="H37" s="57">
        <f t="shared" si="10"/>
        <v>-550197.34353295655</v>
      </c>
      <c r="I37" s="54">
        <f t="shared" si="5"/>
        <v>2750986.7176647829</v>
      </c>
      <c r="J37" s="54">
        <f t="shared" si="1"/>
        <v>19256.907023653479</v>
      </c>
      <c r="K37" s="54">
        <f t="shared" si="2"/>
        <v>-462165.76856768318</v>
      </c>
      <c r="L37" s="57">
        <f t="shared" si="7"/>
        <v>-577707.2107096042</v>
      </c>
      <c r="M37" s="55">
        <f t="shared" si="4"/>
        <v>2173279.5069551785</v>
      </c>
      <c r="N37" s="56">
        <f t="shared" si="3"/>
        <v>1738623.6055641435</v>
      </c>
    </row>
    <row r="38" spans="1:14" ht="15" outlineLevel="1" x14ac:dyDescent="0.25">
      <c r="A38" s="43">
        <v>44347</v>
      </c>
      <c r="B38" s="43"/>
      <c r="C38" s="45"/>
      <c r="D38" s="45">
        <f t="shared" si="0"/>
        <v>3301184.0611977396</v>
      </c>
      <c r="E38" s="45">
        <f t="shared" si="6"/>
        <v>3301184.0611977396</v>
      </c>
      <c r="F38" s="47">
        <f t="shared" si="8"/>
        <v>91699.557255492764</v>
      </c>
      <c r="G38" s="45">
        <f t="shared" si="9"/>
        <v>-1192094.2443214059</v>
      </c>
      <c r="H38" s="45">
        <f t="shared" si="10"/>
        <v>-641896.90078844933</v>
      </c>
      <c r="I38" s="45">
        <f t="shared" si="5"/>
        <v>2659287.1604092903</v>
      </c>
      <c r="J38" s="45">
        <f t="shared" si="1"/>
        <v>19256.907023653479</v>
      </c>
      <c r="K38" s="45">
        <f t="shared" si="2"/>
        <v>-442908.86154402967</v>
      </c>
      <c r="L38" s="45">
        <f t="shared" si="7"/>
        <v>-558450.3036859507</v>
      </c>
      <c r="M38" s="48">
        <f t="shared" si="4"/>
        <v>2100836.8567233398</v>
      </c>
      <c r="N38" s="46">
        <f t="shared" si="3"/>
        <v>1666180.9553323039</v>
      </c>
    </row>
    <row r="39" spans="1:14" ht="15" outlineLevel="1" x14ac:dyDescent="0.25">
      <c r="A39" s="43">
        <v>44377</v>
      </c>
      <c r="B39" s="43"/>
      <c r="C39" s="45"/>
      <c r="D39" s="45">
        <f t="shared" si="0"/>
        <v>3301184.0611977396</v>
      </c>
      <c r="E39" s="45">
        <f t="shared" si="6"/>
        <v>3301184.0611977396</v>
      </c>
      <c r="F39" s="47">
        <f t="shared" si="8"/>
        <v>91699.557255492764</v>
      </c>
      <c r="G39" s="45">
        <f t="shared" si="9"/>
        <v>-1283793.8015768987</v>
      </c>
      <c r="H39" s="45">
        <f t="shared" si="10"/>
        <v>-733596.45804394211</v>
      </c>
      <c r="I39" s="45">
        <f t="shared" si="5"/>
        <v>2567587.6031537973</v>
      </c>
      <c r="J39" s="45">
        <f t="shared" si="1"/>
        <v>19256.907023653479</v>
      </c>
      <c r="K39" s="45">
        <f t="shared" si="2"/>
        <v>-423651.95452037617</v>
      </c>
      <c r="L39" s="45">
        <f t="shared" si="7"/>
        <v>-539193.39666229719</v>
      </c>
      <c r="M39" s="48">
        <f t="shared" si="4"/>
        <v>2028394.2064915001</v>
      </c>
      <c r="N39" s="50">
        <f t="shared" si="3"/>
        <v>1593738.3051004647</v>
      </c>
    </row>
    <row r="40" spans="1:14" ht="15" outlineLevel="1" x14ac:dyDescent="0.25">
      <c r="A40" s="43">
        <v>44408</v>
      </c>
      <c r="B40" s="43"/>
      <c r="C40" s="45"/>
      <c r="D40" s="45">
        <f t="shared" si="0"/>
        <v>3301184.0611977396</v>
      </c>
      <c r="E40" s="45">
        <f t="shared" si="6"/>
        <v>3301184.0611977396</v>
      </c>
      <c r="F40" s="47">
        <f t="shared" si="8"/>
        <v>91699.557255492764</v>
      </c>
      <c r="G40" s="45">
        <f t="shared" si="9"/>
        <v>-1375493.3588323914</v>
      </c>
      <c r="H40" s="45">
        <f t="shared" si="10"/>
        <v>-825296.01529943489</v>
      </c>
      <c r="I40" s="45">
        <f t="shared" si="5"/>
        <v>2475888.0458983048</v>
      </c>
      <c r="J40" s="45">
        <f t="shared" si="1"/>
        <v>19256.907023653479</v>
      </c>
      <c r="K40" s="59">
        <f t="shared" si="2"/>
        <v>-404395.04749672266</v>
      </c>
      <c r="L40" s="45">
        <f t="shared" si="7"/>
        <v>-519936.48963864375</v>
      </c>
      <c r="M40" s="48">
        <f t="shared" si="4"/>
        <v>1955951.556259661</v>
      </c>
      <c r="N40" s="50">
        <f t="shared" si="3"/>
        <v>1521295.6548686256</v>
      </c>
    </row>
    <row r="41" spans="1:14" ht="15" outlineLevel="1" x14ac:dyDescent="0.25">
      <c r="A41" s="43">
        <v>44439</v>
      </c>
      <c r="B41" s="43"/>
      <c r="C41" s="45"/>
      <c r="D41" s="45">
        <f t="shared" si="0"/>
        <v>3301184.0611977396</v>
      </c>
      <c r="E41" s="45">
        <f t="shared" si="6"/>
        <v>3301184.0611977396</v>
      </c>
      <c r="F41" s="47">
        <f t="shared" si="8"/>
        <v>91699.557255492764</v>
      </c>
      <c r="G41" s="45">
        <f t="shared" si="9"/>
        <v>-1467192.9160878842</v>
      </c>
      <c r="H41" s="45">
        <f t="shared" si="10"/>
        <v>-916995.57255492767</v>
      </c>
      <c r="I41" s="45">
        <f t="shared" si="5"/>
        <v>2384188.4886428118</v>
      </c>
      <c r="J41" s="45">
        <f t="shared" si="1"/>
        <v>19256.907023653479</v>
      </c>
      <c r="K41" s="59">
        <f t="shared" si="2"/>
        <v>-385138.14047306916</v>
      </c>
      <c r="L41" s="45">
        <f t="shared" si="7"/>
        <v>-500679.58261499018</v>
      </c>
      <c r="M41" s="48">
        <f t="shared" si="4"/>
        <v>1883508.9060278216</v>
      </c>
      <c r="N41" s="50">
        <f t="shared" si="3"/>
        <v>1448853.0046367862</v>
      </c>
    </row>
    <row r="42" spans="1:14" ht="15" x14ac:dyDescent="0.25">
      <c r="A42" s="43">
        <v>44469</v>
      </c>
      <c r="B42" s="43"/>
      <c r="C42" s="45"/>
      <c r="D42" s="45">
        <f t="shared" si="0"/>
        <v>3301184.0611977396</v>
      </c>
      <c r="E42" s="45">
        <f t="shared" si="6"/>
        <v>3301184.0611977396</v>
      </c>
      <c r="F42" s="47">
        <f t="shared" si="8"/>
        <v>91699.557255492764</v>
      </c>
      <c r="G42" s="45">
        <f t="shared" si="9"/>
        <v>-1558892.473343377</v>
      </c>
      <c r="H42" s="45">
        <f t="shared" si="10"/>
        <v>-1008695.1298104204</v>
      </c>
      <c r="I42" s="45">
        <f t="shared" si="5"/>
        <v>2292488.9313873192</v>
      </c>
      <c r="J42" s="45">
        <f t="shared" si="1"/>
        <v>19256.907023653479</v>
      </c>
      <c r="K42" s="59">
        <f t="shared" si="2"/>
        <v>-365881.23344941565</v>
      </c>
      <c r="L42" s="45">
        <f t="shared" si="7"/>
        <v>-481422.67559133674</v>
      </c>
      <c r="M42" s="48">
        <f t="shared" si="4"/>
        <v>1811066.2557959824</v>
      </c>
      <c r="N42" s="46">
        <f t="shared" si="3"/>
        <v>1376410.3544049468</v>
      </c>
    </row>
    <row r="43" spans="1:14" ht="15" x14ac:dyDescent="0.25">
      <c r="A43" s="43">
        <v>44500</v>
      </c>
      <c r="B43" s="43"/>
      <c r="C43" s="45"/>
      <c r="D43" s="45">
        <f t="shared" si="0"/>
        <v>3301184.0611977396</v>
      </c>
      <c r="E43" s="45">
        <f t="shared" si="6"/>
        <v>3301184.0611977396</v>
      </c>
      <c r="F43" s="47">
        <f t="shared" si="8"/>
        <v>91699.557255492764</v>
      </c>
      <c r="G43" s="45">
        <f t="shared" si="9"/>
        <v>-1650592.0305988698</v>
      </c>
      <c r="H43" s="45">
        <f t="shared" si="10"/>
        <v>-1100394.6870659131</v>
      </c>
      <c r="I43" s="45">
        <f t="shared" si="5"/>
        <v>2200789.3741318267</v>
      </c>
      <c r="J43" s="45">
        <f t="shared" si="1"/>
        <v>19256.907023653479</v>
      </c>
      <c r="K43" s="59">
        <f t="shared" si="2"/>
        <v>-346624.32642576215</v>
      </c>
      <c r="L43" s="45">
        <f t="shared" si="7"/>
        <v>-462165.76856768323</v>
      </c>
      <c r="M43" s="48">
        <f t="shared" si="4"/>
        <v>1738623.6055641435</v>
      </c>
      <c r="N43" s="50">
        <f t="shared" si="3"/>
        <v>1303967.7041731076</v>
      </c>
    </row>
    <row r="44" spans="1:14" ht="15" x14ac:dyDescent="0.25">
      <c r="A44" s="43">
        <v>44530</v>
      </c>
      <c r="B44" s="43"/>
      <c r="C44" s="47"/>
      <c r="D44" s="45">
        <f t="shared" si="0"/>
        <v>3301184.0611977396</v>
      </c>
      <c r="E44" s="45">
        <f t="shared" si="6"/>
        <v>3301184.0611977396</v>
      </c>
      <c r="F44" s="47">
        <f t="shared" si="8"/>
        <v>91699.557255492764</v>
      </c>
      <c r="G44" s="45">
        <f t="shared" si="9"/>
        <v>-1742291.5878543626</v>
      </c>
      <c r="H44" s="45">
        <f t="shared" si="10"/>
        <v>-1192094.2443214061</v>
      </c>
      <c r="I44" s="45">
        <f t="shared" si="5"/>
        <v>2109089.8168763332</v>
      </c>
      <c r="J44" s="45">
        <f t="shared" si="1"/>
        <v>19256.907023653479</v>
      </c>
      <c r="K44" s="59">
        <f t="shared" si="2"/>
        <v>-327367.41940210864</v>
      </c>
      <c r="L44" s="45">
        <f t="shared" si="7"/>
        <v>-442908.86154402961</v>
      </c>
      <c r="M44" s="48">
        <f t="shared" si="4"/>
        <v>1666180.9553323037</v>
      </c>
      <c r="N44" s="50">
        <f t="shared" si="3"/>
        <v>1231525.0539412685</v>
      </c>
    </row>
    <row r="45" spans="1:14" ht="15" outlineLevel="1" x14ac:dyDescent="0.25">
      <c r="A45" s="43">
        <v>44561</v>
      </c>
      <c r="B45" s="43"/>
      <c r="C45" s="47"/>
      <c r="D45" s="45">
        <f t="shared" si="0"/>
        <v>3301184.0611977396</v>
      </c>
      <c r="E45" s="45">
        <f t="shared" si="6"/>
        <v>3301184.0611977396</v>
      </c>
      <c r="F45" s="47">
        <f t="shared" si="8"/>
        <v>91699.557255492764</v>
      </c>
      <c r="G45" s="45">
        <f t="shared" si="9"/>
        <v>-1833991.1451098553</v>
      </c>
      <c r="H45" s="45">
        <f t="shared" si="10"/>
        <v>-1283793.8015768987</v>
      </c>
      <c r="I45" s="45">
        <f t="shared" si="5"/>
        <v>2017390.2596208409</v>
      </c>
      <c r="J45" s="45">
        <f t="shared" si="1"/>
        <v>19256.907023653479</v>
      </c>
      <c r="K45" s="59">
        <f t="shared" si="2"/>
        <v>-308110.51237845514</v>
      </c>
      <c r="L45" s="45">
        <f t="shared" si="7"/>
        <v>-423651.95452037617</v>
      </c>
      <c r="M45" s="48">
        <f t="shared" si="4"/>
        <v>1593738.3051004647</v>
      </c>
      <c r="N45" s="50">
        <f t="shared" si="3"/>
        <v>1159082.4037094291</v>
      </c>
    </row>
    <row r="46" spans="1:14" ht="15" outlineLevel="1" x14ac:dyDescent="0.25">
      <c r="A46" s="43">
        <v>44592</v>
      </c>
      <c r="B46" s="43"/>
      <c r="C46" s="47"/>
      <c r="D46" s="45">
        <f t="shared" si="0"/>
        <v>3301184.0611977396</v>
      </c>
      <c r="E46" s="45">
        <f t="shared" si="6"/>
        <v>3301184.0611977396</v>
      </c>
      <c r="F46" s="47">
        <f t="shared" si="8"/>
        <v>91699.557255492764</v>
      </c>
      <c r="G46" s="45">
        <f t="shared" si="9"/>
        <v>-1925690.7023653481</v>
      </c>
      <c r="H46" s="45">
        <f t="shared" si="10"/>
        <v>-1375493.3588323912</v>
      </c>
      <c r="I46" s="45">
        <f t="shared" si="5"/>
        <v>1925690.7023653483</v>
      </c>
      <c r="J46" s="45">
        <f t="shared" si="1"/>
        <v>19256.907023653479</v>
      </c>
      <c r="K46" s="59">
        <f t="shared" si="2"/>
        <v>-288853.60535480164</v>
      </c>
      <c r="L46" s="45">
        <f t="shared" si="7"/>
        <v>-404395.04749672272</v>
      </c>
      <c r="M46" s="48">
        <f t="shared" si="4"/>
        <v>1521295.6548686256</v>
      </c>
      <c r="N46" s="50">
        <f t="shared" si="3"/>
        <v>1086639.7534775897</v>
      </c>
    </row>
    <row r="47" spans="1:14" ht="15" outlineLevel="1" x14ac:dyDescent="0.25">
      <c r="A47" s="43">
        <v>44620</v>
      </c>
      <c r="B47" s="43"/>
      <c r="C47" s="47"/>
      <c r="D47" s="45">
        <f t="shared" si="0"/>
        <v>3301184.0611977396</v>
      </c>
      <c r="E47" s="45">
        <f t="shared" si="6"/>
        <v>3301184.0611977396</v>
      </c>
      <c r="F47" s="47">
        <f t="shared" si="8"/>
        <v>91699.557255492764</v>
      </c>
      <c r="G47" s="45">
        <f t="shared" si="9"/>
        <v>-2017390.2596208409</v>
      </c>
      <c r="H47" s="45">
        <f t="shared" si="10"/>
        <v>-1467192.9160878842</v>
      </c>
      <c r="I47" s="45">
        <f t="shared" si="5"/>
        <v>1833991.1451098553</v>
      </c>
      <c r="J47" s="45">
        <f t="shared" si="1"/>
        <v>19256.907023653479</v>
      </c>
      <c r="K47" s="59">
        <f t="shared" si="2"/>
        <v>-269596.69833114813</v>
      </c>
      <c r="L47" s="45">
        <f t="shared" si="7"/>
        <v>-385138.14047306916</v>
      </c>
      <c r="M47" s="48">
        <f t="shared" si="4"/>
        <v>1448853.0046367862</v>
      </c>
      <c r="N47" s="50">
        <f t="shared" si="3"/>
        <v>1014197.1032457505</v>
      </c>
    </row>
    <row r="48" spans="1:14" ht="15" outlineLevel="1" x14ac:dyDescent="0.25">
      <c r="A48" s="43">
        <v>44651</v>
      </c>
      <c r="B48" s="43"/>
      <c r="C48" s="47"/>
      <c r="D48" s="45">
        <f t="shared" si="0"/>
        <v>3301184.0611977396</v>
      </c>
      <c r="E48" s="45">
        <f t="shared" si="6"/>
        <v>3301184.0611977396</v>
      </c>
      <c r="F48" s="47">
        <f t="shared" si="8"/>
        <v>91699.557255492764</v>
      </c>
      <c r="G48" s="45">
        <f t="shared" si="9"/>
        <v>-2109089.8168763337</v>
      </c>
      <c r="H48" s="45">
        <f t="shared" si="10"/>
        <v>-1558892.473343377</v>
      </c>
      <c r="I48" s="45">
        <f t="shared" si="5"/>
        <v>1742291.5878543626</v>
      </c>
      <c r="J48" s="45">
        <f t="shared" si="1"/>
        <v>19256.907023653479</v>
      </c>
      <c r="K48" s="59">
        <f t="shared" si="2"/>
        <v>-250339.79130749466</v>
      </c>
      <c r="L48" s="45">
        <f t="shared" si="7"/>
        <v>-365881.23344941559</v>
      </c>
      <c r="M48" s="48">
        <f t="shared" si="4"/>
        <v>1376410.354404947</v>
      </c>
      <c r="N48" s="46">
        <f t="shared" si="3"/>
        <v>941754.45301391126</v>
      </c>
    </row>
    <row r="49" spans="1:14" ht="15" outlineLevel="1" x14ac:dyDescent="0.25">
      <c r="A49" s="43">
        <v>44681</v>
      </c>
      <c r="B49" s="43"/>
      <c r="C49" s="47"/>
      <c r="D49" s="45">
        <f t="shared" si="0"/>
        <v>3301184.0611977396</v>
      </c>
      <c r="E49" s="45">
        <f t="shared" si="6"/>
        <v>3301184.0611977396</v>
      </c>
      <c r="F49" s="47">
        <f t="shared" si="8"/>
        <v>91699.557255492764</v>
      </c>
      <c r="G49" s="45">
        <f t="shared" si="9"/>
        <v>-2200789.3741318262</v>
      </c>
      <c r="H49" s="45">
        <f t="shared" si="10"/>
        <v>-1650592.0305988695</v>
      </c>
      <c r="I49" s="45">
        <f t="shared" si="5"/>
        <v>1650592.03059887</v>
      </c>
      <c r="J49" s="45">
        <f t="shared" si="1"/>
        <v>19256.907023653479</v>
      </c>
      <c r="K49" s="59">
        <f t="shared" si="2"/>
        <v>-231082.88428384118</v>
      </c>
      <c r="L49" s="45">
        <f t="shared" si="7"/>
        <v>-346624.32642576215</v>
      </c>
      <c r="M49" s="48">
        <f t="shared" si="4"/>
        <v>1303967.7041731079</v>
      </c>
      <c r="N49" s="50">
        <f t="shared" si="3"/>
        <v>869311.80278207222</v>
      </c>
    </row>
    <row r="50" spans="1:14" ht="15" outlineLevel="1" x14ac:dyDescent="0.25">
      <c r="A50" s="43">
        <v>44712</v>
      </c>
      <c r="B50" s="43"/>
      <c r="C50" s="47"/>
      <c r="D50" s="45">
        <f t="shared" si="0"/>
        <v>3301184.0611977396</v>
      </c>
      <c r="E50" s="45">
        <f t="shared" si="6"/>
        <v>3301184.0611977396</v>
      </c>
      <c r="F50" s="47">
        <f t="shared" si="8"/>
        <v>91699.557255492764</v>
      </c>
      <c r="G50" s="45">
        <f t="shared" si="9"/>
        <v>-2292488.9313873188</v>
      </c>
      <c r="H50" s="45">
        <f t="shared" si="10"/>
        <v>-1742291.5878543623</v>
      </c>
      <c r="I50" s="45">
        <f t="shared" si="5"/>
        <v>1558892.4733433772</v>
      </c>
      <c r="J50" s="45">
        <f t="shared" si="1"/>
        <v>19256.907023653479</v>
      </c>
      <c r="K50" s="59">
        <f t="shared" si="2"/>
        <v>-211825.9772601877</v>
      </c>
      <c r="L50" s="45">
        <f t="shared" si="7"/>
        <v>-327367.4194021087</v>
      </c>
      <c r="M50" s="48">
        <f t="shared" si="4"/>
        <v>1231525.0539412685</v>
      </c>
      <c r="N50" s="50">
        <f t="shared" si="3"/>
        <v>796869.15255023306</v>
      </c>
    </row>
    <row r="51" spans="1:14" ht="15" outlineLevel="1" x14ac:dyDescent="0.25">
      <c r="A51" s="43">
        <v>44742</v>
      </c>
      <c r="B51" s="43"/>
      <c r="C51" s="47"/>
      <c r="D51" s="45">
        <f t="shared" si="0"/>
        <v>3301184.0611977396</v>
      </c>
      <c r="E51" s="45">
        <f t="shared" si="6"/>
        <v>3301184.0611977396</v>
      </c>
      <c r="F51" s="47">
        <f t="shared" si="8"/>
        <v>91699.557255492764</v>
      </c>
      <c r="G51" s="45">
        <f t="shared" si="9"/>
        <v>-2384188.4886428113</v>
      </c>
      <c r="H51" s="45">
        <f t="shared" si="10"/>
        <v>-1833991.1451098553</v>
      </c>
      <c r="I51" s="45">
        <f t="shared" si="5"/>
        <v>1467192.9160878842</v>
      </c>
      <c r="J51" s="45">
        <f t="shared" si="1"/>
        <v>19256.907023653479</v>
      </c>
      <c r="K51" s="59">
        <f t="shared" si="2"/>
        <v>-192569.07023653423</v>
      </c>
      <c r="L51" s="45">
        <f t="shared" si="7"/>
        <v>-308110.5123784552</v>
      </c>
      <c r="M51" s="48">
        <f t="shared" si="4"/>
        <v>1159082.4037094291</v>
      </c>
      <c r="N51" s="46">
        <f t="shared" si="3"/>
        <v>724426.50231839402</v>
      </c>
    </row>
    <row r="52" spans="1:14" ht="15" outlineLevel="1" x14ac:dyDescent="0.25">
      <c r="A52" s="43">
        <v>44773</v>
      </c>
      <c r="B52" s="60"/>
      <c r="C52" s="60"/>
      <c r="D52" s="45">
        <f t="shared" si="0"/>
        <v>3301184.0611977396</v>
      </c>
      <c r="E52" s="45">
        <f t="shared" si="6"/>
        <v>3301184.0611977396</v>
      </c>
      <c r="F52" s="47">
        <f t="shared" si="8"/>
        <v>91699.557255492764</v>
      </c>
      <c r="G52" s="45">
        <f t="shared" si="9"/>
        <v>-2475888.0458983039</v>
      </c>
      <c r="H52" s="45">
        <f t="shared" si="10"/>
        <v>-1925690.7023653479</v>
      </c>
      <c r="I52" s="45">
        <f t="shared" si="5"/>
        <v>1375493.3588323917</v>
      </c>
      <c r="J52" s="45">
        <f t="shared" si="1"/>
        <v>19256.907023653479</v>
      </c>
      <c r="K52" s="59">
        <f t="shared" si="2"/>
        <v>-173312.16321288075</v>
      </c>
      <c r="L52" s="45">
        <f t="shared" si="7"/>
        <v>-288853.60535480169</v>
      </c>
      <c r="M52" s="48">
        <f t="shared" si="4"/>
        <v>1086639.7534775899</v>
      </c>
      <c r="N52" s="46">
        <f t="shared" si="3"/>
        <v>651983.85208655498</v>
      </c>
    </row>
    <row r="53" spans="1:14" ht="15" outlineLevel="1" x14ac:dyDescent="0.25">
      <c r="A53" s="43">
        <v>44804</v>
      </c>
      <c r="B53" s="60"/>
      <c r="C53" s="60"/>
      <c r="D53" s="45">
        <f t="shared" si="0"/>
        <v>3301184.0611977396</v>
      </c>
      <c r="E53" s="45">
        <f t="shared" si="6"/>
        <v>3301184.0611977396</v>
      </c>
      <c r="F53" s="47">
        <f t="shared" si="8"/>
        <v>91699.557255492764</v>
      </c>
      <c r="G53" s="45">
        <f t="shared" si="9"/>
        <v>-2567587.6031537964</v>
      </c>
      <c r="H53" s="45">
        <f t="shared" si="10"/>
        <v>-2017390.2596208407</v>
      </c>
      <c r="I53" s="45">
        <f t="shared" si="5"/>
        <v>1283793.8015768989</v>
      </c>
      <c r="J53" s="45">
        <f t="shared" si="1"/>
        <v>19256.907023653479</v>
      </c>
      <c r="K53" s="59">
        <f t="shared" si="2"/>
        <v>-154055.25618922728</v>
      </c>
      <c r="L53" s="45">
        <f t="shared" si="7"/>
        <v>-269596.69833114819</v>
      </c>
      <c r="M53" s="48">
        <f t="shared" si="4"/>
        <v>1014197.1032457508</v>
      </c>
      <c r="N53" s="46">
        <f t="shared" si="3"/>
        <v>579541.20185471582</v>
      </c>
    </row>
    <row r="54" spans="1:14" ht="15" outlineLevel="1" x14ac:dyDescent="0.25">
      <c r="A54" s="43">
        <v>44834</v>
      </c>
      <c r="B54" s="60"/>
      <c r="C54" s="60"/>
      <c r="D54" s="45">
        <f t="shared" si="0"/>
        <v>3301184.0611977396</v>
      </c>
      <c r="E54" s="45">
        <f t="shared" si="6"/>
        <v>3301184.0611977396</v>
      </c>
      <c r="F54" s="47">
        <f t="shared" si="8"/>
        <v>91699.557255492764</v>
      </c>
      <c r="G54" s="45">
        <f t="shared" si="9"/>
        <v>-2659287.1604092889</v>
      </c>
      <c r="H54" s="45">
        <f t="shared" si="10"/>
        <v>-2109089.8168763332</v>
      </c>
      <c r="I54" s="45">
        <f t="shared" si="5"/>
        <v>1192094.2443214064</v>
      </c>
      <c r="J54" s="45">
        <f t="shared" si="1"/>
        <v>19256.907023653479</v>
      </c>
      <c r="K54" s="59">
        <f t="shared" si="2"/>
        <v>-134798.3491655738</v>
      </c>
      <c r="L54" s="45">
        <f t="shared" si="7"/>
        <v>-250339.79130749466</v>
      </c>
      <c r="M54" s="48">
        <f t="shared" si="4"/>
        <v>941754.45301391173</v>
      </c>
      <c r="N54" s="46">
        <f t="shared" si="3"/>
        <v>507098.55162287678</v>
      </c>
    </row>
    <row r="55" spans="1:14" ht="15" outlineLevel="1" x14ac:dyDescent="0.25">
      <c r="A55" s="43">
        <v>44865</v>
      </c>
      <c r="B55" s="60"/>
      <c r="C55" s="60"/>
      <c r="D55" s="45">
        <f t="shared" si="0"/>
        <v>3301184.0611977396</v>
      </c>
      <c r="E55" s="45">
        <f t="shared" si="6"/>
        <v>3301184.0611977396</v>
      </c>
      <c r="F55" s="47">
        <f t="shared" si="8"/>
        <v>91699.557255492764</v>
      </c>
      <c r="G55" s="45">
        <f t="shared" si="9"/>
        <v>-2750986.7176647815</v>
      </c>
      <c r="H55" s="45">
        <f t="shared" si="10"/>
        <v>-2200789.3741318262</v>
      </c>
      <c r="I55" s="45">
        <f t="shared" si="5"/>
        <v>1100394.6870659133</v>
      </c>
      <c r="J55" s="45">
        <f t="shared" si="1"/>
        <v>19256.907023653479</v>
      </c>
      <c r="K55" s="59">
        <f t="shared" si="2"/>
        <v>-115541.44214192033</v>
      </c>
      <c r="L55" s="45">
        <f t="shared" si="7"/>
        <v>-231082.88428384121</v>
      </c>
      <c r="M55" s="48">
        <f t="shared" si="4"/>
        <v>869311.8027820721</v>
      </c>
      <c r="N55" s="46">
        <f t="shared" si="3"/>
        <v>434655.90139103774</v>
      </c>
    </row>
    <row r="56" spans="1:14" ht="15" outlineLevel="1" x14ac:dyDescent="0.25">
      <c r="A56" s="43">
        <v>44895</v>
      </c>
      <c r="B56" s="60"/>
      <c r="C56" s="60"/>
      <c r="D56" s="45">
        <f t="shared" si="0"/>
        <v>3301184.0611977396</v>
      </c>
      <c r="E56" s="45">
        <f t="shared" si="6"/>
        <v>3301184.0611977396</v>
      </c>
      <c r="F56" s="47">
        <f t="shared" si="8"/>
        <v>91699.557255492764</v>
      </c>
      <c r="G56" s="45">
        <f t="shared" si="9"/>
        <v>-2842686.274920274</v>
      </c>
      <c r="H56" s="45">
        <f t="shared" si="10"/>
        <v>-2292488.9313873188</v>
      </c>
      <c r="I56" s="45">
        <f t="shared" si="5"/>
        <v>1008695.1298104208</v>
      </c>
      <c r="J56" s="45">
        <f t="shared" si="1"/>
        <v>19256.907023653479</v>
      </c>
      <c r="K56" s="59">
        <f t="shared" si="2"/>
        <v>-96284.535118266853</v>
      </c>
      <c r="L56" s="45">
        <f t="shared" si="7"/>
        <v>-211825.9772601877</v>
      </c>
      <c r="M56" s="48">
        <f t="shared" si="4"/>
        <v>796869.15255023306</v>
      </c>
      <c r="N56" s="46">
        <f t="shared" si="3"/>
        <v>362213.2511591987</v>
      </c>
    </row>
    <row r="57" spans="1:14" ht="15" outlineLevel="1" x14ac:dyDescent="0.25">
      <c r="A57" s="43">
        <v>44926</v>
      </c>
      <c r="B57" s="60"/>
      <c r="C57" s="60"/>
      <c r="D57" s="45">
        <f t="shared" si="0"/>
        <v>3301184.0611977396</v>
      </c>
      <c r="E57" s="45">
        <f t="shared" si="6"/>
        <v>3301184.0611977396</v>
      </c>
      <c r="F57" s="47">
        <f t="shared" si="8"/>
        <v>91699.557255492764</v>
      </c>
      <c r="G57" s="45">
        <f t="shared" si="9"/>
        <v>-2934385.8321757666</v>
      </c>
      <c r="H57" s="45">
        <f t="shared" si="10"/>
        <v>-2384188.4886428113</v>
      </c>
      <c r="I57" s="45">
        <f t="shared" si="5"/>
        <v>916995.57255492825</v>
      </c>
      <c r="J57" s="45">
        <f t="shared" si="1"/>
        <v>19256.907023653479</v>
      </c>
      <c r="K57" s="59">
        <f t="shared" si="2"/>
        <v>-77027.628094613377</v>
      </c>
      <c r="L57" s="45">
        <f t="shared" si="7"/>
        <v>-192569.07023653423</v>
      </c>
      <c r="M57" s="48">
        <f t="shared" si="4"/>
        <v>724426.50231839402</v>
      </c>
      <c r="N57" s="46">
        <f t="shared" si="3"/>
        <v>289770.6009273596</v>
      </c>
    </row>
    <row r="58" spans="1:14" ht="15" outlineLevel="1" x14ac:dyDescent="0.25">
      <c r="A58" s="43">
        <v>44957</v>
      </c>
      <c r="B58" s="60"/>
      <c r="C58" s="60"/>
      <c r="D58" s="45">
        <f t="shared" si="0"/>
        <v>3301184.0611977396</v>
      </c>
      <c r="E58" s="45">
        <f t="shared" si="6"/>
        <v>3301184.0611977396</v>
      </c>
      <c r="F58" s="47">
        <f t="shared" si="8"/>
        <v>91699.557255492764</v>
      </c>
      <c r="G58" s="45">
        <f t="shared" si="9"/>
        <v>-3026085.3894312591</v>
      </c>
      <c r="H58" s="45">
        <f t="shared" si="10"/>
        <v>-2475888.0458983039</v>
      </c>
      <c r="I58" s="45">
        <f t="shared" si="5"/>
        <v>825296.0152994357</v>
      </c>
      <c r="J58" s="45">
        <f t="shared" si="1"/>
        <v>19256.907023653479</v>
      </c>
      <c r="K58" s="59">
        <f t="shared" si="2"/>
        <v>-57770.721070959902</v>
      </c>
      <c r="L58" s="45">
        <f t="shared" si="7"/>
        <v>-173312.16321288075</v>
      </c>
      <c r="M58" s="48">
        <f t="shared" si="4"/>
        <v>651983.85208655498</v>
      </c>
      <c r="N58" s="46">
        <f t="shared" si="3"/>
        <v>217327.95069552053</v>
      </c>
    </row>
    <row r="59" spans="1:14" ht="15" outlineLevel="1" x14ac:dyDescent="0.25">
      <c r="A59" s="43">
        <v>44985</v>
      </c>
      <c r="B59" s="60"/>
      <c r="C59" s="60"/>
      <c r="D59" s="45">
        <f t="shared" si="0"/>
        <v>3301184.0611977396</v>
      </c>
      <c r="E59" s="45">
        <f t="shared" si="6"/>
        <v>3301184.0611977396</v>
      </c>
      <c r="F59" s="47">
        <f t="shared" si="8"/>
        <v>91699.557255492764</v>
      </c>
      <c r="G59" s="45">
        <f t="shared" si="9"/>
        <v>-3117784.9466867517</v>
      </c>
      <c r="H59" s="45">
        <f t="shared" si="10"/>
        <v>-2567587.6031537964</v>
      </c>
      <c r="I59" s="45">
        <f t="shared" si="5"/>
        <v>733596.45804394316</v>
      </c>
      <c r="J59" s="45">
        <f t="shared" si="1"/>
        <v>19256.907023653479</v>
      </c>
      <c r="K59" s="59">
        <f t="shared" si="2"/>
        <v>-38513.814047306427</v>
      </c>
      <c r="L59" s="45">
        <f t="shared" si="7"/>
        <v>-154055.25618922731</v>
      </c>
      <c r="M59" s="48">
        <f t="shared" si="4"/>
        <v>579541.20185471582</v>
      </c>
      <c r="N59" s="46">
        <f t="shared" si="3"/>
        <v>144885.30046368146</v>
      </c>
    </row>
    <row r="60" spans="1:14" ht="15" outlineLevel="1" x14ac:dyDescent="0.25">
      <c r="A60" s="43">
        <v>45016</v>
      </c>
      <c r="B60" s="60"/>
      <c r="C60" s="60"/>
      <c r="D60" s="45">
        <f t="shared" si="0"/>
        <v>3301184.0611977396</v>
      </c>
      <c r="E60" s="45">
        <f t="shared" si="6"/>
        <v>3301184.0611977396</v>
      </c>
      <c r="F60" s="47">
        <f t="shared" si="8"/>
        <v>91699.557255492764</v>
      </c>
      <c r="G60" s="45">
        <f t="shared" si="9"/>
        <v>-3209484.5039422442</v>
      </c>
      <c r="H60" s="45">
        <f t="shared" si="10"/>
        <v>-2659287.1604092889</v>
      </c>
      <c r="I60" s="45">
        <f t="shared" si="5"/>
        <v>641896.90078845061</v>
      </c>
      <c r="J60" s="45">
        <f t="shared" si="1"/>
        <v>19256.907023653479</v>
      </c>
      <c r="K60" s="59">
        <f t="shared" si="2"/>
        <v>-19256.907023652948</v>
      </c>
      <c r="L60" s="45">
        <f t="shared" si="7"/>
        <v>-134798.3491655738</v>
      </c>
      <c r="M60" s="48">
        <f t="shared" si="4"/>
        <v>507098.55162287678</v>
      </c>
      <c r="N60" s="46">
        <f t="shared" si="3"/>
        <v>72442.650231842388</v>
      </c>
    </row>
    <row r="61" spans="1:14" ht="15" outlineLevel="1" x14ac:dyDescent="0.25">
      <c r="A61" s="43">
        <v>45046</v>
      </c>
      <c r="B61" s="60"/>
      <c r="C61" s="60"/>
      <c r="D61" s="45">
        <f t="shared" si="0"/>
        <v>3301184.0611977396</v>
      </c>
      <c r="E61" s="45">
        <f t="shared" si="6"/>
        <v>3301184.0611977396</v>
      </c>
      <c r="F61" s="47">
        <f t="shared" si="8"/>
        <v>91699.557255492764</v>
      </c>
      <c r="G61" s="45">
        <f t="shared" si="9"/>
        <v>-3301184.0611977368</v>
      </c>
      <c r="H61" s="45">
        <f t="shared" si="10"/>
        <v>-2750986.7176647815</v>
      </c>
      <c r="I61" s="45">
        <f t="shared" si="5"/>
        <v>550197.34353295807</v>
      </c>
      <c r="J61" s="45">
        <f t="shared" si="1"/>
        <v>19256.907023653479</v>
      </c>
      <c r="K61" s="59">
        <f t="shared" si="2"/>
        <v>5.3114490583539009E-10</v>
      </c>
      <c r="L61" s="45">
        <f t="shared" si="7"/>
        <v>-115541.44214192033</v>
      </c>
      <c r="M61" s="48">
        <f t="shared" si="4"/>
        <v>434655.90139103774</v>
      </c>
      <c r="N61" s="46">
        <f t="shared" si="3"/>
        <v>3.3251126296818256E-9</v>
      </c>
    </row>
    <row r="62" spans="1:14" ht="15" outlineLevel="1" x14ac:dyDescent="0.25">
      <c r="A62" s="43"/>
      <c r="B62" s="60"/>
      <c r="C62" s="60"/>
      <c r="D62" s="45"/>
      <c r="E62" s="45"/>
      <c r="F62" s="47"/>
      <c r="G62" s="45"/>
      <c r="H62" s="45"/>
      <c r="I62" s="45"/>
      <c r="J62" s="45"/>
      <c r="K62" s="59"/>
      <c r="L62" s="45"/>
      <c r="M62" s="48"/>
      <c r="N62" s="46"/>
    </row>
    <row r="63" spans="1:14" ht="15" x14ac:dyDescent="0.25">
      <c r="A63" s="69"/>
      <c r="B63" s="69"/>
      <c r="C63" s="69"/>
      <c r="D63" s="69"/>
      <c r="E63" s="69"/>
      <c r="F63" s="70"/>
      <c r="G63" s="69"/>
      <c r="H63" s="69"/>
      <c r="I63" s="69"/>
      <c r="J63" s="69"/>
      <c r="K63" s="69"/>
      <c r="L63" s="69"/>
      <c r="M63" s="71"/>
      <c r="N63" s="72"/>
    </row>
    <row r="64" spans="1:14" ht="15" x14ac:dyDescent="0.25">
      <c r="A64" s="73"/>
      <c r="B64" s="73"/>
      <c r="C64" s="73"/>
      <c r="D64" s="73"/>
      <c r="E64" s="73"/>
      <c r="F64" s="74"/>
      <c r="G64" s="73"/>
      <c r="H64" s="73"/>
      <c r="I64" s="73"/>
      <c r="J64" s="73"/>
      <c r="K64" s="73"/>
      <c r="L64" s="73"/>
      <c r="M64" s="73"/>
      <c r="N64" s="73"/>
    </row>
    <row r="65" spans="1:13" ht="12.75" x14ac:dyDescent="0.2">
      <c r="A65" s="75"/>
      <c r="B65" s="76"/>
      <c r="C65" s="77"/>
      <c r="D65" s="77"/>
      <c r="E65" s="78"/>
      <c r="F65" s="77"/>
      <c r="G65" s="78"/>
      <c r="H65" s="78"/>
      <c r="I65" s="78"/>
      <c r="J65" s="78"/>
      <c r="K65" s="78"/>
      <c r="L65" s="78"/>
      <c r="M65" s="78"/>
    </row>
    <row r="66" spans="1:13" ht="12.75" x14ac:dyDescent="0.2">
      <c r="A66" s="75"/>
      <c r="B66" s="77"/>
      <c r="C66" s="77"/>
      <c r="D66" s="77"/>
      <c r="E66" s="78"/>
      <c r="F66" s="77"/>
      <c r="G66" s="78"/>
      <c r="H66" s="78"/>
      <c r="I66" s="78"/>
      <c r="J66" s="78"/>
      <c r="K66" s="78"/>
      <c r="L66" s="78"/>
      <c r="M66" s="78"/>
    </row>
    <row r="67" spans="1:13" ht="15" x14ac:dyDescent="0.25">
      <c r="C67" s="78"/>
      <c r="D67" s="78"/>
      <c r="E67" s="78"/>
      <c r="F67" s="74"/>
      <c r="G67" s="78"/>
      <c r="H67" s="78"/>
      <c r="I67" s="78"/>
      <c r="J67" s="78"/>
      <c r="K67" s="78"/>
      <c r="L67" s="78"/>
      <c r="M67" s="78"/>
    </row>
    <row r="68" spans="1:13" ht="15" x14ac:dyDescent="0.25">
      <c r="C68" s="78"/>
      <c r="D68" s="78"/>
      <c r="E68" s="78"/>
      <c r="F68" s="74"/>
      <c r="G68" s="78"/>
      <c r="H68" s="78"/>
      <c r="I68" s="78"/>
      <c r="J68" s="78"/>
      <c r="K68" s="78"/>
      <c r="L68" s="78"/>
      <c r="M68" s="78"/>
    </row>
    <row r="69" spans="1:13" ht="15" x14ac:dyDescent="0.25">
      <c r="C69" s="78"/>
      <c r="D69" s="78"/>
      <c r="E69" s="78"/>
      <c r="F69" s="74"/>
      <c r="G69" s="78"/>
      <c r="H69" s="78"/>
      <c r="I69" s="78"/>
      <c r="J69" s="78"/>
      <c r="K69" s="78"/>
      <c r="L69" s="78"/>
      <c r="M69" s="78"/>
    </row>
    <row r="70" spans="1:13" ht="15" x14ac:dyDescent="0.25">
      <c r="C70" s="78"/>
      <c r="D70" s="78"/>
      <c r="E70" s="78"/>
      <c r="F70" s="74"/>
      <c r="G70" s="78"/>
      <c r="H70" s="78"/>
      <c r="I70" s="78"/>
      <c r="J70" s="78"/>
      <c r="K70" s="78"/>
      <c r="L70" s="78"/>
      <c r="M70" s="78"/>
    </row>
    <row r="71" spans="1:13" ht="15" x14ac:dyDescent="0.25">
      <c r="C71" s="78"/>
      <c r="D71" s="78"/>
      <c r="E71" s="78"/>
      <c r="F71" s="74"/>
      <c r="G71" s="78"/>
      <c r="H71" s="78"/>
      <c r="I71" s="78"/>
      <c r="J71" s="78"/>
      <c r="K71" s="78"/>
      <c r="L71" s="78"/>
      <c r="M71" s="78"/>
    </row>
    <row r="72" spans="1:13" ht="15" x14ac:dyDescent="0.25">
      <c r="C72" s="78"/>
      <c r="D72" s="78"/>
      <c r="E72" s="78"/>
      <c r="F72" s="74"/>
      <c r="G72" s="78"/>
      <c r="H72" s="78"/>
      <c r="I72" s="78"/>
      <c r="J72" s="78"/>
      <c r="K72" s="78"/>
      <c r="L72" s="78"/>
      <c r="M72" s="78"/>
    </row>
    <row r="73" spans="1:13" ht="15" x14ac:dyDescent="0.25">
      <c r="C73" s="78"/>
      <c r="D73" s="78"/>
      <c r="E73" s="78"/>
      <c r="F73" s="74"/>
      <c r="G73" s="78"/>
      <c r="H73" s="78"/>
      <c r="I73" s="78"/>
      <c r="J73" s="78"/>
      <c r="K73" s="78"/>
      <c r="L73" s="78"/>
      <c r="M73" s="78"/>
    </row>
    <row r="74" spans="1:13" ht="15" x14ac:dyDescent="0.25">
      <c r="C74" s="78"/>
      <c r="D74" s="78"/>
      <c r="E74" s="78"/>
      <c r="F74" s="74"/>
      <c r="G74" s="78"/>
      <c r="H74" s="78"/>
      <c r="I74" s="78"/>
      <c r="J74" s="78"/>
      <c r="K74" s="78"/>
      <c r="L74" s="78"/>
      <c r="M74" s="78"/>
    </row>
    <row r="75" spans="1:13" ht="15" x14ac:dyDescent="0.25">
      <c r="C75" s="78"/>
      <c r="D75" s="78"/>
      <c r="E75" s="78"/>
      <c r="F75" s="74"/>
      <c r="G75" s="78"/>
      <c r="H75" s="78"/>
      <c r="I75" s="78"/>
      <c r="J75" s="78"/>
      <c r="K75" s="78"/>
      <c r="L75" s="78"/>
      <c r="M75" s="78"/>
    </row>
    <row r="76" spans="1:13" ht="15" x14ac:dyDescent="0.25">
      <c r="C76" s="78"/>
      <c r="D76" s="78"/>
      <c r="E76" s="78"/>
      <c r="F76" s="74"/>
      <c r="G76" s="78"/>
      <c r="H76" s="78"/>
      <c r="I76" s="78"/>
      <c r="J76" s="78"/>
      <c r="K76" s="78"/>
      <c r="L76" s="78"/>
      <c r="M76" s="78"/>
    </row>
    <row r="77" spans="1:13" ht="15" x14ac:dyDescent="0.25">
      <c r="C77" s="78"/>
      <c r="D77" s="78"/>
      <c r="E77" s="78"/>
      <c r="F77" s="74"/>
      <c r="G77" s="78"/>
      <c r="H77" s="78"/>
      <c r="I77" s="78"/>
      <c r="J77" s="78"/>
      <c r="K77" s="78"/>
      <c r="L77" s="78"/>
      <c r="M77" s="78"/>
    </row>
    <row r="78" spans="1:13" ht="15" x14ac:dyDescent="0.25">
      <c r="C78" s="78"/>
      <c r="D78" s="78"/>
      <c r="E78" s="78"/>
      <c r="F78" s="74"/>
      <c r="G78" s="78"/>
      <c r="H78" s="78"/>
      <c r="I78" s="78"/>
      <c r="J78" s="78"/>
      <c r="K78" s="78"/>
      <c r="L78" s="78"/>
      <c r="M78" s="78"/>
    </row>
    <row r="79" spans="1:13" ht="15" x14ac:dyDescent="0.25">
      <c r="C79" s="78"/>
      <c r="D79" s="78"/>
      <c r="E79" s="78"/>
      <c r="F79" s="74"/>
      <c r="G79" s="78"/>
      <c r="H79" s="78"/>
      <c r="I79" s="78"/>
      <c r="J79" s="78"/>
      <c r="K79" s="78"/>
      <c r="L79" s="78"/>
      <c r="M79" s="78"/>
    </row>
    <row r="80" spans="1:13" ht="15" x14ac:dyDescent="0.25">
      <c r="C80" s="78"/>
      <c r="D80" s="78"/>
      <c r="E80" s="78"/>
      <c r="F80" s="74"/>
      <c r="G80" s="78"/>
      <c r="H80" s="78"/>
      <c r="I80" s="78"/>
      <c r="J80" s="78"/>
      <c r="K80" s="78"/>
      <c r="L80" s="78"/>
      <c r="M80" s="78"/>
    </row>
    <row r="81" spans="3:13" ht="15" x14ac:dyDescent="0.25">
      <c r="C81" s="78"/>
      <c r="D81" s="78"/>
      <c r="E81" s="78"/>
      <c r="F81" s="74"/>
      <c r="G81" s="78"/>
      <c r="H81" s="78"/>
      <c r="I81" s="78"/>
      <c r="J81" s="78"/>
      <c r="K81" s="78"/>
      <c r="L81" s="78"/>
      <c r="M81" s="78"/>
    </row>
    <row r="82" spans="3:13" ht="15" x14ac:dyDescent="0.25">
      <c r="C82" s="78"/>
      <c r="D82" s="78"/>
      <c r="E82" s="78"/>
      <c r="F82" s="74"/>
      <c r="G82" s="78"/>
      <c r="H82" s="78"/>
      <c r="I82" s="78"/>
      <c r="J82" s="78"/>
      <c r="K82" s="78"/>
      <c r="L82" s="78"/>
      <c r="M82" s="78"/>
    </row>
    <row r="83" spans="3:13" ht="15" x14ac:dyDescent="0.25">
      <c r="C83" s="78"/>
      <c r="D83" s="78"/>
      <c r="E83" s="78"/>
      <c r="F83" s="74"/>
      <c r="G83" s="78"/>
      <c r="H83" s="78"/>
      <c r="I83" s="78"/>
      <c r="J83" s="78"/>
      <c r="K83" s="78"/>
      <c r="L83" s="78"/>
      <c r="M83" s="78"/>
    </row>
    <row r="84" spans="3:13" ht="15" x14ac:dyDescent="0.25">
      <c r="C84" s="78"/>
      <c r="D84" s="78"/>
      <c r="E84" s="78"/>
      <c r="F84" s="74"/>
      <c r="G84" s="78"/>
      <c r="H84" s="78"/>
      <c r="I84" s="78"/>
      <c r="J84" s="78"/>
      <c r="K84" s="78"/>
      <c r="L84" s="78"/>
      <c r="M84" s="78"/>
    </row>
    <row r="85" spans="3:13" ht="15" x14ac:dyDescent="0.25">
      <c r="C85" s="78"/>
      <c r="D85" s="78"/>
      <c r="E85" s="78"/>
      <c r="F85" s="74"/>
      <c r="G85" s="78"/>
      <c r="H85" s="78"/>
      <c r="I85" s="78"/>
      <c r="J85" s="78"/>
      <c r="K85" s="78"/>
      <c r="L85" s="78"/>
      <c r="M85" s="78"/>
    </row>
    <row r="86" spans="3:13" ht="15" x14ac:dyDescent="0.25">
      <c r="C86" s="78"/>
      <c r="D86" s="78"/>
      <c r="E86" s="78"/>
      <c r="F86" s="74"/>
      <c r="G86" s="78"/>
      <c r="H86" s="78"/>
      <c r="I86" s="78"/>
      <c r="J86" s="78"/>
      <c r="K86" s="78"/>
      <c r="L86" s="78"/>
      <c r="M86" s="78"/>
    </row>
    <row r="87" spans="3:13" ht="15" x14ac:dyDescent="0.25">
      <c r="C87" s="78"/>
      <c r="D87" s="78"/>
      <c r="E87" s="78"/>
      <c r="F87" s="74"/>
      <c r="G87" s="78"/>
      <c r="H87" s="78"/>
      <c r="I87" s="78"/>
      <c r="J87" s="78"/>
      <c r="K87" s="78"/>
      <c r="L87" s="78"/>
      <c r="M87" s="78"/>
    </row>
    <row r="88" spans="3:13" ht="15" x14ac:dyDescent="0.25">
      <c r="C88" s="78"/>
      <c r="D88" s="78"/>
      <c r="E88" s="78"/>
      <c r="F88" s="74"/>
      <c r="G88" s="78"/>
      <c r="H88" s="78"/>
      <c r="I88" s="78"/>
      <c r="J88" s="78"/>
      <c r="K88" s="78"/>
      <c r="L88" s="78"/>
      <c r="M88" s="78"/>
    </row>
    <row r="89" spans="3:13" ht="15" x14ac:dyDescent="0.25">
      <c r="F89" s="79"/>
    </row>
    <row r="90" spans="3:13" ht="15" x14ac:dyDescent="0.25">
      <c r="F90" s="79"/>
    </row>
    <row r="91" spans="3:13" ht="15" x14ac:dyDescent="0.25">
      <c r="F91" s="79"/>
    </row>
    <row r="92" spans="3:13" ht="15" x14ac:dyDescent="0.25">
      <c r="F92" s="79"/>
    </row>
    <row r="93" spans="3:13" ht="15" x14ac:dyDescent="0.25">
      <c r="F93" s="79"/>
    </row>
    <row r="94" spans="3:13" ht="15" x14ac:dyDescent="0.25">
      <c r="F94" s="79"/>
    </row>
    <row r="95" spans="3:13" ht="15" x14ac:dyDescent="0.25">
      <c r="F95" s="79"/>
    </row>
    <row r="96" spans="3:13" ht="15" x14ac:dyDescent="0.25">
      <c r="F96" s="79"/>
    </row>
    <row r="97" spans="6:6" ht="15" x14ac:dyDescent="0.25">
      <c r="F97" s="79"/>
    </row>
    <row r="98" spans="6:6" ht="15" x14ac:dyDescent="0.25">
      <c r="F98" s="79"/>
    </row>
    <row r="99" spans="6:6" ht="15" x14ac:dyDescent="0.25">
      <c r="F99" s="79"/>
    </row>
    <row r="100" spans="6:6" ht="15" x14ac:dyDescent="0.25">
      <c r="F100" s="79"/>
    </row>
    <row r="101" spans="6:6" ht="15" x14ac:dyDescent="0.25">
      <c r="F101" s="79"/>
    </row>
    <row r="102" spans="6:6" ht="15" x14ac:dyDescent="0.25">
      <c r="F102" s="79"/>
    </row>
    <row r="103" spans="6:6" ht="15" x14ac:dyDescent="0.25">
      <c r="F103" s="79"/>
    </row>
    <row r="104" spans="6:6" ht="15" x14ac:dyDescent="0.25">
      <c r="F104" s="79"/>
    </row>
    <row r="105" spans="6:6" ht="15" x14ac:dyDescent="0.25">
      <c r="F105" s="79"/>
    </row>
    <row r="106" spans="6:6" ht="15" x14ac:dyDescent="0.25">
      <c r="F106" s="79"/>
    </row>
    <row r="107" spans="6:6" ht="15" x14ac:dyDescent="0.25">
      <c r="F107" s="79"/>
    </row>
    <row r="108" spans="6:6" ht="15" x14ac:dyDescent="0.25">
      <c r="F108" s="79"/>
    </row>
    <row r="109" spans="6:6" ht="15" x14ac:dyDescent="0.25">
      <c r="F109" s="79"/>
    </row>
    <row r="110" spans="6:6" ht="15" x14ac:dyDescent="0.25">
      <c r="F110" s="79"/>
    </row>
    <row r="111" spans="6:6" ht="15" x14ac:dyDescent="0.25">
      <c r="F111" s="79"/>
    </row>
    <row r="112" spans="6:6" ht="15" x14ac:dyDescent="0.25">
      <c r="F112" s="79"/>
    </row>
    <row r="113" spans="6:6" ht="15" x14ac:dyDescent="0.25">
      <c r="F113" s="79"/>
    </row>
    <row r="114" spans="6:6" ht="15" x14ac:dyDescent="0.25">
      <c r="F114" s="79"/>
    </row>
    <row r="115" spans="6:6" ht="15" x14ac:dyDescent="0.25">
      <c r="F115" s="79"/>
    </row>
    <row r="116" spans="6:6" ht="15" x14ac:dyDescent="0.25">
      <c r="F116" s="7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pane xSplit="2" ySplit="9" topLeftCell="D46" activePane="bottomRight" state="frozen"/>
      <selection activeCell="P181" sqref="P181"/>
      <selection pane="topRight" activeCell="P181" sqref="P181"/>
      <selection pane="bottomLeft" activeCell="P181" sqref="P181"/>
      <selection pane="bottomRight" activeCell="C12" sqref="C12:N62"/>
    </sheetView>
  </sheetViews>
  <sheetFormatPr defaultColWidth="9.140625" defaultRowHeight="10.5" outlineLevelRow="1" x14ac:dyDescent="0.15"/>
  <cols>
    <col min="1" max="1" width="11.85546875" style="6" bestFit="1" customWidth="1"/>
    <col min="2" max="2" width="6.42578125" style="6" bestFit="1" customWidth="1"/>
    <col min="3" max="3" width="14.7109375" style="6" bestFit="1" customWidth="1"/>
    <col min="4" max="5" width="16.140625" style="6" bestFit="1" customWidth="1"/>
    <col min="6" max="6" width="22.28515625" style="6" bestFit="1" customWidth="1"/>
    <col min="7" max="8" width="18.28515625" style="6" bestFit="1" customWidth="1"/>
    <col min="9" max="9" width="17.7109375" style="6" bestFit="1" customWidth="1"/>
    <col min="10" max="10" width="22.7109375" style="6" bestFit="1" customWidth="1"/>
    <col min="11" max="11" width="19.42578125" style="6" bestFit="1" customWidth="1"/>
    <col min="12" max="13" width="17.5703125" style="6" bestFit="1" customWidth="1"/>
    <col min="14" max="16" width="17" style="6" bestFit="1" customWidth="1"/>
    <col min="17" max="16384" width="9.140625" style="6"/>
  </cols>
  <sheetData>
    <row r="1" spans="1:16" ht="12.75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</row>
    <row r="2" spans="1:16" ht="12.75" x14ac:dyDescent="0.2">
      <c r="A2" s="7" t="s">
        <v>78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6" ht="12.75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6" ht="12.75" x14ac:dyDescent="0.2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</row>
    <row r="5" spans="1:16" ht="12.75" x14ac:dyDescent="0.2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</row>
    <row r="6" spans="1:16" ht="15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  <c r="O6" s="24"/>
      <c r="P6" s="24"/>
    </row>
    <row r="7" spans="1:16" ht="15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  <c r="O7" s="28" t="s">
        <v>87</v>
      </c>
      <c r="P7" s="28" t="s">
        <v>87</v>
      </c>
    </row>
    <row r="8" spans="1:16" ht="15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  <c r="O8" s="28" t="s">
        <v>28</v>
      </c>
      <c r="P8" s="28" t="s">
        <v>88</v>
      </c>
    </row>
    <row r="9" spans="1:16" ht="15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  <c r="O9" s="35"/>
      <c r="P9" s="35"/>
    </row>
    <row r="10" spans="1:16" ht="15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  <c r="O10" s="42"/>
      <c r="P10" s="42"/>
    </row>
    <row r="11" spans="1:16" ht="15" outlineLevel="1" x14ac:dyDescent="0.25">
      <c r="A11" s="43" t="s">
        <v>56</v>
      </c>
      <c r="B11" s="43"/>
      <c r="C11" s="44"/>
      <c r="D11" s="38">
        <v>0</v>
      </c>
      <c r="E11" s="45"/>
      <c r="F11" s="38"/>
      <c r="G11" s="38"/>
      <c r="H11" s="38"/>
      <c r="I11" s="38"/>
      <c r="J11" s="45">
        <v>0</v>
      </c>
      <c r="K11" s="45">
        <v>0</v>
      </c>
      <c r="L11" s="45"/>
      <c r="M11" s="41"/>
      <c r="N11" s="46">
        <v>0</v>
      </c>
      <c r="O11" s="46"/>
      <c r="P11" s="46"/>
    </row>
    <row r="12" spans="1:16" ht="15" outlineLevel="1" x14ac:dyDescent="0.25">
      <c r="A12" s="43">
        <v>43555</v>
      </c>
      <c r="B12" s="43"/>
      <c r="C12" s="47">
        <v>339199.83594641672</v>
      </c>
      <c r="D12" s="47">
        <v>339199.83594641672</v>
      </c>
      <c r="E12" s="45">
        <v>113135.51418526391</v>
      </c>
      <c r="F12" s="38"/>
      <c r="G12" s="38"/>
      <c r="H12" s="38"/>
      <c r="I12" s="45">
        <v>119038.75485165133</v>
      </c>
      <c r="J12" s="45">
        <v>-71231.96554874751</v>
      </c>
      <c r="K12" s="45">
        <v>-71231.96554874751</v>
      </c>
      <c r="L12" s="45">
        <v>106201.62419177148</v>
      </c>
      <c r="M12" s="48">
        <v>225240.37904342281</v>
      </c>
      <c r="N12" s="46">
        <v>267967.8703976692</v>
      </c>
      <c r="O12" s="46"/>
      <c r="P12" s="46"/>
    </row>
    <row r="13" spans="1:16" ht="15" outlineLevel="1" x14ac:dyDescent="0.25">
      <c r="A13" s="43">
        <v>43585</v>
      </c>
      <c r="B13" s="43"/>
      <c r="C13" s="47">
        <v>340026.66238391673</v>
      </c>
      <c r="D13" s="47">
        <v>679226.4983303335</v>
      </c>
      <c r="E13" s="45">
        <v>127303.29178459378</v>
      </c>
      <c r="F13" s="38"/>
      <c r="G13" s="38"/>
      <c r="H13" s="38"/>
      <c r="I13" s="45">
        <v>119038.75485165133</v>
      </c>
      <c r="J13" s="45">
        <v>-71405.599100622509</v>
      </c>
      <c r="K13" s="45">
        <v>-142637.56464937003</v>
      </c>
      <c r="L13" s="45">
        <v>103226.39089591219</v>
      </c>
      <c r="M13" s="48">
        <v>222265.14574756351</v>
      </c>
      <c r="N13" s="46">
        <v>536588.93368096347</v>
      </c>
      <c r="O13" s="46"/>
      <c r="P13" s="46"/>
    </row>
    <row r="14" spans="1:16" ht="15" outlineLevel="1" x14ac:dyDescent="0.25">
      <c r="A14" s="43">
        <v>43616</v>
      </c>
      <c r="B14" s="43"/>
      <c r="C14" s="47">
        <v>340026.66238391673</v>
      </c>
      <c r="D14" s="47">
        <v>1019253.1607142503</v>
      </c>
      <c r="E14" s="45">
        <v>113204.41638838891</v>
      </c>
      <c r="F14" s="47"/>
      <c r="G14" s="45"/>
      <c r="H14" s="38"/>
      <c r="I14" s="45">
        <v>81344.14234067798</v>
      </c>
      <c r="J14" s="45">
        <v>-71405.599100622509</v>
      </c>
      <c r="K14" s="45">
        <v>-214043.16374999256</v>
      </c>
      <c r="L14" s="45">
        <v>64508.643109566525</v>
      </c>
      <c r="M14" s="48">
        <v>145852.7854502445</v>
      </c>
      <c r="N14" s="46">
        <v>805209.99696425768</v>
      </c>
      <c r="O14" s="46"/>
      <c r="P14" s="46"/>
    </row>
    <row r="15" spans="1:16" ht="15" outlineLevel="1" x14ac:dyDescent="0.25">
      <c r="A15" s="43">
        <v>43646</v>
      </c>
      <c r="B15" s="49"/>
      <c r="C15" s="47">
        <v>354599.30178245204</v>
      </c>
      <c r="D15" s="47">
        <v>1373852.4624967023</v>
      </c>
      <c r="E15" s="45">
        <v>212917.15068884529</v>
      </c>
      <c r="F15" s="47"/>
      <c r="G15" s="45"/>
      <c r="H15" s="38"/>
      <c r="I15" s="45">
        <v>175715.60709923125</v>
      </c>
      <c r="J15" s="45">
        <v>-74465.853374314931</v>
      </c>
      <c r="K15" s="45">
        <v>-288509.01712430746</v>
      </c>
      <c r="L15" s="45">
        <v>138768.64560169526</v>
      </c>
      <c r="M15" s="48">
        <v>314484.2527009265</v>
      </c>
      <c r="N15" s="46">
        <v>1085343.4453723948</v>
      </c>
      <c r="O15" s="46"/>
      <c r="P15" s="46"/>
    </row>
    <row r="16" spans="1:16" ht="15" outlineLevel="1" x14ac:dyDescent="0.25">
      <c r="A16" s="43">
        <v>43677</v>
      </c>
      <c r="B16" s="43"/>
      <c r="C16" s="47">
        <v>365220.82869917556</v>
      </c>
      <c r="D16" s="47">
        <v>1739073.2911958778</v>
      </c>
      <c r="E16" s="45">
        <v>342622.39042603609</v>
      </c>
      <c r="F16" s="47"/>
      <c r="G16" s="45"/>
      <c r="H16" s="45"/>
      <c r="I16" s="45">
        <v>307946.40819802688</v>
      </c>
      <c r="J16" s="45">
        <v>-76696.374026826859</v>
      </c>
      <c r="K16" s="45">
        <v>-365205.39115113433</v>
      </c>
      <c r="L16" s="45">
        <v>252198.82583275717</v>
      </c>
      <c r="M16" s="48">
        <v>560145.23403078411</v>
      </c>
      <c r="N16" s="46">
        <v>1373867.9000447434</v>
      </c>
      <c r="O16" s="46"/>
      <c r="P16" s="46"/>
    </row>
    <row r="17" spans="1:16" ht="15" outlineLevel="1" x14ac:dyDescent="0.25">
      <c r="A17" s="43">
        <v>43708</v>
      </c>
      <c r="B17" s="43"/>
      <c r="C17" s="47">
        <v>365220.82869917556</v>
      </c>
      <c r="D17" s="47">
        <v>2104294.1198950536</v>
      </c>
      <c r="E17" s="45">
        <v>502762.69922149158</v>
      </c>
      <c r="F17" s="47"/>
      <c r="G17" s="45"/>
      <c r="H17" s="45"/>
      <c r="I17" s="45">
        <v>481421.04833318637</v>
      </c>
      <c r="J17" s="45">
        <v>-76696.374026826859</v>
      </c>
      <c r="K17" s="45">
        <v>-441901.76517796121</v>
      </c>
      <c r="L17" s="45">
        <v>411314.83730180439</v>
      </c>
      <c r="M17" s="48">
        <v>892735.88563499076</v>
      </c>
      <c r="N17" s="46">
        <v>1662392.3547170924</v>
      </c>
      <c r="O17" s="46"/>
      <c r="P17" s="46"/>
    </row>
    <row r="18" spans="1:16" ht="15" outlineLevel="1" x14ac:dyDescent="0.25">
      <c r="A18" s="43">
        <v>43738</v>
      </c>
      <c r="B18" s="43"/>
      <c r="C18" s="47">
        <v>365220.82869917556</v>
      </c>
      <c r="D18" s="47">
        <v>2469514.9485942293</v>
      </c>
      <c r="E18" s="45">
        <v>693338.07707521168</v>
      </c>
      <c r="F18" s="47"/>
      <c r="G18" s="45"/>
      <c r="H18" s="45"/>
      <c r="I18" s="45">
        <v>698675.78325956513</v>
      </c>
      <c r="J18" s="45">
        <v>-76696.374026826859</v>
      </c>
      <c r="K18" s="45">
        <v>-518598.13920478808</v>
      </c>
      <c r="L18" s="45">
        <v>622275.79907109856</v>
      </c>
      <c r="M18" s="48">
        <v>1320951.5823306637</v>
      </c>
      <c r="N18" s="46">
        <v>1950916.8093894413</v>
      </c>
      <c r="O18" s="46"/>
      <c r="P18" s="46"/>
    </row>
    <row r="19" spans="1:16" ht="15" outlineLevel="1" x14ac:dyDescent="0.25">
      <c r="A19" s="43">
        <v>43769</v>
      </c>
      <c r="B19" s="43"/>
      <c r="C19" s="47">
        <v>365220.82869917556</v>
      </c>
      <c r="D19" s="47">
        <v>2834735.777293405</v>
      </c>
      <c r="E19" s="45">
        <v>914348.52398719639</v>
      </c>
      <c r="F19" s="47"/>
      <c r="G19" s="47"/>
      <c r="H19" s="47"/>
      <c r="I19" s="47">
        <v>914348.52398719639</v>
      </c>
      <c r="J19" s="47">
        <v>-76696.374026826859</v>
      </c>
      <c r="K19" s="45">
        <v>-595294.51323161495</v>
      </c>
      <c r="L19" s="45">
        <v>-192013.19003731126</v>
      </c>
      <c r="M19" s="48">
        <v>722335.3339498851</v>
      </c>
      <c r="N19" s="46">
        <v>2239441.26406179</v>
      </c>
      <c r="O19" s="46"/>
      <c r="P19" s="46"/>
    </row>
    <row r="20" spans="1:16" ht="15" outlineLevel="1" x14ac:dyDescent="0.25">
      <c r="A20" s="43">
        <v>43799</v>
      </c>
      <c r="B20" s="43"/>
      <c r="C20" s="47">
        <v>365220.82869917556</v>
      </c>
      <c r="D20" s="47">
        <v>3199956.6059925808</v>
      </c>
      <c r="E20" s="45">
        <v>1179927.3664552134</v>
      </c>
      <c r="F20" s="47"/>
      <c r="G20" s="47"/>
      <c r="H20" s="47"/>
      <c r="I20" s="47">
        <v>1179927.3664552134</v>
      </c>
      <c r="J20" s="47">
        <v>-76696.374026826859</v>
      </c>
      <c r="K20" s="45">
        <v>-671990.88725844177</v>
      </c>
      <c r="L20" s="45">
        <v>-247784.74695559475</v>
      </c>
      <c r="M20" s="48">
        <v>932142.61949961865</v>
      </c>
      <c r="N20" s="46">
        <v>2527965.7187341391</v>
      </c>
      <c r="O20" s="46"/>
      <c r="P20" s="46"/>
    </row>
    <row r="21" spans="1:16" ht="15" outlineLevel="1" x14ac:dyDescent="0.25">
      <c r="A21" s="43">
        <v>43830</v>
      </c>
      <c r="B21" s="43"/>
      <c r="C21" s="47">
        <v>365220.82869917556</v>
      </c>
      <c r="D21" s="47">
        <v>3565177.4346917565</v>
      </c>
      <c r="E21" s="45">
        <v>1461807.9514837274</v>
      </c>
      <c r="F21" s="47"/>
      <c r="G21" s="47"/>
      <c r="H21" s="47"/>
      <c r="I21" s="47">
        <v>1461807.9514837274</v>
      </c>
      <c r="J21" s="47">
        <v>-76696.374026826859</v>
      </c>
      <c r="K21" s="45">
        <v>-748687.26128526859</v>
      </c>
      <c r="L21" s="45">
        <v>-304011.6712470515</v>
      </c>
      <c r="M21" s="48">
        <v>1157796.2802366759</v>
      </c>
      <c r="N21" s="46">
        <v>2816490.1734064878</v>
      </c>
      <c r="O21" s="46"/>
      <c r="P21" s="46"/>
    </row>
    <row r="22" spans="1:16" ht="15" outlineLevel="1" x14ac:dyDescent="0.25">
      <c r="A22" s="43">
        <v>43861</v>
      </c>
      <c r="B22" s="43"/>
      <c r="C22" s="47">
        <v>365220.82869917556</v>
      </c>
      <c r="D22" s="47">
        <v>3930398.2633909322</v>
      </c>
      <c r="E22" s="45">
        <v>1774123.6055705063</v>
      </c>
      <c r="F22" s="47"/>
      <c r="G22" s="47"/>
      <c r="H22" s="47"/>
      <c r="I22" s="47">
        <v>1774123.6055705063</v>
      </c>
      <c r="J22" s="47">
        <v>-76696.374026826859</v>
      </c>
      <c r="K22" s="45">
        <v>-825383.6353120954</v>
      </c>
      <c r="L22" s="45">
        <v>-372565.95716980618</v>
      </c>
      <c r="M22" s="48">
        <v>1401557.6484007002</v>
      </c>
      <c r="N22" s="46">
        <v>3105014.6280788369</v>
      </c>
      <c r="O22" s="46"/>
      <c r="P22" s="46"/>
    </row>
    <row r="23" spans="1:16" ht="15" outlineLevel="1" x14ac:dyDescent="0.25">
      <c r="A23" s="43">
        <v>43890</v>
      </c>
      <c r="B23" s="43"/>
      <c r="C23" s="47">
        <v>365220.82869917556</v>
      </c>
      <c r="D23" s="47">
        <v>4295619.0920901075</v>
      </c>
      <c r="E23" s="45">
        <v>2116874.3287155493</v>
      </c>
      <c r="F23" s="47"/>
      <c r="G23" s="47"/>
      <c r="H23" s="47"/>
      <c r="I23" s="47">
        <v>2116874.3287155493</v>
      </c>
      <c r="J23" s="47">
        <v>-76696.374026826859</v>
      </c>
      <c r="K23" s="45">
        <v>-902080.00933892222</v>
      </c>
      <c r="L23" s="45">
        <v>-444543.6090302653</v>
      </c>
      <c r="M23" s="48">
        <v>1672330.719685284</v>
      </c>
      <c r="N23" s="46">
        <v>3393539.0827511852</v>
      </c>
      <c r="O23" s="46"/>
      <c r="P23" s="46"/>
    </row>
    <row r="24" spans="1:16" ht="15" outlineLevel="1" x14ac:dyDescent="0.25">
      <c r="A24" s="43">
        <v>43921</v>
      </c>
      <c r="B24" s="43"/>
      <c r="C24" s="47">
        <v>365220.82869917556</v>
      </c>
      <c r="D24" s="47">
        <v>4660839.9207892828</v>
      </c>
      <c r="E24" s="45">
        <v>2475926.7944210898</v>
      </c>
      <c r="F24" s="47"/>
      <c r="G24" s="47"/>
      <c r="H24" s="47"/>
      <c r="I24" s="47">
        <v>2475926.7944210898</v>
      </c>
      <c r="J24" s="47">
        <v>-76696.374026826859</v>
      </c>
      <c r="K24" s="45">
        <v>-978776.38336574903</v>
      </c>
      <c r="L24" s="45">
        <v>-519944.62682842877</v>
      </c>
      <c r="M24" s="48">
        <v>1955982.167592661</v>
      </c>
      <c r="N24" s="46">
        <v>3682063.5374235339</v>
      </c>
      <c r="O24" s="46"/>
      <c r="P24" s="46"/>
    </row>
    <row r="25" spans="1:16" ht="15" outlineLevel="1" x14ac:dyDescent="0.25">
      <c r="A25" s="43">
        <v>43951</v>
      </c>
      <c r="B25" s="43"/>
      <c r="C25" s="47">
        <v>365220.82869917556</v>
      </c>
      <c r="D25" s="47">
        <v>5026060.749488458</v>
      </c>
      <c r="E25" s="45">
        <v>2837113.2250877977</v>
      </c>
      <c r="F25" s="47"/>
      <c r="G25" s="47"/>
      <c r="H25" s="47"/>
      <c r="I25" s="47">
        <v>2837113.2250877977</v>
      </c>
      <c r="J25" s="47">
        <v>-76696.374026826859</v>
      </c>
      <c r="K25" s="45">
        <v>-1055472.757392576</v>
      </c>
      <c r="L25" s="45">
        <v>-595793.77726843732</v>
      </c>
      <c r="M25" s="48">
        <v>2241319.4478193605</v>
      </c>
      <c r="N25" s="50">
        <v>3970587.9920958821</v>
      </c>
      <c r="O25" s="50"/>
      <c r="P25" s="50"/>
    </row>
    <row r="26" spans="1:16" ht="15" outlineLevel="1" x14ac:dyDescent="0.25">
      <c r="A26" s="51">
        <v>43982</v>
      </c>
      <c r="B26" s="52" t="s">
        <v>57</v>
      </c>
      <c r="C26" s="53"/>
      <c r="D26" s="53">
        <v>5026060.749488458</v>
      </c>
      <c r="E26" s="54">
        <v>3185181.6350849788</v>
      </c>
      <c r="F26" s="53">
        <v>139612.79859690162</v>
      </c>
      <c r="G26" s="53">
        <v>-139612.79859690162</v>
      </c>
      <c r="H26" s="53">
        <v>-5817.1999415375676</v>
      </c>
      <c r="I26" s="53">
        <v>3179364.4351434414</v>
      </c>
      <c r="J26" s="53">
        <v>29318.687705349337</v>
      </c>
      <c r="K26" s="54">
        <v>-1026154.0696872267</v>
      </c>
      <c r="L26" s="54">
        <v>-667666.53138012241</v>
      </c>
      <c r="M26" s="55">
        <v>2511697.9037633189</v>
      </c>
      <c r="N26" s="56">
        <v>3860293.8812043294</v>
      </c>
      <c r="O26" s="56"/>
      <c r="P26" s="56"/>
    </row>
    <row r="27" spans="1:16" ht="15" outlineLevel="1" x14ac:dyDescent="0.25">
      <c r="A27" s="51">
        <v>44012</v>
      </c>
      <c r="B27" s="52" t="s">
        <v>57</v>
      </c>
      <c r="C27" s="53"/>
      <c r="D27" s="53">
        <v>5026060.749488458</v>
      </c>
      <c r="E27" s="54">
        <v>3504307.2965752264</v>
      </c>
      <c r="F27" s="53">
        <v>139612.79859690162</v>
      </c>
      <c r="G27" s="53">
        <v>-279225.59719380323</v>
      </c>
      <c r="H27" s="53">
        <v>-23268.79976615027</v>
      </c>
      <c r="I27" s="53">
        <v>3481038.4968090761</v>
      </c>
      <c r="J27" s="53">
        <v>29318.687705349337</v>
      </c>
      <c r="K27" s="54">
        <v>-996835.38198187738</v>
      </c>
      <c r="L27" s="54">
        <v>-731018.08432990592</v>
      </c>
      <c r="M27" s="55">
        <v>2750020.4124791701</v>
      </c>
      <c r="N27" s="56">
        <v>3749999.7703127768</v>
      </c>
      <c r="O27" s="56">
        <f>D27+G27+'AMI RB Ret G'!D27+'AMI RB Ret G'!G27</f>
        <v>5853360.8548466153</v>
      </c>
      <c r="P27" s="56"/>
    </row>
    <row r="28" spans="1:16" ht="15" outlineLevel="1" x14ac:dyDescent="0.25">
      <c r="A28" s="51">
        <v>44043</v>
      </c>
      <c r="B28" s="52" t="s">
        <v>57</v>
      </c>
      <c r="C28" s="53"/>
      <c r="D28" s="53">
        <v>5026060.749488458</v>
      </c>
      <c r="E28" s="54">
        <v>3793440.452628741</v>
      </c>
      <c r="F28" s="53">
        <v>139612.79859690162</v>
      </c>
      <c r="G28" s="53">
        <v>-418838.39579070488</v>
      </c>
      <c r="H28" s="53">
        <v>-52354.799473838102</v>
      </c>
      <c r="I28" s="53">
        <v>3741085.6531549031</v>
      </c>
      <c r="J28" s="53">
        <v>29318.687705349337</v>
      </c>
      <c r="K28" s="54">
        <v>-967516.69427652808</v>
      </c>
      <c r="L28" s="54">
        <v>-785627.98716252949</v>
      </c>
      <c r="M28" s="55">
        <v>2955457.6659923736</v>
      </c>
      <c r="N28" s="56">
        <v>3639705.6594212255</v>
      </c>
      <c r="O28" s="56"/>
      <c r="P28" s="56"/>
    </row>
    <row r="29" spans="1:16" ht="15" outlineLevel="1" x14ac:dyDescent="0.25">
      <c r="A29" s="51">
        <v>44074</v>
      </c>
      <c r="B29" s="52" t="s">
        <v>57</v>
      </c>
      <c r="C29" s="53"/>
      <c r="D29" s="53">
        <v>5026060.749488458</v>
      </c>
      <c r="E29" s="54">
        <v>4052138.5396239907</v>
      </c>
      <c r="F29" s="53">
        <v>139612.79859690162</v>
      </c>
      <c r="G29" s="53">
        <v>-558451.19438760646</v>
      </c>
      <c r="H29" s="53">
        <v>-93075.199064601082</v>
      </c>
      <c r="I29" s="53">
        <v>3959063.3405593894</v>
      </c>
      <c r="J29" s="53">
        <v>29318.687705349337</v>
      </c>
      <c r="K29" s="54">
        <v>-938198.00657117879</v>
      </c>
      <c r="L29" s="54">
        <v>-831403.30151747155</v>
      </c>
      <c r="M29" s="55">
        <v>3127660.0390419178</v>
      </c>
      <c r="N29" s="56">
        <v>3529411.5485296729</v>
      </c>
      <c r="O29" s="56"/>
      <c r="P29" s="56"/>
    </row>
    <row r="30" spans="1:16" ht="15" outlineLevel="1" x14ac:dyDescent="0.25">
      <c r="A30" s="51">
        <v>44104</v>
      </c>
      <c r="B30" s="52" t="s">
        <v>57</v>
      </c>
      <c r="C30" s="53"/>
      <c r="D30" s="53">
        <v>5026060.749488458</v>
      </c>
      <c r="E30" s="54">
        <v>4280401.5575609757</v>
      </c>
      <c r="F30" s="53">
        <v>139612.79859690162</v>
      </c>
      <c r="G30" s="53">
        <v>-698063.99298450805</v>
      </c>
      <c r="H30" s="53">
        <v>-145429.99853843919</v>
      </c>
      <c r="I30" s="53">
        <v>4134971.5590225365</v>
      </c>
      <c r="J30" s="53">
        <v>29318.687705349337</v>
      </c>
      <c r="K30" s="54">
        <v>-908879.3188658295</v>
      </c>
      <c r="L30" s="54">
        <v>-868344.02739473234</v>
      </c>
      <c r="M30" s="55">
        <v>3266627.531627804</v>
      </c>
      <c r="N30" s="56">
        <v>3419117.4376381203</v>
      </c>
      <c r="O30" s="56"/>
      <c r="P30" s="56"/>
    </row>
    <row r="31" spans="1:16" ht="15" outlineLevel="1" x14ac:dyDescent="0.25">
      <c r="A31" s="51">
        <v>44135</v>
      </c>
      <c r="B31" s="52" t="s">
        <v>57</v>
      </c>
      <c r="C31" s="53"/>
      <c r="D31" s="53">
        <v>5026060.749488458</v>
      </c>
      <c r="E31" s="54">
        <v>4478229.5064396942</v>
      </c>
      <c r="F31" s="53">
        <v>139612.79859690162</v>
      </c>
      <c r="G31" s="54">
        <v>-837676.79158140963</v>
      </c>
      <c r="H31" s="54">
        <v>-209419.19789535247</v>
      </c>
      <c r="I31" s="54">
        <v>4268810.3085443415</v>
      </c>
      <c r="J31" s="54">
        <v>29318.687705349337</v>
      </c>
      <c r="K31" s="54">
        <v>-879560.6311604802</v>
      </c>
      <c r="L31" s="54">
        <v>-896450.16479431186</v>
      </c>
      <c r="M31" s="55">
        <v>3372360.1437500296</v>
      </c>
      <c r="N31" s="56">
        <v>3308823.3267465681</v>
      </c>
      <c r="O31" s="56"/>
      <c r="P31" s="56"/>
    </row>
    <row r="32" spans="1:16" ht="15" outlineLevel="1" x14ac:dyDescent="0.25">
      <c r="A32" s="51">
        <v>44165</v>
      </c>
      <c r="B32" s="52" t="s">
        <v>57</v>
      </c>
      <c r="C32" s="53"/>
      <c r="D32" s="53">
        <v>5026060.749488458</v>
      </c>
      <c r="E32" s="54">
        <v>4645622.3862601509</v>
      </c>
      <c r="F32" s="53">
        <v>139612.79859690162</v>
      </c>
      <c r="G32" s="54">
        <v>-977289.59017831122</v>
      </c>
      <c r="H32" s="54">
        <v>-285042.79713534081</v>
      </c>
      <c r="I32" s="54">
        <v>4360579.58912481</v>
      </c>
      <c r="J32" s="54">
        <v>29318.687705349337</v>
      </c>
      <c r="K32" s="54">
        <v>-850241.94345513091</v>
      </c>
      <c r="L32" s="54">
        <v>-915721.71371620998</v>
      </c>
      <c r="M32" s="55">
        <v>3444857.8754086001</v>
      </c>
      <c r="N32" s="56">
        <v>3198529.2158550159</v>
      </c>
      <c r="O32" s="56"/>
      <c r="P32" s="56"/>
    </row>
    <row r="33" spans="1:16" ht="15" outlineLevel="1" x14ac:dyDescent="0.25">
      <c r="A33" s="51">
        <v>44196</v>
      </c>
      <c r="B33" s="52" t="s">
        <v>57</v>
      </c>
      <c r="C33" s="53"/>
      <c r="D33" s="53">
        <v>5026060.749488458</v>
      </c>
      <c r="E33" s="54">
        <v>4782580.1970223412</v>
      </c>
      <c r="F33" s="53">
        <v>139612.79859690162</v>
      </c>
      <c r="G33" s="54">
        <v>-1116902.3887752129</v>
      </c>
      <c r="H33" s="54">
        <v>-372300.79625840433</v>
      </c>
      <c r="I33" s="54">
        <v>4410279.4007639373</v>
      </c>
      <c r="J33" s="54">
        <v>29318.687705349337</v>
      </c>
      <c r="K33" s="54">
        <v>-820923.25574978162</v>
      </c>
      <c r="L33" s="54">
        <v>-926158.67416042683</v>
      </c>
      <c r="M33" s="55">
        <v>3484120.7266035103</v>
      </c>
      <c r="N33" s="56">
        <v>3088235.1049634637</v>
      </c>
      <c r="O33" s="56"/>
      <c r="P33" s="56">
        <f>SUM(F28:F33,'AMI RB Ret G'!F28:F33)</f>
        <v>1032946.0332082264</v>
      </c>
    </row>
    <row r="34" spans="1:16" ht="15" outlineLevel="1" x14ac:dyDescent="0.25">
      <c r="A34" s="51">
        <v>44227</v>
      </c>
      <c r="B34" s="52" t="s">
        <v>57</v>
      </c>
      <c r="C34" s="53"/>
      <c r="D34" s="53">
        <v>5026060.749488458</v>
      </c>
      <c r="E34" s="54">
        <v>4889102.9387262668</v>
      </c>
      <c r="F34" s="53">
        <v>139612.79859690162</v>
      </c>
      <c r="G34" s="54">
        <v>-1256515.1873721145</v>
      </c>
      <c r="H34" s="54">
        <v>-471193.19526454294</v>
      </c>
      <c r="I34" s="54">
        <v>4417909.7434617244</v>
      </c>
      <c r="J34" s="54">
        <v>29318.687705349337</v>
      </c>
      <c r="K34" s="54">
        <v>-791604.56804443232</v>
      </c>
      <c r="L34" s="54">
        <v>-927761.04612696206</v>
      </c>
      <c r="M34" s="55">
        <v>3490148.6973347622</v>
      </c>
      <c r="N34" s="56">
        <v>2977940.9940719111</v>
      </c>
      <c r="O34" s="56"/>
      <c r="P34" s="56"/>
    </row>
    <row r="35" spans="1:16" ht="15" outlineLevel="1" x14ac:dyDescent="0.25">
      <c r="A35" s="51">
        <v>44255</v>
      </c>
      <c r="B35" s="52" t="s">
        <v>57</v>
      </c>
      <c r="C35" s="53"/>
      <c r="D35" s="53">
        <v>5026060.749488458</v>
      </c>
      <c r="E35" s="54">
        <v>4965190.6113719298</v>
      </c>
      <c r="F35" s="53">
        <v>139612.79859690162</v>
      </c>
      <c r="G35" s="54">
        <v>-1396127.9859690161</v>
      </c>
      <c r="H35" s="54">
        <v>-581719.99415375676</v>
      </c>
      <c r="I35" s="54">
        <v>4383470.6172181731</v>
      </c>
      <c r="J35" s="54">
        <v>29318.687705349337</v>
      </c>
      <c r="K35" s="54">
        <v>-762285.88033908303</v>
      </c>
      <c r="L35" s="54">
        <v>-920528.82961581601</v>
      </c>
      <c r="M35" s="55">
        <v>3462941.7876023571</v>
      </c>
      <c r="N35" s="56">
        <v>2867646.8831803584</v>
      </c>
      <c r="O35" s="56"/>
      <c r="P35" s="56"/>
    </row>
    <row r="36" spans="1:16" ht="15" outlineLevel="1" x14ac:dyDescent="0.25">
      <c r="A36" s="51">
        <v>44286</v>
      </c>
      <c r="B36" s="52" t="s">
        <v>57</v>
      </c>
      <c r="C36" s="53"/>
      <c r="D36" s="53">
        <v>5026060.749488458</v>
      </c>
      <c r="E36" s="54">
        <v>5010843.2149593262</v>
      </c>
      <c r="F36" s="53">
        <v>139612.79859690162</v>
      </c>
      <c r="G36" s="54">
        <v>-1535740.7845659177</v>
      </c>
      <c r="H36" s="54">
        <v>-703881.19292604562</v>
      </c>
      <c r="I36" s="54">
        <v>4306962.0220332807</v>
      </c>
      <c r="J36" s="54">
        <v>29318.687705349337</v>
      </c>
      <c r="K36" s="54">
        <v>-732967.19263373374</v>
      </c>
      <c r="L36" s="54">
        <v>-904462.02462698857</v>
      </c>
      <c r="M36" s="55">
        <v>3402499.9974062922</v>
      </c>
      <c r="N36" s="56">
        <v>2757352.7722888067</v>
      </c>
      <c r="O36" s="56"/>
      <c r="P36" s="56"/>
    </row>
    <row r="37" spans="1:16" ht="15" outlineLevel="1" x14ac:dyDescent="0.25">
      <c r="A37" s="51">
        <v>44316</v>
      </c>
      <c r="B37" s="52" t="s">
        <v>57</v>
      </c>
      <c r="C37" s="54"/>
      <c r="D37" s="54">
        <v>5026060.749488458</v>
      </c>
      <c r="E37" s="57">
        <v>5026060.749488458</v>
      </c>
      <c r="F37" s="53">
        <v>139612.79859690162</v>
      </c>
      <c r="G37" s="54">
        <v>-1675353.5831628193</v>
      </c>
      <c r="H37" s="57">
        <v>-837676.79158140963</v>
      </c>
      <c r="I37" s="54">
        <v>4188383.9579070485</v>
      </c>
      <c r="J37" s="54">
        <v>29318.687705349337</v>
      </c>
      <c r="K37" s="54">
        <v>-703648.50492838444</v>
      </c>
      <c r="L37" s="57">
        <v>-879560.63116048009</v>
      </c>
      <c r="M37" s="55">
        <v>3308823.3267465685</v>
      </c>
      <c r="N37" s="56">
        <v>2647058.6613972546</v>
      </c>
      <c r="O37" s="56"/>
      <c r="P37" s="56"/>
    </row>
    <row r="38" spans="1:16" ht="15" outlineLevel="1" x14ac:dyDescent="0.25">
      <c r="A38" s="43">
        <v>44347</v>
      </c>
      <c r="B38" s="43"/>
      <c r="C38" s="45"/>
      <c r="D38" s="45">
        <v>5026060.749488458</v>
      </c>
      <c r="E38" s="45">
        <v>5026060.749488458</v>
      </c>
      <c r="F38" s="47">
        <v>139612.79859690162</v>
      </c>
      <c r="G38" s="45">
        <v>-1814966.3817597209</v>
      </c>
      <c r="H38" s="45">
        <v>-977289.59017831134</v>
      </c>
      <c r="I38" s="45">
        <v>4048771.1593101467</v>
      </c>
      <c r="J38" s="45">
        <v>29318.687705349337</v>
      </c>
      <c r="K38" s="45">
        <v>-674329.81722303515</v>
      </c>
      <c r="L38" s="45">
        <v>-850241.94345513091</v>
      </c>
      <c r="M38" s="48">
        <v>3198529.2158550159</v>
      </c>
      <c r="N38" s="46">
        <v>2536764.5505057019</v>
      </c>
      <c r="O38" s="46"/>
      <c r="P38" s="46"/>
    </row>
    <row r="39" spans="1:16" ht="15" outlineLevel="1" x14ac:dyDescent="0.25">
      <c r="A39" s="43">
        <v>44377</v>
      </c>
      <c r="B39" s="43"/>
      <c r="C39" s="45"/>
      <c r="D39" s="45">
        <v>5026060.749488458</v>
      </c>
      <c r="E39" s="45">
        <v>5026060.749488458</v>
      </c>
      <c r="F39" s="47">
        <v>139612.79859690162</v>
      </c>
      <c r="G39" s="45">
        <v>-1954579.1803566224</v>
      </c>
      <c r="H39" s="45">
        <v>-1116902.3887752129</v>
      </c>
      <c r="I39" s="45">
        <v>3909158.3607132453</v>
      </c>
      <c r="J39" s="45">
        <v>29318.687705349337</v>
      </c>
      <c r="K39" s="45">
        <v>-645011.12951768585</v>
      </c>
      <c r="L39" s="45">
        <v>-820923.25574978162</v>
      </c>
      <c r="M39" s="48">
        <v>3088235.1049634637</v>
      </c>
      <c r="N39" s="50">
        <v>2426470.4396141497</v>
      </c>
      <c r="O39" s="50"/>
      <c r="P39" s="50"/>
    </row>
    <row r="40" spans="1:16" ht="15" outlineLevel="1" x14ac:dyDescent="0.25">
      <c r="A40" s="43">
        <v>44408</v>
      </c>
      <c r="B40" s="43"/>
      <c r="C40" s="45"/>
      <c r="D40" s="45">
        <v>5026060.749488458</v>
      </c>
      <c r="E40" s="45">
        <v>5026060.749488458</v>
      </c>
      <c r="F40" s="47">
        <v>139612.79859690162</v>
      </c>
      <c r="G40" s="45">
        <v>-2094191.978953524</v>
      </c>
      <c r="H40" s="45">
        <v>-1256515.1873721145</v>
      </c>
      <c r="I40" s="45">
        <v>3769545.5621163435</v>
      </c>
      <c r="J40" s="45">
        <v>29318.687705349337</v>
      </c>
      <c r="K40" s="59">
        <v>-615692.44181233656</v>
      </c>
      <c r="L40" s="45">
        <v>-791604.56804443232</v>
      </c>
      <c r="M40" s="48">
        <v>2977940.9940719111</v>
      </c>
      <c r="N40" s="50">
        <v>2316176.3287225976</v>
      </c>
      <c r="O40" s="50"/>
      <c r="P40" s="50"/>
    </row>
    <row r="41" spans="1:16" ht="15" outlineLevel="1" x14ac:dyDescent="0.25">
      <c r="A41" s="43">
        <v>44439</v>
      </c>
      <c r="B41" s="43"/>
      <c r="C41" s="45"/>
      <c r="D41" s="45">
        <v>5026060.749488458</v>
      </c>
      <c r="E41" s="45">
        <v>5026060.749488458</v>
      </c>
      <c r="F41" s="47">
        <v>139612.79859690162</v>
      </c>
      <c r="G41" s="45">
        <v>-2233804.7775504258</v>
      </c>
      <c r="H41" s="45">
        <v>-1396127.9859690161</v>
      </c>
      <c r="I41" s="45">
        <v>3629932.7635194417</v>
      </c>
      <c r="J41" s="45">
        <v>29318.687705349337</v>
      </c>
      <c r="K41" s="59">
        <v>-586373.75410698727</v>
      </c>
      <c r="L41" s="45">
        <v>-762285.88033908291</v>
      </c>
      <c r="M41" s="48">
        <v>2867646.8831803589</v>
      </c>
      <c r="N41" s="50">
        <v>2205882.2178310449</v>
      </c>
      <c r="O41" s="50"/>
      <c r="P41" s="50"/>
    </row>
    <row r="42" spans="1:16" ht="15" x14ac:dyDescent="0.25">
      <c r="A42" s="43">
        <v>44469</v>
      </c>
      <c r="B42" s="43"/>
      <c r="C42" s="45"/>
      <c r="D42" s="45">
        <v>5026060.749488458</v>
      </c>
      <c r="E42" s="45">
        <v>5026060.749488458</v>
      </c>
      <c r="F42" s="47">
        <v>139612.79859690162</v>
      </c>
      <c r="G42" s="45">
        <v>-2373417.5761473277</v>
      </c>
      <c r="H42" s="45">
        <v>-1535740.7845659179</v>
      </c>
      <c r="I42" s="45">
        <v>3490319.9649225399</v>
      </c>
      <c r="J42" s="45">
        <v>29318.687705349337</v>
      </c>
      <c r="K42" s="59">
        <v>-557055.06640163797</v>
      </c>
      <c r="L42" s="45">
        <v>-732967.19263373362</v>
      </c>
      <c r="M42" s="48">
        <v>2757352.7722888063</v>
      </c>
      <c r="N42" s="46">
        <v>2095588.1069394923</v>
      </c>
      <c r="O42" s="46"/>
      <c r="P42" s="46"/>
    </row>
    <row r="43" spans="1:16" ht="15" x14ac:dyDescent="0.25">
      <c r="A43" s="43">
        <v>44500</v>
      </c>
      <c r="B43" s="43"/>
      <c r="C43" s="45"/>
      <c r="D43" s="45">
        <v>5026060.749488458</v>
      </c>
      <c r="E43" s="45">
        <v>5026060.749488458</v>
      </c>
      <c r="F43" s="47">
        <v>139612.79859690162</v>
      </c>
      <c r="G43" s="45">
        <v>-2513030.3747442295</v>
      </c>
      <c r="H43" s="45">
        <v>-1675353.583162819</v>
      </c>
      <c r="I43" s="45">
        <v>3350707.166325639</v>
      </c>
      <c r="J43" s="45">
        <v>29318.687705349337</v>
      </c>
      <c r="K43" s="59">
        <v>-527736.37869628868</v>
      </c>
      <c r="L43" s="45">
        <v>-703648.50492838444</v>
      </c>
      <c r="M43" s="48">
        <v>2647058.6613972546</v>
      </c>
      <c r="N43" s="50">
        <v>1985293.9960479399</v>
      </c>
      <c r="O43" s="50"/>
      <c r="P43" s="50"/>
    </row>
    <row r="44" spans="1:16" ht="15" x14ac:dyDescent="0.25">
      <c r="A44" s="43">
        <v>44530</v>
      </c>
      <c r="B44" s="43"/>
      <c r="C44" s="47"/>
      <c r="D44" s="45">
        <v>5026060.749488458</v>
      </c>
      <c r="E44" s="45">
        <v>5026060.749488458</v>
      </c>
      <c r="F44" s="47">
        <v>139612.79859690162</v>
      </c>
      <c r="G44" s="45">
        <v>-2652643.1733411313</v>
      </c>
      <c r="H44" s="45">
        <v>-1814966.3817597209</v>
      </c>
      <c r="I44" s="45">
        <v>3211094.3677287372</v>
      </c>
      <c r="J44" s="45">
        <v>29318.687705349337</v>
      </c>
      <c r="K44" s="59">
        <v>-498417.69099093933</v>
      </c>
      <c r="L44" s="45">
        <v>-674329.81722303515</v>
      </c>
      <c r="M44" s="48">
        <v>2536764.5505057019</v>
      </c>
      <c r="N44" s="50">
        <v>1874999.8851563875</v>
      </c>
      <c r="O44" s="50"/>
      <c r="P44" s="50"/>
    </row>
    <row r="45" spans="1:16" ht="15" outlineLevel="1" x14ac:dyDescent="0.25">
      <c r="A45" s="43">
        <v>44561</v>
      </c>
      <c r="B45" s="43"/>
      <c r="C45" s="47"/>
      <c r="D45" s="45">
        <v>5026060.749488458</v>
      </c>
      <c r="E45" s="45">
        <v>5026060.749488458</v>
      </c>
      <c r="F45" s="47">
        <v>139612.79859690162</v>
      </c>
      <c r="G45" s="45">
        <v>-2792255.9719380331</v>
      </c>
      <c r="H45" s="45">
        <v>-1954579.1803566227</v>
      </c>
      <c r="I45" s="45">
        <v>3071481.5691318354</v>
      </c>
      <c r="J45" s="45">
        <v>29318.687705349337</v>
      </c>
      <c r="K45" s="59">
        <v>-469099.00328558998</v>
      </c>
      <c r="L45" s="45">
        <v>-645011.12951768585</v>
      </c>
      <c r="M45" s="48">
        <v>2426470.4396141497</v>
      </c>
      <c r="N45" s="50">
        <v>1764705.7742648348</v>
      </c>
      <c r="O45" s="50"/>
      <c r="P45" s="50">
        <f>SUM(F34:F45,'AMI RB Ret G'!F34:F45)</f>
        <v>2065892.0664164529</v>
      </c>
    </row>
    <row r="46" spans="1:16" ht="15" outlineLevel="1" x14ac:dyDescent="0.25">
      <c r="A46" s="43">
        <v>44592</v>
      </c>
      <c r="B46" s="43"/>
      <c r="C46" s="47"/>
      <c r="D46" s="45">
        <v>5026060.749488458</v>
      </c>
      <c r="E46" s="45">
        <v>5026060.749488458</v>
      </c>
      <c r="F46" s="47">
        <v>139612.79859690162</v>
      </c>
      <c r="G46" s="45">
        <v>-2931868.7705349349</v>
      </c>
      <c r="H46" s="45">
        <v>-2094191.9789535245</v>
      </c>
      <c r="I46" s="45">
        <v>2931868.7705349335</v>
      </c>
      <c r="J46" s="45">
        <v>29318.687705349337</v>
      </c>
      <c r="K46" s="59">
        <v>-439780.31558024063</v>
      </c>
      <c r="L46" s="45">
        <v>-615692.44181233656</v>
      </c>
      <c r="M46" s="48">
        <v>2316176.3287225971</v>
      </c>
      <c r="N46" s="50">
        <v>1654411.6633732824</v>
      </c>
      <c r="O46" s="50"/>
      <c r="P46" s="50"/>
    </row>
    <row r="47" spans="1:16" ht="15" outlineLevel="1" x14ac:dyDescent="0.25">
      <c r="A47" s="43">
        <v>44620</v>
      </c>
      <c r="B47" s="43"/>
      <c r="C47" s="47"/>
      <c r="D47" s="45">
        <v>5026060.749488458</v>
      </c>
      <c r="E47" s="45">
        <v>5026060.749488458</v>
      </c>
      <c r="F47" s="47">
        <v>139612.79859690162</v>
      </c>
      <c r="G47" s="45">
        <v>-3071481.5691318368</v>
      </c>
      <c r="H47" s="45">
        <v>-2233804.7775504258</v>
      </c>
      <c r="I47" s="45">
        <v>2792255.9719380322</v>
      </c>
      <c r="J47" s="45">
        <v>29318.687705349337</v>
      </c>
      <c r="K47" s="59">
        <v>-410461.62787489127</v>
      </c>
      <c r="L47" s="45">
        <v>-586373.75410698727</v>
      </c>
      <c r="M47" s="48">
        <v>2205882.2178310449</v>
      </c>
      <c r="N47" s="50">
        <v>1544117.55248173</v>
      </c>
      <c r="O47" s="50"/>
      <c r="P47" s="50"/>
    </row>
    <row r="48" spans="1:16" ht="15" outlineLevel="1" x14ac:dyDescent="0.25">
      <c r="A48" s="43">
        <v>44651</v>
      </c>
      <c r="B48" s="43"/>
      <c r="C48" s="47"/>
      <c r="D48" s="45">
        <v>5026060.749488458</v>
      </c>
      <c r="E48" s="45">
        <v>5026060.749488458</v>
      </c>
      <c r="F48" s="47">
        <v>139612.79859690162</v>
      </c>
      <c r="G48" s="45">
        <v>-3211094.3677287386</v>
      </c>
      <c r="H48" s="45">
        <v>-2373417.5761473277</v>
      </c>
      <c r="I48" s="45">
        <v>2652643.1733411304</v>
      </c>
      <c r="J48" s="45">
        <v>29318.687705349337</v>
      </c>
      <c r="K48" s="59">
        <v>-381142.94016954192</v>
      </c>
      <c r="L48" s="45">
        <v>-557055.06640163797</v>
      </c>
      <c r="M48" s="48">
        <v>2095588.1069394923</v>
      </c>
      <c r="N48" s="46">
        <v>1433823.4415901776</v>
      </c>
      <c r="O48" s="46"/>
      <c r="P48" s="46"/>
    </row>
    <row r="49" spans="1:16" ht="15" outlineLevel="1" x14ac:dyDescent="0.25">
      <c r="A49" s="43">
        <v>44681</v>
      </c>
      <c r="B49" s="43"/>
      <c r="C49" s="47"/>
      <c r="D49" s="45">
        <v>5026060.749488458</v>
      </c>
      <c r="E49" s="45">
        <v>5026060.749488458</v>
      </c>
      <c r="F49" s="47">
        <v>139612.79859690162</v>
      </c>
      <c r="G49" s="45">
        <v>-3350707.1663256404</v>
      </c>
      <c r="H49" s="45">
        <v>-2513030.3747442295</v>
      </c>
      <c r="I49" s="45">
        <v>2513030.3747442286</v>
      </c>
      <c r="J49" s="45">
        <v>29318.687705349337</v>
      </c>
      <c r="K49" s="59">
        <v>-351824.25246419257</v>
      </c>
      <c r="L49" s="45">
        <v>-527736.37869628856</v>
      </c>
      <c r="M49" s="48">
        <v>1985293.9960479401</v>
      </c>
      <c r="N49" s="50">
        <v>1323529.3306986252</v>
      </c>
      <c r="O49" s="50"/>
      <c r="P49" s="50"/>
    </row>
    <row r="50" spans="1:16" ht="15" outlineLevel="1" x14ac:dyDescent="0.25">
      <c r="A50" s="43">
        <v>44712</v>
      </c>
      <c r="B50" s="43"/>
      <c r="C50" s="47"/>
      <c r="D50" s="45">
        <v>5026060.749488458</v>
      </c>
      <c r="E50" s="45">
        <v>5026060.749488458</v>
      </c>
      <c r="F50" s="47">
        <v>139612.79859690162</v>
      </c>
      <c r="G50" s="45">
        <v>-3490319.9649225422</v>
      </c>
      <c r="H50" s="45">
        <v>-2652643.1733411313</v>
      </c>
      <c r="I50" s="45">
        <v>2373417.5761473267</v>
      </c>
      <c r="J50" s="45">
        <v>29318.687705349337</v>
      </c>
      <c r="K50" s="59">
        <v>-322505.56475884322</v>
      </c>
      <c r="L50" s="45">
        <v>-498417.69099093927</v>
      </c>
      <c r="M50" s="48">
        <v>1874999.8851563875</v>
      </c>
      <c r="N50" s="50">
        <v>1213235.2198070725</v>
      </c>
      <c r="O50" s="50"/>
      <c r="P50" s="50"/>
    </row>
    <row r="51" spans="1:16" ht="15" outlineLevel="1" x14ac:dyDescent="0.25">
      <c r="A51" s="43">
        <v>44742</v>
      </c>
      <c r="B51" s="43"/>
      <c r="C51" s="47"/>
      <c r="D51" s="45">
        <v>5026060.749488458</v>
      </c>
      <c r="E51" s="45">
        <v>5026060.749488458</v>
      </c>
      <c r="F51" s="47">
        <v>139612.79859690162</v>
      </c>
      <c r="G51" s="45">
        <v>-3629932.763519444</v>
      </c>
      <c r="H51" s="45">
        <v>-2792255.9719380331</v>
      </c>
      <c r="I51" s="45">
        <v>2233804.7775504249</v>
      </c>
      <c r="J51" s="45">
        <v>29318.687705349337</v>
      </c>
      <c r="K51" s="59">
        <v>-293186.87705349387</v>
      </c>
      <c r="L51" s="45">
        <v>-469099.00328558992</v>
      </c>
      <c r="M51" s="48">
        <v>1764705.7742648351</v>
      </c>
      <c r="N51" s="46">
        <v>1102941.1089155201</v>
      </c>
      <c r="O51" s="46"/>
      <c r="P51" s="46"/>
    </row>
    <row r="52" spans="1:16" ht="15" outlineLevel="1" x14ac:dyDescent="0.25">
      <c r="A52" s="43">
        <v>44773</v>
      </c>
      <c r="B52" s="60"/>
      <c r="C52" s="60"/>
      <c r="D52" s="45">
        <v>5026060.749488458</v>
      </c>
      <c r="E52" s="45">
        <v>5026060.749488458</v>
      </c>
      <c r="F52" s="47">
        <v>139612.79859690162</v>
      </c>
      <c r="G52" s="45">
        <v>-3769545.5621163459</v>
      </c>
      <c r="H52" s="45">
        <v>-2931868.7705349349</v>
      </c>
      <c r="I52" s="45">
        <v>2094191.9789535231</v>
      </c>
      <c r="J52" s="45">
        <v>29318.687705349337</v>
      </c>
      <c r="K52" s="59">
        <v>-263868.18934814451</v>
      </c>
      <c r="L52" s="45">
        <v>-439780.31558024063</v>
      </c>
      <c r="M52" s="48">
        <v>1654411.6633732824</v>
      </c>
      <c r="N52" s="46">
        <v>992646.99802396772</v>
      </c>
      <c r="O52" s="46"/>
      <c r="P52" s="46"/>
    </row>
    <row r="53" spans="1:16" ht="15" outlineLevel="1" x14ac:dyDescent="0.25">
      <c r="A53" s="43">
        <v>44804</v>
      </c>
      <c r="B53" s="60"/>
      <c r="C53" s="60"/>
      <c r="D53" s="45">
        <v>5026060.749488458</v>
      </c>
      <c r="E53" s="45">
        <v>5026060.749488458</v>
      </c>
      <c r="F53" s="47">
        <v>139612.79859690162</v>
      </c>
      <c r="G53" s="45">
        <v>-3909158.3607132477</v>
      </c>
      <c r="H53" s="45">
        <v>-3071481.5691318368</v>
      </c>
      <c r="I53" s="45">
        <v>1954579.1803566213</v>
      </c>
      <c r="J53" s="45">
        <v>29318.687705349337</v>
      </c>
      <c r="K53" s="59">
        <v>-234549.50164279516</v>
      </c>
      <c r="L53" s="45">
        <v>-410461.62787489127</v>
      </c>
      <c r="M53" s="48">
        <v>1544117.55248173</v>
      </c>
      <c r="N53" s="46">
        <v>882352.8871324152</v>
      </c>
      <c r="O53" s="46"/>
      <c r="P53" s="46"/>
    </row>
    <row r="54" spans="1:16" ht="15" outlineLevel="1" x14ac:dyDescent="0.25">
      <c r="A54" s="43">
        <v>44834</v>
      </c>
      <c r="B54" s="60"/>
      <c r="C54" s="60"/>
      <c r="D54" s="45">
        <v>5026060.749488458</v>
      </c>
      <c r="E54" s="45">
        <v>5026060.749488458</v>
      </c>
      <c r="F54" s="47">
        <v>139612.79859690162</v>
      </c>
      <c r="G54" s="45">
        <v>-4048771.1593101495</v>
      </c>
      <c r="H54" s="45">
        <v>-3211094.3677287386</v>
      </c>
      <c r="I54" s="45">
        <v>1814966.3817597195</v>
      </c>
      <c r="J54" s="45">
        <v>29318.687705349337</v>
      </c>
      <c r="K54" s="59">
        <v>-205230.81393744581</v>
      </c>
      <c r="L54" s="45">
        <v>-381142.94016954192</v>
      </c>
      <c r="M54" s="48">
        <v>1433823.4415901776</v>
      </c>
      <c r="N54" s="46">
        <v>772058.77624086267</v>
      </c>
      <c r="O54" s="46"/>
      <c r="P54" s="46"/>
    </row>
    <row r="55" spans="1:16" ht="15" outlineLevel="1" x14ac:dyDescent="0.25">
      <c r="A55" s="43">
        <v>44865</v>
      </c>
      <c r="B55" s="60"/>
      <c r="C55" s="60"/>
      <c r="D55" s="45">
        <v>5026060.749488458</v>
      </c>
      <c r="E55" s="45">
        <v>5026060.749488458</v>
      </c>
      <c r="F55" s="47">
        <v>139612.79859690162</v>
      </c>
      <c r="G55" s="45">
        <v>-4188383.9579070513</v>
      </c>
      <c r="H55" s="45">
        <v>-3350707.1663256404</v>
      </c>
      <c r="I55" s="45">
        <v>1675353.5831628176</v>
      </c>
      <c r="J55" s="45">
        <v>29318.687705349337</v>
      </c>
      <c r="K55" s="59">
        <v>-175912.12623209646</v>
      </c>
      <c r="L55" s="45">
        <v>-351824.25246419251</v>
      </c>
      <c r="M55" s="48">
        <v>1323529.3306986252</v>
      </c>
      <c r="N55" s="46">
        <v>661764.66534931026</v>
      </c>
      <c r="O55" s="46"/>
      <c r="P55" s="46"/>
    </row>
    <row r="56" spans="1:16" ht="15" outlineLevel="1" x14ac:dyDescent="0.25">
      <c r="A56" s="43">
        <v>44895</v>
      </c>
      <c r="B56" s="60"/>
      <c r="C56" s="60"/>
      <c r="D56" s="45">
        <v>5026060.749488458</v>
      </c>
      <c r="E56" s="45">
        <v>5026060.749488458</v>
      </c>
      <c r="F56" s="47">
        <v>139612.79859690162</v>
      </c>
      <c r="G56" s="45">
        <v>-4327996.7565039527</v>
      </c>
      <c r="H56" s="45">
        <v>-3490319.9649225418</v>
      </c>
      <c r="I56" s="45">
        <v>1535740.7845659163</v>
      </c>
      <c r="J56" s="45">
        <v>29318.687705349337</v>
      </c>
      <c r="K56" s="59">
        <v>-146593.43852674711</v>
      </c>
      <c r="L56" s="45">
        <v>-322505.56475884322</v>
      </c>
      <c r="M56" s="48">
        <v>1213235.219807073</v>
      </c>
      <c r="N56" s="46">
        <v>551470.55445775832</v>
      </c>
      <c r="O56" s="46"/>
      <c r="P56" s="46"/>
    </row>
    <row r="57" spans="1:16" ht="15" outlineLevel="1" x14ac:dyDescent="0.25">
      <c r="A57" s="43">
        <v>44926</v>
      </c>
      <c r="B57" s="60"/>
      <c r="C57" s="60"/>
      <c r="D57" s="45">
        <v>5026060.749488458</v>
      </c>
      <c r="E57" s="45">
        <v>5026060.749488458</v>
      </c>
      <c r="F57" s="47">
        <v>139612.79859690162</v>
      </c>
      <c r="G57" s="45">
        <v>-4467609.5551008545</v>
      </c>
      <c r="H57" s="45">
        <v>-3629932.763519444</v>
      </c>
      <c r="I57" s="45">
        <v>1396127.985969014</v>
      </c>
      <c r="J57" s="45">
        <v>29318.687705349337</v>
      </c>
      <c r="K57" s="59">
        <v>-117274.75082139777</v>
      </c>
      <c r="L57" s="45">
        <v>-293186.87705349387</v>
      </c>
      <c r="M57" s="48">
        <v>1102941.1089155201</v>
      </c>
      <c r="N57" s="46">
        <v>441176.44356620579</v>
      </c>
      <c r="O57" s="46"/>
      <c r="P57" s="50">
        <f>SUM(F46:F57,'AMI RB Ret G'!F46:F57)</f>
        <v>2065892.0664164529</v>
      </c>
    </row>
    <row r="58" spans="1:16" ht="15" outlineLevel="1" x14ac:dyDescent="0.25">
      <c r="A58" s="43">
        <v>44957</v>
      </c>
      <c r="B58" s="60"/>
      <c r="C58" s="60"/>
      <c r="D58" s="45">
        <v>5026060.749488458</v>
      </c>
      <c r="E58" s="45">
        <v>5026060.749488458</v>
      </c>
      <c r="F58" s="47">
        <v>139612.79859690162</v>
      </c>
      <c r="G58" s="45">
        <v>-4607222.3536977563</v>
      </c>
      <c r="H58" s="45">
        <v>-3769545.5621163454</v>
      </c>
      <c r="I58" s="45">
        <v>1256515.1873721126</v>
      </c>
      <c r="J58" s="45">
        <v>29318.687705349337</v>
      </c>
      <c r="K58" s="59">
        <v>-87956.063116048434</v>
      </c>
      <c r="L58" s="45">
        <v>-263868.18934814451</v>
      </c>
      <c r="M58" s="48">
        <v>992646.99802396819</v>
      </c>
      <c r="N58" s="46">
        <v>330882.33267465327</v>
      </c>
      <c r="O58" s="46"/>
      <c r="P58" s="46"/>
    </row>
    <row r="59" spans="1:16" ht="15" outlineLevel="1" x14ac:dyDescent="0.25">
      <c r="A59" s="43">
        <v>44985</v>
      </c>
      <c r="B59" s="60"/>
      <c r="C59" s="60"/>
      <c r="D59" s="45">
        <v>5026060.749488458</v>
      </c>
      <c r="E59" s="45">
        <v>5026060.749488458</v>
      </c>
      <c r="F59" s="47">
        <v>139612.79859690162</v>
      </c>
      <c r="G59" s="45">
        <v>-4746835.1522946581</v>
      </c>
      <c r="H59" s="45">
        <v>-3909158.3607132472</v>
      </c>
      <c r="I59" s="45">
        <v>1116902.3887752108</v>
      </c>
      <c r="J59" s="45">
        <v>29318.687705349337</v>
      </c>
      <c r="K59" s="59">
        <v>-58637.375410699096</v>
      </c>
      <c r="L59" s="45">
        <v>-234549.50164279516</v>
      </c>
      <c r="M59" s="48">
        <v>882352.88713241566</v>
      </c>
      <c r="N59" s="46">
        <v>220588.2217831008</v>
      </c>
      <c r="O59" s="46"/>
      <c r="P59" s="46"/>
    </row>
    <row r="60" spans="1:16" ht="15" outlineLevel="1" x14ac:dyDescent="0.25">
      <c r="A60" s="43">
        <v>45016</v>
      </c>
      <c r="B60" s="60"/>
      <c r="C60" s="60"/>
      <c r="D60" s="45">
        <v>5026060.749488458</v>
      </c>
      <c r="E60" s="45">
        <v>5026060.749488458</v>
      </c>
      <c r="F60" s="47">
        <v>139612.79859690162</v>
      </c>
      <c r="G60" s="45">
        <v>-4886447.9508915599</v>
      </c>
      <c r="H60" s="45">
        <v>-4048771.1593101495</v>
      </c>
      <c r="I60" s="45">
        <v>977289.59017830854</v>
      </c>
      <c r="J60" s="45">
        <v>29318.687705349337</v>
      </c>
      <c r="K60" s="59">
        <v>-29318.687705349759</v>
      </c>
      <c r="L60" s="45">
        <v>-205230.81393744578</v>
      </c>
      <c r="M60" s="48">
        <v>772058.77624086279</v>
      </c>
      <c r="N60" s="46">
        <v>110294.11089154833</v>
      </c>
      <c r="O60" s="46"/>
      <c r="P60" s="46"/>
    </row>
    <row r="61" spans="1:16" ht="15" outlineLevel="1" x14ac:dyDescent="0.25">
      <c r="A61" s="43">
        <v>45046</v>
      </c>
      <c r="B61" s="60"/>
      <c r="C61" s="60"/>
      <c r="D61" s="45">
        <v>5026060.749488458</v>
      </c>
      <c r="E61" s="45">
        <v>5026060.749488458</v>
      </c>
      <c r="F61" s="47">
        <v>139612.79859690162</v>
      </c>
      <c r="G61" s="45">
        <v>-5026060.7494884618</v>
      </c>
      <c r="H61" s="45">
        <v>-4188383.9579070513</v>
      </c>
      <c r="I61" s="45">
        <v>837676.79158140672</v>
      </c>
      <c r="J61" s="45">
        <v>29318.687705349337</v>
      </c>
      <c r="K61" s="59">
        <v>-4.220055416226387E-10</v>
      </c>
      <c r="L61" s="45">
        <v>-175912.12623209646</v>
      </c>
      <c r="M61" s="48">
        <v>661764.66534931026</v>
      </c>
      <c r="N61" s="46">
        <v>-4.1472958400845528E-9</v>
      </c>
      <c r="O61" s="46"/>
      <c r="P61" s="46"/>
    </row>
    <row r="62" spans="1:16" ht="15" outlineLevel="1" x14ac:dyDescent="0.25">
      <c r="A62" s="43"/>
      <c r="B62" s="60"/>
      <c r="C62" s="60"/>
      <c r="D62" s="45"/>
      <c r="E62" s="45"/>
      <c r="F62" s="47"/>
      <c r="G62" s="45"/>
      <c r="H62" s="45"/>
      <c r="I62" s="45"/>
      <c r="J62" s="45"/>
      <c r="K62" s="59"/>
      <c r="L62" s="45"/>
      <c r="M62" s="48"/>
      <c r="N62" s="46"/>
      <c r="O62" s="46"/>
      <c r="P62" s="46"/>
    </row>
    <row r="63" spans="1:16" ht="15" x14ac:dyDescent="0.25">
      <c r="A63" s="69"/>
      <c r="B63" s="69"/>
      <c r="C63" s="69"/>
      <c r="D63" s="69"/>
      <c r="E63" s="69"/>
      <c r="F63" s="70"/>
      <c r="G63" s="69"/>
      <c r="H63" s="69"/>
      <c r="I63" s="69"/>
      <c r="J63" s="69"/>
      <c r="K63" s="69"/>
      <c r="L63" s="69"/>
      <c r="M63" s="71"/>
      <c r="N63" s="72"/>
      <c r="O63" s="72"/>
      <c r="P63" s="72"/>
    </row>
    <row r="64" spans="1:16" ht="15" x14ac:dyDescent="0.25">
      <c r="A64" s="73"/>
      <c r="B64" s="73"/>
      <c r="C64" s="73"/>
      <c r="D64" s="73"/>
      <c r="E64" s="73"/>
      <c r="F64" s="74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6" ht="12.75" x14ac:dyDescent="0.2">
      <c r="A65" s="75"/>
      <c r="B65" s="76"/>
      <c r="C65" s="77"/>
      <c r="D65" s="77"/>
      <c r="E65" s="78"/>
      <c r="F65" s="77"/>
      <c r="G65" s="78"/>
      <c r="H65" s="78"/>
      <c r="I65" s="78"/>
      <c r="J65" s="78"/>
      <c r="K65" s="78"/>
      <c r="L65" s="78"/>
      <c r="M65" s="78"/>
    </row>
    <row r="66" spans="1:16" ht="12.75" x14ac:dyDescent="0.2">
      <c r="A66" s="75"/>
      <c r="B66" s="77"/>
      <c r="C66" s="77"/>
      <c r="D66" s="77"/>
      <c r="E66" s="78"/>
      <c r="F66" s="77"/>
      <c r="G66" s="78"/>
      <c r="H66" s="78"/>
      <c r="I66" s="78"/>
      <c r="J66" s="78"/>
      <c r="K66" s="78"/>
      <c r="L66" s="78"/>
      <c r="M66" s="78"/>
    </row>
    <row r="67" spans="1:16" ht="15" x14ac:dyDescent="0.25">
      <c r="C67" s="78"/>
      <c r="D67" s="78"/>
      <c r="E67" s="78"/>
      <c r="F67" s="74"/>
      <c r="G67" s="78"/>
      <c r="H67" s="78"/>
      <c r="I67" s="78"/>
      <c r="J67" s="78"/>
      <c r="K67" s="78"/>
      <c r="L67" s="78"/>
      <c r="M67" s="78"/>
    </row>
    <row r="68" spans="1:16" ht="15" x14ac:dyDescent="0.25">
      <c r="C68" s="78"/>
      <c r="D68" s="78"/>
      <c r="E68" s="78"/>
      <c r="F68" s="74"/>
      <c r="G68" s="78"/>
      <c r="H68" s="78"/>
      <c r="I68" s="78"/>
      <c r="J68" s="78"/>
      <c r="K68" s="78"/>
      <c r="L68" s="78"/>
      <c r="M68" s="78"/>
    </row>
    <row r="69" spans="1:16" ht="15" x14ac:dyDescent="0.25">
      <c r="C69" s="78"/>
      <c r="D69" s="78"/>
      <c r="E69" s="78"/>
      <c r="F69" s="74"/>
      <c r="G69" s="78"/>
      <c r="H69" s="78"/>
      <c r="I69" s="78"/>
      <c r="J69" s="78"/>
      <c r="K69" s="78"/>
      <c r="L69" s="78"/>
      <c r="M69" s="78"/>
      <c r="P69" s="50">
        <f>SUM(F58:F69,'AMI RB Ret G'!F58:F69)</f>
        <v>688630.68880548433</v>
      </c>
    </row>
    <row r="70" spans="1:16" ht="15" x14ac:dyDescent="0.25">
      <c r="C70" s="78"/>
      <c r="D70" s="78"/>
      <c r="E70" s="78"/>
      <c r="F70" s="74"/>
      <c r="G70" s="78"/>
      <c r="H70" s="78"/>
      <c r="I70" s="78"/>
      <c r="J70" s="78"/>
      <c r="K70" s="78"/>
      <c r="L70" s="78"/>
      <c r="M70" s="78"/>
    </row>
    <row r="71" spans="1:16" ht="15" x14ac:dyDescent="0.25">
      <c r="C71" s="78"/>
      <c r="D71" s="78"/>
      <c r="E71" s="78"/>
      <c r="F71" s="74"/>
      <c r="G71" s="78"/>
      <c r="H71" s="78"/>
      <c r="I71" s="78"/>
      <c r="J71" s="78"/>
      <c r="K71" s="78"/>
      <c r="L71" s="78"/>
      <c r="M71" s="78"/>
    </row>
    <row r="72" spans="1:16" ht="15" x14ac:dyDescent="0.25">
      <c r="C72" s="78"/>
      <c r="D72" s="78"/>
      <c r="E72" s="78"/>
      <c r="F72" s="74"/>
      <c r="G72" s="78"/>
      <c r="H72" s="78"/>
      <c r="I72" s="78"/>
      <c r="J72" s="78"/>
      <c r="K72" s="78"/>
      <c r="L72" s="78"/>
      <c r="M72" s="78"/>
    </row>
    <row r="73" spans="1:16" ht="15" x14ac:dyDescent="0.25">
      <c r="C73" s="78"/>
      <c r="D73" s="78"/>
      <c r="E73" s="78"/>
      <c r="F73" s="74"/>
      <c r="G73" s="78"/>
      <c r="H73" s="78"/>
      <c r="I73" s="78"/>
      <c r="J73" s="78"/>
      <c r="K73" s="78"/>
      <c r="L73" s="78"/>
      <c r="M73" s="78"/>
    </row>
    <row r="74" spans="1:16" ht="15" x14ac:dyDescent="0.25">
      <c r="C74" s="78"/>
      <c r="D74" s="78"/>
      <c r="E74" s="78"/>
      <c r="F74" s="74"/>
      <c r="G74" s="78"/>
      <c r="H74" s="78"/>
      <c r="I74" s="78"/>
      <c r="J74" s="78"/>
      <c r="K74" s="78"/>
      <c r="L74" s="78"/>
      <c r="M74" s="78"/>
    </row>
    <row r="75" spans="1:16" ht="15" x14ac:dyDescent="0.25">
      <c r="C75" s="78"/>
      <c r="D75" s="78"/>
      <c r="E75" s="78"/>
      <c r="F75" s="74"/>
      <c r="G75" s="78"/>
      <c r="H75" s="78"/>
      <c r="I75" s="78"/>
      <c r="J75" s="78"/>
      <c r="K75" s="78"/>
      <c r="L75" s="78"/>
      <c r="M75" s="78"/>
    </row>
    <row r="76" spans="1:16" ht="15" x14ac:dyDescent="0.25">
      <c r="C76" s="78"/>
      <c r="D76" s="78"/>
      <c r="E76" s="78"/>
      <c r="F76" s="74"/>
      <c r="G76" s="78"/>
      <c r="H76" s="78"/>
      <c r="I76" s="78"/>
      <c r="J76" s="78"/>
      <c r="K76" s="78"/>
      <c r="L76" s="78"/>
      <c r="M76" s="78"/>
    </row>
    <row r="77" spans="1:16" ht="15" x14ac:dyDescent="0.25">
      <c r="C77" s="78"/>
      <c r="D77" s="78"/>
      <c r="E77" s="78"/>
      <c r="F77" s="74"/>
      <c r="G77" s="78"/>
      <c r="H77" s="78"/>
      <c r="I77" s="78"/>
      <c r="J77" s="78"/>
      <c r="K77" s="78"/>
      <c r="L77" s="78"/>
      <c r="M77" s="78"/>
    </row>
    <row r="78" spans="1:16" ht="15" x14ac:dyDescent="0.25">
      <c r="C78" s="78"/>
      <c r="D78" s="78"/>
      <c r="E78" s="78"/>
      <c r="F78" s="74"/>
      <c r="G78" s="78"/>
      <c r="H78" s="78"/>
      <c r="I78" s="78"/>
      <c r="J78" s="78"/>
      <c r="K78" s="78"/>
      <c r="L78" s="78"/>
      <c r="M78" s="78"/>
    </row>
    <row r="79" spans="1:16" ht="15" x14ac:dyDescent="0.25">
      <c r="C79" s="78"/>
      <c r="D79" s="78"/>
      <c r="E79" s="78"/>
      <c r="F79" s="74"/>
      <c r="G79" s="78"/>
      <c r="H79" s="78"/>
      <c r="I79" s="78"/>
      <c r="J79" s="78"/>
      <c r="K79" s="78"/>
      <c r="L79" s="78"/>
      <c r="M79" s="78"/>
    </row>
    <row r="80" spans="1:16" ht="15" x14ac:dyDescent="0.25">
      <c r="C80" s="78"/>
      <c r="D80" s="78"/>
      <c r="E80" s="78"/>
      <c r="F80" s="74"/>
      <c r="G80" s="78"/>
      <c r="H80" s="78"/>
      <c r="I80" s="78"/>
      <c r="J80" s="78"/>
      <c r="K80" s="78"/>
      <c r="L80" s="78"/>
      <c r="M80" s="78"/>
    </row>
    <row r="81" spans="3:13" ht="15" x14ac:dyDescent="0.25">
      <c r="C81" s="78"/>
      <c r="D81" s="78"/>
      <c r="E81" s="78"/>
      <c r="F81" s="74"/>
      <c r="G81" s="78"/>
      <c r="H81" s="78"/>
      <c r="I81" s="78"/>
      <c r="J81" s="78"/>
      <c r="K81" s="78"/>
      <c r="L81" s="78"/>
      <c r="M81" s="78"/>
    </row>
    <row r="82" spans="3:13" ht="15" x14ac:dyDescent="0.25">
      <c r="C82" s="78"/>
      <c r="D82" s="78"/>
      <c r="E82" s="78"/>
      <c r="F82" s="74"/>
      <c r="G82" s="78"/>
      <c r="H82" s="78"/>
      <c r="I82" s="78"/>
      <c r="J82" s="78"/>
      <c r="K82" s="78"/>
      <c r="L82" s="78"/>
      <c r="M82" s="78"/>
    </row>
    <row r="83" spans="3:13" ht="15" x14ac:dyDescent="0.25">
      <c r="C83" s="78"/>
      <c r="D83" s="78"/>
      <c r="E83" s="78"/>
      <c r="F83" s="74"/>
      <c r="G83" s="78"/>
      <c r="H83" s="78"/>
      <c r="I83" s="78"/>
      <c r="J83" s="78"/>
      <c r="K83" s="78"/>
      <c r="L83" s="78"/>
      <c r="M83" s="78"/>
    </row>
    <row r="84" spans="3:13" ht="15" x14ac:dyDescent="0.25">
      <c r="C84" s="78"/>
      <c r="D84" s="78"/>
      <c r="E84" s="78"/>
      <c r="F84" s="74"/>
      <c r="G84" s="78"/>
      <c r="H84" s="78"/>
      <c r="I84" s="78"/>
      <c r="J84" s="78"/>
      <c r="K84" s="78"/>
      <c r="L84" s="78"/>
      <c r="M84" s="78"/>
    </row>
    <row r="85" spans="3:13" ht="15" x14ac:dyDescent="0.25">
      <c r="C85" s="78"/>
      <c r="D85" s="78"/>
      <c r="E85" s="78"/>
      <c r="F85" s="74"/>
      <c r="G85" s="78"/>
      <c r="H85" s="78"/>
      <c r="I85" s="78"/>
      <c r="J85" s="78"/>
      <c r="K85" s="78"/>
      <c r="L85" s="78"/>
      <c r="M85" s="78"/>
    </row>
    <row r="86" spans="3:13" ht="15" x14ac:dyDescent="0.25">
      <c r="C86" s="78"/>
      <c r="D86" s="78"/>
      <c r="E86" s="78"/>
      <c r="F86" s="74"/>
      <c r="G86" s="78"/>
      <c r="H86" s="78"/>
      <c r="I86" s="78"/>
      <c r="J86" s="78"/>
      <c r="K86" s="78"/>
      <c r="L86" s="78"/>
      <c r="M86" s="78"/>
    </row>
    <row r="87" spans="3:13" ht="15" x14ac:dyDescent="0.25">
      <c r="C87" s="78"/>
      <c r="D87" s="78"/>
      <c r="E87" s="78"/>
      <c r="F87" s="74"/>
      <c r="G87" s="78"/>
      <c r="H87" s="78"/>
      <c r="I87" s="78"/>
      <c r="J87" s="78"/>
      <c r="K87" s="78"/>
      <c r="L87" s="78"/>
      <c r="M87" s="78"/>
    </row>
    <row r="88" spans="3:13" ht="15" x14ac:dyDescent="0.25">
      <c r="C88" s="78"/>
      <c r="D88" s="78"/>
      <c r="E88" s="78"/>
      <c r="F88" s="74"/>
      <c r="G88" s="78"/>
      <c r="H88" s="78"/>
      <c r="I88" s="78"/>
      <c r="J88" s="78"/>
      <c r="K88" s="78"/>
      <c r="L88" s="78"/>
      <c r="M88" s="78"/>
    </row>
    <row r="89" spans="3:13" ht="15" x14ac:dyDescent="0.25">
      <c r="F89" s="79"/>
    </row>
    <row r="90" spans="3:13" ht="15" x14ac:dyDescent="0.25">
      <c r="F90" s="79"/>
    </row>
    <row r="91" spans="3:13" ht="15" x14ac:dyDescent="0.25">
      <c r="F91" s="79"/>
    </row>
    <row r="92" spans="3:13" ht="15" x14ac:dyDescent="0.25">
      <c r="F92" s="79"/>
    </row>
    <row r="93" spans="3:13" ht="15" x14ac:dyDescent="0.25">
      <c r="F93" s="79"/>
    </row>
    <row r="94" spans="3:13" ht="15" x14ac:dyDescent="0.25">
      <c r="F94" s="79"/>
    </row>
    <row r="95" spans="3:13" ht="15" x14ac:dyDescent="0.25">
      <c r="F95" s="79"/>
    </row>
    <row r="96" spans="3:13" ht="15" x14ac:dyDescent="0.25">
      <c r="F96" s="79"/>
    </row>
    <row r="97" spans="6:6" ht="15" x14ac:dyDescent="0.25">
      <c r="F97" s="79"/>
    </row>
    <row r="98" spans="6:6" ht="15" x14ac:dyDescent="0.25">
      <c r="F98" s="79"/>
    </row>
    <row r="99" spans="6:6" ht="15" x14ac:dyDescent="0.25">
      <c r="F99" s="79"/>
    </row>
    <row r="100" spans="6:6" ht="15" x14ac:dyDescent="0.25">
      <c r="F100" s="79"/>
    </row>
    <row r="101" spans="6:6" ht="15" x14ac:dyDescent="0.25">
      <c r="F101" s="79"/>
    </row>
    <row r="102" spans="6:6" ht="15" x14ac:dyDescent="0.25">
      <c r="F102" s="79"/>
    </row>
    <row r="103" spans="6:6" ht="15" x14ac:dyDescent="0.25">
      <c r="F103" s="79"/>
    </row>
    <row r="104" spans="6:6" ht="15" x14ac:dyDescent="0.25">
      <c r="F104" s="79"/>
    </row>
    <row r="105" spans="6:6" ht="15" x14ac:dyDescent="0.25">
      <c r="F105" s="79"/>
    </row>
    <row r="106" spans="6:6" ht="15" x14ac:dyDescent="0.25">
      <c r="F106" s="79"/>
    </row>
    <row r="107" spans="6:6" ht="15" x14ac:dyDescent="0.25">
      <c r="F107" s="79"/>
    </row>
    <row r="108" spans="6:6" ht="15" x14ac:dyDescent="0.25">
      <c r="F108" s="79"/>
    </row>
    <row r="109" spans="6:6" ht="15" x14ac:dyDescent="0.25">
      <c r="F109" s="79"/>
    </row>
    <row r="110" spans="6:6" ht="15" x14ac:dyDescent="0.25">
      <c r="F110" s="79"/>
    </row>
    <row r="111" spans="6:6" ht="15" x14ac:dyDescent="0.25">
      <c r="F111" s="79"/>
    </row>
    <row r="112" spans="6:6" ht="15" x14ac:dyDescent="0.25">
      <c r="F112" s="79"/>
    </row>
    <row r="113" spans="6:6" ht="15" x14ac:dyDescent="0.25">
      <c r="F113" s="79"/>
    </row>
    <row r="114" spans="6:6" ht="15" x14ac:dyDescent="0.25">
      <c r="F114" s="79"/>
    </row>
    <row r="115" spans="6:6" ht="15" x14ac:dyDescent="0.25">
      <c r="F115" s="79"/>
    </row>
    <row r="116" spans="6:6" ht="15" x14ac:dyDescent="0.25">
      <c r="F116" s="7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pane xSplit="2" ySplit="9" topLeftCell="C44" activePane="bottomRight" state="frozen"/>
      <selection activeCell="P181" sqref="P181"/>
      <selection pane="topRight" activeCell="P181" sqref="P181"/>
      <selection pane="bottomLeft" activeCell="P181" sqref="P181"/>
      <selection pane="bottomRight" activeCell="F64" sqref="F64"/>
    </sheetView>
  </sheetViews>
  <sheetFormatPr defaultColWidth="9.140625" defaultRowHeight="15" outlineLevelRow="1" outlineLevelCol="1" x14ac:dyDescent="0.25"/>
  <cols>
    <col min="1" max="1" width="11.85546875" style="6" bestFit="1" customWidth="1"/>
    <col min="2" max="2" width="6.42578125" style="6" bestFit="1" customWidth="1"/>
    <col min="3" max="3" width="14.7109375" style="6" bestFit="1" customWidth="1"/>
    <col min="4" max="5" width="16.140625" style="6" bestFit="1" customWidth="1"/>
    <col min="6" max="6" width="22.28515625" style="6" bestFit="1" customWidth="1"/>
    <col min="7" max="8" width="18.28515625" style="6" bestFit="1" customWidth="1"/>
    <col min="9" max="9" width="17.7109375" style="6" bestFit="1" customWidth="1"/>
    <col min="10" max="10" width="22.7109375" style="6" bestFit="1" customWidth="1"/>
    <col min="11" max="11" width="19.42578125" style="6" bestFit="1" customWidth="1"/>
    <col min="12" max="13" width="17.5703125" style="6" bestFit="1" customWidth="1"/>
    <col min="14" max="14" width="17" style="6" bestFit="1" customWidth="1"/>
    <col min="15" max="15" width="10" style="6" customWidth="1" outlineLevel="1"/>
    <col min="17" max="16384" width="9.140625" style="6"/>
  </cols>
  <sheetData>
    <row r="1" spans="1:14" s="6" customFormat="1" ht="12.75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</row>
    <row r="2" spans="1:14" s="6" customFormat="1" ht="12.75" x14ac:dyDescent="0.2">
      <c r="A2" s="7" t="s">
        <v>78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14" s="6" customFormat="1" ht="12.75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6" customFormat="1" ht="12.75" x14ac:dyDescent="0.2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</row>
    <row r="5" spans="1:14" s="6" customFormat="1" ht="12.75" x14ac:dyDescent="0.2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</row>
    <row r="6" spans="1:14" s="6" customFormat="1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</row>
    <row r="7" spans="1:14" s="6" customFormat="1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</row>
    <row r="8" spans="1:14" s="6" customFormat="1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</row>
    <row r="9" spans="1:14" s="6" customFormat="1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</row>
    <row r="10" spans="1:14" s="6" customFormat="1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</row>
    <row r="11" spans="1:14" s="6" customFormat="1" outlineLevel="1" x14ac:dyDescent="0.25">
      <c r="A11" s="43" t="s">
        <v>56</v>
      </c>
      <c r="B11" s="43"/>
      <c r="C11" s="44"/>
      <c r="D11" s="38">
        <f t="shared" ref="D11:D61" si="0">D10+C11</f>
        <v>0</v>
      </c>
      <c r="E11" s="45"/>
      <c r="F11" s="38"/>
      <c r="G11" s="38"/>
      <c r="H11" s="38"/>
      <c r="I11" s="38"/>
      <c r="J11" s="45">
        <f t="shared" ref="J11:J61" si="1">(-C11*0.21)+(F11*0.21)</f>
        <v>0</v>
      </c>
      <c r="K11" s="45">
        <f t="shared" ref="K11:K61" si="2">K10+J11</f>
        <v>0</v>
      </c>
      <c r="L11" s="45"/>
      <c r="M11" s="41"/>
      <c r="N11" s="46">
        <f t="shared" ref="N11:N61" si="3">+D11+G11+K11</f>
        <v>0</v>
      </c>
    </row>
    <row r="12" spans="1:14" s="6" customFormat="1" outlineLevel="1" x14ac:dyDescent="0.25">
      <c r="A12" s="43">
        <v>43555</v>
      </c>
      <c r="B12" s="43"/>
      <c r="C12" s="47">
        <v>93174.913747162573</v>
      </c>
      <c r="D12" s="47">
        <f t="shared" si="0"/>
        <v>93174.913747162573</v>
      </c>
      <c r="E12" s="45">
        <f>($D$12+D12+SUM($D11:D$13)*2)/24</f>
        <v>30936.025217843824</v>
      </c>
      <c r="F12" s="38"/>
      <c r="G12" s="38"/>
      <c r="H12" s="38"/>
      <c r="I12" s="45">
        <f>($D$12+H12+SUM($D11:H$13)*2)/24</f>
        <v>32528.170380563239</v>
      </c>
      <c r="J12" s="45">
        <f t="shared" si="1"/>
        <v>-19566.731886904141</v>
      </c>
      <c r="K12" s="45">
        <f t="shared" si="2"/>
        <v>-19566.731886904141</v>
      </c>
      <c r="L12" s="45">
        <f>($D$12+K12+SUM($D11:K$13)*2)/24</f>
        <v>29032.803995601073</v>
      </c>
      <c r="M12" s="48">
        <f t="shared" ref="M12:M61" si="4">L12+I12</f>
        <v>61560.974376164311</v>
      </c>
      <c r="N12" s="46">
        <f t="shared" si="3"/>
        <v>73608.181860258424</v>
      </c>
    </row>
    <row r="13" spans="1:14" s="6" customFormat="1" outlineLevel="1" x14ac:dyDescent="0.25">
      <c r="A13" s="43">
        <v>43585</v>
      </c>
      <c r="B13" s="43"/>
      <c r="C13" s="47">
        <v>91707.561372638214</v>
      </c>
      <c r="D13" s="47">
        <f t="shared" si="0"/>
        <v>184882.47511980077</v>
      </c>
      <c r="E13" s="45">
        <f>($D$12+D13+SUM($D12:D$13)*2)/24</f>
        <v>34757.173608370416</v>
      </c>
      <c r="F13" s="38"/>
      <c r="G13" s="38"/>
      <c r="H13" s="38"/>
      <c r="I13" s="45">
        <f>($D$12+H13+SUM($D12:H$13)*2)/24</f>
        <v>32528.170380563239</v>
      </c>
      <c r="J13" s="45">
        <f t="shared" si="1"/>
        <v>-19258.587888254024</v>
      </c>
      <c r="K13" s="45">
        <f t="shared" si="2"/>
        <v>-38825.319775158161</v>
      </c>
      <c r="L13" s="45">
        <f>($D$12+K13+SUM($D12:K$13)*2)/24</f>
        <v>28230.362833590483</v>
      </c>
      <c r="M13" s="48">
        <f t="shared" si="4"/>
        <v>60758.533214153722</v>
      </c>
      <c r="N13" s="46">
        <f t="shared" si="3"/>
        <v>146057.15534464261</v>
      </c>
    </row>
    <row r="14" spans="1:14" s="6" customFormat="1" outlineLevel="1" x14ac:dyDescent="0.25">
      <c r="A14" s="43">
        <v>43616</v>
      </c>
      <c r="B14" s="43"/>
      <c r="C14" s="47">
        <v>90240.208998113856</v>
      </c>
      <c r="D14" s="47">
        <f t="shared" si="0"/>
        <v>275122.68411791464</v>
      </c>
      <c r="E14" s="45">
        <f>($D$12+D14+SUM($D$13:D13)*2)/24</f>
        <v>30752.606171028281</v>
      </c>
      <c r="F14" s="47"/>
      <c r="G14" s="45"/>
      <c r="H14" s="38"/>
      <c r="I14" s="45">
        <f>($D$12+H14+SUM($D$13:H13)*2)/24</f>
        <v>22185.592133479371</v>
      </c>
      <c r="J14" s="45">
        <f t="shared" si="1"/>
        <v>-18950.44388960391</v>
      </c>
      <c r="K14" s="45">
        <f t="shared" si="2"/>
        <v>-57775.763664762067</v>
      </c>
      <c r="L14" s="45">
        <f>($D$12+K14+SUM($D$13:K13)*2)/24</f>
        <v>17648.623873876873</v>
      </c>
      <c r="M14" s="48">
        <f t="shared" si="4"/>
        <v>39834.216007356241</v>
      </c>
      <c r="N14" s="46">
        <f t="shared" si="3"/>
        <v>217346.92045315256</v>
      </c>
    </row>
    <row r="15" spans="1:14" s="6" customFormat="1" outlineLevel="1" x14ac:dyDescent="0.25">
      <c r="A15" s="43">
        <v>43646</v>
      </c>
      <c r="B15" s="49"/>
      <c r="C15" s="47">
        <v>88772.856623589483</v>
      </c>
      <c r="D15" s="47">
        <f t="shared" si="0"/>
        <v>363895.54074150411</v>
      </c>
      <c r="E15" s="45">
        <f>($D$12+D15+SUM($D$13:D14)*2)/24</f>
        <v>57378.365540170729</v>
      </c>
      <c r="F15" s="47"/>
      <c r="G15" s="45"/>
      <c r="H15" s="38"/>
      <c r="I15" s="45">
        <f>($D$12+H15+SUM($D$13:H14)*2)/24</f>
        <v>47675.199657557947</v>
      </c>
      <c r="J15" s="45">
        <f t="shared" si="1"/>
        <v>-18642.299890953789</v>
      </c>
      <c r="K15" s="45">
        <f t="shared" si="2"/>
        <v>-76418.063555715853</v>
      </c>
      <c r="L15" s="45">
        <f>($D$12+K15+SUM($D$13:K14)*2)/24</f>
        <v>37816.417617425155</v>
      </c>
      <c r="M15" s="48">
        <f t="shared" si="4"/>
        <v>85491.617274983102</v>
      </c>
      <c r="N15" s="46">
        <f t="shared" si="3"/>
        <v>287477.47718578827</v>
      </c>
    </row>
    <row r="16" spans="1:14" s="6" customFormat="1" outlineLevel="1" x14ac:dyDescent="0.25">
      <c r="A16" s="43">
        <v>43677</v>
      </c>
      <c r="B16" s="43"/>
      <c r="C16" s="47">
        <v>87305.50424906511</v>
      </c>
      <c r="D16" s="47">
        <f t="shared" si="0"/>
        <v>451201.04499056924</v>
      </c>
      <c r="E16" s="45">
        <f>($D$12+D16+SUM($D$13:D15)*2)/24</f>
        <v>91340.723279007128</v>
      </c>
      <c r="F16" s="47"/>
      <c r="G16" s="45"/>
      <c r="H16" s="45"/>
      <c r="I16" s="45">
        <f>($D$12+H16+SUM($D$13:H15)*2)/24</f>
        <v>82781.358514364183</v>
      </c>
      <c r="J16" s="45">
        <f t="shared" si="1"/>
        <v>-18334.155892303672</v>
      </c>
      <c r="K16" s="45">
        <f t="shared" si="2"/>
        <v>-94752.219448019518</v>
      </c>
      <c r="L16" s="45">
        <f>($D$12+K16+SUM($D$13:K15)*2)/24</f>
        <v>68209.889662959438</v>
      </c>
      <c r="M16" s="48">
        <f t="shared" si="4"/>
        <v>150991.24817732361</v>
      </c>
      <c r="N16" s="46">
        <f t="shared" si="3"/>
        <v>356448.82554254972</v>
      </c>
    </row>
    <row r="17" spans="1:14" s="6" customFormat="1" outlineLevel="1" x14ac:dyDescent="0.25">
      <c r="A17" s="43">
        <v>43708</v>
      </c>
      <c r="B17" s="43"/>
      <c r="C17" s="47">
        <v>85838.151874540737</v>
      </c>
      <c r="D17" s="47">
        <f t="shared" si="0"/>
        <v>537039.19686510996</v>
      </c>
      <c r="E17" s="45">
        <f>($D$12+D17+SUM($D$13:D16)*2)/24</f>
        <v>132517.40002299377</v>
      </c>
      <c r="F17" s="47"/>
      <c r="G17" s="45"/>
      <c r="H17" s="45"/>
      <c r="I17" s="45">
        <f>($D$12+H17+SUM($D$13:H16)*2)/24</f>
        <v>127993.17253682886</v>
      </c>
      <c r="J17" s="45">
        <f t="shared" si="1"/>
        <v>-18026.011893653555</v>
      </c>
      <c r="K17" s="45">
        <f t="shared" si="2"/>
        <v>-112778.23134167308</v>
      </c>
      <c r="L17" s="45">
        <f>($D$12+K17+SUM($D$13:K16)*2)/24</f>
        <v>110145.20178769199</v>
      </c>
      <c r="M17" s="48">
        <f t="shared" si="4"/>
        <v>238138.37432452085</v>
      </c>
      <c r="N17" s="46">
        <f t="shared" si="3"/>
        <v>424260.9655234369</v>
      </c>
    </row>
    <row r="18" spans="1:14" s="6" customFormat="1" outlineLevel="1" x14ac:dyDescent="0.25">
      <c r="A18" s="43">
        <v>43738</v>
      </c>
      <c r="B18" s="43"/>
      <c r="C18" s="47">
        <v>84370.799500016394</v>
      </c>
      <c r="D18" s="47">
        <f t="shared" si="0"/>
        <v>621409.99636512634</v>
      </c>
      <c r="E18" s="45">
        <f>($D$12+D18+SUM($D$13:D17)*2)/24</f>
        <v>180786.11640758696</v>
      </c>
      <c r="F18" s="47"/>
      <c r="G18" s="45"/>
      <c r="H18" s="45"/>
      <c r="I18" s="45">
        <f>($D$12+H18+SUM($D$13:H17)*2)/24</f>
        <v>183789.5556108375</v>
      </c>
      <c r="J18" s="45">
        <f t="shared" si="1"/>
        <v>-17717.867895003441</v>
      </c>
      <c r="K18" s="45">
        <f t="shared" si="2"/>
        <v>-130496.09923667651</v>
      </c>
      <c r="L18" s="45">
        <f>($D$12+K18+SUM($D$13:K17)*2)/24</f>
        <v>164969.084474534</v>
      </c>
      <c r="M18" s="48">
        <f t="shared" si="4"/>
        <v>348758.6400853715</v>
      </c>
      <c r="N18" s="46">
        <f t="shared" si="3"/>
        <v>490913.89712844981</v>
      </c>
    </row>
    <row r="19" spans="1:14" s="6" customFormat="1" outlineLevel="1" x14ac:dyDescent="0.25">
      <c r="A19" s="43">
        <v>43769</v>
      </c>
      <c r="B19" s="43"/>
      <c r="C19" s="47">
        <v>82903.447125492021</v>
      </c>
      <c r="D19" s="47">
        <f t="shared" si="0"/>
        <v>704313.44349061837</v>
      </c>
      <c r="E19" s="45">
        <f>($D$12+D19+SUM($D$13:D18)*2)/24</f>
        <v>236024.593068243</v>
      </c>
      <c r="F19" s="47"/>
      <c r="G19" s="47"/>
      <c r="H19" s="47"/>
      <c r="I19" s="47">
        <f t="shared" ref="I19:I61" si="5">E19+H19</f>
        <v>236024.593068243</v>
      </c>
      <c r="J19" s="47">
        <f t="shared" si="1"/>
        <v>-17409.723896353324</v>
      </c>
      <c r="K19" s="45">
        <f t="shared" si="2"/>
        <v>-147905.82313302983</v>
      </c>
      <c r="L19" s="45">
        <f>(K12+K19+SUM(K13:K18)*2)/24</f>
        <v>-49565.164544331004</v>
      </c>
      <c r="M19" s="48">
        <f t="shared" si="4"/>
        <v>186459.42852391201</v>
      </c>
      <c r="N19" s="46">
        <f t="shared" si="3"/>
        <v>556407.62035758852</v>
      </c>
    </row>
    <row r="20" spans="1:14" s="6" customFormat="1" outlineLevel="1" x14ac:dyDescent="0.25">
      <c r="A20" s="43">
        <v>43799</v>
      </c>
      <c r="B20" s="43"/>
      <c r="C20" s="47">
        <v>81436.094750967648</v>
      </c>
      <c r="D20" s="47">
        <f t="shared" si="0"/>
        <v>785749.53824158607</v>
      </c>
      <c r="E20" s="45">
        <f>(D10+D20+SUM(D11:D19)*2)/24</f>
        <v>301992.8387132166</v>
      </c>
      <c r="F20" s="47"/>
      <c r="G20" s="47"/>
      <c r="H20" s="47"/>
      <c r="I20" s="47">
        <f t="shared" si="5"/>
        <v>301992.8387132166</v>
      </c>
      <c r="J20" s="47">
        <f t="shared" si="1"/>
        <v>-17101.579897703206</v>
      </c>
      <c r="K20" s="45">
        <f t="shared" si="2"/>
        <v>-165007.40303073302</v>
      </c>
      <c r="L20" s="45">
        <f>(K10+K20+SUM(K11:K19)*2)/24</f>
        <v>-63418.496129775478</v>
      </c>
      <c r="M20" s="48">
        <f t="shared" si="4"/>
        <v>238574.34258344112</v>
      </c>
      <c r="N20" s="46">
        <f t="shared" si="3"/>
        <v>620742.13521085307</v>
      </c>
    </row>
    <row r="21" spans="1:14" s="6" customFormat="1" outlineLevel="1" x14ac:dyDescent="0.25">
      <c r="A21" s="43">
        <v>43830</v>
      </c>
      <c r="B21" s="43"/>
      <c r="C21" s="47">
        <v>79968.74237644329</v>
      </c>
      <c r="D21" s="47">
        <f t="shared" si="0"/>
        <v>865718.28061802941</v>
      </c>
      <c r="E21" s="45">
        <f t="shared" ref="E21:E61" si="6">(D9+D21+SUM(D10:D20)*2)/24</f>
        <v>370803.99783236725</v>
      </c>
      <c r="F21" s="47"/>
      <c r="G21" s="47"/>
      <c r="H21" s="47"/>
      <c r="I21" s="47">
        <f t="shared" si="5"/>
        <v>370803.99783236725</v>
      </c>
      <c r="J21" s="47">
        <f t="shared" si="1"/>
        <v>-16793.435899053089</v>
      </c>
      <c r="K21" s="45">
        <f t="shared" si="2"/>
        <v>-181800.83892978611</v>
      </c>
      <c r="L21" s="45">
        <f>(K12+K21+SUM(K13:K20)*2)/24</f>
        <v>-77053.559049509422</v>
      </c>
      <c r="M21" s="48">
        <f t="shared" si="4"/>
        <v>293750.43878285785</v>
      </c>
      <c r="N21" s="46">
        <f t="shared" si="3"/>
        <v>683917.4416882433</v>
      </c>
    </row>
    <row r="22" spans="1:14" s="6" customFormat="1" outlineLevel="1" x14ac:dyDescent="0.25">
      <c r="A22" s="43">
        <v>43861</v>
      </c>
      <c r="B22" s="43"/>
      <c r="C22" s="47">
        <v>78570.962089220862</v>
      </c>
      <c r="D22" s="47">
        <f t="shared" si="0"/>
        <v>944289.24270725029</v>
      </c>
      <c r="E22" s="45">
        <f t="shared" si="6"/>
        <v>446220.97797092056</v>
      </c>
      <c r="F22" s="47"/>
      <c r="G22" s="47"/>
      <c r="H22" s="47"/>
      <c r="I22" s="47">
        <f t="shared" si="5"/>
        <v>446220.97797092056</v>
      </c>
      <c r="J22" s="47">
        <f t="shared" si="1"/>
        <v>-16499.902038736382</v>
      </c>
      <c r="K22" s="45">
        <f t="shared" si="2"/>
        <v>-198300.7409685225</v>
      </c>
      <c r="L22" s="45">
        <f t="shared" ref="L22:L61" si="7">(K10+K22+SUM(K11:K21)*2)/24</f>
        <v>-93706.405373893285</v>
      </c>
      <c r="M22" s="48">
        <f t="shared" si="4"/>
        <v>352514.57259702729</v>
      </c>
      <c r="N22" s="46">
        <f t="shared" si="3"/>
        <v>745988.50173872779</v>
      </c>
    </row>
    <row r="23" spans="1:14" s="6" customFormat="1" outlineLevel="1" x14ac:dyDescent="0.25">
      <c r="A23" s="43">
        <v>43890</v>
      </c>
      <c r="B23" s="43"/>
      <c r="C23" s="47">
        <v>77173.18180199842</v>
      </c>
      <c r="D23" s="47">
        <f t="shared" si="0"/>
        <v>1021462.4245092487</v>
      </c>
      <c r="E23" s="45">
        <f t="shared" si="6"/>
        <v>528127.29743827472</v>
      </c>
      <c r="F23" s="47"/>
      <c r="G23" s="47"/>
      <c r="H23" s="47"/>
      <c r="I23" s="47">
        <f t="shared" si="5"/>
        <v>528127.29743827472</v>
      </c>
      <c r="J23" s="47">
        <f t="shared" si="1"/>
        <v>-16206.368178419667</v>
      </c>
      <c r="K23" s="45">
        <f t="shared" si="2"/>
        <v>-214507.10914694215</v>
      </c>
      <c r="L23" s="45">
        <f t="shared" si="7"/>
        <v>-110906.73246203766</v>
      </c>
      <c r="M23" s="48">
        <f t="shared" si="4"/>
        <v>417220.56497623707</v>
      </c>
      <c r="N23" s="46">
        <f t="shared" si="3"/>
        <v>806955.31536230654</v>
      </c>
    </row>
    <row r="24" spans="1:14" s="6" customFormat="1" outlineLevel="1" x14ac:dyDescent="0.25">
      <c r="A24" s="43">
        <v>43921</v>
      </c>
      <c r="B24" s="43"/>
      <c r="C24" s="47">
        <v>75775.401514775993</v>
      </c>
      <c r="D24" s="47">
        <f t="shared" si="0"/>
        <v>1097237.8260240247</v>
      </c>
      <c r="E24" s="45">
        <f t="shared" si="6"/>
        <v>612524.1864710293</v>
      </c>
      <c r="F24" s="47"/>
      <c r="G24" s="47"/>
      <c r="H24" s="47"/>
      <c r="I24" s="47">
        <f t="shared" si="5"/>
        <v>612524.1864710293</v>
      </c>
      <c r="J24" s="47">
        <f t="shared" si="1"/>
        <v>-15912.834318102958</v>
      </c>
      <c r="K24" s="45">
        <f t="shared" si="2"/>
        <v>-230419.9434650451</v>
      </c>
      <c r="L24" s="45">
        <f t="shared" si="7"/>
        <v>-128630.07915891612</v>
      </c>
      <c r="M24" s="48">
        <f t="shared" si="4"/>
        <v>483894.10731211316</v>
      </c>
      <c r="N24" s="46">
        <f t="shared" si="3"/>
        <v>866817.88255897968</v>
      </c>
    </row>
    <row r="25" spans="1:14" s="6" customFormat="1" outlineLevel="1" x14ac:dyDescent="0.25">
      <c r="A25" s="43">
        <v>43951</v>
      </c>
      <c r="B25" s="43"/>
      <c r="C25" s="47">
        <v>74377.623736874855</v>
      </c>
      <c r="D25" s="47">
        <f t="shared" si="0"/>
        <v>1171615.4497608996</v>
      </c>
      <c r="E25" s="45">
        <f t="shared" si="6"/>
        <v>695474.01509261108</v>
      </c>
      <c r="F25" s="47"/>
      <c r="G25" s="47"/>
      <c r="H25" s="47"/>
      <c r="I25" s="47">
        <f t="shared" si="5"/>
        <v>695474.01509261108</v>
      </c>
      <c r="J25" s="47">
        <f t="shared" si="1"/>
        <v>-15619.300984743719</v>
      </c>
      <c r="K25" s="45">
        <f t="shared" si="2"/>
        <v>-246039.24444978882</v>
      </c>
      <c r="L25" s="45">
        <f t="shared" si="7"/>
        <v>-146049.54316944827</v>
      </c>
      <c r="M25" s="48">
        <f t="shared" si="4"/>
        <v>549424.47192316281</v>
      </c>
      <c r="N25" s="50">
        <f t="shared" si="3"/>
        <v>925576.20531111083</v>
      </c>
    </row>
    <row r="26" spans="1:14" s="6" customFormat="1" outlineLevel="1" x14ac:dyDescent="0.25">
      <c r="A26" s="51">
        <v>43982</v>
      </c>
      <c r="B26" s="52" t="s">
        <v>57</v>
      </c>
      <c r="C26" s="53"/>
      <c r="D26" s="53">
        <f t="shared" si="0"/>
        <v>1171615.4497608996</v>
      </c>
      <c r="E26" s="54">
        <f t="shared" si="6"/>
        <v>773941.75427111459</v>
      </c>
      <c r="F26" s="53">
        <f t="shared" ref="F26:F61" si="8">+$D$25/36</f>
        <v>32544.873604469434</v>
      </c>
      <c r="G26" s="53">
        <f t="shared" ref="G26:G61" si="9">G25-F26</f>
        <v>-32544.873604469434</v>
      </c>
      <c r="H26" s="53">
        <f t="shared" ref="H26:H61" si="10">(G14+G26+SUM(G15:G25)*2)/24</f>
        <v>-1356.0364001862265</v>
      </c>
      <c r="I26" s="53">
        <f t="shared" si="5"/>
        <v>772585.71787092835</v>
      </c>
      <c r="J26" s="53">
        <f t="shared" si="1"/>
        <v>6834.4234569385808</v>
      </c>
      <c r="K26" s="54">
        <f t="shared" si="2"/>
        <v>-239204.82099285023</v>
      </c>
      <c r="L26" s="54">
        <f t="shared" si="7"/>
        <v>-162243.00075289491</v>
      </c>
      <c r="M26" s="55">
        <f t="shared" si="4"/>
        <v>610342.71711803344</v>
      </c>
      <c r="N26" s="56">
        <f t="shared" si="3"/>
        <v>899865.75516357995</v>
      </c>
    </row>
    <row r="27" spans="1:14" s="6" customFormat="1" outlineLevel="1" x14ac:dyDescent="0.25">
      <c r="A27" s="51">
        <v>44012</v>
      </c>
      <c r="B27" s="52" t="s">
        <v>57</v>
      </c>
      <c r="C27" s="53"/>
      <c r="D27" s="53">
        <f t="shared" si="0"/>
        <v>1171615.4497608996</v>
      </c>
      <c r="E27" s="54">
        <f t="shared" si="6"/>
        <v>844950.61571538029</v>
      </c>
      <c r="F27" s="53">
        <f t="shared" si="8"/>
        <v>32544.873604469434</v>
      </c>
      <c r="G27" s="53">
        <f t="shared" si="9"/>
        <v>-65089.747208938868</v>
      </c>
      <c r="H27" s="53">
        <f t="shared" si="10"/>
        <v>-5424.145600744906</v>
      </c>
      <c r="I27" s="53">
        <f t="shared" si="5"/>
        <v>839526.47011463542</v>
      </c>
      <c r="J27" s="53">
        <f t="shared" si="1"/>
        <v>6834.4234569385808</v>
      </c>
      <c r="K27" s="54">
        <f t="shared" si="2"/>
        <v>-232370.39753591164</v>
      </c>
      <c r="L27" s="54">
        <f t="shared" si="7"/>
        <v>-176300.55872407337</v>
      </c>
      <c r="M27" s="55">
        <f t="shared" si="4"/>
        <v>663225.91139056208</v>
      </c>
      <c r="N27" s="56">
        <f t="shared" si="3"/>
        <v>874155.30501604907</v>
      </c>
    </row>
    <row r="28" spans="1:14" s="6" customFormat="1" outlineLevel="1" x14ac:dyDescent="0.25">
      <c r="A28" s="51">
        <v>44043</v>
      </c>
      <c r="B28" s="52" t="s">
        <v>57</v>
      </c>
      <c r="C28" s="53"/>
      <c r="D28" s="53">
        <f t="shared" si="0"/>
        <v>1171615.4497608996</v>
      </c>
      <c r="E28" s="54">
        <f t="shared" si="6"/>
        <v>908622.87878995214</v>
      </c>
      <c r="F28" s="53">
        <f t="shared" si="8"/>
        <v>32544.873604469434</v>
      </c>
      <c r="G28" s="53">
        <f t="shared" si="9"/>
        <v>-97634.620813408299</v>
      </c>
      <c r="H28" s="53">
        <f t="shared" si="10"/>
        <v>-12204.327601676037</v>
      </c>
      <c r="I28" s="53">
        <f t="shared" si="5"/>
        <v>896418.55118827615</v>
      </c>
      <c r="J28" s="53">
        <f t="shared" si="1"/>
        <v>6834.4234569385808</v>
      </c>
      <c r="K28" s="54">
        <f t="shared" si="2"/>
        <v>-225535.97407897306</v>
      </c>
      <c r="L28" s="54">
        <f t="shared" si="7"/>
        <v>-188247.89574953794</v>
      </c>
      <c r="M28" s="55">
        <f t="shared" si="4"/>
        <v>708170.65543873818</v>
      </c>
      <c r="N28" s="56">
        <f t="shared" si="3"/>
        <v>848444.85486851819</v>
      </c>
    </row>
    <row r="29" spans="1:14" s="6" customFormat="1" outlineLevel="1" x14ac:dyDescent="0.25">
      <c r="A29" s="51">
        <v>44074</v>
      </c>
      <c r="B29" s="52" t="s">
        <v>57</v>
      </c>
      <c r="C29" s="53"/>
      <c r="D29" s="53">
        <f t="shared" si="0"/>
        <v>1171615.4497608996</v>
      </c>
      <c r="E29" s="54">
        <f t="shared" si="6"/>
        <v>965080.82285937399</v>
      </c>
      <c r="F29" s="53">
        <f t="shared" si="8"/>
        <v>32544.873604469434</v>
      </c>
      <c r="G29" s="53">
        <f t="shared" si="9"/>
        <v>-130179.49441787774</v>
      </c>
      <c r="H29" s="53">
        <f t="shared" si="10"/>
        <v>-21696.582402979624</v>
      </c>
      <c r="I29" s="53">
        <f t="shared" si="5"/>
        <v>943384.24045639439</v>
      </c>
      <c r="J29" s="53">
        <f t="shared" si="1"/>
        <v>6834.4234569385808</v>
      </c>
      <c r="K29" s="54">
        <f t="shared" si="2"/>
        <v>-218701.55062203447</v>
      </c>
      <c r="L29" s="54">
        <f t="shared" si="7"/>
        <v>-198110.69049584275</v>
      </c>
      <c r="M29" s="55">
        <f t="shared" si="4"/>
        <v>745273.54996055167</v>
      </c>
      <c r="N29" s="56">
        <f t="shared" si="3"/>
        <v>822734.40472098743</v>
      </c>
    </row>
    <row r="30" spans="1:14" s="6" customFormat="1" outlineLevel="1" x14ac:dyDescent="0.25">
      <c r="A30" s="51">
        <v>44104</v>
      </c>
      <c r="B30" s="52" t="s">
        <v>57</v>
      </c>
      <c r="C30" s="53"/>
      <c r="D30" s="53">
        <f t="shared" si="0"/>
        <v>1171615.4497608996</v>
      </c>
      <c r="E30" s="54">
        <f t="shared" si="6"/>
        <v>1014446.727288189</v>
      </c>
      <c r="F30" s="53">
        <f t="shared" si="8"/>
        <v>32544.873604469434</v>
      </c>
      <c r="G30" s="53">
        <f t="shared" si="9"/>
        <v>-162724.36802234716</v>
      </c>
      <c r="H30" s="53">
        <f t="shared" si="10"/>
        <v>-33900.910004655656</v>
      </c>
      <c r="I30" s="53">
        <f t="shared" si="5"/>
        <v>980545.81728353328</v>
      </c>
      <c r="J30" s="53">
        <f t="shared" si="1"/>
        <v>6834.4234569385808</v>
      </c>
      <c r="K30" s="54">
        <f t="shared" si="2"/>
        <v>-211867.12716509588</v>
      </c>
      <c r="L30" s="54">
        <f t="shared" si="7"/>
        <v>-205914.62162954194</v>
      </c>
      <c r="M30" s="55">
        <f t="shared" si="4"/>
        <v>774631.19565399131</v>
      </c>
      <c r="N30" s="56">
        <f t="shared" si="3"/>
        <v>797023.95457345666</v>
      </c>
    </row>
    <row r="31" spans="1:14" s="6" customFormat="1" outlineLevel="1" x14ac:dyDescent="0.25">
      <c r="A31" s="51">
        <v>44135</v>
      </c>
      <c r="B31" s="52" t="s">
        <v>57</v>
      </c>
      <c r="C31" s="53"/>
      <c r="D31" s="53">
        <f t="shared" si="0"/>
        <v>1171615.4497608996</v>
      </c>
      <c r="E31" s="54">
        <f t="shared" si="6"/>
        <v>1056842.8714409412</v>
      </c>
      <c r="F31" s="53">
        <f t="shared" si="8"/>
        <v>32544.873604469434</v>
      </c>
      <c r="G31" s="54">
        <f t="shared" si="9"/>
        <v>-195269.2416268166</v>
      </c>
      <c r="H31" s="54">
        <f t="shared" si="10"/>
        <v>-48817.31040670415</v>
      </c>
      <c r="I31" s="54">
        <f t="shared" si="5"/>
        <v>1008025.561034237</v>
      </c>
      <c r="J31" s="54">
        <f t="shared" si="1"/>
        <v>6834.4234569385808</v>
      </c>
      <c r="K31" s="54">
        <f t="shared" si="2"/>
        <v>-205032.70370815729</v>
      </c>
      <c r="L31" s="54">
        <f t="shared" si="7"/>
        <v>-211685.36781718969</v>
      </c>
      <c r="M31" s="55">
        <f t="shared" si="4"/>
        <v>796340.19321704737</v>
      </c>
      <c r="N31" s="56">
        <f t="shared" si="3"/>
        <v>771313.50442592578</v>
      </c>
    </row>
    <row r="32" spans="1:14" s="6" customFormat="1" outlineLevel="1" x14ac:dyDescent="0.25">
      <c r="A32" s="51">
        <v>44165</v>
      </c>
      <c r="B32" s="52" t="s">
        <v>57</v>
      </c>
      <c r="C32" s="53"/>
      <c r="D32" s="53">
        <f t="shared" si="0"/>
        <v>1171615.4497608996</v>
      </c>
      <c r="E32" s="54">
        <f t="shared" si="6"/>
        <v>1092391.5346821744</v>
      </c>
      <c r="F32" s="53">
        <f t="shared" si="8"/>
        <v>32544.873604469434</v>
      </c>
      <c r="G32" s="54">
        <f t="shared" si="9"/>
        <v>-227814.11523128604</v>
      </c>
      <c r="H32" s="54">
        <f t="shared" si="10"/>
        <v>-66445.783609125094</v>
      </c>
      <c r="I32" s="54">
        <f t="shared" si="5"/>
        <v>1025945.7510730494</v>
      </c>
      <c r="J32" s="54">
        <f t="shared" si="1"/>
        <v>6834.4234569385808</v>
      </c>
      <c r="K32" s="54">
        <f t="shared" si="2"/>
        <v>-198198.2802512187</v>
      </c>
      <c r="L32" s="54">
        <f t="shared" si="7"/>
        <v>-215448.60772534029</v>
      </c>
      <c r="M32" s="55">
        <f t="shared" si="4"/>
        <v>810497.14334770909</v>
      </c>
      <c r="N32" s="56">
        <f t="shared" si="3"/>
        <v>745603.05427839491</v>
      </c>
    </row>
    <row r="33" spans="1:14" s="6" customFormat="1" outlineLevel="1" x14ac:dyDescent="0.25">
      <c r="A33" s="51">
        <v>44196</v>
      </c>
      <c r="B33" s="52" t="s">
        <v>57</v>
      </c>
      <c r="C33" s="53"/>
      <c r="D33" s="53">
        <f t="shared" si="0"/>
        <v>1171615.4497608996</v>
      </c>
      <c r="E33" s="54">
        <f t="shared" si="6"/>
        <v>1121214.996376432</v>
      </c>
      <c r="F33" s="53">
        <f t="shared" si="8"/>
        <v>32544.873604469434</v>
      </c>
      <c r="G33" s="54">
        <f t="shared" si="9"/>
        <v>-260358.98883575547</v>
      </c>
      <c r="H33" s="54">
        <f t="shared" si="10"/>
        <v>-86786.329611918496</v>
      </c>
      <c r="I33" s="54">
        <f t="shared" si="5"/>
        <v>1034428.6667645135</v>
      </c>
      <c r="J33" s="54">
        <f t="shared" si="1"/>
        <v>6834.4234569385808</v>
      </c>
      <c r="K33" s="54">
        <f t="shared" si="2"/>
        <v>-191363.85679428012</v>
      </c>
      <c r="L33" s="54">
        <f t="shared" si="7"/>
        <v>-217230.02002054779</v>
      </c>
      <c r="M33" s="55">
        <f t="shared" si="4"/>
        <v>817198.64674396568</v>
      </c>
      <c r="N33" s="56">
        <f t="shared" si="3"/>
        <v>719892.60413086403</v>
      </c>
    </row>
    <row r="34" spans="1:14" s="6" customFormat="1" outlineLevel="1" x14ac:dyDescent="0.25">
      <c r="A34" s="51">
        <v>44227</v>
      </c>
      <c r="B34" s="52" t="s">
        <v>57</v>
      </c>
      <c r="C34" s="53"/>
      <c r="D34" s="53">
        <f t="shared" si="0"/>
        <v>1171615.4497608996</v>
      </c>
      <c r="E34" s="54">
        <f t="shared" si="6"/>
        <v>1143432.6370512871</v>
      </c>
      <c r="F34" s="53">
        <f t="shared" si="8"/>
        <v>32544.873604469434</v>
      </c>
      <c r="G34" s="54">
        <f t="shared" si="9"/>
        <v>-292903.86244022491</v>
      </c>
      <c r="H34" s="54">
        <f t="shared" si="10"/>
        <v>-109838.94841508433</v>
      </c>
      <c r="I34" s="54">
        <f t="shared" si="5"/>
        <v>1033593.6886362028</v>
      </c>
      <c r="J34" s="54">
        <f t="shared" si="1"/>
        <v>6834.4234569385808</v>
      </c>
      <c r="K34" s="54">
        <f t="shared" si="2"/>
        <v>-184529.43333734153</v>
      </c>
      <c r="L34" s="54">
        <f t="shared" si="7"/>
        <v>-217054.67461360246</v>
      </c>
      <c r="M34" s="55">
        <f t="shared" si="4"/>
        <v>816539.01402260037</v>
      </c>
      <c r="N34" s="56">
        <f t="shared" si="3"/>
        <v>694182.15398333315</v>
      </c>
    </row>
    <row r="35" spans="1:14" s="6" customFormat="1" outlineLevel="1" x14ac:dyDescent="0.25">
      <c r="A35" s="51">
        <v>44255</v>
      </c>
      <c r="B35" s="52" t="s">
        <v>57</v>
      </c>
      <c r="C35" s="53"/>
      <c r="D35" s="53">
        <f t="shared" si="0"/>
        <v>1171615.4497608996</v>
      </c>
      <c r="E35" s="54">
        <f t="shared" si="6"/>
        <v>1159160.9383973412</v>
      </c>
      <c r="F35" s="53">
        <f t="shared" si="8"/>
        <v>32544.873604469434</v>
      </c>
      <c r="G35" s="54">
        <f t="shared" si="9"/>
        <v>-325448.73604469432</v>
      </c>
      <c r="H35" s="54">
        <f t="shared" si="10"/>
        <v>-135603.64001862265</v>
      </c>
      <c r="I35" s="54">
        <f t="shared" si="5"/>
        <v>1023557.2983787186</v>
      </c>
      <c r="J35" s="54">
        <f t="shared" si="1"/>
        <v>6834.4234569385808</v>
      </c>
      <c r="K35" s="54">
        <f t="shared" si="2"/>
        <v>-177695.00988040294</v>
      </c>
      <c r="L35" s="54">
        <f t="shared" si="7"/>
        <v>-214947.03265953079</v>
      </c>
      <c r="M35" s="55">
        <f t="shared" si="4"/>
        <v>808610.2657191878</v>
      </c>
      <c r="N35" s="56">
        <f t="shared" si="3"/>
        <v>668471.70383580239</v>
      </c>
    </row>
    <row r="36" spans="1:14" s="6" customFormat="1" outlineLevel="1" x14ac:dyDescent="0.25">
      <c r="A36" s="51">
        <v>44286</v>
      </c>
      <c r="B36" s="52" t="s">
        <v>57</v>
      </c>
      <c r="C36" s="53"/>
      <c r="D36" s="53">
        <f t="shared" si="0"/>
        <v>1171615.4497608996</v>
      </c>
      <c r="E36" s="54">
        <f t="shared" si="6"/>
        <v>1168516.3821051964</v>
      </c>
      <c r="F36" s="53">
        <f t="shared" si="8"/>
        <v>32544.873604469434</v>
      </c>
      <c r="G36" s="54">
        <f t="shared" si="9"/>
        <v>-357993.60964916373</v>
      </c>
      <c r="H36" s="54">
        <f t="shared" si="10"/>
        <v>-164080.40442253338</v>
      </c>
      <c r="I36" s="54">
        <f t="shared" si="5"/>
        <v>1004435.977682663</v>
      </c>
      <c r="J36" s="54">
        <f t="shared" si="1"/>
        <v>6834.4234569385808</v>
      </c>
      <c r="K36" s="54">
        <f t="shared" si="2"/>
        <v>-170860.58642346435</v>
      </c>
      <c r="L36" s="54">
        <f t="shared" si="7"/>
        <v>-210931.55531335916</v>
      </c>
      <c r="M36" s="55">
        <f t="shared" si="4"/>
        <v>793504.42236930388</v>
      </c>
      <c r="N36" s="56">
        <f t="shared" si="3"/>
        <v>642761.25368827162</v>
      </c>
    </row>
    <row r="37" spans="1:14" s="6" customFormat="1" outlineLevel="1" x14ac:dyDescent="0.25">
      <c r="A37" s="51">
        <v>44316</v>
      </c>
      <c r="B37" s="52" t="s">
        <v>57</v>
      </c>
      <c r="C37" s="54"/>
      <c r="D37" s="54">
        <f t="shared" si="0"/>
        <v>1171615.4497608996</v>
      </c>
      <c r="E37" s="57">
        <f t="shared" si="6"/>
        <v>1171615.4497608994</v>
      </c>
      <c r="F37" s="53">
        <f t="shared" si="8"/>
        <v>32544.873604469434</v>
      </c>
      <c r="G37" s="54">
        <f t="shared" si="9"/>
        <v>-390538.48325363314</v>
      </c>
      <c r="H37" s="57">
        <f t="shared" si="10"/>
        <v>-195269.24162681657</v>
      </c>
      <c r="I37" s="54">
        <f t="shared" si="5"/>
        <v>976346.20813408284</v>
      </c>
      <c r="J37" s="54">
        <f t="shared" si="1"/>
        <v>6834.4234569385808</v>
      </c>
      <c r="K37" s="54">
        <f t="shared" si="2"/>
        <v>-164026.16296652576</v>
      </c>
      <c r="L37" s="57">
        <f t="shared" si="7"/>
        <v>-205032.70370815729</v>
      </c>
      <c r="M37" s="55">
        <f t="shared" si="4"/>
        <v>771313.50442592555</v>
      </c>
      <c r="N37" s="56">
        <f t="shared" si="3"/>
        <v>617050.80354074074</v>
      </c>
    </row>
    <row r="38" spans="1:14" s="6" customFormat="1" outlineLevel="1" x14ac:dyDescent="0.25">
      <c r="A38" s="43">
        <v>44347</v>
      </c>
      <c r="B38" s="43"/>
      <c r="C38" s="45"/>
      <c r="D38" s="45">
        <f t="shared" si="0"/>
        <v>1171615.4497608996</v>
      </c>
      <c r="E38" s="45">
        <f t="shared" si="6"/>
        <v>1171615.4497608994</v>
      </c>
      <c r="F38" s="47">
        <f t="shared" si="8"/>
        <v>32544.873604469434</v>
      </c>
      <c r="G38" s="45">
        <f t="shared" si="9"/>
        <v>-423083.35685810255</v>
      </c>
      <c r="H38" s="45">
        <f t="shared" si="10"/>
        <v>-227814.11523128601</v>
      </c>
      <c r="I38" s="45">
        <f t="shared" si="5"/>
        <v>943801.33452961338</v>
      </c>
      <c r="J38" s="45">
        <f t="shared" si="1"/>
        <v>6834.4234569385808</v>
      </c>
      <c r="K38" s="45">
        <f t="shared" si="2"/>
        <v>-157191.73950958718</v>
      </c>
      <c r="L38" s="45">
        <f t="shared" si="7"/>
        <v>-198198.2802512187</v>
      </c>
      <c r="M38" s="48">
        <f t="shared" si="4"/>
        <v>745603.05427839467</v>
      </c>
      <c r="N38" s="46">
        <f t="shared" si="3"/>
        <v>591340.35339320987</v>
      </c>
    </row>
    <row r="39" spans="1:14" s="6" customFormat="1" outlineLevel="1" x14ac:dyDescent="0.25">
      <c r="A39" s="43">
        <v>44377</v>
      </c>
      <c r="B39" s="43"/>
      <c r="C39" s="45"/>
      <c r="D39" s="45">
        <f t="shared" si="0"/>
        <v>1171615.4497608996</v>
      </c>
      <c r="E39" s="45">
        <f t="shared" si="6"/>
        <v>1171615.4497608994</v>
      </c>
      <c r="F39" s="47">
        <f t="shared" si="8"/>
        <v>32544.873604469434</v>
      </c>
      <c r="G39" s="45">
        <f t="shared" si="9"/>
        <v>-455628.23046257196</v>
      </c>
      <c r="H39" s="45">
        <f t="shared" si="10"/>
        <v>-260358.98883575542</v>
      </c>
      <c r="I39" s="45">
        <f t="shared" si="5"/>
        <v>911256.46092514403</v>
      </c>
      <c r="J39" s="45">
        <f t="shared" si="1"/>
        <v>6834.4234569385808</v>
      </c>
      <c r="K39" s="45">
        <f t="shared" si="2"/>
        <v>-150357.31605264859</v>
      </c>
      <c r="L39" s="45">
        <f t="shared" si="7"/>
        <v>-191363.85679428012</v>
      </c>
      <c r="M39" s="48">
        <f t="shared" si="4"/>
        <v>719892.60413086391</v>
      </c>
      <c r="N39" s="50">
        <f t="shared" si="3"/>
        <v>565629.9032456791</v>
      </c>
    </row>
    <row r="40" spans="1:14" s="6" customFormat="1" outlineLevel="1" x14ac:dyDescent="0.25">
      <c r="A40" s="43">
        <v>44408</v>
      </c>
      <c r="B40" s="43"/>
      <c r="C40" s="45"/>
      <c r="D40" s="45">
        <f t="shared" si="0"/>
        <v>1171615.4497608996</v>
      </c>
      <c r="E40" s="45">
        <f t="shared" si="6"/>
        <v>1171615.4497608994</v>
      </c>
      <c r="F40" s="47">
        <f t="shared" si="8"/>
        <v>32544.873604469434</v>
      </c>
      <c r="G40" s="45">
        <f t="shared" si="9"/>
        <v>-488173.10406704136</v>
      </c>
      <c r="H40" s="45">
        <f t="shared" si="10"/>
        <v>-292903.86244022491</v>
      </c>
      <c r="I40" s="45">
        <f t="shared" si="5"/>
        <v>878711.58732067444</v>
      </c>
      <c r="J40" s="45">
        <f t="shared" si="1"/>
        <v>6834.4234569385808</v>
      </c>
      <c r="K40" s="59">
        <f t="shared" si="2"/>
        <v>-143522.89259571</v>
      </c>
      <c r="L40" s="45">
        <f t="shared" si="7"/>
        <v>-184529.43333734156</v>
      </c>
      <c r="M40" s="48">
        <f t="shared" si="4"/>
        <v>694182.15398333292</v>
      </c>
      <c r="N40" s="50">
        <f t="shared" si="3"/>
        <v>539919.45309814834</v>
      </c>
    </row>
    <row r="41" spans="1:14" s="6" customFormat="1" outlineLevel="1" x14ac:dyDescent="0.25">
      <c r="A41" s="43">
        <v>44439</v>
      </c>
      <c r="B41" s="43"/>
      <c r="C41" s="45"/>
      <c r="D41" s="45">
        <f t="shared" si="0"/>
        <v>1171615.4497608996</v>
      </c>
      <c r="E41" s="45">
        <f t="shared" si="6"/>
        <v>1171615.4497608994</v>
      </c>
      <c r="F41" s="47">
        <f t="shared" si="8"/>
        <v>32544.873604469434</v>
      </c>
      <c r="G41" s="45">
        <f t="shared" si="9"/>
        <v>-520717.97767151077</v>
      </c>
      <c r="H41" s="45">
        <f t="shared" si="10"/>
        <v>-325448.73604469432</v>
      </c>
      <c r="I41" s="45">
        <f t="shared" si="5"/>
        <v>846166.71371620509</v>
      </c>
      <c r="J41" s="45">
        <f t="shared" si="1"/>
        <v>6834.4234569385808</v>
      </c>
      <c r="K41" s="59">
        <f t="shared" si="2"/>
        <v>-136688.46913877141</v>
      </c>
      <c r="L41" s="45">
        <f t="shared" si="7"/>
        <v>-177695.00988040294</v>
      </c>
      <c r="M41" s="48">
        <f t="shared" si="4"/>
        <v>668471.70383580215</v>
      </c>
      <c r="N41" s="50">
        <f t="shared" si="3"/>
        <v>514209.00295061746</v>
      </c>
    </row>
    <row r="42" spans="1:14" s="6" customFormat="1" x14ac:dyDescent="0.25">
      <c r="A42" s="43">
        <v>44469</v>
      </c>
      <c r="B42" s="43"/>
      <c r="C42" s="45"/>
      <c r="D42" s="45">
        <f t="shared" si="0"/>
        <v>1171615.4497608996</v>
      </c>
      <c r="E42" s="45">
        <f t="shared" si="6"/>
        <v>1171615.4497608994</v>
      </c>
      <c r="F42" s="47">
        <f t="shared" si="8"/>
        <v>32544.873604469434</v>
      </c>
      <c r="G42" s="45">
        <f t="shared" si="9"/>
        <v>-553262.85127598024</v>
      </c>
      <c r="H42" s="45">
        <f t="shared" si="10"/>
        <v>-357993.60964916373</v>
      </c>
      <c r="I42" s="45">
        <f t="shared" si="5"/>
        <v>813621.84011173574</v>
      </c>
      <c r="J42" s="45">
        <f t="shared" si="1"/>
        <v>6834.4234569385808</v>
      </c>
      <c r="K42" s="59">
        <f t="shared" si="2"/>
        <v>-129854.04568183282</v>
      </c>
      <c r="L42" s="45">
        <f t="shared" si="7"/>
        <v>-170860.58642346438</v>
      </c>
      <c r="M42" s="48">
        <f t="shared" si="4"/>
        <v>642761.25368827139</v>
      </c>
      <c r="N42" s="46">
        <f t="shared" si="3"/>
        <v>488498.55280308658</v>
      </c>
    </row>
    <row r="43" spans="1:14" s="6" customFormat="1" x14ac:dyDescent="0.25">
      <c r="A43" s="43">
        <v>44500</v>
      </c>
      <c r="B43" s="43"/>
      <c r="C43" s="45"/>
      <c r="D43" s="45">
        <f t="shared" si="0"/>
        <v>1171615.4497608996</v>
      </c>
      <c r="E43" s="45">
        <f t="shared" si="6"/>
        <v>1171615.4497608994</v>
      </c>
      <c r="F43" s="47">
        <f t="shared" si="8"/>
        <v>32544.873604469434</v>
      </c>
      <c r="G43" s="45">
        <f t="shared" si="9"/>
        <v>-585807.72488044971</v>
      </c>
      <c r="H43" s="45">
        <f t="shared" si="10"/>
        <v>-390538.48325363314</v>
      </c>
      <c r="I43" s="45">
        <f t="shared" si="5"/>
        <v>781076.96650726628</v>
      </c>
      <c r="J43" s="45">
        <f t="shared" si="1"/>
        <v>6834.4234569385808</v>
      </c>
      <c r="K43" s="59">
        <f t="shared" si="2"/>
        <v>-123019.62222489424</v>
      </c>
      <c r="L43" s="45">
        <f t="shared" si="7"/>
        <v>-164026.16296652576</v>
      </c>
      <c r="M43" s="48">
        <f t="shared" si="4"/>
        <v>617050.80354074051</v>
      </c>
      <c r="N43" s="50">
        <f t="shared" si="3"/>
        <v>462788.1026555557</v>
      </c>
    </row>
    <row r="44" spans="1:14" s="6" customFormat="1" x14ac:dyDescent="0.25">
      <c r="A44" s="43">
        <v>44530</v>
      </c>
      <c r="B44" s="43"/>
      <c r="C44" s="47"/>
      <c r="D44" s="45">
        <f t="shared" si="0"/>
        <v>1171615.4497608996</v>
      </c>
      <c r="E44" s="45">
        <f t="shared" si="6"/>
        <v>1171615.4497608994</v>
      </c>
      <c r="F44" s="47">
        <f t="shared" si="8"/>
        <v>32544.873604469434</v>
      </c>
      <c r="G44" s="45">
        <f t="shared" si="9"/>
        <v>-618352.59848491917</v>
      </c>
      <c r="H44" s="45">
        <f t="shared" si="10"/>
        <v>-423083.3568581026</v>
      </c>
      <c r="I44" s="45">
        <f t="shared" si="5"/>
        <v>748532.09290279681</v>
      </c>
      <c r="J44" s="45">
        <f t="shared" si="1"/>
        <v>6834.4234569385808</v>
      </c>
      <c r="K44" s="59">
        <f t="shared" si="2"/>
        <v>-116185.19876795565</v>
      </c>
      <c r="L44" s="45">
        <f t="shared" si="7"/>
        <v>-157191.73950958718</v>
      </c>
      <c r="M44" s="48">
        <f t="shared" si="4"/>
        <v>591340.35339320963</v>
      </c>
      <c r="N44" s="50">
        <f t="shared" si="3"/>
        <v>437077.65250802482</v>
      </c>
    </row>
    <row r="45" spans="1:14" s="6" customFormat="1" outlineLevel="1" x14ac:dyDescent="0.25">
      <c r="A45" s="43">
        <v>44561</v>
      </c>
      <c r="B45" s="43"/>
      <c r="C45" s="47"/>
      <c r="D45" s="45">
        <f t="shared" si="0"/>
        <v>1171615.4497608996</v>
      </c>
      <c r="E45" s="45">
        <f t="shared" si="6"/>
        <v>1171615.4497608994</v>
      </c>
      <c r="F45" s="47">
        <f t="shared" si="8"/>
        <v>32544.873604469434</v>
      </c>
      <c r="G45" s="45">
        <f t="shared" si="9"/>
        <v>-650897.47208938864</v>
      </c>
      <c r="H45" s="45">
        <f t="shared" si="10"/>
        <v>-455628.23046257207</v>
      </c>
      <c r="I45" s="45">
        <f t="shared" si="5"/>
        <v>715987.21929832734</v>
      </c>
      <c r="J45" s="45">
        <f t="shared" si="1"/>
        <v>6834.4234569385808</v>
      </c>
      <c r="K45" s="59">
        <f t="shared" si="2"/>
        <v>-109350.77531101706</v>
      </c>
      <c r="L45" s="45">
        <f t="shared" si="7"/>
        <v>-150357.31605264859</v>
      </c>
      <c r="M45" s="48">
        <f t="shared" si="4"/>
        <v>565629.90324567875</v>
      </c>
      <c r="N45" s="50">
        <f t="shared" si="3"/>
        <v>411367.20236049395</v>
      </c>
    </row>
    <row r="46" spans="1:14" s="6" customFormat="1" outlineLevel="1" x14ac:dyDescent="0.25">
      <c r="A46" s="43">
        <v>44592</v>
      </c>
      <c r="B46" s="43"/>
      <c r="C46" s="47"/>
      <c r="D46" s="45">
        <f t="shared" si="0"/>
        <v>1171615.4497608996</v>
      </c>
      <c r="E46" s="45">
        <f t="shared" si="6"/>
        <v>1171615.4497608994</v>
      </c>
      <c r="F46" s="47">
        <f t="shared" si="8"/>
        <v>32544.873604469434</v>
      </c>
      <c r="G46" s="45">
        <f t="shared" si="9"/>
        <v>-683442.34569385811</v>
      </c>
      <c r="H46" s="45">
        <f t="shared" si="10"/>
        <v>-488173.10406704148</v>
      </c>
      <c r="I46" s="45">
        <f t="shared" si="5"/>
        <v>683442.34569385787</v>
      </c>
      <c r="J46" s="45">
        <f t="shared" si="1"/>
        <v>6834.4234569385808</v>
      </c>
      <c r="K46" s="59">
        <f t="shared" si="2"/>
        <v>-102516.35185407847</v>
      </c>
      <c r="L46" s="45">
        <f t="shared" si="7"/>
        <v>-143522.89259571003</v>
      </c>
      <c r="M46" s="48">
        <f t="shared" si="4"/>
        <v>539919.45309814787</v>
      </c>
      <c r="N46" s="50">
        <f t="shared" si="3"/>
        <v>385656.75221296307</v>
      </c>
    </row>
    <row r="47" spans="1:14" s="6" customFormat="1" outlineLevel="1" x14ac:dyDescent="0.25">
      <c r="A47" s="43">
        <v>44620</v>
      </c>
      <c r="B47" s="43"/>
      <c r="C47" s="47"/>
      <c r="D47" s="45">
        <f t="shared" si="0"/>
        <v>1171615.4497608996</v>
      </c>
      <c r="E47" s="45">
        <f t="shared" si="6"/>
        <v>1171615.4497608994</v>
      </c>
      <c r="F47" s="47">
        <f t="shared" si="8"/>
        <v>32544.873604469434</v>
      </c>
      <c r="G47" s="45">
        <f t="shared" si="9"/>
        <v>-715987.21929832757</v>
      </c>
      <c r="H47" s="45">
        <f t="shared" si="10"/>
        <v>-520717.97767151083</v>
      </c>
      <c r="I47" s="45">
        <f t="shared" si="5"/>
        <v>650897.47208938864</v>
      </c>
      <c r="J47" s="45">
        <f t="shared" si="1"/>
        <v>6834.4234569385808</v>
      </c>
      <c r="K47" s="59">
        <f t="shared" si="2"/>
        <v>-95681.928397139884</v>
      </c>
      <c r="L47" s="45">
        <f t="shared" si="7"/>
        <v>-136688.46913877141</v>
      </c>
      <c r="M47" s="48">
        <f t="shared" si="4"/>
        <v>514209.00295061723</v>
      </c>
      <c r="N47" s="50">
        <f t="shared" si="3"/>
        <v>359946.30206543219</v>
      </c>
    </row>
    <row r="48" spans="1:14" s="6" customFormat="1" outlineLevel="1" x14ac:dyDescent="0.25">
      <c r="A48" s="43">
        <v>44651</v>
      </c>
      <c r="B48" s="43"/>
      <c r="C48" s="47"/>
      <c r="D48" s="45">
        <f t="shared" si="0"/>
        <v>1171615.4497608996</v>
      </c>
      <c r="E48" s="45">
        <f t="shared" si="6"/>
        <v>1171615.4497608994</v>
      </c>
      <c r="F48" s="47">
        <f t="shared" si="8"/>
        <v>32544.873604469434</v>
      </c>
      <c r="G48" s="45">
        <f t="shared" si="9"/>
        <v>-748532.09290279704</v>
      </c>
      <c r="H48" s="45">
        <f t="shared" si="10"/>
        <v>-553262.85127598036</v>
      </c>
      <c r="I48" s="45">
        <f t="shared" si="5"/>
        <v>618352.59848491906</v>
      </c>
      <c r="J48" s="45">
        <f t="shared" si="1"/>
        <v>6834.4234569385808</v>
      </c>
      <c r="K48" s="59">
        <f t="shared" si="2"/>
        <v>-88847.504940201296</v>
      </c>
      <c r="L48" s="45">
        <f t="shared" si="7"/>
        <v>-129854.04568183282</v>
      </c>
      <c r="M48" s="48">
        <f t="shared" si="4"/>
        <v>488498.55280308623</v>
      </c>
      <c r="N48" s="46">
        <f t="shared" si="3"/>
        <v>334235.85191790131</v>
      </c>
    </row>
    <row r="49" spans="1:14" s="6" customFormat="1" outlineLevel="1" x14ac:dyDescent="0.25">
      <c r="A49" s="43">
        <v>44681</v>
      </c>
      <c r="B49" s="43"/>
      <c r="C49" s="47"/>
      <c r="D49" s="45">
        <f t="shared" si="0"/>
        <v>1171615.4497608996</v>
      </c>
      <c r="E49" s="45">
        <f t="shared" si="6"/>
        <v>1171615.4497608994</v>
      </c>
      <c r="F49" s="47">
        <f t="shared" si="8"/>
        <v>32544.873604469434</v>
      </c>
      <c r="G49" s="45">
        <f t="shared" si="9"/>
        <v>-781076.96650726651</v>
      </c>
      <c r="H49" s="45">
        <f t="shared" si="10"/>
        <v>-585807.72488044971</v>
      </c>
      <c r="I49" s="45">
        <f t="shared" si="5"/>
        <v>585807.72488044971</v>
      </c>
      <c r="J49" s="45">
        <f t="shared" si="1"/>
        <v>6834.4234569385808</v>
      </c>
      <c r="K49" s="59">
        <f t="shared" si="2"/>
        <v>-82013.081483262707</v>
      </c>
      <c r="L49" s="45">
        <f t="shared" si="7"/>
        <v>-123019.62222489424</v>
      </c>
      <c r="M49" s="48">
        <f t="shared" si="4"/>
        <v>462788.10265555547</v>
      </c>
      <c r="N49" s="50">
        <f t="shared" si="3"/>
        <v>308525.40177037043</v>
      </c>
    </row>
    <row r="50" spans="1:14" s="6" customFormat="1" outlineLevel="1" x14ac:dyDescent="0.25">
      <c r="A50" s="43">
        <v>44712</v>
      </c>
      <c r="B50" s="43"/>
      <c r="C50" s="47"/>
      <c r="D50" s="45">
        <f t="shared" si="0"/>
        <v>1171615.4497608996</v>
      </c>
      <c r="E50" s="45">
        <f t="shared" si="6"/>
        <v>1171615.4497608994</v>
      </c>
      <c r="F50" s="47">
        <f t="shared" si="8"/>
        <v>32544.873604469434</v>
      </c>
      <c r="G50" s="45">
        <f t="shared" si="9"/>
        <v>-813621.84011173598</v>
      </c>
      <c r="H50" s="45">
        <f t="shared" si="10"/>
        <v>-618352.59848491917</v>
      </c>
      <c r="I50" s="45">
        <f t="shared" si="5"/>
        <v>553262.85127598024</v>
      </c>
      <c r="J50" s="45">
        <f t="shared" si="1"/>
        <v>6834.4234569385808</v>
      </c>
      <c r="K50" s="59">
        <f t="shared" si="2"/>
        <v>-75178.658026324119</v>
      </c>
      <c r="L50" s="45">
        <f t="shared" si="7"/>
        <v>-116185.19876795566</v>
      </c>
      <c r="M50" s="48">
        <f t="shared" si="4"/>
        <v>437077.65250802459</v>
      </c>
      <c r="N50" s="50">
        <f t="shared" si="3"/>
        <v>282814.95162283955</v>
      </c>
    </row>
    <row r="51" spans="1:14" s="6" customFormat="1" outlineLevel="1" x14ac:dyDescent="0.25">
      <c r="A51" s="43">
        <v>44742</v>
      </c>
      <c r="B51" s="43"/>
      <c r="C51" s="47"/>
      <c r="D51" s="45">
        <f t="shared" si="0"/>
        <v>1171615.4497608996</v>
      </c>
      <c r="E51" s="45">
        <f t="shared" si="6"/>
        <v>1171615.4497608994</v>
      </c>
      <c r="F51" s="47">
        <f t="shared" si="8"/>
        <v>32544.873604469434</v>
      </c>
      <c r="G51" s="45">
        <f t="shared" si="9"/>
        <v>-846166.71371620544</v>
      </c>
      <c r="H51" s="45">
        <f t="shared" si="10"/>
        <v>-650897.47208938864</v>
      </c>
      <c r="I51" s="45">
        <f t="shared" si="5"/>
        <v>520717.97767151077</v>
      </c>
      <c r="J51" s="45">
        <f t="shared" si="1"/>
        <v>6834.4234569385808</v>
      </c>
      <c r="K51" s="59">
        <f t="shared" si="2"/>
        <v>-68344.234569385531</v>
      </c>
      <c r="L51" s="45">
        <f t="shared" si="7"/>
        <v>-109350.77531101706</v>
      </c>
      <c r="M51" s="48">
        <f t="shared" si="4"/>
        <v>411367.20236049371</v>
      </c>
      <c r="N51" s="46">
        <f t="shared" si="3"/>
        <v>257104.50147530867</v>
      </c>
    </row>
    <row r="52" spans="1:14" s="6" customFormat="1" outlineLevel="1" x14ac:dyDescent="0.25">
      <c r="A52" s="43">
        <v>44773</v>
      </c>
      <c r="B52" s="60"/>
      <c r="C52" s="60"/>
      <c r="D52" s="45">
        <f t="shared" si="0"/>
        <v>1171615.4497608996</v>
      </c>
      <c r="E52" s="45">
        <f t="shared" si="6"/>
        <v>1171615.4497608994</v>
      </c>
      <c r="F52" s="47">
        <f t="shared" si="8"/>
        <v>32544.873604469434</v>
      </c>
      <c r="G52" s="45">
        <f t="shared" si="9"/>
        <v>-878711.58732067491</v>
      </c>
      <c r="H52" s="45">
        <f t="shared" si="10"/>
        <v>-683442.34569385811</v>
      </c>
      <c r="I52" s="45">
        <f t="shared" si="5"/>
        <v>488173.10406704131</v>
      </c>
      <c r="J52" s="45">
        <f t="shared" si="1"/>
        <v>6834.4234569385808</v>
      </c>
      <c r="K52" s="59">
        <f t="shared" si="2"/>
        <v>-61509.811112446951</v>
      </c>
      <c r="L52" s="45">
        <f t="shared" si="7"/>
        <v>-102516.35185407847</v>
      </c>
      <c r="M52" s="48">
        <f t="shared" si="4"/>
        <v>385656.75221296283</v>
      </c>
      <c r="N52" s="46">
        <f t="shared" si="3"/>
        <v>231394.05132777779</v>
      </c>
    </row>
    <row r="53" spans="1:14" s="6" customFormat="1" outlineLevel="1" x14ac:dyDescent="0.25">
      <c r="A53" s="43">
        <v>44804</v>
      </c>
      <c r="B53" s="60"/>
      <c r="C53" s="60"/>
      <c r="D53" s="45">
        <f t="shared" si="0"/>
        <v>1171615.4497608996</v>
      </c>
      <c r="E53" s="45">
        <f t="shared" si="6"/>
        <v>1171615.4497608994</v>
      </c>
      <c r="F53" s="47">
        <f t="shared" si="8"/>
        <v>32544.873604469434</v>
      </c>
      <c r="G53" s="45">
        <f t="shared" si="9"/>
        <v>-911256.46092514438</v>
      </c>
      <c r="H53" s="45">
        <f t="shared" si="10"/>
        <v>-715987.21929832769</v>
      </c>
      <c r="I53" s="45">
        <f t="shared" si="5"/>
        <v>455628.23046257172</v>
      </c>
      <c r="J53" s="45">
        <f t="shared" si="1"/>
        <v>6834.4234569385808</v>
      </c>
      <c r="K53" s="59">
        <f t="shared" si="2"/>
        <v>-54675.38765550837</v>
      </c>
      <c r="L53" s="45">
        <f t="shared" si="7"/>
        <v>-95681.928397139884</v>
      </c>
      <c r="M53" s="48">
        <f t="shared" si="4"/>
        <v>359946.30206543184</v>
      </c>
      <c r="N53" s="46">
        <f t="shared" si="3"/>
        <v>205683.60118024691</v>
      </c>
    </row>
    <row r="54" spans="1:14" s="6" customFormat="1" outlineLevel="1" x14ac:dyDescent="0.25">
      <c r="A54" s="43">
        <v>44834</v>
      </c>
      <c r="B54" s="60"/>
      <c r="C54" s="60"/>
      <c r="D54" s="45">
        <f t="shared" si="0"/>
        <v>1171615.4497608996</v>
      </c>
      <c r="E54" s="45">
        <f t="shared" si="6"/>
        <v>1171615.4497608994</v>
      </c>
      <c r="F54" s="47">
        <f t="shared" si="8"/>
        <v>32544.873604469434</v>
      </c>
      <c r="G54" s="45">
        <f t="shared" si="9"/>
        <v>-943801.33452961384</v>
      </c>
      <c r="H54" s="45">
        <f t="shared" si="10"/>
        <v>-748532.09290279693</v>
      </c>
      <c r="I54" s="45">
        <f t="shared" si="5"/>
        <v>423083.35685810249</v>
      </c>
      <c r="J54" s="45">
        <f t="shared" si="1"/>
        <v>6834.4234569385808</v>
      </c>
      <c r="K54" s="59">
        <f t="shared" si="2"/>
        <v>-47840.964198569789</v>
      </c>
      <c r="L54" s="45">
        <f t="shared" si="7"/>
        <v>-88847.504940201296</v>
      </c>
      <c r="M54" s="48">
        <f t="shared" si="4"/>
        <v>334235.85191790119</v>
      </c>
      <c r="N54" s="46">
        <f t="shared" si="3"/>
        <v>179973.15103271601</v>
      </c>
    </row>
    <row r="55" spans="1:14" s="6" customFormat="1" outlineLevel="1" x14ac:dyDescent="0.25">
      <c r="A55" s="43">
        <v>44865</v>
      </c>
      <c r="B55" s="60"/>
      <c r="C55" s="60"/>
      <c r="D55" s="45">
        <f t="shared" si="0"/>
        <v>1171615.4497608996</v>
      </c>
      <c r="E55" s="45">
        <f t="shared" si="6"/>
        <v>1171615.4497608994</v>
      </c>
      <c r="F55" s="47">
        <f t="shared" si="8"/>
        <v>32544.873604469434</v>
      </c>
      <c r="G55" s="45">
        <f t="shared" si="9"/>
        <v>-976346.20813408331</v>
      </c>
      <c r="H55" s="45">
        <f t="shared" si="10"/>
        <v>-781076.96650726662</v>
      </c>
      <c r="I55" s="45">
        <f t="shared" si="5"/>
        <v>390538.48325363279</v>
      </c>
      <c r="J55" s="45">
        <f t="shared" si="1"/>
        <v>6834.4234569385808</v>
      </c>
      <c r="K55" s="59">
        <f t="shared" si="2"/>
        <v>-41006.540741631208</v>
      </c>
      <c r="L55" s="45">
        <f t="shared" si="7"/>
        <v>-82013.081483262707</v>
      </c>
      <c r="M55" s="48">
        <f t="shared" si="4"/>
        <v>308525.40177037008</v>
      </c>
      <c r="N55" s="46">
        <f t="shared" si="3"/>
        <v>154262.70088518513</v>
      </c>
    </row>
    <row r="56" spans="1:14" s="6" customFormat="1" outlineLevel="1" x14ac:dyDescent="0.25">
      <c r="A56" s="43">
        <v>44895</v>
      </c>
      <c r="B56" s="60"/>
      <c r="C56" s="60"/>
      <c r="D56" s="45">
        <f t="shared" si="0"/>
        <v>1171615.4497608996</v>
      </c>
      <c r="E56" s="45">
        <f t="shared" si="6"/>
        <v>1171615.4497608994</v>
      </c>
      <c r="F56" s="47">
        <f t="shared" si="8"/>
        <v>32544.873604469434</v>
      </c>
      <c r="G56" s="45">
        <f t="shared" si="9"/>
        <v>-1008891.0817385528</v>
      </c>
      <c r="H56" s="45">
        <f t="shared" si="10"/>
        <v>-813621.84011173609</v>
      </c>
      <c r="I56" s="45">
        <f t="shared" si="5"/>
        <v>357993.60964916332</v>
      </c>
      <c r="J56" s="45">
        <f t="shared" si="1"/>
        <v>6834.4234569385808</v>
      </c>
      <c r="K56" s="59">
        <f t="shared" si="2"/>
        <v>-34172.117284692627</v>
      </c>
      <c r="L56" s="45">
        <f t="shared" si="7"/>
        <v>-75178.658026324119</v>
      </c>
      <c r="M56" s="48">
        <f t="shared" si="4"/>
        <v>282814.9516228392</v>
      </c>
      <c r="N56" s="46">
        <f t="shared" si="3"/>
        <v>128552.25073765425</v>
      </c>
    </row>
    <row r="57" spans="1:14" s="6" customFormat="1" outlineLevel="1" x14ac:dyDescent="0.25">
      <c r="A57" s="43">
        <v>44926</v>
      </c>
      <c r="B57" s="60"/>
      <c r="C57" s="60"/>
      <c r="D57" s="45">
        <f t="shared" si="0"/>
        <v>1171615.4497608996</v>
      </c>
      <c r="E57" s="45">
        <f t="shared" si="6"/>
        <v>1171615.4497608994</v>
      </c>
      <c r="F57" s="47">
        <f t="shared" si="8"/>
        <v>32544.873604469434</v>
      </c>
      <c r="G57" s="45">
        <f t="shared" si="9"/>
        <v>-1041435.9553430222</v>
      </c>
      <c r="H57" s="45">
        <f t="shared" si="10"/>
        <v>-846166.71371620533</v>
      </c>
      <c r="I57" s="45">
        <f t="shared" si="5"/>
        <v>325448.73604469409</v>
      </c>
      <c r="J57" s="45">
        <f t="shared" si="1"/>
        <v>6834.4234569385808</v>
      </c>
      <c r="K57" s="59">
        <f t="shared" si="2"/>
        <v>-27337.693827754047</v>
      </c>
      <c r="L57" s="45">
        <f t="shared" si="7"/>
        <v>-68344.234569385531</v>
      </c>
      <c r="M57" s="48">
        <f t="shared" si="4"/>
        <v>257104.50147530856</v>
      </c>
      <c r="N57" s="46">
        <f t="shared" si="3"/>
        <v>102841.80059012336</v>
      </c>
    </row>
    <row r="58" spans="1:14" s="6" customFormat="1" outlineLevel="1" x14ac:dyDescent="0.25">
      <c r="A58" s="43">
        <v>44957</v>
      </c>
      <c r="B58" s="60"/>
      <c r="C58" s="60"/>
      <c r="D58" s="45">
        <f t="shared" si="0"/>
        <v>1171615.4497608996</v>
      </c>
      <c r="E58" s="45">
        <f t="shared" si="6"/>
        <v>1171615.4497608994</v>
      </c>
      <c r="F58" s="47">
        <f t="shared" si="8"/>
        <v>32544.873604469434</v>
      </c>
      <c r="G58" s="45">
        <f t="shared" si="9"/>
        <v>-1073980.8289474917</v>
      </c>
      <c r="H58" s="45">
        <f t="shared" si="10"/>
        <v>-878711.58732067479</v>
      </c>
      <c r="I58" s="45">
        <f t="shared" si="5"/>
        <v>292903.86244022462</v>
      </c>
      <c r="J58" s="45">
        <f t="shared" si="1"/>
        <v>6834.4234569385808</v>
      </c>
      <c r="K58" s="59">
        <f t="shared" si="2"/>
        <v>-20503.270370815466</v>
      </c>
      <c r="L58" s="45">
        <f t="shared" si="7"/>
        <v>-61509.811112446943</v>
      </c>
      <c r="M58" s="48">
        <f t="shared" si="4"/>
        <v>231394.05132777768</v>
      </c>
      <c r="N58" s="46">
        <f t="shared" si="3"/>
        <v>77131.350442592462</v>
      </c>
    </row>
    <row r="59" spans="1:14" s="6" customFormat="1" outlineLevel="1" x14ac:dyDescent="0.25">
      <c r="A59" s="43">
        <v>44985</v>
      </c>
      <c r="B59" s="60"/>
      <c r="C59" s="60"/>
      <c r="D59" s="45">
        <f t="shared" si="0"/>
        <v>1171615.4497608996</v>
      </c>
      <c r="E59" s="45">
        <f t="shared" si="6"/>
        <v>1171615.4497608994</v>
      </c>
      <c r="F59" s="47">
        <f t="shared" si="8"/>
        <v>32544.873604469434</v>
      </c>
      <c r="G59" s="45">
        <f t="shared" si="9"/>
        <v>-1106525.7025519612</v>
      </c>
      <c r="H59" s="45">
        <f t="shared" si="10"/>
        <v>-911256.46092514449</v>
      </c>
      <c r="I59" s="45">
        <f t="shared" si="5"/>
        <v>260358.98883575492</v>
      </c>
      <c r="J59" s="45">
        <f t="shared" si="1"/>
        <v>6834.4234569385808</v>
      </c>
      <c r="K59" s="59">
        <f t="shared" si="2"/>
        <v>-13668.846913876885</v>
      </c>
      <c r="L59" s="45">
        <f t="shared" si="7"/>
        <v>-54675.387655508355</v>
      </c>
      <c r="M59" s="48">
        <f t="shared" si="4"/>
        <v>205683.60118024657</v>
      </c>
      <c r="N59" s="46">
        <f t="shared" si="3"/>
        <v>51420.900295061583</v>
      </c>
    </row>
    <row r="60" spans="1:14" s="6" customFormat="1" outlineLevel="1" x14ac:dyDescent="0.25">
      <c r="A60" s="43">
        <v>45016</v>
      </c>
      <c r="B60" s="60"/>
      <c r="C60" s="60"/>
      <c r="D60" s="45">
        <f t="shared" si="0"/>
        <v>1171615.4497608996</v>
      </c>
      <c r="E60" s="45">
        <f t="shared" si="6"/>
        <v>1171615.4497608994</v>
      </c>
      <c r="F60" s="47">
        <f t="shared" si="8"/>
        <v>32544.873604469434</v>
      </c>
      <c r="G60" s="45">
        <f t="shared" si="9"/>
        <v>-1139070.5761564306</v>
      </c>
      <c r="H60" s="45">
        <f t="shared" si="10"/>
        <v>-943801.33452961373</v>
      </c>
      <c r="I60" s="45">
        <f t="shared" si="5"/>
        <v>227814.11523128569</v>
      </c>
      <c r="J60" s="45">
        <f t="shared" si="1"/>
        <v>6834.4234569385808</v>
      </c>
      <c r="K60" s="59">
        <f t="shared" si="2"/>
        <v>-6834.4234569383043</v>
      </c>
      <c r="L60" s="45">
        <f t="shared" si="7"/>
        <v>-47840.964198569789</v>
      </c>
      <c r="M60" s="48">
        <f t="shared" si="4"/>
        <v>179973.15103271589</v>
      </c>
      <c r="N60" s="46">
        <f t="shared" si="3"/>
        <v>25710.450147530697</v>
      </c>
    </row>
    <row r="61" spans="1:14" s="6" customFormat="1" outlineLevel="1" x14ac:dyDescent="0.25">
      <c r="A61" s="43">
        <v>45046</v>
      </c>
      <c r="B61" s="60"/>
      <c r="C61" s="60"/>
      <c r="D61" s="45">
        <f t="shared" si="0"/>
        <v>1171615.4497608996</v>
      </c>
      <c r="E61" s="45">
        <f t="shared" si="6"/>
        <v>1171615.4497608994</v>
      </c>
      <c r="F61" s="47">
        <f t="shared" si="8"/>
        <v>32544.873604469434</v>
      </c>
      <c r="G61" s="45">
        <f t="shared" si="9"/>
        <v>-1171615.4497609001</v>
      </c>
      <c r="H61" s="45">
        <f t="shared" si="10"/>
        <v>-976346.20813408319</v>
      </c>
      <c r="I61" s="45">
        <f t="shared" si="5"/>
        <v>195269.24162681622</v>
      </c>
      <c r="J61" s="45">
        <f t="shared" si="1"/>
        <v>6834.4234569385808</v>
      </c>
      <c r="K61" s="59">
        <f t="shared" si="2"/>
        <v>2.7648638933897018E-10</v>
      </c>
      <c r="L61" s="45">
        <f t="shared" si="7"/>
        <v>-41006.540741631208</v>
      </c>
      <c r="M61" s="48">
        <f t="shared" si="4"/>
        <v>154262.70088518501</v>
      </c>
      <c r="N61" s="46">
        <f t="shared" si="3"/>
        <v>-1.8917489796876907E-10</v>
      </c>
    </row>
    <row r="62" spans="1:14" s="6" customFormat="1" outlineLevel="1" x14ac:dyDescent="0.25">
      <c r="A62" s="43"/>
      <c r="B62" s="60"/>
      <c r="C62" s="60"/>
      <c r="D62" s="45"/>
      <c r="E62" s="45"/>
      <c r="F62" s="47"/>
      <c r="G62" s="45"/>
      <c r="H62" s="45"/>
      <c r="I62" s="45"/>
      <c r="J62" s="45"/>
      <c r="K62" s="59"/>
      <c r="L62" s="45"/>
      <c r="M62" s="48"/>
      <c r="N62" s="46"/>
    </row>
    <row r="63" spans="1:14" s="6" customFormat="1" x14ac:dyDescent="0.25">
      <c r="A63" s="69"/>
      <c r="B63" s="69"/>
      <c r="C63" s="69"/>
      <c r="D63" s="69"/>
      <c r="E63" s="69"/>
      <c r="F63" s="70"/>
      <c r="G63" s="69"/>
      <c r="H63" s="69"/>
      <c r="I63" s="69"/>
      <c r="J63" s="69"/>
      <c r="K63" s="69"/>
      <c r="L63" s="69"/>
      <c r="M63" s="71"/>
      <c r="N63" s="72"/>
    </row>
    <row r="64" spans="1:14" s="6" customFormat="1" x14ac:dyDescent="0.25">
      <c r="A64" s="73"/>
      <c r="B64" s="73"/>
      <c r="C64" s="73"/>
      <c r="D64" s="73"/>
      <c r="E64" s="73"/>
      <c r="F64" s="74"/>
      <c r="G64" s="73"/>
      <c r="H64" s="73"/>
      <c r="I64" s="73"/>
      <c r="J64" s="73"/>
      <c r="K64" s="73"/>
      <c r="L64" s="73"/>
      <c r="M64" s="73"/>
      <c r="N64" s="73"/>
    </row>
    <row r="65" spans="1:13" s="6" customFormat="1" ht="12.75" x14ac:dyDescent="0.2">
      <c r="A65" s="75"/>
      <c r="B65" s="76"/>
      <c r="C65" s="77"/>
      <c r="D65" s="77"/>
      <c r="E65" s="78"/>
      <c r="F65" s="77"/>
      <c r="G65" s="78"/>
      <c r="H65" s="78"/>
      <c r="I65" s="78"/>
      <c r="J65" s="78"/>
      <c r="K65" s="78"/>
      <c r="L65" s="78"/>
      <c r="M65" s="78"/>
    </row>
    <row r="66" spans="1:13" s="6" customFormat="1" ht="12.75" x14ac:dyDescent="0.2">
      <c r="A66" s="75"/>
      <c r="B66" s="77"/>
      <c r="C66" s="77"/>
      <c r="D66" s="77"/>
      <c r="E66" s="78"/>
      <c r="F66" s="77"/>
      <c r="G66" s="78"/>
      <c r="H66" s="78"/>
      <c r="I66" s="78"/>
      <c r="J66" s="78"/>
      <c r="K66" s="78"/>
      <c r="L66" s="78"/>
      <c r="M66" s="78"/>
    </row>
    <row r="67" spans="1:13" s="6" customFormat="1" x14ac:dyDescent="0.25">
      <c r="C67" s="78"/>
      <c r="D67" s="78"/>
      <c r="E67" s="78"/>
      <c r="F67" s="74"/>
      <c r="G67" s="78"/>
      <c r="H67" s="78"/>
      <c r="I67" s="78"/>
      <c r="J67" s="78"/>
      <c r="K67" s="78"/>
      <c r="L67" s="78"/>
      <c r="M67" s="78"/>
    </row>
    <row r="68" spans="1:13" s="6" customFormat="1" x14ac:dyDescent="0.25">
      <c r="C68" s="78"/>
      <c r="D68" s="78"/>
      <c r="E68" s="78"/>
      <c r="F68" s="74"/>
      <c r="G68" s="78"/>
      <c r="H68" s="78"/>
      <c r="I68" s="78"/>
      <c r="J68" s="78"/>
      <c r="K68" s="78"/>
      <c r="L68" s="78"/>
      <c r="M68" s="78"/>
    </row>
    <row r="69" spans="1:13" s="6" customFormat="1" x14ac:dyDescent="0.25">
      <c r="C69" s="78"/>
      <c r="D69" s="78"/>
      <c r="E69" s="78"/>
      <c r="F69" s="74"/>
      <c r="G69" s="78"/>
      <c r="H69" s="78"/>
      <c r="I69" s="78"/>
      <c r="J69" s="78"/>
      <c r="K69" s="78"/>
      <c r="L69" s="78"/>
      <c r="M69" s="78"/>
    </row>
    <row r="70" spans="1:13" s="6" customFormat="1" x14ac:dyDescent="0.25">
      <c r="C70" s="78"/>
      <c r="D70" s="78"/>
      <c r="E70" s="78"/>
      <c r="F70" s="74"/>
      <c r="G70" s="78"/>
      <c r="H70" s="78"/>
      <c r="I70" s="78"/>
      <c r="J70" s="78"/>
      <c r="K70" s="78"/>
      <c r="L70" s="78"/>
      <c r="M70" s="78"/>
    </row>
    <row r="71" spans="1:13" s="6" customFormat="1" x14ac:dyDescent="0.25">
      <c r="C71" s="78"/>
      <c r="D71" s="78"/>
      <c r="E71" s="78"/>
      <c r="F71" s="74"/>
      <c r="G71" s="78"/>
      <c r="H71" s="78"/>
      <c r="I71" s="78"/>
      <c r="J71" s="78"/>
      <c r="K71" s="78"/>
      <c r="L71" s="78"/>
      <c r="M71" s="78"/>
    </row>
    <row r="72" spans="1:13" s="6" customFormat="1" x14ac:dyDescent="0.25">
      <c r="C72" s="78"/>
      <c r="D72" s="78"/>
      <c r="E72" s="78"/>
      <c r="F72" s="74"/>
      <c r="G72" s="78"/>
      <c r="H72" s="78"/>
      <c r="I72" s="78"/>
      <c r="J72" s="78"/>
      <c r="K72" s="78"/>
      <c r="L72" s="78"/>
      <c r="M72" s="78"/>
    </row>
    <row r="73" spans="1:13" s="6" customFormat="1" x14ac:dyDescent="0.25">
      <c r="C73" s="78"/>
      <c r="D73" s="78"/>
      <c r="E73" s="78"/>
      <c r="F73" s="74"/>
      <c r="G73" s="78"/>
      <c r="H73" s="78"/>
      <c r="I73" s="78"/>
      <c r="J73" s="78"/>
      <c r="K73" s="78"/>
      <c r="L73" s="78"/>
      <c r="M73" s="78"/>
    </row>
    <row r="74" spans="1:13" s="6" customFormat="1" x14ac:dyDescent="0.25">
      <c r="C74" s="78"/>
      <c r="D74" s="78"/>
      <c r="E74" s="78"/>
      <c r="F74" s="74"/>
      <c r="G74" s="78"/>
      <c r="H74" s="78"/>
      <c r="I74" s="78"/>
      <c r="J74" s="78"/>
      <c r="K74" s="78"/>
      <c r="L74" s="78"/>
      <c r="M74" s="78"/>
    </row>
    <row r="75" spans="1:13" s="6" customFormat="1" x14ac:dyDescent="0.25">
      <c r="C75" s="78"/>
      <c r="D75" s="78"/>
      <c r="E75" s="78"/>
      <c r="F75" s="74"/>
      <c r="G75" s="78"/>
      <c r="H75" s="78"/>
      <c r="I75" s="78"/>
      <c r="J75" s="78"/>
      <c r="K75" s="78"/>
      <c r="L75" s="78"/>
      <c r="M75" s="78"/>
    </row>
    <row r="76" spans="1:13" s="6" customFormat="1" x14ac:dyDescent="0.25">
      <c r="C76" s="78"/>
      <c r="D76" s="78"/>
      <c r="E76" s="78"/>
      <c r="F76" s="74"/>
      <c r="G76" s="78"/>
      <c r="H76" s="78"/>
      <c r="I76" s="78"/>
      <c r="J76" s="78"/>
      <c r="K76" s="78"/>
      <c r="L76" s="78"/>
      <c r="M76" s="78"/>
    </row>
    <row r="77" spans="1:13" s="6" customFormat="1" x14ac:dyDescent="0.25">
      <c r="C77" s="78"/>
      <c r="D77" s="78"/>
      <c r="E77" s="78"/>
      <c r="F77" s="74"/>
      <c r="G77" s="78"/>
      <c r="H77" s="78"/>
      <c r="I77" s="78"/>
      <c r="J77" s="78"/>
      <c r="K77" s="78"/>
      <c r="L77" s="78"/>
      <c r="M77" s="78"/>
    </row>
    <row r="78" spans="1:13" s="6" customFormat="1" x14ac:dyDescent="0.25">
      <c r="C78" s="78"/>
      <c r="D78" s="78"/>
      <c r="E78" s="78"/>
      <c r="F78" s="74"/>
      <c r="G78" s="78"/>
      <c r="H78" s="78"/>
      <c r="I78" s="78"/>
      <c r="J78" s="78"/>
      <c r="K78" s="78"/>
      <c r="L78" s="78"/>
      <c r="M78" s="78"/>
    </row>
    <row r="79" spans="1:13" s="6" customFormat="1" x14ac:dyDescent="0.25">
      <c r="C79" s="78"/>
      <c r="D79" s="78"/>
      <c r="E79" s="78"/>
      <c r="F79" s="74"/>
      <c r="G79" s="78"/>
      <c r="H79" s="78"/>
      <c r="I79" s="78"/>
      <c r="J79" s="78"/>
      <c r="K79" s="78"/>
      <c r="L79" s="78"/>
      <c r="M79" s="78"/>
    </row>
    <row r="80" spans="1:13" s="6" customFormat="1" x14ac:dyDescent="0.25">
      <c r="C80" s="78"/>
      <c r="D80" s="78"/>
      <c r="E80" s="78"/>
      <c r="F80" s="74"/>
      <c r="G80" s="78"/>
      <c r="H80" s="78"/>
      <c r="I80" s="78"/>
      <c r="J80" s="78"/>
      <c r="K80" s="78"/>
      <c r="L80" s="78"/>
      <c r="M80" s="78"/>
    </row>
    <row r="81" spans="3:13" s="6" customFormat="1" x14ac:dyDescent="0.25">
      <c r="C81" s="78"/>
      <c r="D81" s="78"/>
      <c r="E81" s="78"/>
      <c r="F81" s="74"/>
      <c r="G81" s="78"/>
      <c r="H81" s="78"/>
      <c r="I81" s="78"/>
      <c r="J81" s="78"/>
      <c r="K81" s="78"/>
      <c r="L81" s="78"/>
      <c r="M81" s="78"/>
    </row>
    <row r="82" spans="3:13" s="6" customFormat="1" x14ac:dyDescent="0.25">
      <c r="C82" s="78"/>
      <c r="D82" s="78"/>
      <c r="E82" s="78"/>
      <c r="F82" s="74"/>
      <c r="G82" s="78"/>
      <c r="H82" s="78"/>
      <c r="I82" s="78"/>
      <c r="J82" s="78"/>
      <c r="K82" s="78"/>
      <c r="L82" s="78"/>
      <c r="M82" s="78"/>
    </row>
    <row r="83" spans="3:13" s="6" customFormat="1" x14ac:dyDescent="0.25">
      <c r="C83" s="78"/>
      <c r="D83" s="78"/>
      <c r="E83" s="78"/>
      <c r="F83" s="74"/>
      <c r="G83" s="78"/>
      <c r="H83" s="78"/>
      <c r="I83" s="78"/>
      <c r="J83" s="78"/>
      <c r="K83" s="78"/>
      <c r="L83" s="78"/>
      <c r="M83" s="78"/>
    </row>
    <row r="84" spans="3:13" s="6" customFormat="1" x14ac:dyDescent="0.25">
      <c r="C84" s="78"/>
      <c r="D84" s="78"/>
      <c r="E84" s="78"/>
      <c r="F84" s="74"/>
      <c r="G84" s="78"/>
      <c r="H84" s="78"/>
      <c r="I84" s="78"/>
      <c r="J84" s="78"/>
      <c r="K84" s="78"/>
      <c r="L84" s="78"/>
      <c r="M84" s="78"/>
    </row>
    <row r="85" spans="3:13" s="6" customFormat="1" x14ac:dyDescent="0.25">
      <c r="C85" s="78"/>
      <c r="D85" s="78"/>
      <c r="E85" s="78"/>
      <c r="F85" s="74"/>
      <c r="G85" s="78"/>
      <c r="H85" s="78"/>
      <c r="I85" s="78"/>
      <c r="J85" s="78"/>
      <c r="K85" s="78"/>
      <c r="L85" s="78"/>
      <c r="M85" s="78"/>
    </row>
    <row r="86" spans="3:13" s="6" customFormat="1" x14ac:dyDescent="0.25">
      <c r="C86" s="78"/>
      <c r="D86" s="78"/>
      <c r="E86" s="78"/>
      <c r="F86" s="74"/>
      <c r="G86" s="78"/>
      <c r="H86" s="78"/>
      <c r="I86" s="78"/>
      <c r="J86" s="78"/>
      <c r="K86" s="78"/>
      <c r="L86" s="78"/>
      <c r="M86" s="78"/>
    </row>
    <row r="87" spans="3:13" s="6" customFormat="1" x14ac:dyDescent="0.25">
      <c r="C87" s="78"/>
      <c r="D87" s="78"/>
      <c r="E87" s="78"/>
      <c r="F87" s="74"/>
      <c r="G87" s="78"/>
      <c r="H87" s="78"/>
      <c r="I87" s="78"/>
      <c r="J87" s="78"/>
      <c r="K87" s="78"/>
      <c r="L87" s="78"/>
      <c r="M87" s="78"/>
    </row>
    <row r="88" spans="3:13" s="6" customFormat="1" x14ac:dyDescent="0.25">
      <c r="C88" s="78"/>
      <c r="D88" s="78"/>
      <c r="E88" s="78"/>
      <c r="F88" s="74"/>
      <c r="G88" s="78"/>
      <c r="H88" s="78"/>
      <c r="I88" s="78"/>
      <c r="J88" s="78"/>
      <c r="K88" s="78"/>
      <c r="L88" s="78"/>
      <c r="M88" s="78"/>
    </row>
    <row r="89" spans="3:13" s="6" customFormat="1" x14ac:dyDescent="0.25">
      <c r="F89" s="79"/>
    </row>
    <row r="90" spans="3:13" s="6" customFormat="1" x14ac:dyDescent="0.25">
      <c r="F90" s="79"/>
    </row>
    <row r="91" spans="3:13" s="6" customFormat="1" x14ac:dyDescent="0.25">
      <c r="F91" s="79"/>
    </row>
    <row r="92" spans="3:13" s="6" customFormat="1" x14ac:dyDescent="0.25">
      <c r="F92" s="79"/>
    </row>
    <row r="93" spans="3:13" s="6" customFormat="1" x14ac:dyDescent="0.25">
      <c r="F93" s="79"/>
    </row>
    <row r="94" spans="3:13" s="6" customFormat="1" x14ac:dyDescent="0.25">
      <c r="F94" s="79"/>
    </row>
    <row r="95" spans="3:13" s="6" customFormat="1" x14ac:dyDescent="0.25">
      <c r="F95" s="79"/>
    </row>
    <row r="96" spans="3:13" s="6" customFormat="1" x14ac:dyDescent="0.25">
      <c r="F96" s="79"/>
    </row>
    <row r="97" spans="6:6" s="6" customFormat="1" x14ac:dyDescent="0.25">
      <c r="F97" s="79"/>
    </row>
    <row r="98" spans="6:6" s="6" customFormat="1" x14ac:dyDescent="0.25">
      <c r="F98" s="79"/>
    </row>
    <row r="99" spans="6:6" s="6" customFormat="1" x14ac:dyDescent="0.25">
      <c r="F99" s="79"/>
    </row>
    <row r="100" spans="6:6" s="6" customFormat="1" x14ac:dyDescent="0.25">
      <c r="F100" s="79"/>
    </row>
    <row r="101" spans="6:6" s="6" customFormat="1" x14ac:dyDescent="0.25">
      <c r="F101" s="79"/>
    </row>
    <row r="102" spans="6:6" s="6" customFormat="1" x14ac:dyDescent="0.25">
      <c r="F102" s="79"/>
    </row>
    <row r="103" spans="6:6" s="6" customFormat="1" x14ac:dyDescent="0.25">
      <c r="F103" s="79"/>
    </row>
    <row r="104" spans="6:6" s="6" customFormat="1" x14ac:dyDescent="0.25">
      <c r="F104" s="79"/>
    </row>
    <row r="105" spans="6:6" s="6" customFormat="1" x14ac:dyDescent="0.25">
      <c r="F105" s="79"/>
    </row>
    <row r="106" spans="6:6" s="6" customFormat="1" x14ac:dyDescent="0.25">
      <c r="F106" s="79"/>
    </row>
    <row r="107" spans="6:6" s="6" customFormat="1" x14ac:dyDescent="0.25">
      <c r="F107" s="79"/>
    </row>
    <row r="108" spans="6:6" s="6" customFormat="1" x14ac:dyDescent="0.25">
      <c r="F108" s="79"/>
    </row>
    <row r="109" spans="6:6" s="6" customFormat="1" x14ac:dyDescent="0.25">
      <c r="F109" s="79"/>
    </row>
    <row r="110" spans="6:6" s="6" customFormat="1" x14ac:dyDescent="0.25">
      <c r="F110" s="79"/>
    </row>
    <row r="111" spans="6:6" s="6" customFormat="1" x14ac:dyDescent="0.25">
      <c r="F111" s="79"/>
    </row>
    <row r="112" spans="6:6" s="6" customFormat="1" x14ac:dyDescent="0.25">
      <c r="F112" s="79"/>
    </row>
    <row r="113" spans="6:6" s="6" customFormat="1" x14ac:dyDescent="0.25">
      <c r="F113" s="79"/>
    </row>
    <row r="114" spans="6:6" s="6" customFormat="1" x14ac:dyDescent="0.25">
      <c r="F114" s="79"/>
    </row>
    <row r="115" spans="6:6" s="6" customFormat="1" x14ac:dyDescent="0.25">
      <c r="F115" s="79"/>
    </row>
    <row r="116" spans="6:6" s="6" customFormat="1" x14ac:dyDescent="0.25">
      <c r="F116" s="7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1"/>
  <sheetViews>
    <sheetView workbookViewId="0">
      <selection activeCell="E39" sqref="E39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7" width="11.5703125" bestFit="1" customWidth="1"/>
    <col min="10" max="10" width="12.28515625" bestFit="1" customWidth="1"/>
    <col min="11" max="11" width="11.28515625" bestFit="1" customWidth="1"/>
    <col min="12" max="12" width="9.7109375" bestFit="1" customWidth="1"/>
    <col min="14" max="15" width="10.5703125" bestFit="1" customWidth="1"/>
    <col min="16" max="16" width="11.5703125" bestFit="1" customWidth="1"/>
  </cols>
  <sheetData>
    <row r="1" spans="1:16" x14ac:dyDescent="0.25">
      <c r="A1" s="61" t="s">
        <v>79</v>
      </c>
    </row>
    <row r="3" spans="1:16" x14ac:dyDescent="0.25">
      <c r="B3" s="62">
        <v>18239211</v>
      </c>
      <c r="C3" s="62">
        <v>18239052</v>
      </c>
      <c r="J3" s="62">
        <v>28300131</v>
      </c>
      <c r="K3" s="62">
        <v>28300272</v>
      </c>
    </row>
    <row r="4" spans="1:16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6" s="66" customFormat="1" x14ac:dyDescent="0.25">
      <c r="A5" s="65">
        <v>43525</v>
      </c>
      <c r="B5" s="66">
        <f>'AMI Actual Tranche 1'!B5+'AMI Actual Tranche 2'!B5</f>
        <v>758881.99</v>
      </c>
      <c r="C5" s="66">
        <f>'AMI Actual Tranche 1'!C5+'AMI Actual Tranche 2'!C5</f>
        <v>345623.54</v>
      </c>
      <c r="D5" s="66">
        <f>'AMI Actual Tranche 1'!D5+'AMI Actual Tranche 2'!D5</f>
        <v>1104505.53</v>
      </c>
      <c r="E5" s="66">
        <f>'AMI Actual Tranche 1'!E5+'AMI Actual Tranche 2'!E5</f>
        <v>0</v>
      </c>
      <c r="F5" s="66">
        <f>'AMI Actual Tranche 1'!F5+'AMI Actual Tranche 2'!F5</f>
        <v>0</v>
      </c>
      <c r="G5" s="66">
        <f>'AMI Actual Tranche 1'!G5+'AMI Actual Tranche 2'!G5</f>
        <v>0</v>
      </c>
      <c r="H5" s="66">
        <f>'AMI Actual Tranche 1'!H5+'AMI Actual Tranche 2'!H5</f>
        <v>0</v>
      </c>
      <c r="I5" s="66">
        <f>'AMI Actual Tranche 1'!I5+'AMI Actual Tranche 2'!I5</f>
        <v>0</v>
      </c>
      <c r="J5" s="66">
        <f>'AMI Actual Tranche 1'!J5+'AMI Actual Tranche 2'!J5</f>
        <v>-213881.64</v>
      </c>
      <c r="K5" s="66">
        <f>'AMI Actual Tranche 1'!K5+'AMI Actual Tranche 2'!K5</f>
        <v>-92147.69</v>
      </c>
      <c r="L5" s="66">
        <f>'AMI Actual Tranche 1'!L5+'AMI Actual Tranche 2'!L5</f>
        <v>-306029.33</v>
      </c>
      <c r="M5" s="66">
        <f>'AMI Actual Tranche 1'!M5+'AMI Actual Tranche 2'!M5</f>
        <v>0</v>
      </c>
      <c r="N5" s="66">
        <f>'AMI Actual Tranche 1'!N5+'AMI Actual Tranche 2'!N5</f>
        <v>545000.35</v>
      </c>
      <c r="O5" s="66">
        <f>'AMI Actual Tranche 1'!O5+'AMI Actual Tranche 2'!O5</f>
        <v>253475.84999999998</v>
      </c>
      <c r="P5" s="66">
        <f>'AMI Actual Tranche 1'!P5+'AMI Actual Tranche 2'!P5</f>
        <v>798476.2</v>
      </c>
    </row>
    <row r="6" spans="1:16" s="66" customFormat="1" x14ac:dyDescent="0.25">
      <c r="A6" s="65">
        <v>43556</v>
      </c>
      <c r="B6" s="66">
        <f>'AMI Actual Tranche 1'!B6+'AMI Actual Tranche 2'!B6</f>
        <v>779649.36</v>
      </c>
      <c r="C6" s="66">
        <f>'AMI Actual Tranche 1'!C6+'AMI Actual Tranche 2'!C6</f>
        <v>349680.19</v>
      </c>
      <c r="D6" s="66">
        <f>'AMI Actual Tranche 1'!D6+'AMI Actual Tranche 2'!D6</f>
        <v>1129329.55</v>
      </c>
      <c r="E6" s="66">
        <f>'AMI Actual Tranche 1'!E6+'AMI Actual Tranche 2'!E6</f>
        <v>0</v>
      </c>
      <c r="F6" s="66">
        <f>'AMI Actual Tranche 1'!F6+'AMI Actual Tranche 2'!F6</f>
        <v>0</v>
      </c>
      <c r="G6" s="66">
        <f>'AMI Actual Tranche 1'!G6+'AMI Actual Tranche 2'!G6</f>
        <v>0</v>
      </c>
      <c r="H6" s="66">
        <f>'AMI Actual Tranche 1'!H6+'AMI Actual Tranche 2'!H6</f>
        <v>0</v>
      </c>
      <c r="I6" s="66">
        <f>'AMI Actual Tranche 1'!I6+'AMI Actual Tranche 2'!I6</f>
        <v>0</v>
      </c>
      <c r="J6" s="66">
        <f>'AMI Actual Tranche 1'!J6+'AMI Actual Tranche 2'!J6</f>
        <v>-109209.94</v>
      </c>
      <c r="K6" s="66">
        <f>'AMI Actual Tranche 1'!K6+'AMI Actual Tranche 2'!K6</f>
        <v>-53866.09</v>
      </c>
      <c r="L6" s="66">
        <f>'AMI Actual Tranche 1'!L6+'AMI Actual Tranche 2'!L6</f>
        <v>-163076.03</v>
      </c>
      <c r="M6" s="66">
        <f>'AMI Actual Tranche 1'!M6+'AMI Actual Tranche 2'!M6</f>
        <v>0</v>
      </c>
      <c r="N6" s="66">
        <f>'AMI Actual Tranche 1'!N6+'AMI Actual Tranche 2'!N6</f>
        <v>1215439.77</v>
      </c>
      <c r="O6" s="66">
        <f>'AMI Actual Tranche 1'!O6+'AMI Actual Tranche 2'!O6</f>
        <v>549289.95000000007</v>
      </c>
      <c r="P6" s="66">
        <f>'AMI Actual Tranche 1'!P6+'AMI Actual Tranche 2'!P6</f>
        <v>1764729.7200000002</v>
      </c>
    </row>
    <row r="7" spans="1:16" s="66" customFormat="1" x14ac:dyDescent="0.25">
      <c r="A7" s="65">
        <v>43586</v>
      </c>
      <c r="B7" s="66">
        <f>'AMI Actual Tranche 1'!B7+'AMI Actual Tranche 2'!B7</f>
        <v>794862.78</v>
      </c>
      <c r="C7" s="66">
        <f>'AMI Actual Tranche 1'!C7+'AMI Actual Tranche 2'!C7</f>
        <v>362546.85</v>
      </c>
      <c r="D7" s="66">
        <f>'AMI Actual Tranche 1'!D7+'AMI Actual Tranche 2'!D7</f>
        <v>1157409.6299999999</v>
      </c>
      <c r="E7" s="66">
        <f>'AMI Actual Tranche 1'!E7+'AMI Actual Tranche 2'!E7</f>
        <v>0</v>
      </c>
      <c r="F7" s="66">
        <f>'AMI Actual Tranche 1'!F7+'AMI Actual Tranche 2'!F7</f>
        <v>0</v>
      </c>
      <c r="G7" s="66">
        <f>'AMI Actual Tranche 1'!G7+'AMI Actual Tranche 2'!G7</f>
        <v>0</v>
      </c>
      <c r="H7" s="66">
        <f>'AMI Actual Tranche 1'!H7+'AMI Actual Tranche 2'!H7</f>
        <v>0</v>
      </c>
      <c r="I7" s="66">
        <f>'AMI Actual Tranche 1'!I7+'AMI Actual Tranche 2'!I7</f>
        <v>0</v>
      </c>
      <c r="J7" s="66">
        <f>'AMI Actual Tranche 1'!J7+'AMI Actual Tranche 2'!J7</f>
        <v>-166921.19</v>
      </c>
      <c r="K7" s="66">
        <f>'AMI Actual Tranche 1'!K7+'AMI Actual Tranche 2'!K7</f>
        <v>-76134.84</v>
      </c>
      <c r="L7" s="66">
        <f>'AMI Actual Tranche 1'!L7+'AMI Actual Tranche 2'!L7</f>
        <v>-243056.03</v>
      </c>
      <c r="M7" s="66">
        <f>'AMI Actual Tranche 1'!M7+'AMI Actual Tranche 2'!M7</f>
        <v>0</v>
      </c>
      <c r="N7" s="66">
        <f>'AMI Actual Tranche 1'!N7+'AMI Actual Tranche 2'!N7</f>
        <v>1843381.36</v>
      </c>
      <c r="O7" s="66">
        <f>'AMI Actual Tranche 1'!O7+'AMI Actual Tranche 2'!O7</f>
        <v>835701.96000000008</v>
      </c>
      <c r="P7" s="66">
        <f>'AMI Actual Tranche 1'!P7+'AMI Actual Tranche 2'!P7</f>
        <v>2679083.3200000003</v>
      </c>
    </row>
    <row r="8" spans="1:16" s="66" customFormat="1" x14ac:dyDescent="0.25">
      <c r="A8" s="65">
        <v>43617</v>
      </c>
      <c r="B8" s="66">
        <f>'AMI Actual Tranche 1'!B8+'AMI Actual Tranche 2'!B8</f>
        <v>819083.24</v>
      </c>
      <c r="C8" s="66">
        <f>'AMI Actual Tranche 1'!C8+'AMI Actual Tranche 2'!C8</f>
        <v>373107.61</v>
      </c>
      <c r="D8" s="66">
        <f>'AMI Actual Tranche 1'!D8+'AMI Actual Tranche 2'!D8</f>
        <v>1192190.8500000001</v>
      </c>
      <c r="E8" s="66">
        <f>'AMI Actual Tranche 1'!E8+'AMI Actual Tranche 2'!E8</f>
        <v>0</v>
      </c>
      <c r="F8" s="66">
        <f>'AMI Actual Tranche 1'!F8+'AMI Actual Tranche 2'!F8</f>
        <v>0</v>
      </c>
      <c r="G8" s="66">
        <f>'AMI Actual Tranche 1'!G8+'AMI Actual Tranche 2'!G8</f>
        <v>0</v>
      </c>
      <c r="H8" s="66">
        <f>'AMI Actual Tranche 1'!H8+'AMI Actual Tranche 2'!H8</f>
        <v>0</v>
      </c>
      <c r="I8" s="66">
        <f>'AMI Actual Tranche 1'!I8+'AMI Actual Tranche 2'!I8</f>
        <v>0</v>
      </c>
      <c r="J8" s="66">
        <f>'AMI Actual Tranche 1'!J8+'AMI Actual Tranche 2'!J8</f>
        <v>-172007.48</v>
      </c>
      <c r="K8" s="66">
        <f>'AMI Actual Tranche 1'!K8+'AMI Actual Tranche 2'!K8</f>
        <v>-78352.600000000006</v>
      </c>
      <c r="L8" s="66">
        <f>'AMI Actual Tranche 1'!L8+'AMI Actual Tranche 2'!L8</f>
        <v>-250360.08000000002</v>
      </c>
      <c r="M8" s="66">
        <f>'AMI Actual Tranche 1'!M8+'AMI Actual Tranche 2'!M8</f>
        <v>0</v>
      </c>
      <c r="N8" s="66">
        <f>'AMI Actual Tranche 1'!N8+'AMI Actual Tranche 2'!N8</f>
        <v>2490457.12</v>
      </c>
      <c r="O8" s="66">
        <f>'AMI Actual Tranche 1'!O8+'AMI Actual Tranche 2'!O8</f>
        <v>1130456.97</v>
      </c>
      <c r="P8" s="66">
        <f>'AMI Actual Tranche 1'!P8+'AMI Actual Tranche 2'!P8</f>
        <v>3620914.09</v>
      </c>
    </row>
    <row r="9" spans="1:16" s="66" customFormat="1" x14ac:dyDescent="0.25">
      <c r="A9" s="65">
        <v>43647</v>
      </c>
      <c r="B9" s="66">
        <f>'AMI Actual Tranche 1'!B9+'AMI Actual Tranche 2'!B9</f>
        <v>830371.78999999992</v>
      </c>
      <c r="C9" s="66">
        <f>'AMI Actual Tranche 1'!C9+'AMI Actual Tranche 2'!C9</f>
        <v>378290.87</v>
      </c>
      <c r="D9" s="66">
        <f>'AMI Actual Tranche 1'!D9+'AMI Actual Tranche 2'!D9</f>
        <v>1208662.6599999999</v>
      </c>
      <c r="E9" s="66">
        <f>'AMI Actual Tranche 1'!E9+'AMI Actual Tranche 2'!E9</f>
        <v>0</v>
      </c>
      <c r="F9" s="66">
        <f>'AMI Actual Tranche 1'!F9+'AMI Actual Tranche 2'!F9</f>
        <v>0</v>
      </c>
      <c r="G9" s="66">
        <f>'AMI Actual Tranche 1'!G9+'AMI Actual Tranche 2'!G9</f>
        <v>0</v>
      </c>
      <c r="H9" s="66">
        <f>'AMI Actual Tranche 1'!H9+'AMI Actual Tranche 2'!H9</f>
        <v>0</v>
      </c>
      <c r="I9" s="66">
        <f>'AMI Actual Tranche 1'!I9+'AMI Actual Tranche 2'!I9</f>
        <v>0</v>
      </c>
      <c r="J9" s="66">
        <f>'AMI Actual Tranche 1'!J9+'AMI Actual Tranche 2'!J9</f>
        <v>-174378.07</v>
      </c>
      <c r="K9" s="66">
        <f>'AMI Actual Tranche 1'!K9+'AMI Actual Tranche 2'!K9</f>
        <v>-79441.08</v>
      </c>
      <c r="L9" s="66">
        <f>'AMI Actual Tranche 1'!L9+'AMI Actual Tranche 2'!L9</f>
        <v>-253819.15</v>
      </c>
      <c r="M9" s="66">
        <f>'AMI Actual Tranche 1'!M9+'AMI Actual Tranche 2'!M9</f>
        <v>0</v>
      </c>
      <c r="N9" s="66">
        <f>'AMI Actual Tranche 1'!N9+'AMI Actual Tranche 2'!N9</f>
        <v>3146450.8400000003</v>
      </c>
      <c r="O9" s="66">
        <f>'AMI Actual Tranche 1'!O9+'AMI Actual Tranche 2'!O9</f>
        <v>1429306.76</v>
      </c>
      <c r="P9" s="66">
        <f>'AMI Actual Tranche 1'!P9+'AMI Actual Tranche 2'!P9</f>
        <v>4575757.6000000006</v>
      </c>
    </row>
    <row r="10" spans="1:16" s="66" customFormat="1" x14ac:dyDescent="0.25">
      <c r="A10" s="65">
        <v>43678</v>
      </c>
      <c r="B10" s="66">
        <f>'AMI Actual Tranche 1'!B10+'AMI Actual Tranche 2'!B10</f>
        <v>839678.59</v>
      </c>
      <c r="C10" s="66">
        <f>'AMI Actual Tranche 1'!C10+'AMI Actual Tranche 2'!C10</f>
        <v>385372.68</v>
      </c>
      <c r="D10" s="66">
        <f>'AMI Actual Tranche 1'!D10+'AMI Actual Tranche 2'!D10</f>
        <v>1225051.27</v>
      </c>
      <c r="E10" s="66">
        <f>'AMI Actual Tranche 1'!E10+'AMI Actual Tranche 2'!E10</f>
        <v>0</v>
      </c>
      <c r="F10" s="66">
        <f>'AMI Actual Tranche 1'!F10+'AMI Actual Tranche 2'!F10</f>
        <v>0</v>
      </c>
      <c r="G10" s="66">
        <f>'AMI Actual Tranche 1'!G10+'AMI Actual Tranche 2'!G10</f>
        <v>0</v>
      </c>
      <c r="H10" s="66">
        <f>'AMI Actual Tranche 1'!H10+'AMI Actual Tranche 2'!H10</f>
        <v>0</v>
      </c>
      <c r="I10" s="66">
        <f>'AMI Actual Tranche 1'!I10+'AMI Actual Tranche 2'!I10</f>
        <v>0</v>
      </c>
      <c r="J10" s="66">
        <f>'AMI Actual Tranche 1'!J10+'AMI Actual Tranche 2'!J10</f>
        <v>-176332.50999999998</v>
      </c>
      <c r="K10" s="66">
        <f>'AMI Actual Tranche 1'!K10+'AMI Actual Tranche 2'!K10</f>
        <v>-80928.259999999995</v>
      </c>
      <c r="L10" s="66">
        <f>'AMI Actual Tranche 1'!L10+'AMI Actual Tranche 2'!L10</f>
        <v>-257260.77</v>
      </c>
      <c r="M10" s="66">
        <f>'AMI Actual Tranche 1'!M10+'AMI Actual Tranche 2'!M10</f>
        <v>0</v>
      </c>
      <c r="N10" s="66">
        <f>'AMI Actual Tranche 1'!N10+'AMI Actual Tranche 2'!N10</f>
        <v>3809796.9200000004</v>
      </c>
      <c r="O10" s="66">
        <f>'AMI Actual Tranche 1'!O10+'AMI Actual Tranche 2'!O10</f>
        <v>1733751.18</v>
      </c>
      <c r="P10" s="66">
        <f>'AMI Actual Tranche 1'!P10+'AMI Actual Tranche 2'!P10</f>
        <v>5543548.0999999996</v>
      </c>
    </row>
    <row r="11" spans="1:16" s="66" customFormat="1" x14ac:dyDescent="0.25">
      <c r="A11" s="65">
        <v>43709</v>
      </c>
      <c r="B11" s="66">
        <f>'AMI Actual Tranche 1'!B11+'AMI Actual Tranche 2'!B11</f>
        <v>1024206.6799999999</v>
      </c>
      <c r="C11" s="66">
        <f>'AMI Actual Tranche 1'!C11+'AMI Actual Tranche 2'!C11</f>
        <v>464569.3</v>
      </c>
      <c r="D11" s="66">
        <f>'AMI Actual Tranche 1'!D11+'AMI Actual Tranche 2'!D11</f>
        <v>1488775.98</v>
      </c>
      <c r="E11" s="66">
        <f>'AMI Actual Tranche 1'!E11+'AMI Actual Tranche 2'!E11</f>
        <v>0</v>
      </c>
      <c r="F11" s="66">
        <f>'AMI Actual Tranche 1'!F11+'AMI Actual Tranche 2'!F11</f>
        <v>0</v>
      </c>
      <c r="G11" s="66">
        <f>'AMI Actual Tranche 1'!G11+'AMI Actual Tranche 2'!G11</f>
        <v>0</v>
      </c>
      <c r="H11" s="66">
        <f>'AMI Actual Tranche 1'!H11+'AMI Actual Tranche 2'!H11</f>
        <v>0</v>
      </c>
      <c r="I11" s="66">
        <f>'AMI Actual Tranche 1'!I11+'AMI Actual Tranche 2'!I11</f>
        <v>0</v>
      </c>
      <c r="J11" s="66">
        <f>'AMI Actual Tranche 1'!J11+'AMI Actual Tranche 2'!J11</f>
        <v>-215083.41</v>
      </c>
      <c r="K11" s="66">
        <f>'AMI Actual Tranche 1'!K11+'AMI Actual Tranche 2'!K11</f>
        <v>-97559.56</v>
      </c>
      <c r="L11" s="66">
        <f>'AMI Actual Tranche 1'!L11+'AMI Actual Tranche 2'!L11</f>
        <v>-312642.97000000003</v>
      </c>
      <c r="M11" s="66">
        <f>'AMI Actual Tranche 1'!M11+'AMI Actual Tranche 2'!M11</f>
        <v>0</v>
      </c>
      <c r="N11" s="66">
        <f>'AMI Actual Tranche 1'!N11+'AMI Actual Tranche 2'!N11</f>
        <v>4618920.1900000013</v>
      </c>
      <c r="O11" s="66">
        <f>'AMI Actual Tranche 1'!O11+'AMI Actual Tranche 2'!O11</f>
        <v>2100760.92</v>
      </c>
      <c r="P11" s="66">
        <f>'AMI Actual Tranche 1'!P11+'AMI Actual Tranche 2'!P11</f>
        <v>6719681.1100000003</v>
      </c>
    </row>
    <row r="12" spans="1:16" s="66" customFormat="1" x14ac:dyDescent="0.25">
      <c r="A12" s="65">
        <v>43739</v>
      </c>
      <c r="B12" s="66">
        <f>'AMI Actual Tranche 1'!B12+'AMI Actual Tranche 2'!B12</f>
        <v>963911.66999999993</v>
      </c>
      <c r="C12" s="66">
        <f>'AMI Actual Tranche 1'!C12+'AMI Actual Tranche 2'!C12</f>
        <v>416325.22</v>
      </c>
      <c r="D12" s="66">
        <f>'AMI Actual Tranche 1'!D12+'AMI Actual Tranche 2'!D12</f>
        <v>1380236.89</v>
      </c>
      <c r="E12" s="66">
        <f>'AMI Actual Tranche 1'!E12+'AMI Actual Tranche 2'!E12</f>
        <v>0</v>
      </c>
      <c r="F12" s="66">
        <f>'AMI Actual Tranche 1'!F12+'AMI Actual Tranche 2'!F12</f>
        <v>0</v>
      </c>
      <c r="G12" s="66">
        <f>'AMI Actual Tranche 1'!G12+'AMI Actual Tranche 2'!G12</f>
        <v>0</v>
      </c>
      <c r="H12" s="66">
        <f>'AMI Actual Tranche 1'!H12+'AMI Actual Tranche 2'!H12</f>
        <v>0</v>
      </c>
      <c r="I12" s="66">
        <f>'AMI Actual Tranche 1'!I12+'AMI Actual Tranche 2'!I12</f>
        <v>0</v>
      </c>
      <c r="J12" s="66">
        <f>'AMI Actual Tranche 1'!J12+'AMI Actual Tranche 2'!J12</f>
        <v>-202421.44</v>
      </c>
      <c r="K12" s="66">
        <f>'AMI Actual Tranche 1'!K12+'AMI Actual Tranche 2'!K12</f>
        <v>-87428.3</v>
      </c>
      <c r="L12" s="66">
        <f>'AMI Actual Tranche 1'!L12+'AMI Actual Tranche 2'!L12</f>
        <v>-289849.74</v>
      </c>
      <c r="M12" s="66">
        <f>'AMI Actual Tranche 1'!M12+'AMI Actual Tranche 2'!M12</f>
        <v>0</v>
      </c>
      <c r="N12" s="66">
        <f>'AMI Actual Tranche 1'!N12+'AMI Actual Tranche 2'!N12</f>
        <v>5380410.4200000009</v>
      </c>
      <c r="O12" s="66">
        <f>'AMI Actual Tranche 1'!O12+'AMI Actual Tranche 2'!O12</f>
        <v>2429657.8400000003</v>
      </c>
      <c r="P12" s="66">
        <f>'AMI Actual Tranche 1'!P12+'AMI Actual Tranche 2'!P12</f>
        <v>7810068.2599999998</v>
      </c>
    </row>
    <row r="13" spans="1:16" s="66" customFormat="1" x14ac:dyDescent="0.25">
      <c r="A13" s="65">
        <v>43770</v>
      </c>
      <c r="B13" s="66">
        <f>'AMI Actual Tranche 1'!B13+'AMI Actual Tranche 2'!B13</f>
        <v>976110.1</v>
      </c>
      <c r="C13" s="66">
        <f>'AMI Actual Tranche 1'!C13+'AMI Actual Tranche 2'!C13</f>
        <v>426338.04</v>
      </c>
      <c r="D13" s="66">
        <f>'AMI Actual Tranche 1'!D13+'AMI Actual Tranche 2'!D13</f>
        <v>1402448.1400000001</v>
      </c>
      <c r="E13" s="66">
        <f>'AMI Actual Tranche 1'!E13+'AMI Actual Tranche 2'!E13</f>
        <v>0</v>
      </c>
      <c r="F13" s="66">
        <f>'AMI Actual Tranche 1'!F13+'AMI Actual Tranche 2'!F13</f>
        <v>0</v>
      </c>
      <c r="G13" s="66">
        <f>'AMI Actual Tranche 1'!G13+'AMI Actual Tranche 2'!G13</f>
        <v>0</v>
      </c>
      <c r="H13" s="66">
        <f>'AMI Actual Tranche 1'!H13+'AMI Actual Tranche 2'!H13</f>
        <v>0</v>
      </c>
      <c r="I13" s="66">
        <f>'AMI Actual Tranche 1'!I13+'AMI Actual Tranche 2'!I13</f>
        <v>0</v>
      </c>
      <c r="J13" s="66">
        <f>'AMI Actual Tranche 1'!J13+'AMI Actual Tranche 2'!J13</f>
        <v>-204983.12</v>
      </c>
      <c r="K13" s="66">
        <f>'AMI Actual Tranche 1'!K13+'AMI Actual Tranche 2'!K13</f>
        <v>-89530.98</v>
      </c>
      <c r="L13" s="66">
        <f>'AMI Actual Tranche 1'!L13+'AMI Actual Tranche 2'!L13</f>
        <v>-294514.09999999998</v>
      </c>
      <c r="M13" s="66">
        <f>'AMI Actual Tranche 1'!M13+'AMI Actual Tranche 2'!M13</f>
        <v>0</v>
      </c>
      <c r="N13" s="66">
        <f>'AMI Actual Tranche 1'!N13+'AMI Actual Tranche 2'!N13</f>
        <v>6151537.4000000004</v>
      </c>
      <c r="O13" s="66">
        <f>'AMI Actual Tranche 1'!O13+'AMI Actual Tranche 2'!O13</f>
        <v>2766464.9</v>
      </c>
      <c r="P13" s="66">
        <f>'AMI Actual Tranche 1'!P13+'AMI Actual Tranche 2'!P13</f>
        <v>8918002.3000000007</v>
      </c>
    </row>
    <row r="14" spans="1:16" s="66" customFormat="1" x14ac:dyDescent="0.25">
      <c r="A14" s="65">
        <v>43800</v>
      </c>
      <c r="B14" s="66">
        <f>'AMI Actual Tranche 1'!B14+'AMI Actual Tranche 2'!B14</f>
        <v>999745.02</v>
      </c>
      <c r="C14" s="66">
        <f>'AMI Actual Tranche 1'!C14+'AMI Actual Tranche 2'!C14</f>
        <v>442666.57</v>
      </c>
      <c r="D14" s="66">
        <f>'AMI Actual Tranche 1'!D14+'AMI Actual Tranche 2'!D14</f>
        <v>1442411.59</v>
      </c>
      <c r="E14" s="66">
        <f>'AMI Actual Tranche 1'!E14+'AMI Actual Tranche 2'!E14</f>
        <v>0</v>
      </c>
      <c r="F14" s="66">
        <f>'AMI Actual Tranche 1'!F14+'AMI Actual Tranche 2'!F14</f>
        <v>0</v>
      </c>
      <c r="G14" s="66">
        <f>'AMI Actual Tranche 1'!G14+'AMI Actual Tranche 2'!G14</f>
        <v>0</v>
      </c>
      <c r="H14" s="66">
        <f>'AMI Actual Tranche 1'!H14+'AMI Actual Tranche 2'!H14</f>
        <v>0</v>
      </c>
      <c r="I14" s="66">
        <f>'AMI Actual Tranche 1'!I14+'AMI Actual Tranche 2'!I14</f>
        <v>0</v>
      </c>
      <c r="J14" s="66">
        <f>'AMI Actual Tranche 1'!J14+'AMI Actual Tranche 2'!J14</f>
        <v>-209946.45</v>
      </c>
      <c r="K14" s="66">
        <f>'AMI Actual Tranche 1'!K14+'AMI Actual Tranche 2'!K14</f>
        <v>-92959.99</v>
      </c>
      <c r="L14" s="66">
        <f>'AMI Actual Tranche 1'!L14+'AMI Actual Tranche 2'!L14</f>
        <v>-302906.44000000006</v>
      </c>
      <c r="M14" s="66">
        <f>'AMI Actual Tranche 1'!M14+'AMI Actual Tranche 2'!M14</f>
        <v>0</v>
      </c>
      <c r="N14" s="66">
        <f>'AMI Actual Tranche 1'!N14+'AMI Actual Tranche 2'!N14</f>
        <v>6941335.9700000007</v>
      </c>
      <c r="O14" s="66">
        <f>'AMI Actual Tranche 1'!O14+'AMI Actual Tranche 2'!O14</f>
        <v>3116171.48</v>
      </c>
      <c r="P14" s="66">
        <f>'AMI Actual Tranche 1'!P14+'AMI Actual Tranche 2'!P14</f>
        <v>10057507.449999999</v>
      </c>
    </row>
    <row r="15" spans="1:16" s="66" customFormat="1" x14ac:dyDescent="0.25">
      <c r="A15" s="65">
        <v>43831</v>
      </c>
      <c r="B15" s="66">
        <f>'AMI Actual Tranche 1'!B15+'AMI Actual Tranche 2'!B15</f>
        <v>1051447.5</v>
      </c>
      <c r="C15" s="66">
        <f>'AMI Actual Tranche 1'!C15+'AMI Actual Tranche 2'!C15</f>
        <v>455730.64999999997</v>
      </c>
      <c r="D15" s="66">
        <f>'AMI Actual Tranche 1'!D15+'AMI Actual Tranche 2'!D15</f>
        <v>1507178.15</v>
      </c>
      <c r="E15" s="66">
        <f>'AMI Actual Tranche 1'!E15+'AMI Actual Tranche 2'!E15</f>
        <v>0</v>
      </c>
      <c r="F15" s="66">
        <f>'AMI Actual Tranche 1'!F15+'AMI Actual Tranche 2'!F15</f>
        <v>0</v>
      </c>
      <c r="G15" s="66">
        <f>'AMI Actual Tranche 1'!G15+'AMI Actual Tranche 2'!G15</f>
        <v>0</v>
      </c>
      <c r="H15" s="66">
        <f>'AMI Actual Tranche 1'!H15+'AMI Actual Tranche 2'!H15</f>
        <v>0</v>
      </c>
      <c r="I15" s="66">
        <f>'AMI Actual Tranche 1'!I15+'AMI Actual Tranche 2'!I15</f>
        <v>0</v>
      </c>
      <c r="J15" s="66">
        <f>'AMI Actual Tranche 1'!J15+'AMI Actual Tranche 2'!J15</f>
        <v>-220803.97999999998</v>
      </c>
      <c r="K15" s="66">
        <f>'AMI Actual Tranche 1'!K15+'AMI Actual Tranche 2'!K15</f>
        <v>-95703.44</v>
      </c>
      <c r="L15" s="66">
        <f>'AMI Actual Tranche 1'!L15+'AMI Actual Tranche 2'!L15</f>
        <v>-316507.42000000004</v>
      </c>
      <c r="M15" s="66">
        <f>'AMI Actual Tranche 1'!M15+'AMI Actual Tranche 2'!M15</f>
        <v>0</v>
      </c>
      <c r="N15" s="66">
        <f>'AMI Actual Tranche 1'!N15+'AMI Actual Tranche 2'!N15</f>
        <v>7771979.4900000002</v>
      </c>
      <c r="O15" s="66">
        <f>'AMI Actual Tranche 1'!O15+'AMI Actual Tranche 2'!O15</f>
        <v>3476198.69</v>
      </c>
      <c r="P15" s="66">
        <f>'AMI Actual Tranche 1'!P15+'AMI Actual Tranche 2'!P15</f>
        <v>11248178.18</v>
      </c>
    </row>
    <row r="16" spans="1:16" s="66" customFormat="1" x14ac:dyDescent="0.25">
      <c r="A16" s="65">
        <v>43862</v>
      </c>
      <c r="B16" s="66">
        <f>'AMI Actual Tranche 1'!B16+'AMI Actual Tranche 2'!B16</f>
        <v>1039193.74</v>
      </c>
      <c r="C16" s="66">
        <f>'AMI Actual Tranche 1'!C16+'AMI Actual Tranche 2'!C16</f>
        <v>453999.24</v>
      </c>
      <c r="D16" s="66">
        <f>'AMI Actual Tranche 1'!D16+'AMI Actual Tranche 2'!D16</f>
        <v>1493192.98</v>
      </c>
      <c r="E16" s="66">
        <f>'AMI Actual Tranche 1'!E16+'AMI Actual Tranche 2'!E16</f>
        <v>0</v>
      </c>
      <c r="F16" s="66">
        <f>'AMI Actual Tranche 1'!F16+'AMI Actual Tranche 2'!F16</f>
        <v>0</v>
      </c>
      <c r="G16" s="66">
        <f>'AMI Actual Tranche 1'!G16+'AMI Actual Tranche 2'!G16</f>
        <v>0</v>
      </c>
      <c r="H16" s="66">
        <f>'AMI Actual Tranche 1'!H16+'AMI Actual Tranche 2'!H16</f>
        <v>0</v>
      </c>
      <c r="I16" s="66">
        <f>'AMI Actual Tranche 1'!I16+'AMI Actual Tranche 2'!I16</f>
        <v>0</v>
      </c>
      <c r="J16" s="66">
        <f>'AMI Actual Tranche 1'!J16+'AMI Actual Tranche 2'!J16</f>
        <v>-218230.68</v>
      </c>
      <c r="K16" s="66">
        <f>'AMI Actual Tranche 1'!K16+'AMI Actual Tranche 2'!K16</f>
        <v>-95339.840000000011</v>
      </c>
      <c r="L16" s="66">
        <f>'AMI Actual Tranche 1'!L16+'AMI Actual Tranche 2'!L16</f>
        <v>-313570.51999999996</v>
      </c>
      <c r="M16" s="66">
        <f>'AMI Actual Tranche 1'!M16+'AMI Actual Tranche 2'!M16</f>
        <v>0</v>
      </c>
      <c r="N16" s="66">
        <f>'AMI Actual Tranche 1'!N16+'AMI Actual Tranche 2'!N16</f>
        <v>8592942.5500000007</v>
      </c>
      <c r="O16" s="66">
        <f>'AMI Actual Tranche 1'!O16+'AMI Actual Tranche 2'!O16</f>
        <v>3834858.09</v>
      </c>
      <c r="P16" s="66">
        <f>'AMI Actual Tranche 1'!P16+'AMI Actual Tranche 2'!P16</f>
        <v>12427800.640000001</v>
      </c>
    </row>
    <row r="17" spans="1:16" s="66" customFormat="1" x14ac:dyDescent="0.25">
      <c r="A17" s="65">
        <v>43891</v>
      </c>
      <c r="B17" s="66">
        <f>'AMI Actual Tranche 1'!B17+'AMI Actual Tranche 2'!B17</f>
        <v>1046764.9</v>
      </c>
      <c r="C17" s="66">
        <f>'AMI Actual Tranche 1'!C17+'AMI Actual Tranche 2'!C17</f>
        <v>463698.42</v>
      </c>
      <c r="D17" s="66">
        <f>'AMI Actual Tranche 1'!D17+'AMI Actual Tranche 2'!D17</f>
        <v>1510463.32</v>
      </c>
      <c r="E17" s="66">
        <f>'AMI Actual Tranche 1'!E17+'AMI Actual Tranche 2'!E17</f>
        <v>0</v>
      </c>
      <c r="F17" s="66">
        <f>'AMI Actual Tranche 1'!F17+'AMI Actual Tranche 2'!F17</f>
        <v>0</v>
      </c>
      <c r="G17" s="66">
        <f>'AMI Actual Tranche 1'!G17+'AMI Actual Tranche 2'!G17</f>
        <v>0</v>
      </c>
      <c r="H17" s="66">
        <f>'AMI Actual Tranche 1'!H17+'AMI Actual Tranche 2'!H17</f>
        <v>0</v>
      </c>
      <c r="I17" s="66">
        <f>'AMI Actual Tranche 1'!I17+'AMI Actual Tranche 2'!I17</f>
        <v>0</v>
      </c>
      <c r="J17" s="66">
        <f>'AMI Actual Tranche 1'!J17+'AMI Actual Tranche 2'!J17</f>
        <v>-219820.63</v>
      </c>
      <c r="K17" s="66">
        <f>'AMI Actual Tranche 1'!K17+'AMI Actual Tranche 2'!K17</f>
        <v>-97376.66</v>
      </c>
      <c r="L17" s="66">
        <f>'AMI Actual Tranche 1'!L17+'AMI Actual Tranche 2'!L17</f>
        <v>-317197.28999999998</v>
      </c>
      <c r="M17" s="66">
        <f>'AMI Actual Tranche 1'!M17+'AMI Actual Tranche 2'!M17</f>
        <v>0</v>
      </c>
      <c r="N17" s="66">
        <f>'AMI Actual Tranche 1'!N17+'AMI Actual Tranche 2'!N17</f>
        <v>9419886.8200000003</v>
      </c>
      <c r="O17" s="66">
        <f>'AMI Actual Tranche 1'!O17+'AMI Actual Tranche 2'!O17</f>
        <v>4201179.8500000006</v>
      </c>
      <c r="P17" s="66">
        <f>'AMI Actual Tranche 1'!P17+'AMI Actual Tranche 2'!P17</f>
        <v>13621066.67</v>
      </c>
    </row>
    <row r="18" spans="1:16" s="66" customFormat="1" x14ac:dyDescent="0.25">
      <c r="A18" s="65">
        <v>43922</v>
      </c>
      <c r="B18" s="66">
        <f>'AMI Actual Tranche 1'!B18+'AMI Actual Tranche 2'!B18</f>
        <v>0</v>
      </c>
      <c r="C18" s="66">
        <f>'AMI Actual Tranche 1'!C18+'AMI Actual Tranche 2'!C18</f>
        <v>0</v>
      </c>
      <c r="D18" s="66">
        <f>'AMI Actual Tranche 1'!D18+'AMI Actual Tranche 2'!D18</f>
        <v>0</v>
      </c>
      <c r="E18" s="66">
        <f>'AMI Actual Tranche 1'!E18+'AMI Actual Tranche 2'!E18</f>
        <v>0</v>
      </c>
      <c r="F18" s="66">
        <f>'AMI Actual Tranche 1'!F18+'AMI Actual Tranche 2'!F18</f>
        <v>0</v>
      </c>
      <c r="G18" s="66">
        <f>'AMI Actual Tranche 1'!G18+'AMI Actual Tranche 2'!G18</f>
        <v>0</v>
      </c>
      <c r="H18" s="66">
        <f>'AMI Actual Tranche 1'!H18+'AMI Actual Tranche 2'!H18</f>
        <v>0</v>
      </c>
      <c r="I18" s="66">
        <f>'AMI Actual Tranche 1'!I18+'AMI Actual Tranche 2'!I18</f>
        <v>0</v>
      </c>
      <c r="J18" s="66">
        <f>'AMI Actual Tranche 1'!J18+'AMI Actual Tranche 2'!J18</f>
        <v>0</v>
      </c>
      <c r="K18" s="66">
        <f>'AMI Actual Tranche 1'!K18+'AMI Actual Tranche 2'!K18</f>
        <v>0</v>
      </c>
      <c r="L18" s="66">
        <f>'AMI Actual Tranche 1'!L18+'AMI Actual Tranche 2'!L18</f>
        <v>0</v>
      </c>
      <c r="M18" s="66">
        <f>'AMI Actual Tranche 1'!M18+'AMI Actual Tranche 2'!M18</f>
        <v>0</v>
      </c>
      <c r="N18" s="66">
        <f>'AMI Actual Tranche 1'!N18+'AMI Actual Tranche 2'!N18</f>
        <v>9419886.8200000003</v>
      </c>
      <c r="O18" s="66">
        <f>'AMI Actual Tranche 1'!O18+'AMI Actual Tranche 2'!O18</f>
        <v>4201179.8500000006</v>
      </c>
      <c r="P18" s="66">
        <f>'AMI Actual Tranche 1'!P18+'AMI Actual Tranche 2'!P18</f>
        <v>13621066.67</v>
      </c>
    </row>
    <row r="19" spans="1:16" s="66" customFormat="1" x14ac:dyDescent="0.25">
      <c r="A19" s="65">
        <v>43952</v>
      </c>
      <c r="B19" s="66">
        <f>'AMI Actual Tranche 1'!B19+'AMI Actual Tranche 2'!B19</f>
        <v>0</v>
      </c>
      <c r="C19" s="66">
        <f>'AMI Actual Tranche 1'!C19+'AMI Actual Tranche 2'!C19</f>
        <v>0</v>
      </c>
      <c r="D19" s="66">
        <f>'AMI Actual Tranche 1'!D19+'AMI Actual Tranche 2'!D19</f>
        <v>0</v>
      </c>
      <c r="E19" s="66">
        <f>'AMI Actual Tranche 1'!E19+'AMI Actual Tranche 2'!E19</f>
        <v>0</v>
      </c>
      <c r="F19" s="66">
        <f>'AMI Actual Tranche 1'!F19+'AMI Actual Tranche 2'!F19</f>
        <v>0</v>
      </c>
      <c r="G19" s="66">
        <f>'AMI Actual Tranche 1'!G19+'AMI Actual Tranche 2'!G19</f>
        <v>0</v>
      </c>
      <c r="H19" s="66">
        <f>'AMI Actual Tranche 1'!H19+'AMI Actual Tranche 2'!H19</f>
        <v>0</v>
      </c>
      <c r="I19" s="66">
        <f>'AMI Actual Tranche 1'!I19+'AMI Actual Tranche 2'!I19</f>
        <v>0</v>
      </c>
      <c r="J19" s="66">
        <f>'AMI Actual Tranche 1'!J19+'AMI Actual Tranche 2'!J19</f>
        <v>0</v>
      </c>
      <c r="K19" s="66">
        <f>'AMI Actual Tranche 1'!K19+'AMI Actual Tranche 2'!K19</f>
        <v>0</v>
      </c>
      <c r="L19" s="66">
        <f>'AMI Actual Tranche 1'!L19+'AMI Actual Tranche 2'!L19</f>
        <v>0</v>
      </c>
      <c r="M19" s="66">
        <f>'AMI Actual Tranche 1'!M19+'AMI Actual Tranche 2'!M19</f>
        <v>0</v>
      </c>
      <c r="N19" s="66">
        <f>'AMI Actual Tranche 1'!N19+'AMI Actual Tranche 2'!N19</f>
        <v>9419886.8200000003</v>
      </c>
      <c r="O19" s="66">
        <f>'AMI Actual Tranche 1'!O19+'AMI Actual Tranche 2'!O19</f>
        <v>4201179.8500000006</v>
      </c>
      <c r="P19" s="66">
        <f>'AMI Actual Tranche 1'!P19+'AMI Actual Tranche 2'!P19</f>
        <v>13621066.67</v>
      </c>
    </row>
    <row r="20" spans="1:16" s="66" customFormat="1" x14ac:dyDescent="0.25">
      <c r="A20" s="65">
        <v>43983</v>
      </c>
      <c r="B20" s="66">
        <f>'AMI Actual Tranche 1'!B20+'AMI Actual Tranche 2'!B20</f>
        <v>0</v>
      </c>
      <c r="C20" s="66">
        <f>'AMI Actual Tranche 1'!C20+'AMI Actual Tranche 2'!C20</f>
        <v>0</v>
      </c>
      <c r="D20" s="66">
        <f>'AMI Actual Tranche 1'!D20+'AMI Actual Tranche 2'!D20</f>
        <v>0</v>
      </c>
      <c r="E20" s="66">
        <f>'AMI Actual Tranche 1'!E20+'AMI Actual Tranche 2'!E20</f>
        <v>0</v>
      </c>
      <c r="F20" s="66">
        <f>'AMI Actual Tranche 1'!F20+'AMI Actual Tranche 2'!F20</f>
        <v>0</v>
      </c>
      <c r="G20" s="66">
        <f>'AMI Actual Tranche 1'!G20+'AMI Actual Tranche 2'!G20</f>
        <v>0</v>
      </c>
      <c r="H20" s="66">
        <f>'AMI Actual Tranche 1'!H20+'AMI Actual Tranche 2'!H20</f>
        <v>0</v>
      </c>
      <c r="I20" s="66">
        <f>'AMI Actual Tranche 1'!I20+'AMI Actual Tranche 2'!I20</f>
        <v>0</v>
      </c>
      <c r="J20" s="66">
        <f>'AMI Actual Tranche 1'!J20+'AMI Actual Tranche 2'!J20</f>
        <v>0</v>
      </c>
      <c r="K20" s="66">
        <f>'AMI Actual Tranche 1'!K20+'AMI Actual Tranche 2'!K20</f>
        <v>0</v>
      </c>
      <c r="L20" s="66">
        <f>'AMI Actual Tranche 1'!L20+'AMI Actual Tranche 2'!L20</f>
        <v>0</v>
      </c>
      <c r="M20" s="66">
        <f>'AMI Actual Tranche 1'!M20+'AMI Actual Tranche 2'!M20</f>
        <v>0</v>
      </c>
      <c r="N20" s="66">
        <f>'AMI Actual Tranche 1'!N20+'AMI Actual Tranche 2'!N20</f>
        <v>9419886.8200000003</v>
      </c>
      <c r="O20" s="66">
        <f>'AMI Actual Tranche 1'!O20+'AMI Actual Tranche 2'!O20</f>
        <v>4201179.8500000006</v>
      </c>
      <c r="P20" s="66">
        <f>'AMI Actual Tranche 1'!P20+'AMI Actual Tranche 2'!P20</f>
        <v>13621066.67</v>
      </c>
    </row>
    <row r="21" spans="1:16" s="66" customFormat="1" x14ac:dyDescent="0.25">
      <c r="A21" s="65">
        <v>44013</v>
      </c>
      <c r="B21" s="66">
        <f>'AMI Actual Tranche 1'!B21+'AMI Actual Tranche 2'!B21</f>
        <v>0</v>
      </c>
      <c r="C21" s="66">
        <f>'AMI Actual Tranche 1'!C21+'AMI Actual Tranche 2'!C21</f>
        <v>0</v>
      </c>
      <c r="D21" s="66">
        <f>'AMI Actual Tranche 1'!D21+'AMI Actual Tranche 2'!D21</f>
        <v>0</v>
      </c>
      <c r="E21" s="66">
        <f>'AMI Actual Tranche 1'!E21+'AMI Actual Tranche 2'!E21</f>
        <v>0</v>
      </c>
      <c r="F21" s="66">
        <f>'AMI Actual Tranche 1'!F21+'AMI Actual Tranche 2'!F21</f>
        <v>0</v>
      </c>
      <c r="G21" s="66">
        <f>'AMI Actual Tranche 1'!G21+'AMI Actual Tranche 2'!G21</f>
        <v>0</v>
      </c>
      <c r="H21" s="66">
        <f>'AMI Actual Tranche 1'!H21+'AMI Actual Tranche 2'!H21</f>
        <v>0</v>
      </c>
      <c r="I21" s="66">
        <f>'AMI Actual Tranche 1'!I21+'AMI Actual Tranche 2'!I21</f>
        <v>0</v>
      </c>
      <c r="J21" s="66">
        <f>'AMI Actual Tranche 1'!J21+'AMI Actual Tranche 2'!J21</f>
        <v>0</v>
      </c>
      <c r="K21" s="66">
        <f>'AMI Actual Tranche 1'!K21+'AMI Actual Tranche 2'!K21</f>
        <v>0</v>
      </c>
      <c r="L21" s="66">
        <f>'AMI Actual Tranche 1'!L21+'AMI Actual Tranche 2'!L21</f>
        <v>0</v>
      </c>
      <c r="M21" s="66">
        <f>'AMI Actual Tranche 1'!M21+'AMI Actual Tranche 2'!M21</f>
        <v>0</v>
      </c>
      <c r="N21" s="66">
        <f>'AMI Actual Tranche 1'!N21+'AMI Actual Tranche 2'!N21</f>
        <v>9419886.8200000003</v>
      </c>
      <c r="O21" s="66">
        <f>'AMI Actual Tranche 1'!O21+'AMI Actual Tranche 2'!O21</f>
        <v>4201179.8500000006</v>
      </c>
      <c r="P21" s="66">
        <f>'AMI Actual Tranche 1'!P21+'AMI Actual Tranche 2'!P21</f>
        <v>13621066.67</v>
      </c>
    </row>
    <row r="22" spans="1:16" s="66" customFormat="1" x14ac:dyDescent="0.25">
      <c r="A22" s="65">
        <v>44044</v>
      </c>
      <c r="B22" s="66">
        <f>'AMI Actual Tranche 1'!B22+'AMI Actual Tranche 2'!B22</f>
        <v>0</v>
      </c>
      <c r="C22" s="66">
        <f>'AMI Actual Tranche 1'!C22+'AMI Actual Tranche 2'!C22</f>
        <v>0</v>
      </c>
      <c r="D22" s="66">
        <f>'AMI Actual Tranche 1'!D22+'AMI Actual Tranche 2'!D22</f>
        <v>0</v>
      </c>
      <c r="E22" s="66">
        <f>'AMI Actual Tranche 1'!E22+'AMI Actual Tranche 2'!E22</f>
        <v>0</v>
      </c>
      <c r="F22" s="66">
        <f>'AMI Actual Tranche 1'!F22+'AMI Actual Tranche 2'!F22</f>
        <v>0</v>
      </c>
      <c r="G22" s="66">
        <f>'AMI Actual Tranche 1'!G22+'AMI Actual Tranche 2'!G22</f>
        <v>0</v>
      </c>
      <c r="H22" s="66">
        <f>'AMI Actual Tranche 1'!H22+'AMI Actual Tranche 2'!H22</f>
        <v>0</v>
      </c>
      <c r="I22" s="66">
        <f>'AMI Actual Tranche 1'!I22+'AMI Actual Tranche 2'!I22</f>
        <v>0</v>
      </c>
      <c r="J22" s="66">
        <f>'AMI Actual Tranche 1'!J22+'AMI Actual Tranche 2'!J22</f>
        <v>0</v>
      </c>
      <c r="K22" s="66">
        <f>'AMI Actual Tranche 1'!K22+'AMI Actual Tranche 2'!K22</f>
        <v>0</v>
      </c>
      <c r="L22" s="66">
        <f>'AMI Actual Tranche 1'!L22+'AMI Actual Tranche 2'!L22</f>
        <v>0</v>
      </c>
      <c r="M22" s="66">
        <f>'AMI Actual Tranche 1'!M22+'AMI Actual Tranche 2'!M22</f>
        <v>0</v>
      </c>
      <c r="N22" s="66">
        <f>'AMI Actual Tranche 1'!N22+'AMI Actual Tranche 2'!N22</f>
        <v>9419886.8200000003</v>
      </c>
      <c r="O22" s="66">
        <f>'AMI Actual Tranche 1'!O22+'AMI Actual Tranche 2'!O22</f>
        <v>4201179.8500000006</v>
      </c>
      <c r="P22" s="66">
        <f>'AMI Actual Tranche 1'!P22+'AMI Actual Tranche 2'!P22</f>
        <v>13621066.67</v>
      </c>
    </row>
    <row r="23" spans="1:16" s="66" customFormat="1" x14ac:dyDescent="0.25">
      <c r="A23" s="65">
        <v>44075</v>
      </c>
      <c r="B23" s="66">
        <f>'AMI Actual Tranche 1'!B23+'AMI Actual Tranche 2'!B23</f>
        <v>0</v>
      </c>
      <c r="C23" s="66">
        <f>'AMI Actual Tranche 1'!C23+'AMI Actual Tranche 2'!C23</f>
        <v>0</v>
      </c>
      <c r="D23" s="66">
        <f>'AMI Actual Tranche 1'!D23+'AMI Actual Tranche 2'!D23</f>
        <v>0</v>
      </c>
      <c r="E23" s="66">
        <f>'AMI Actual Tranche 1'!E23+'AMI Actual Tranche 2'!E23</f>
        <v>0</v>
      </c>
      <c r="F23" s="66">
        <f>'AMI Actual Tranche 1'!F23+'AMI Actual Tranche 2'!F23</f>
        <v>0</v>
      </c>
      <c r="G23" s="66">
        <f>'AMI Actual Tranche 1'!G23+'AMI Actual Tranche 2'!G23</f>
        <v>0</v>
      </c>
      <c r="H23" s="66">
        <f>'AMI Actual Tranche 1'!H23+'AMI Actual Tranche 2'!H23</f>
        <v>0</v>
      </c>
      <c r="I23" s="66">
        <f>'AMI Actual Tranche 1'!I23+'AMI Actual Tranche 2'!I23</f>
        <v>0</v>
      </c>
      <c r="J23" s="66">
        <f>'AMI Actual Tranche 1'!J23+'AMI Actual Tranche 2'!J23</f>
        <v>0</v>
      </c>
      <c r="K23" s="66">
        <f>'AMI Actual Tranche 1'!K23+'AMI Actual Tranche 2'!K23</f>
        <v>0</v>
      </c>
      <c r="L23" s="66">
        <f>'AMI Actual Tranche 1'!L23+'AMI Actual Tranche 2'!L23</f>
        <v>0</v>
      </c>
      <c r="M23" s="66">
        <f>'AMI Actual Tranche 1'!M23+'AMI Actual Tranche 2'!M23</f>
        <v>0</v>
      </c>
      <c r="N23" s="66">
        <f>'AMI Actual Tranche 1'!N23+'AMI Actual Tranche 2'!N23</f>
        <v>9419886.8200000003</v>
      </c>
      <c r="O23" s="66">
        <f>'AMI Actual Tranche 1'!O23+'AMI Actual Tranche 2'!O23</f>
        <v>4201179.8500000006</v>
      </c>
      <c r="P23" s="66">
        <f>'AMI Actual Tranche 1'!P23+'AMI Actual Tranche 2'!P23</f>
        <v>13621066.67</v>
      </c>
    </row>
    <row r="24" spans="1:16" s="66" customFormat="1" x14ac:dyDescent="0.25">
      <c r="A24" s="65">
        <v>44105</v>
      </c>
      <c r="B24" s="66">
        <f>'AMI Actual Tranche 1'!B24+'AMI Actual Tranche 2'!B24</f>
        <v>0</v>
      </c>
      <c r="C24" s="66">
        <f>'AMI Actual Tranche 1'!C24+'AMI Actual Tranche 2'!C24</f>
        <v>0</v>
      </c>
      <c r="D24" s="66">
        <f>'AMI Actual Tranche 1'!D24+'AMI Actual Tranche 2'!D24</f>
        <v>0</v>
      </c>
      <c r="E24" s="66">
        <f>'AMI Actual Tranche 1'!E24+'AMI Actual Tranche 2'!E24</f>
        <v>0</v>
      </c>
      <c r="F24" s="66">
        <f>'AMI Actual Tranche 1'!F24+'AMI Actual Tranche 2'!F24</f>
        <v>0</v>
      </c>
      <c r="G24" s="66">
        <f>'AMI Actual Tranche 1'!G24+'AMI Actual Tranche 2'!G24</f>
        <v>0</v>
      </c>
      <c r="H24" s="66">
        <f>'AMI Actual Tranche 1'!H24+'AMI Actual Tranche 2'!H24</f>
        <v>0</v>
      </c>
      <c r="I24" s="66">
        <f>'AMI Actual Tranche 1'!I24+'AMI Actual Tranche 2'!I24</f>
        <v>0</v>
      </c>
      <c r="J24" s="66">
        <f>'AMI Actual Tranche 1'!J24+'AMI Actual Tranche 2'!J24</f>
        <v>0</v>
      </c>
      <c r="K24" s="66">
        <f>'AMI Actual Tranche 1'!K24+'AMI Actual Tranche 2'!K24</f>
        <v>0</v>
      </c>
      <c r="L24" s="66">
        <f>'AMI Actual Tranche 1'!L24+'AMI Actual Tranche 2'!L24</f>
        <v>0</v>
      </c>
      <c r="M24" s="66">
        <f>'AMI Actual Tranche 1'!M24+'AMI Actual Tranche 2'!M24</f>
        <v>0</v>
      </c>
      <c r="N24" s="66">
        <f>'AMI Actual Tranche 1'!N24+'AMI Actual Tranche 2'!N24</f>
        <v>9419886.8200000003</v>
      </c>
      <c r="O24" s="66">
        <f>'AMI Actual Tranche 1'!O24+'AMI Actual Tranche 2'!O24</f>
        <v>4201179.8500000006</v>
      </c>
      <c r="P24" s="66">
        <f>'AMI Actual Tranche 1'!P24+'AMI Actual Tranche 2'!P24</f>
        <v>13621066.67</v>
      </c>
    </row>
    <row r="25" spans="1:16" s="66" customFormat="1" x14ac:dyDescent="0.25">
      <c r="A25" s="65">
        <v>44136</v>
      </c>
      <c r="B25" s="66">
        <f>'AMI Actual Tranche 1'!B25+'AMI Actual Tranche 2'!B25</f>
        <v>0</v>
      </c>
      <c r="C25" s="66">
        <f>'AMI Actual Tranche 1'!C25+'AMI Actual Tranche 2'!C25</f>
        <v>0</v>
      </c>
      <c r="D25" s="66">
        <f>'AMI Actual Tranche 1'!D25+'AMI Actual Tranche 2'!D25</f>
        <v>0</v>
      </c>
      <c r="E25" s="66">
        <f>'AMI Actual Tranche 1'!E25+'AMI Actual Tranche 2'!E25</f>
        <v>0</v>
      </c>
      <c r="F25" s="66">
        <f>'AMI Actual Tranche 1'!F25+'AMI Actual Tranche 2'!F25</f>
        <v>0</v>
      </c>
      <c r="G25" s="66">
        <f>'AMI Actual Tranche 1'!G25+'AMI Actual Tranche 2'!G25</f>
        <v>0</v>
      </c>
      <c r="H25" s="66">
        <f>'AMI Actual Tranche 1'!H25+'AMI Actual Tranche 2'!H25</f>
        <v>0</v>
      </c>
      <c r="I25" s="66">
        <f>'AMI Actual Tranche 1'!I25+'AMI Actual Tranche 2'!I25</f>
        <v>0</v>
      </c>
      <c r="J25" s="66">
        <f>'AMI Actual Tranche 1'!J25+'AMI Actual Tranche 2'!J25</f>
        <v>0</v>
      </c>
      <c r="K25" s="66">
        <f>'AMI Actual Tranche 1'!K25+'AMI Actual Tranche 2'!K25</f>
        <v>0</v>
      </c>
      <c r="L25" s="66">
        <f>'AMI Actual Tranche 1'!L25+'AMI Actual Tranche 2'!L25</f>
        <v>0</v>
      </c>
      <c r="M25" s="66">
        <f>'AMI Actual Tranche 1'!M25+'AMI Actual Tranche 2'!M25</f>
        <v>0</v>
      </c>
      <c r="N25" s="66">
        <f>'AMI Actual Tranche 1'!N25+'AMI Actual Tranche 2'!N25</f>
        <v>9419886.8200000003</v>
      </c>
      <c r="O25" s="66">
        <f>'AMI Actual Tranche 1'!O25+'AMI Actual Tranche 2'!O25</f>
        <v>4201179.8500000006</v>
      </c>
      <c r="P25" s="66">
        <f>'AMI Actual Tranche 1'!P25+'AMI Actual Tranche 2'!P25</f>
        <v>13621066.67</v>
      </c>
    </row>
    <row r="26" spans="1:16" s="66" customFormat="1" x14ac:dyDescent="0.25">
      <c r="A26" s="65">
        <v>44166</v>
      </c>
      <c r="B26" s="66">
        <f>'AMI Actual Tranche 1'!B26+'AMI Actual Tranche 2'!B26</f>
        <v>0</v>
      </c>
      <c r="C26" s="66">
        <f>'AMI Actual Tranche 1'!C26+'AMI Actual Tranche 2'!C26</f>
        <v>0</v>
      </c>
      <c r="D26" s="66">
        <f>'AMI Actual Tranche 1'!D26+'AMI Actual Tranche 2'!D26</f>
        <v>0</v>
      </c>
      <c r="E26" s="66">
        <f>'AMI Actual Tranche 1'!E26+'AMI Actual Tranche 2'!E26</f>
        <v>0</v>
      </c>
      <c r="F26" s="66">
        <f>'AMI Actual Tranche 1'!F26+'AMI Actual Tranche 2'!F26</f>
        <v>0</v>
      </c>
      <c r="G26" s="66">
        <f>'AMI Actual Tranche 1'!G26+'AMI Actual Tranche 2'!G26</f>
        <v>0</v>
      </c>
      <c r="H26" s="66">
        <f>'AMI Actual Tranche 1'!H26+'AMI Actual Tranche 2'!H26</f>
        <v>0</v>
      </c>
      <c r="I26" s="66">
        <f>'AMI Actual Tranche 1'!I26+'AMI Actual Tranche 2'!I26</f>
        <v>0</v>
      </c>
      <c r="J26" s="66">
        <f>'AMI Actual Tranche 1'!J26+'AMI Actual Tranche 2'!J26</f>
        <v>0</v>
      </c>
      <c r="K26" s="66">
        <f>'AMI Actual Tranche 1'!K26+'AMI Actual Tranche 2'!K26</f>
        <v>0</v>
      </c>
      <c r="L26" s="66">
        <f>'AMI Actual Tranche 1'!L26+'AMI Actual Tranche 2'!L26</f>
        <v>0</v>
      </c>
      <c r="M26" s="66">
        <f>'AMI Actual Tranche 1'!M26+'AMI Actual Tranche 2'!M26</f>
        <v>0</v>
      </c>
      <c r="N26" s="66">
        <f>'AMI Actual Tranche 1'!N26+'AMI Actual Tranche 2'!N26</f>
        <v>9419886.8200000003</v>
      </c>
      <c r="O26" s="66">
        <f>'AMI Actual Tranche 1'!O26+'AMI Actual Tranche 2'!O26</f>
        <v>4201179.8500000006</v>
      </c>
      <c r="P26" s="66">
        <f>'AMI Actual Tranche 1'!P26+'AMI Actual Tranche 2'!P26</f>
        <v>13621066.67</v>
      </c>
    </row>
    <row r="27" spans="1:16" s="66" customFormat="1" x14ac:dyDescent="0.25">
      <c r="A27" s="65">
        <v>44197</v>
      </c>
      <c r="B27" s="66">
        <f>'AMI Actual Tranche 1'!B27+'AMI Actual Tranche 2'!B27</f>
        <v>0</v>
      </c>
      <c r="C27" s="66">
        <f>'AMI Actual Tranche 1'!C27+'AMI Actual Tranche 2'!C27</f>
        <v>0</v>
      </c>
      <c r="D27" s="66">
        <f>'AMI Actual Tranche 1'!D27+'AMI Actual Tranche 2'!D27</f>
        <v>0</v>
      </c>
      <c r="E27" s="66">
        <f>'AMI Actual Tranche 1'!E27+'AMI Actual Tranche 2'!E27</f>
        <v>0</v>
      </c>
      <c r="F27" s="66">
        <f>'AMI Actual Tranche 1'!F27+'AMI Actual Tranche 2'!F27</f>
        <v>0</v>
      </c>
      <c r="G27" s="66">
        <f>'AMI Actual Tranche 1'!G27+'AMI Actual Tranche 2'!G27</f>
        <v>0</v>
      </c>
      <c r="H27" s="66">
        <f>'AMI Actual Tranche 1'!H27+'AMI Actual Tranche 2'!H27</f>
        <v>0</v>
      </c>
      <c r="I27" s="66">
        <f>'AMI Actual Tranche 1'!I27+'AMI Actual Tranche 2'!I27</f>
        <v>0</v>
      </c>
      <c r="J27" s="66">
        <f>'AMI Actual Tranche 1'!J27+'AMI Actual Tranche 2'!J27</f>
        <v>0</v>
      </c>
      <c r="K27" s="66">
        <f>'AMI Actual Tranche 1'!K27+'AMI Actual Tranche 2'!K27</f>
        <v>0</v>
      </c>
      <c r="L27" s="66">
        <f>'AMI Actual Tranche 1'!L27+'AMI Actual Tranche 2'!L27</f>
        <v>0</v>
      </c>
      <c r="M27" s="66">
        <f>'AMI Actual Tranche 1'!M27+'AMI Actual Tranche 2'!M27</f>
        <v>0</v>
      </c>
      <c r="N27" s="66">
        <f>'AMI Actual Tranche 1'!N27+'AMI Actual Tranche 2'!N27</f>
        <v>9419886.8200000003</v>
      </c>
      <c r="O27" s="66">
        <f>'AMI Actual Tranche 1'!O27+'AMI Actual Tranche 2'!O27</f>
        <v>4201179.8500000006</v>
      </c>
      <c r="P27" s="66">
        <f>'AMI Actual Tranche 1'!P27+'AMI Actual Tranche 2'!P27</f>
        <v>13621066.67</v>
      </c>
    </row>
    <row r="28" spans="1:16" s="66" customFormat="1" x14ac:dyDescent="0.25">
      <c r="A28" s="65">
        <v>44228</v>
      </c>
      <c r="B28" s="66">
        <f>'AMI Actual Tranche 1'!B28+'AMI Actual Tranche 2'!B28</f>
        <v>0</v>
      </c>
      <c r="C28" s="66">
        <f>'AMI Actual Tranche 1'!C28+'AMI Actual Tranche 2'!C28</f>
        <v>0</v>
      </c>
      <c r="D28" s="66">
        <f>'AMI Actual Tranche 1'!D28+'AMI Actual Tranche 2'!D28</f>
        <v>0</v>
      </c>
      <c r="E28" s="66">
        <f>'AMI Actual Tranche 1'!E28+'AMI Actual Tranche 2'!E28</f>
        <v>0</v>
      </c>
      <c r="F28" s="66">
        <f>'AMI Actual Tranche 1'!F28+'AMI Actual Tranche 2'!F28</f>
        <v>0</v>
      </c>
      <c r="G28" s="66">
        <f>'AMI Actual Tranche 1'!G28+'AMI Actual Tranche 2'!G28</f>
        <v>0</v>
      </c>
      <c r="H28" s="66">
        <f>'AMI Actual Tranche 1'!H28+'AMI Actual Tranche 2'!H28</f>
        <v>0</v>
      </c>
      <c r="I28" s="66">
        <f>'AMI Actual Tranche 1'!I28+'AMI Actual Tranche 2'!I28</f>
        <v>0</v>
      </c>
      <c r="J28" s="66">
        <f>'AMI Actual Tranche 1'!J28+'AMI Actual Tranche 2'!J28</f>
        <v>0</v>
      </c>
      <c r="K28" s="66">
        <f>'AMI Actual Tranche 1'!K28+'AMI Actual Tranche 2'!K28</f>
        <v>0</v>
      </c>
      <c r="L28" s="66">
        <f>'AMI Actual Tranche 1'!L28+'AMI Actual Tranche 2'!L28</f>
        <v>0</v>
      </c>
      <c r="M28" s="66">
        <f>'AMI Actual Tranche 1'!M28+'AMI Actual Tranche 2'!M28</f>
        <v>0</v>
      </c>
      <c r="N28" s="66">
        <f>'AMI Actual Tranche 1'!N28+'AMI Actual Tranche 2'!N28</f>
        <v>9419886.8200000003</v>
      </c>
      <c r="O28" s="66">
        <f>'AMI Actual Tranche 1'!O28+'AMI Actual Tranche 2'!O28</f>
        <v>4201179.8500000006</v>
      </c>
      <c r="P28" s="66">
        <f>'AMI Actual Tranche 1'!P28+'AMI Actual Tranche 2'!P28</f>
        <v>13621066.67</v>
      </c>
    </row>
    <row r="29" spans="1:16" s="66" customFormat="1" x14ac:dyDescent="0.25">
      <c r="A29" s="65">
        <v>44256</v>
      </c>
      <c r="B29" s="66">
        <f>'AMI Actual Tranche 1'!B29+'AMI Actual Tranche 2'!B29</f>
        <v>0</v>
      </c>
      <c r="C29" s="66">
        <f>'AMI Actual Tranche 1'!C29+'AMI Actual Tranche 2'!C29</f>
        <v>0</v>
      </c>
      <c r="D29" s="66">
        <f>'AMI Actual Tranche 1'!D29+'AMI Actual Tranche 2'!D29</f>
        <v>0</v>
      </c>
      <c r="E29" s="66">
        <f>'AMI Actual Tranche 1'!E29+'AMI Actual Tranche 2'!E29</f>
        <v>0</v>
      </c>
      <c r="F29" s="66">
        <f>'AMI Actual Tranche 1'!F29+'AMI Actual Tranche 2'!F29</f>
        <v>0</v>
      </c>
      <c r="G29" s="66">
        <f>'AMI Actual Tranche 1'!G29+'AMI Actual Tranche 2'!G29</f>
        <v>0</v>
      </c>
      <c r="H29" s="66">
        <f>'AMI Actual Tranche 1'!H29+'AMI Actual Tranche 2'!H29</f>
        <v>0</v>
      </c>
      <c r="I29" s="66">
        <f>'AMI Actual Tranche 1'!I29+'AMI Actual Tranche 2'!I29</f>
        <v>0</v>
      </c>
      <c r="J29" s="66">
        <f>'AMI Actual Tranche 1'!J29+'AMI Actual Tranche 2'!J29</f>
        <v>0</v>
      </c>
      <c r="K29" s="66">
        <f>'AMI Actual Tranche 1'!K29+'AMI Actual Tranche 2'!K29</f>
        <v>0</v>
      </c>
      <c r="L29" s="66">
        <f>'AMI Actual Tranche 1'!L29+'AMI Actual Tranche 2'!L29</f>
        <v>0</v>
      </c>
      <c r="M29" s="66">
        <f>'AMI Actual Tranche 1'!M29+'AMI Actual Tranche 2'!M29</f>
        <v>0</v>
      </c>
      <c r="N29" s="66">
        <f>'AMI Actual Tranche 1'!N29+'AMI Actual Tranche 2'!N29</f>
        <v>9419886.8200000003</v>
      </c>
      <c r="O29" s="66">
        <f>'AMI Actual Tranche 1'!O29+'AMI Actual Tranche 2'!O29</f>
        <v>4201179.8500000006</v>
      </c>
      <c r="P29" s="66">
        <f>'AMI Actual Tranche 1'!P29+'AMI Actual Tranche 2'!P29</f>
        <v>13621066.67</v>
      </c>
    </row>
    <row r="30" spans="1:16" s="66" customFormat="1" x14ac:dyDescent="0.25">
      <c r="A30" s="65">
        <v>44287</v>
      </c>
      <c r="B30" s="66">
        <f>'AMI Actual Tranche 1'!B30+'AMI Actual Tranche 2'!B30</f>
        <v>0</v>
      </c>
      <c r="C30" s="66">
        <f>'AMI Actual Tranche 1'!C30+'AMI Actual Tranche 2'!C30</f>
        <v>0</v>
      </c>
      <c r="D30" s="66">
        <f>'AMI Actual Tranche 1'!D30+'AMI Actual Tranche 2'!D30</f>
        <v>0</v>
      </c>
      <c r="E30" s="66">
        <f>'AMI Actual Tranche 1'!E30+'AMI Actual Tranche 2'!E30</f>
        <v>0</v>
      </c>
      <c r="F30" s="66">
        <f>'AMI Actual Tranche 1'!F30+'AMI Actual Tranche 2'!F30</f>
        <v>0</v>
      </c>
      <c r="G30" s="66">
        <f>'AMI Actual Tranche 1'!G30+'AMI Actual Tranche 2'!G30</f>
        <v>0</v>
      </c>
      <c r="H30" s="66">
        <f>'AMI Actual Tranche 1'!H30+'AMI Actual Tranche 2'!H30</f>
        <v>0</v>
      </c>
      <c r="I30" s="66">
        <f>'AMI Actual Tranche 1'!I30+'AMI Actual Tranche 2'!I30</f>
        <v>0</v>
      </c>
      <c r="J30" s="66">
        <f>'AMI Actual Tranche 1'!J30+'AMI Actual Tranche 2'!J30</f>
        <v>0</v>
      </c>
      <c r="K30" s="66">
        <f>'AMI Actual Tranche 1'!K30+'AMI Actual Tranche 2'!K30</f>
        <v>0</v>
      </c>
      <c r="L30" s="66">
        <f>'AMI Actual Tranche 1'!L30+'AMI Actual Tranche 2'!L30</f>
        <v>0</v>
      </c>
      <c r="M30" s="66">
        <f>'AMI Actual Tranche 1'!M30+'AMI Actual Tranche 2'!M30</f>
        <v>0</v>
      </c>
      <c r="N30" s="66">
        <f>'AMI Actual Tranche 1'!N30+'AMI Actual Tranche 2'!N30</f>
        <v>9419886.8200000003</v>
      </c>
      <c r="O30" s="66">
        <f>'AMI Actual Tranche 1'!O30+'AMI Actual Tranche 2'!O30</f>
        <v>4201179.8500000006</v>
      </c>
      <c r="P30" s="66">
        <f>'AMI Actual Tranche 1'!P30+'AMI Actual Tranche 2'!P30</f>
        <v>13621066.67</v>
      </c>
    </row>
    <row r="31" spans="1:16" s="66" customFormat="1" x14ac:dyDescent="0.25">
      <c r="A31" s="65">
        <v>44317</v>
      </c>
      <c r="B31" s="66">
        <f>'AMI Actual Tranche 1'!B31+'AMI Actual Tranche 2'!B31</f>
        <v>0</v>
      </c>
      <c r="C31" s="66">
        <f>'AMI Actual Tranche 1'!C31+'AMI Actual Tranche 2'!C31</f>
        <v>0</v>
      </c>
      <c r="D31" s="66">
        <f>'AMI Actual Tranche 1'!D31+'AMI Actual Tranche 2'!D31</f>
        <v>0</v>
      </c>
      <c r="E31" s="66">
        <f>'AMI Actual Tranche 1'!E31+'AMI Actual Tranche 2'!E31</f>
        <v>0</v>
      </c>
      <c r="F31" s="66">
        <f>'AMI Actual Tranche 1'!F31+'AMI Actual Tranche 2'!F31</f>
        <v>0</v>
      </c>
      <c r="G31" s="66">
        <f>'AMI Actual Tranche 1'!G31+'AMI Actual Tranche 2'!G31</f>
        <v>0</v>
      </c>
      <c r="H31" s="66">
        <f>'AMI Actual Tranche 1'!H31+'AMI Actual Tranche 2'!H31</f>
        <v>0</v>
      </c>
      <c r="I31" s="66">
        <f>'AMI Actual Tranche 1'!I31+'AMI Actual Tranche 2'!I31</f>
        <v>0</v>
      </c>
      <c r="J31" s="66">
        <f>'AMI Actual Tranche 1'!J31+'AMI Actual Tranche 2'!J31</f>
        <v>0</v>
      </c>
      <c r="K31" s="66">
        <f>'AMI Actual Tranche 1'!K31+'AMI Actual Tranche 2'!K31</f>
        <v>0</v>
      </c>
      <c r="L31" s="66">
        <f>'AMI Actual Tranche 1'!L31+'AMI Actual Tranche 2'!L31</f>
        <v>0</v>
      </c>
      <c r="M31" s="66">
        <f>'AMI Actual Tranche 1'!M31+'AMI Actual Tranche 2'!M31</f>
        <v>0</v>
      </c>
      <c r="N31" s="66">
        <f>'AMI Actual Tranche 1'!N31+'AMI Actual Tranche 2'!N31</f>
        <v>9419886.8200000003</v>
      </c>
      <c r="O31" s="66">
        <f>'AMI Actual Tranche 1'!O31+'AMI Actual Tranche 2'!O31</f>
        <v>4201179.8500000006</v>
      </c>
      <c r="P31" s="66">
        <f>'AMI Actual Tranche 1'!P31+'AMI Actual Tranche 2'!P31</f>
        <v>13621066.67</v>
      </c>
    </row>
    <row r="32" spans="1:16" s="66" customFormat="1" x14ac:dyDescent="0.25">
      <c r="A32" s="65">
        <v>44348</v>
      </c>
      <c r="B32" s="66">
        <f>'AMI Actual Tranche 1'!B32+'AMI Actual Tranche 2'!B32</f>
        <v>0</v>
      </c>
      <c r="C32" s="66">
        <f>'AMI Actual Tranche 1'!C32+'AMI Actual Tranche 2'!C32</f>
        <v>0</v>
      </c>
      <c r="D32" s="66">
        <f>'AMI Actual Tranche 1'!D32+'AMI Actual Tranche 2'!D32</f>
        <v>0</v>
      </c>
      <c r="E32" s="66">
        <f>'AMI Actual Tranche 1'!E32+'AMI Actual Tranche 2'!E32</f>
        <v>0</v>
      </c>
      <c r="F32" s="66">
        <f>'AMI Actual Tranche 1'!F32+'AMI Actual Tranche 2'!F32</f>
        <v>0</v>
      </c>
      <c r="G32" s="66">
        <f>'AMI Actual Tranche 1'!G32+'AMI Actual Tranche 2'!G32</f>
        <v>0</v>
      </c>
      <c r="H32" s="66">
        <f>'AMI Actual Tranche 1'!H32+'AMI Actual Tranche 2'!H32</f>
        <v>0</v>
      </c>
      <c r="I32" s="66">
        <f>'AMI Actual Tranche 1'!I32+'AMI Actual Tranche 2'!I32</f>
        <v>0</v>
      </c>
      <c r="J32" s="66">
        <f>'AMI Actual Tranche 1'!J32+'AMI Actual Tranche 2'!J32</f>
        <v>0</v>
      </c>
      <c r="K32" s="66">
        <f>'AMI Actual Tranche 1'!K32+'AMI Actual Tranche 2'!K32</f>
        <v>0</v>
      </c>
      <c r="L32" s="66">
        <f>'AMI Actual Tranche 1'!L32+'AMI Actual Tranche 2'!L32</f>
        <v>0</v>
      </c>
      <c r="M32" s="66">
        <f>'AMI Actual Tranche 1'!M32+'AMI Actual Tranche 2'!M32</f>
        <v>0</v>
      </c>
      <c r="N32" s="66">
        <f>'AMI Actual Tranche 1'!N32+'AMI Actual Tranche 2'!N32</f>
        <v>9419886.8200000003</v>
      </c>
      <c r="O32" s="66">
        <f>'AMI Actual Tranche 1'!O32+'AMI Actual Tranche 2'!O32</f>
        <v>4201179.8500000006</v>
      </c>
      <c r="P32" s="66">
        <f>'AMI Actual Tranche 1'!P32+'AMI Actual Tranche 2'!P32</f>
        <v>13621066.67</v>
      </c>
    </row>
    <row r="33" spans="1:16" s="66" customFormat="1" x14ac:dyDescent="0.25">
      <c r="A33" s="65">
        <v>44378</v>
      </c>
      <c r="B33" s="66">
        <f>'AMI Actual Tranche 1'!B33+'AMI Actual Tranche 2'!B33</f>
        <v>0</v>
      </c>
      <c r="C33" s="66">
        <f>'AMI Actual Tranche 1'!C33+'AMI Actual Tranche 2'!C33</f>
        <v>0</v>
      </c>
      <c r="D33" s="66">
        <f>'AMI Actual Tranche 1'!D33+'AMI Actual Tranche 2'!D33</f>
        <v>0</v>
      </c>
      <c r="E33" s="66">
        <f>'AMI Actual Tranche 1'!E33+'AMI Actual Tranche 2'!E33</f>
        <v>0</v>
      </c>
      <c r="F33" s="66">
        <f>'AMI Actual Tranche 1'!F33+'AMI Actual Tranche 2'!F33</f>
        <v>0</v>
      </c>
      <c r="G33" s="66">
        <f>'AMI Actual Tranche 1'!G33+'AMI Actual Tranche 2'!G33</f>
        <v>0</v>
      </c>
      <c r="H33" s="66">
        <f>'AMI Actual Tranche 1'!H33+'AMI Actual Tranche 2'!H33</f>
        <v>0</v>
      </c>
      <c r="I33" s="66">
        <f>'AMI Actual Tranche 1'!I33+'AMI Actual Tranche 2'!I33</f>
        <v>0</v>
      </c>
      <c r="J33" s="66">
        <f>'AMI Actual Tranche 1'!J33+'AMI Actual Tranche 2'!J33</f>
        <v>0</v>
      </c>
      <c r="K33" s="66">
        <f>'AMI Actual Tranche 1'!K33+'AMI Actual Tranche 2'!K33</f>
        <v>0</v>
      </c>
      <c r="L33" s="66">
        <f>'AMI Actual Tranche 1'!L33+'AMI Actual Tranche 2'!L33</f>
        <v>0</v>
      </c>
      <c r="M33" s="66">
        <f>'AMI Actual Tranche 1'!M33+'AMI Actual Tranche 2'!M33</f>
        <v>0</v>
      </c>
      <c r="N33" s="66">
        <f>'AMI Actual Tranche 1'!N33+'AMI Actual Tranche 2'!N33</f>
        <v>9419886.8200000003</v>
      </c>
      <c r="O33" s="66">
        <f>'AMI Actual Tranche 1'!O33+'AMI Actual Tranche 2'!O33</f>
        <v>4201179.8500000006</v>
      </c>
      <c r="P33" s="66">
        <f>'AMI Actual Tranche 1'!P33+'AMI Actual Tranche 2'!P33</f>
        <v>13621066.67</v>
      </c>
    </row>
    <row r="34" spans="1:16" s="66" customFormat="1" x14ac:dyDescent="0.25">
      <c r="A34" s="65">
        <v>44409</v>
      </c>
      <c r="B34" s="66">
        <f>'AMI Actual Tranche 1'!B34+'AMI Actual Tranche 2'!B34</f>
        <v>0</v>
      </c>
      <c r="C34" s="66">
        <f>'AMI Actual Tranche 1'!C34+'AMI Actual Tranche 2'!C34</f>
        <v>0</v>
      </c>
      <c r="D34" s="66">
        <f>'AMI Actual Tranche 1'!D34+'AMI Actual Tranche 2'!D34</f>
        <v>0</v>
      </c>
      <c r="E34" s="66">
        <f>'AMI Actual Tranche 1'!E34+'AMI Actual Tranche 2'!E34</f>
        <v>0</v>
      </c>
      <c r="F34" s="66">
        <f>'AMI Actual Tranche 1'!F34+'AMI Actual Tranche 2'!F34</f>
        <v>0</v>
      </c>
      <c r="G34" s="66">
        <f>'AMI Actual Tranche 1'!G34+'AMI Actual Tranche 2'!G34</f>
        <v>0</v>
      </c>
      <c r="H34" s="66">
        <f>'AMI Actual Tranche 1'!H34+'AMI Actual Tranche 2'!H34</f>
        <v>0</v>
      </c>
      <c r="I34" s="66">
        <f>'AMI Actual Tranche 1'!I34+'AMI Actual Tranche 2'!I34</f>
        <v>0</v>
      </c>
      <c r="J34" s="66">
        <f>'AMI Actual Tranche 1'!J34+'AMI Actual Tranche 2'!J34</f>
        <v>0</v>
      </c>
      <c r="K34" s="66">
        <f>'AMI Actual Tranche 1'!K34+'AMI Actual Tranche 2'!K34</f>
        <v>0</v>
      </c>
      <c r="L34" s="66">
        <f>'AMI Actual Tranche 1'!L34+'AMI Actual Tranche 2'!L34</f>
        <v>0</v>
      </c>
      <c r="M34" s="66">
        <f>'AMI Actual Tranche 1'!M34+'AMI Actual Tranche 2'!M34</f>
        <v>0</v>
      </c>
      <c r="N34" s="66">
        <f>'AMI Actual Tranche 1'!N34+'AMI Actual Tranche 2'!N34</f>
        <v>9419886.8200000003</v>
      </c>
      <c r="O34" s="66">
        <f>'AMI Actual Tranche 1'!O34+'AMI Actual Tranche 2'!O34</f>
        <v>4201179.8500000006</v>
      </c>
      <c r="P34" s="66">
        <f>'AMI Actual Tranche 1'!P34+'AMI Actual Tranche 2'!P34</f>
        <v>13621066.67</v>
      </c>
    </row>
    <row r="35" spans="1:16" s="66" customFormat="1" x14ac:dyDescent="0.25">
      <c r="A35" s="65">
        <v>44440</v>
      </c>
      <c r="B35" s="66">
        <f>'AMI Actual Tranche 1'!B35+'AMI Actual Tranche 2'!B35</f>
        <v>0</v>
      </c>
      <c r="C35" s="66">
        <f>'AMI Actual Tranche 1'!C35+'AMI Actual Tranche 2'!C35</f>
        <v>0</v>
      </c>
      <c r="D35" s="66">
        <f>'AMI Actual Tranche 1'!D35+'AMI Actual Tranche 2'!D35</f>
        <v>0</v>
      </c>
      <c r="E35" s="66">
        <f>'AMI Actual Tranche 1'!E35+'AMI Actual Tranche 2'!E35</f>
        <v>0</v>
      </c>
      <c r="F35" s="66">
        <f>'AMI Actual Tranche 1'!F35+'AMI Actual Tranche 2'!F35</f>
        <v>0</v>
      </c>
      <c r="G35" s="66">
        <f>'AMI Actual Tranche 1'!G35+'AMI Actual Tranche 2'!G35</f>
        <v>0</v>
      </c>
      <c r="H35" s="66">
        <f>'AMI Actual Tranche 1'!H35+'AMI Actual Tranche 2'!H35</f>
        <v>0</v>
      </c>
      <c r="I35" s="66">
        <f>'AMI Actual Tranche 1'!I35+'AMI Actual Tranche 2'!I35</f>
        <v>0</v>
      </c>
      <c r="J35" s="66">
        <f>'AMI Actual Tranche 1'!J35+'AMI Actual Tranche 2'!J35</f>
        <v>0</v>
      </c>
      <c r="K35" s="66">
        <f>'AMI Actual Tranche 1'!K35+'AMI Actual Tranche 2'!K35</f>
        <v>0</v>
      </c>
      <c r="L35" s="66">
        <f>'AMI Actual Tranche 1'!L35+'AMI Actual Tranche 2'!L35</f>
        <v>0</v>
      </c>
      <c r="M35" s="66">
        <f>'AMI Actual Tranche 1'!M35+'AMI Actual Tranche 2'!M35</f>
        <v>0</v>
      </c>
      <c r="N35" s="66">
        <f>'AMI Actual Tranche 1'!N35+'AMI Actual Tranche 2'!N35</f>
        <v>9419886.8200000003</v>
      </c>
      <c r="O35" s="66">
        <f>'AMI Actual Tranche 1'!O35+'AMI Actual Tranche 2'!O35</f>
        <v>4201179.8500000006</v>
      </c>
      <c r="P35" s="66">
        <f>'AMI Actual Tranche 1'!P35+'AMI Actual Tranche 2'!P35</f>
        <v>13621066.67</v>
      </c>
    </row>
    <row r="36" spans="1:16" s="66" customFormat="1" x14ac:dyDescent="0.25">
      <c r="A36" s="65">
        <v>44470</v>
      </c>
      <c r="B36" s="66">
        <f>'AMI Actual Tranche 1'!B36+'AMI Actual Tranche 2'!B36</f>
        <v>0</v>
      </c>
      <c r="C36" s="66">
        <f>'AMI Actual Tranche 1'!C36+'AMI Actual Tranche 2'!C36</f>
        <v>0</v>
      </c>
      <c r="D36" s="66">
        <f>'AMI Actual Tranche 1'!D36+'AMI Actual Tranche 2'!D36</f>
        <v>0</v>
      </c>
      <c r="E36" s="66">
        <f>'AMI Actual Tranche 1'!E36+'AMI Actual Tranche 2'!E36</f>
        <v>0</v>
      </c>
      <c r="F36" s="66">
        <f>'AMI Actual Tranche 1'!F36+'AMI Actual Tranche 2'!F36</f>
        <v>0</v>
      </c>
      <c r="G36" s="66">
        <f>'AMI Actual Tranche 1'!G36+'AMI Actual Tranche 2'!G36</f>
        <v>0</v>
      </c>
      <c r="H36" s="66">
        <f>'AMI Actual Tranche 1'!H36+'AMI Actual Tranche 2'!H36</f>
        <v>0</v>
      </c>
      <c r="I36" s="66">
        <f>'AMI Actual Tranche 1'!I36+'AMI Actual Tranche 2'!I36</f>
        <v>0</v>
      </c>
      <c r="J36" s="66">
        <f>'AMI Actual Tranche 1'!J36+'AMI Actual Tranche 2'!J36</f>
        <v>0</v>
      </c>
      <c r="K36" s="66">
        <f>'AMI Actual Tranche 1'!K36+'AMI Actual Tranche 2'!K36</f>
        <v>0</v>
      </c>
      <c r="L36" s="66">
        <f>'AMI Actual Tranche 1'!L36+'AMI Actual Tranche 2'!L36</f>
        <v>0</v>
      </c>
      <c r="M36" s="66">
        <f>'AMI Actual Tranche 1'!M36+'AMI Actual Tranche 2'!M36</f>
        <v>0</v>
      </c>
      <c r="N36" s="66">
        <f>'AMI Actual Tranche 1'!N36+'AMI Actual Tranche 2'!N36</f>
        <v>9419886.8200000003</v>
      </c>
      <c r="O36" s="66">
        <f>'AMI Actual Tranche 1'!O36+'AMI Actual Tranche 2'!O36</f>
        <v>4201179.8500000006</v>
      </c>
      <c r="P36" s="66">
        <f>'AMI Actual Tranche 1'!P36+'AMI Actual Tranche 2'!P36</f>
        <v>13621066.67</v>
      </c>
    </row>
    <row r="37" spans="1:16" s="66" customFormat="1" x14ac:dyDescent="0.25">
      <c r="A37" s="65">
        <v>44501</v>
      </c>
      <c r="B37" s="66">
        <f>'AMI Actual Tranche 1'!B37+'AMI Actual Tranche 2'!B37</f>
        <v>0</v>
      </c>
      <c r="C37" s="66">
        <f>'AMI Actual Tranche 1'!C37+'AMI Actual Tranche 2'!C37</f>
        <v>0</v>
      </c>
      <c r="D37" s="66">
        <f>'AMI Actual Tranche 1'!D37+'AMI Actual Tranche 2'!D37</f>
        <v>0</v>
      </c>
      <c r="E37" s="66">
        <f>'AMI Actual Tranche 1'!E37+'AMI Actual Tranche 2'!E37</f>
        <v>0</v>
      </c>
      <c r="F37" s="66">
        <f>'AMI Actual Tranche 1'!F37+'AMI Actual Tranche 2'!F37</f>
        <v>0</v>
      </c>
      <c r="G37" s="66">
        <f>'AMI Actual Tranche 1'!G37+'AMI Actual Tranche 2'!G37</f>
        <v>0</v>
      </c>
      <c r="H37" s="66">
        <f>'AMI Actual Tranche 1'!H37+'AMI Actual Tranche 2'!H37</f>
        <v>0</v>
      </c>
      <c r="I37" s="66">
        <f>'AMI Actual Tranche 1'!I37+'AMI Actual Tranche 2'!I37</f>
        <v>0</v>
      </c>
      <c r="J37" s="66">
        <f>'AMI Actual Tranche 1'!J37+'AMI Actual Tranche 2'!J37</f>
        <v>0</v>
      </c>
      <c r="K37" s="66">
        <f>'AMI Actual Tranche 1'!K37+'AMI Actual Tranche 2'!K37</f>
        <v>0</v>
      </c>
      <c r="L37" s="66">
        <f>'AMI Actual Tranche 1'!L37+'AMI Actual Tranche 2'!L37</f>
        <v>0</v>
      </c>
      <c r="M37" s="66">
        <f>'AMI Actual Tranche 1'!M37+'AMI Actual Tranche 2'!M37</f>
        <v>0</v>
      </c>
      <c r="N37" s="66">
        <f>'AMI Actual Tranche 1'!N37+'AMI Actual Tranche 2'!N37</f>
        <v>9419886.8200000003</v>
      </c>
      <c r="O37" s="66">
        <f>'AMI Actual Tranche 1'!O37+'AMI Actual Tranche 2'!O37</f>
        <v>4201179.8500000006</v>
      </c>
      <c r="P37" s="66">
        <f>'AMI Actual Tranche 1'!P37+'AMI Actual Tranche 2'!P37</f>
        <v>13621066.67</v>
      </c>
    </row>
    <row r="38" spans="1:16" s="66" customFormat="1" x14ac:dyDescent="0.25">
      <c r="A38" s="65">
        <v>44531</v>
      </c>
      <c r="B38" s="66">
        <f>'AMI Actual Tranche 1'!B38+'AMI Actual Tranche 2'!B38</f>
        <v>0</v>
      </c>
      <c r="C38" s="66">
        <f>'AMI Actual Tranche 1'!C38+'AMI Actual Tranche 2'!C38</f>
        <v>0</v>
      </c>
      <c r="D38" s="66">
        <f>'AMI Actual Tranche 1'!D38+'AMI Actual Tranche 2'!D38</f>
        <v>0</v>
      </c>
      <c r="E38" s="66">
        <f>'AMI Actual Tranche 1'!E38+'AMI Actual Tranche 2'!E38</f>
        <v>0</v>
      </c>
      <c r="F38" s="66">
        <f>'AMI Actual Tranche 1'!F38+'AMI Actual Tranche 2'!F38</f>
        <v>0</v>
      </c>
      <c r="G38" s="66">
        <f>'AMI Actual Tranche 1'!G38+'AMI Actual Tranche 2'!G38</f>
        <v>0</v>
      </c>
      <c r="H38" s="66">
        <f>'AMI Actual Tranche 1'!H38+'AMI Actual Tranche 2'!H38</f>
        <v>0</v>
      </c>
      <c r="I38" s="66">
        <f>'AMI Actual Tranche 1'!I38+'AMI Actual Tranche 2'!I38</f>
        <v>0</v>
      </c>
      <c r="J38" s="66">
        <f>'AMI Actual Tranche 1'!J38+'AMI Actual Tranche 2'!J38</f>
        <v>0</v>
      </c>
      <c r="K38" s="66">
        <f>'AMI Actual Tranche 1'!K38+'AMI Actual Tranche 2'!K38</f>
        <v>0</v>
      </c>
      <c r="L38" s="66">
        <f>'AMI Actual Tranche 1'!L38+'AMI Actual Tranche 2'!L38</f>
        <v>0</v>
      </c>
      <c r="M38" s="66">
        <f>'AMI Actual Tranche 1'!M38+'AMI Actual Tranche 2'!M38</f>
        <v>0</v>
      </c>
      <c r="N38" s="66">
        <f>'AMI Actual Tranche 1'!N38+'AMI Actual Tranche 2'!N38</f>
        <v>9419886.8200000003</v>
      </c>
      <c r="O38" s="66">
        <f>'AMI Actual Tranche 1'!O38+'AMI Actual Tranche 2'!O38</f>
        <v>4201179.8500000006</v>
      </c>
      <c r="P38" s="66">
        <f>'AMI Actual Tranche 1'!P38+'AMI Actual Tranche 2'!P38</f>
        <v>13621066.67</v>
      </c>
    </row>
    <row r="39" spans="1:16" s="66" customFormat="1" x14ac:dyDescent="0.25">
      <c r="A39" s="65">
        <v>44562</v>
      </c>
      <c r="B39" s="66">
        <f>'AMI Actual Tranche 1'!B39+'AMI Actual Tranche 2'!B39</f>
        <v>0</v>
      </c>
      <c r="C39" s="66">
        <f>'AMI Actual Tranche 1'!C39+'AMI Actual Tranche 2'!C39</f>
        <v>0</v>
      </c>
      <c r="D39" s="66">
        <f>'AMI Actual Tranche 1'!D39+'AMI Actual Tranche 2'!D39</f>
        <v>0</v>
      </c>
      <c r="E39" s="66">
        <f>'AMI Actual Tranche 1'!E39+'AMI Actual Tranche 2'!E39</f>
        <v>0</v>
      </c>
      <c r="F39" s="66">
        <f>'AMI Actual Tranche 1'!F39+'AMI Actual Tranche 2'!F39</f>
        <v>0</v>
      </c>
      <c r="G39" s="66">
        <f>'AMI Actual Tranche 1'!G39+'AMI Actual Tranche 2'!G39</f>
        <v>0</v>
      </c>
      <c r="H39" s="66">
        <f>'AMI Actual Tranche 1'!H39+'AMI Actual Tranche 2'!H39</f>
        <v>0</v>
      </c>
      <c r="I39" s="66">
        <f>'AMI Actual Tranche 1'!I39+'AMI Actual Tranche 2'!I39</f>
        <v>0</v>
      </c>
      <c r="J39" s="66">
        <f>'AMI Actual Tranche 1'!J39+'AMI Actual Tranche 2'!J39</f>
        <v>0</v>
      </c>
      <c r="K39" s="66">
        <f>'AMI Actual Tranche 1'!K39+'AMI Actual Tranche 2'!K39</f>
        <v>0</v>
      </c>
      <c r="L39" s="66">
        <f>'AMI Actual Tranche 1'!L39+'AMI Actual Tranche 2'!L39</f>
        <v>0</v>
      </c>
      <c r="M39" s="66">
        <f>'AMI Actual Tranche 1'!M39+'AMI Actual Tranche 2'!M39</f>
        <v>0</v>
      </c>
      <c r="N39" s="66">
        <f>'AMI Actual Tranche 1'!N39+'AMI Actual Tranche 2'!N39</f>
        <v>9419886.8200000003</v>
      </c>
      <c r="O39" s="66">
        <f>'AMI Actual Tranche 1'!O39+'AMI Actual Tranche 2'!O39</f>
        <v>4201179.8500000006</v>
      </c>
      <c r="P39" s="66">
        <f>'AMI Actual Tranche 1'!P39+'AMI Actual Tranche 2'!P39</f>
        <v>13621066.67</v>
      </c>
    </row>
    <row r="40" spans="1:16" s="66" customFormat="1" x14ac:dyDescent="0.25">
      <c r="A40" s="65">
        <v>44593</v>
      </c>
      <c r="B40" s="66">
        <f>'AMI Actual Tranche 1'!B40+'AMI Actual Tranche 2'!B40</f>
        <v>0</v>
      </c>
      <c r="C40" s="66">
        <f>'AMI Actual Tranche 1'!C40+'AMI Actual Tranche 2'!C40</f>
        <v>0</v>
      </c>
      <c r="D40" s="66">
        <f>'AMI Actual Tranche 1'!D40+'AMI Actual Tranche 2'!D40</f>
        <v>0</v>
      </c>
      <c r="E40" s="66">
        <f>'AMI Actual Tranche 1'!E40+'AMI Actual Tranche 2'!E40</f>
        <v>0</v>
      </c>
      <c r="F40" s="66">
        <f>'AMI Actual Tranche 1'!F40+'AMI Actual Tranche 2'!F40</f>
        <v>0</v>
      </c>
      <c r="G40" s="66">
        <f>'AMI Actual Tranche 1'!G40+'AMI Actual Tranche 2'!G40</f>
        <v>0</v>
      </c>
      <c r="H40" s="66">
        <f>'AMI Actual Tranche 1'!H40+'AMI Actual Tranche 2'!H40</f>
        <v>0</v>
      </c>
      <c r="I40" s="66">
        <f>'AMI Actual Tranche 1'!I40+'AMI Actual Tranche 2'!I40</f>
        <v>0</v>
      </c>
      <c r="J40" s="66">
        <f>'AMI Actual Tranche 1'!J40+'AMI Actual Tranche 2'!J40</f>
        <v>0</v>
      </c>
      <c r="K40" s="66">
        <f>'AMI Actual Tranche 1'!K40+'AMI Actual Tranche 2'!K40</f>
        <v>0</v>
      </c>
      <c r="L40" s="66">
        <f>'AMI Actual Tranche 1'!L40+'AMI Actual Tranche 2'!L40</f>
        <v>0</v>
      </c>
      <c r="M40" s="66">
        <f>'AMI Actual Tranche 1'!M40+'AMI Actual Tranche 2'!M40</f>
        <v>0</v>
      </c>
      <c r="N40" s="66">
        <f>'AMI Actual Tranche 1'!N40+'AMI Actual Tranche 2'!N40</f>
        <v>9419886.8200000003</v>
      </c>
      <c r="O40" s="66">
        <f>'AMI Actual Tranche 1'!O40+'AMI Actual Tranche 2'!O40</f>
        <v>4201179.8500000006</v>
      </c>
      <c r="P40" s="66">
        <f>'AMI Actual Tranche 1'!P40+'AMI Actual Tranche 2'!P40</f>
        <v>13621066.67</v>
      </c>
    </row>
    <row r="41" spans="1:16" s="66" customFormat="1" x14ac:dyDescent="0.25">
      <c r="A41" s="65">
        <v>44621</v>
      </c>
      <c r="B41" s="66">
        <f>'AMI Actual Tranche 1'!B41+'AMI Actual Tranche 2'!B41</f>
        <v>0</v>
      </c>
      <c r="C41" s="66">
        <f>'AMI Actual Tranche 1'!C41+'AMI Actual Tranche 2'!C41</f>
        <v>0</v>
      </c>
      <c r="D41" s="66">
        <f>'AMI Actual Tranche 1'!D41+'AMI Actual Tranche 2'!D41</f>
        <v>0</v>
      </c>
      <c r="E41" s="66">
        <f>'AMI Actual Tranche 1'!E41+'AMI Actual Tranche 2'!E41</f>
        <v>0</v>
      </c>
      <c r="F41" s="66">
        <f>'AMI Actual Tranche 1'!F41+'AMI Actual Tranche 2'!F41</f>
        <v>0</v>
      </c>
      <c r="G41" s="66">
        <f>'AMI Actual Tranche 1'!G41+'AMI Actual Tranche 2'!G41</f>
        <v>0</v>
      </c>
      <c r="H41" s="66">
        <f>'AMI Actual Tranche 1'!H41+'AMI Actual Tranche 2'!H41</f>
        <v>0</v>
      </c>
      <c r="I41" s="66">
        <f>'AMI Actual Tranche 1'!I41+'AMI Actual Tranche 2'!I41</f>
        <v>0</v>
      </c>
      <c r="J41" s="66">
        <f>'AMI Actual Tranche 1'!J41+'AMI Actual Tranche 2'!J41</f>
        <v>0</v>
      </c>
      <c r="K41" s="66">
        <f>'AMI Actual Tranche 1'!K41+'AMI Actual Tranche 2'!K41</f>
        <v>0</v>
      </c>
      <c r="L41" s="66">
        <f>'AMI Actual Tranche 1'!L41+'AMI Actual Tranche 2'!L41</f>
        <v>0</v>
      </c>
      <c r="M41" s="66">
        <f>'AMI Actual Tranche 1'!M41+'AMI Actual Tranche 2'!M41</f>
        <v>0</v>
      </c>
      <c r="N41" s="66">
        <f>'AMI Actual Tranche 1'!N41+'AMI Actual Tranche 2'!N41</f>
        <v>9419886.8200000003</v>
      </c>
      <c r="O41" s="66">
        <f>'AMI Actual Tranche 1'!O41+'AMI Actual Tranche 2'!O41</f>
        <v>4201179.8500000006</v>
      </c>
      <c r="P41" s="66">
        <f>'AMI Actual Tranche 1'!P41+'AMI Actual Tranche 2'!P41</f>
        <v>13621066.67</v>
      </c>
    </row>
    <row r="42" spans="1:16" s="66" customFormat="1" x14ac:dyDescent="0.25">
      <c r="A42" s="65">
        <v>44652</v>
      </c>
      <c r="B42" s="66">
        <f>'AMI Actual Tranche 1'!B42+'AMI Actual Tranche 2'!B42</f>
        <v>0</v>
      </c>
      <c r="C42" s="66">
        <f>'AMI Actual Tranche 1'!C42+'AMI Actual Tranche 2'!C42</f>
        <v>0</v>
      </c>
      <c r="D42" s="66">
        <f>'AMI Actual Tranche 1'!D42+'AMI Actual Tranche 2'!D42</f>
        <v>0</v>
      </c>
      <c r="E42" s="66">
        <f>'AMI Actual Tranche 1'!E42+'AMI Actual Tranche 2'!E42</f>
        <v>0</v>
      </c>
      <c r="F42" s="66">
        <f>'AMI Actual Tranche 1'!F42+'AMI Actual Tranche 2'!F42</f>
        <v>0</v>
      </c>
      <c r="G42" s="66">
        <f>'AMI Actual Tranche 1'!G42+'AMI Actual Tranche 2'!G42</f>
        <v>0</v>
      </c>
      <c r="H42" s="66">
        <f>'AMI Actual Tranche 1'!H42+'AMI Actual Tranche 2'!H42</f>
        <v>0</v>
      </c>
      <c r="I42" s="66">
        <f>'AMI Actual Tranche 1'!I42+'AMI Actual Tranche 2'!I42</f>
        <v>0</v>
      </c>
      <c r="J42" s="66">
        <f>'AMI Actual Tranche 1'!J42+'AMI Actual Tranche 2'!J42</f>
        <v>0</v>
      </c>
      <c r="K42" s="66">
        <f>'AMI Actual Tranche 1'!K42+'AMI Actual Tranche 2'!K42</f>
        <v>0</v>
      </c>
      <c r="L42" s="66">
        <f>'AMI Actual Tranche 1'!L42+'AMI Actual Tranche 2'!L42</f>
        <v>0</v>
      </c>
      <c r="M42" s="66">
        <f>'AMI Actual Tranche 1'!M42+'AMI Actual Tranche 2'!M42</f>
        <v>0</v>
      </c>
      <c r="N42" s="66">
        <f>'AMI Actual Tranche 1'!N42+'AMI Actual Tranche 2'!N42</f>
        <v>9419886.8200000003</v>
      </c>
      <c r="O42" s="66">
        <f>'AMI Actual Tranche 1'!O42+'AMI Actual Tranche 2'!O42</f>
        <v>4201179.8500000006</v>
      </c>
      <c r="P42" s="66">
        <f>'AMI Actual Tranche 1'!P42+'AMI Actual Tranche 2'!P42</f>
        <v>13621066.67</v>
      </c>
    </row>
    <row r="43" spans="1:16" s="66" customFormat="1" x14ac:dyDescent="0.25">
      <c r="A43" s="65">
        <v>44682</v>
      </c>
      <c r="B43" s="66">
        <f>'AMI Actual Tranche 1'!B43+'AMI Actual Tranche 2'!B43</f>
        <v>0</v>
      </c>
      <c r="C43" s="66">
        <f>'AMI Actual Tranche 1'!C43+'AMI Actual Tranche 2'!C43</f>
        <v>0</v>
      </c>
      <c r="D43" s="66">
        <f>'AMI Actual Tranche 1'!D43+'AMI Actual Tranche 2'!D43</f>
        <v>0</v>
      </c>
      <c r="E43" s="66">
        <f>'AMI Actual Tranche 1'!E43+'AMI Actual Tranche 2'!E43</f>
        <v>0</v>
      </c>
      <c r="F43" s="66">
        <f>'AMI Actual Tranche 1'!F43+'AMI Actual Tranche 2'!F43</f>
        <v>0</v>
      </c>
      <c r="G43" s="66">
        <f>'AMI Actual Tranche 1'!G43+'AMI Actual Tranche 2'!G43</f>
        <v>0</v>
      </c>
      <c r="H43" s="66">
        <f>'AMI Actual Tranche 1'!H43+'AMI Actual Tranche 2'!H43</f>
        <v>0</v>
      </c>
      <c r="I43" s="66">
        <f>'AMI Actual Tranche 1'!I43+'AMI Actual Tranche 2'!I43</f>
        <v>0</v>
      </c>
      <c r="J43" s="66">
        <f>'AMI Actual Tranche 1'!J43+'AMI Actual Tranche 2'!J43</f>
        <v>0</v>
      </c>
      <c r="K43" s="66">
        <f>'AMI Actual Tranche 1'!K43+'AMI Actual Tranche 2'!K43</f>
        <v>0</v>
      </c>
      <c r="L43" s="66">
        <f>'AMI Actual Tranche 1'!L43+'AMI Actual Tranche 2'!L43</f>
        <v>0</v>
      </c>
      <c r="M43" s="66">
        <f>'AMI Actual Tranche 1'!M43+'AMI Actual Tranche 2'!M43</f>
        <v>0</v>
      </c>
      <c r="N43" s="66">
        <f>'AMI Actual Tranche 1'!N43+'AMI Actual Tranche 2'!N43</f>
        <v>9419886.8200000003</v>
      </c>
      <c r="O43" s="66">
        <f>'AMI Actual Tranche 1'!O43+'AMI Actual Tranche 2'!O43</f>
        <v>4201179.8500000006</v>
      </c>
      <c r="P43" s="66">
        <f>'AMI Actual Tranche 1'!P43+'AMI Actual Tranche 2'!P43</f>
        <v>13621066.67</v>
      </c>
    </row>
    <row r="44" spans="1:16" s="66" customFormat="1" x14ac:dyDescent="0.25">
      <c r="A44" s="65">
        <v>44713</v>
      </c>
      <c r="B44" s="66">
        <f>'AMI Actual Tranche 1'!B44+'AMI Actual Tranche 2'!B44</f>
        <v>0</v>
      </c>
      <c r="C44" s="66">
        <f>'AMI Actual Tranche 1'!C44+'AMI Actual Tranche 2'!C44</f>
        <v>0</v>
      </c>
      <c r="D44" s="66">
        <f>'AMI Actual Tranche 1'!D44+'AMI Actual Tranche 2'!D44</f>
        <v>0</v>
      </c>
      <c r="E44" s="66">
        <f>'AMI Actual Tranche 1'!E44+'AMI Actual Tranche 2'!E44</f>
        <v>0</v>
      </c>
      <c r="F44" s="66">
        <f>'AMI Actual Tranche 1'!F44+'AMI Actual Tranche 2'!F44</f>
        <v>0</v>
      </c>
      <c r="G44" s="66">
        <f>'AMI Actual Tranche 1'!G44+'AMI Actual Tranche 2'!G44</f>
        <v>0</v>
      </c>
      <c r="H44" s="66">
        <f>'AMI Actual Tranche 1'!H44+'AMI Actual Tranche 2'!H44</f>
        <v>0</v>
      </c>
      <c r="I44" s="66">
        <f>'AMI Actual Tranche 1'!I44+'AMI Actual Tranche 2'!I44</f>
        <v>0</v>
      </c>
      <c r="J44" s="66">
        <f>'AMI Actual Tranche 1'!J44+'AMI Actual Tranche 2'!J44</f>
        <v>0</v>
      </c>
      <c r="K44" s="66">
        <f>'AMI Actual Tranche 1'!K44+'AMI Actual Tranche 2'!K44</f>
        <v>0</v>
      </c>
      <c r="L44" s="66">
        <f>'AMI Actual Tranche 1'!L44+'AMI Actual Tranche 2'!L44</f>
        <v>0</v>
      </c>
      <c r="M44" s="66">
        <f>'AMI Actual Tranche 1'!M44+'AMI Actual Tranche 2'!M44</f>
        <v>0</v>
      </c>
      <c r="N44" s="66">
        <f>'AMI Actual Tranche 1'!N44+'AMI Actual Tranche 2'!N44</f>
        <v>9419886.8200000003</v>
      </c>
      <c r="O44" s="66">
        <f>'AMI Actual Tranche 1'!O44+'AMI Actual Tranche 2'!O44</f>
        <v>4201179.8500000006</v>
      </c>
      <c r="P44" s="66">
        <f>'AMI Actual Tranche 1'!P44+'AMI Actual Tranche 2'!P44</f>
        <v>13621066.67</v>
      </c>
    </row>
    <row r="45" spans="1:16" s="66" customFormat="1" x14ac:dyDescent="0.25">
      <c r="A45" s="65">
        <v>44743</v>
      </c>
      <c r="B45" s="66">
        <f>'AMI Actual Tranche 1'!B45+'AMI Actual Tranche 2'!B45</f>
        <v>0</v>
      </c>
      <c r="C45" s="66">
        <f>'AMI Actual Tranche 1'!C45+'AMI Actual Tranche 2'!C45</f>
        <v>0</v>
      </c>
      <c r="D45" s="66">
        <f>'AMI Actual Tranche 1'!D45+'AMI Actual Tranche 2'!D45</f>
        <v>0</v>
      </c>
      <c r="E45" s="66">
        <f>'AMI Actual Tranche 1'!E45+'AMI Actual Tranche 2'!E45</f>
        <v>0</v>
      </c>
      <c r="F45" s="66">
        <f>'AMI Actual Tranche 1'!F45+'AMI Actual Tranche 2'!F45</f>
        <v>0</v>
      </c>
      <c r="G45" s="66">
        <f>'AMI Actual Tranche 1'!G45+'AMI Actual Tranche 2'!G45</f>
        <v>0</v>
      </c>
      <c r="H45" s="66">
        <f>'AMI Actual Tranche 1'!H45+'AMI Actual Tranche 2'!H45</f>
        <v>0</v>
      </c>
      <c r="I45" s="66">
        <f>'AMI Actual Tranche 1'!I45+'AMI Actual Tranche 2'!I45</f>
        <v>0</v>
      </c>
      <c r="J45" s="66">
        <f>'AMI Actual Tranche 1'!J45+'AMI Actual Tranche 2'!J45</f>
        <v>0</v>
      </c>
      <c r="K45" s="66">
        <f>'AMI Actual Tranche 1'!K45+'AMI Actual Tranche 2'!K45</f>
        <v>0</v>
      </c>
      <c r="L45" s="66">
        <f>'AMI Actual Tranche 1'!L45+'AMI Actual Tranche 2'!L45</f>
        <v>0</v>
      </c>
      <c r="M45" s="66">
        <f>'AMI Actual Tranche 1'!M45+'AMI Actual Tranche 2'!M45</f>
        <v>0</v>
      </c>
      <c r="N45" s="66">
        <f>'AMI Actual Tranche 1'!N45+'AMI Actual Tranche 2'!N45</f>
        <v>9419886.8200000003</v>
      </c>
      <c r="O45" s="66">
        <f>'AMI Actual Tranche 1'!O45+'AMI Actual Tranche 2'!O45</f>
        <v>4201179.8500000006</v>
      </c>
      <c r="P45" s="66">
        <f>'AMI Actual Tranche 1'!P45+'AMI Actual Tranche 2'!P45</f>
        <v>13621066.67</v>
      </c>
    </row>
    <row r="46" spans="1:16" s="66" customFormat="1" x14ac:dyDescent="0.25">
      <c r="A46" s="65">
        <v>44774</v>
      </c>
      <c r="B46" s="66">
        <f>'AMI Actual Tranche 1'!B46+'AMI Actual Tranche 2'!B46</f>
        <v>0</v>
      </c>
      <c r="C46" s="66">
        <f>'AMI Actual Tranche 1'!C46+'AMI Actual Tranche 2'!C46</f>
        <v>0</v>
      </c>
      <c r="D46" s="66">
        <f>'AMI Actual Tranche 1'!D46+'AMI Actual Tranche 2'!D46</f>
        <v>0</v>
      </c>
      <c r="E46" s="66">
        <f>'AMI Actual Tranche 1'!E46+'AMI Actual Tranche 2'!E46</f>
        <v>0</v>
      </c>
      <c r="F46" s="66">
        <f>'AMI Actual Tranche 1'!F46+'AMI Actual Tranche 2'!F46</f>
        <v>0</v>
      </c>
      <c r="G46" s="66">
        <f>'AMI Actual Tranche 1'!G46+'AMI Actual Tranche 2'!G46</f>
        <v>0</v>
      </c>
      <c r="H46" s="66">
        <f>'AMI Actual Tranche 1'!H46+'AMI Actual Tranche 2'!H46</f>
        <v>0</v>
      </c>
      <c r="I46" s="66">
        <f>'AMI Actual Tranche 1'!I46+'AMI Actual Tranche 2'!I46</f>
        <v>0</v>
      </c>
      <c r="J46" s="66">
        <f>'AMI Actual Tranche 1'!J46+'AMI Actual Tranche 2'!J46</f>
        <v>0</v>
      </c>
      <c r="K46" s="66">
        <f>'AMI Actual Tranche 1'!K46+'AMI Actual Tranche 2'!K46</f>
        <v>0</v>
      </c>
      <c r="L46" s="66">
        <f>'AMI Actual Tranche 1'!L46+'AMI Actual Tranche 2'!L46</f>
        <v>0</v>
      </c>
      <c r="M46" s="66">
        <f>'AMI Actual Tranche 1'!M46+'AMI Actual Tranche 2'!M46</f>
        <v>0</v>
      </c>
      <c r="N46" s="66">
        <f>'AMI Actual Tranche 1'!N46+'AMI Actual Tranche 2'!N46</f>
        <v>9419886.8200000003</v>
      </c>
      <c r="O46" s="66">
        <f>'AMI Actual Tranche 1'!O46+'AMI Actual Tranche 2'!O46</f>
        <v>4201179.8500000006</v>
      </c>
      <c r="P46" s="66">
        <f>'AMI Actual Tranche 1'!P46+'AMI Actual Tranche 2'!P46</f>
        <v>13621066.67</v>
      </c>
    </row>
    <row r="47" spans="1:16" s="66" customFormat="1" x14ac:dyDescent="0.25">
      <c r="A47" s="65">
        <v>44805</v>
      </c>
      <c r="B47" s="66">
        <f>'AMI Actual Tranche 1'!B47+'AMI Actual Tranche 2'!B47</f>
        <v>0</v>
      </c>
      <c r="C47" s="66">
        <f>'AMI Actual Tranche 1'!C47+'AMI Actual Tranche 2'!C47</f>
        <v>0</v>
      </c>
      <c r="D47" s="66">
        <f>'AMI Actual Tranche 1'!D47+'AMI Actual Tranche 2'!D47</f>
        <v>0</v>
      </c>
      <c r="E47" s="66">
        <f>'AMI Actual Tranche 1'!E47+'AMI Actual Tranche 2'!E47</f>
        <v>0</v>
      </c>
      <c r="F47" s="66">
        <f>'AMI Actual Tranche 1'!F47+'AMI Actual Tranche 2'!F47</f>
        <v>0</v>
      </c>
      <c r="G47" s="66">
        <f>'AMI Actual Tranche 1'!G47+'AMI Actual Tranche 2'!G47</f>
        <v>0</v>
      </c>
      <c r="H47" s="66">
        <f>'AMI Actual Tranche 1'!H47+'AMI Actual Tranche 2'!H47</f>
        <v>0</v>
      </c>
      <c r="I47" s="66">
        <f>'AMI Actual Tranche 1'!I47+'AMI Actual Tranche 2'!I47</f>
        <v>0</v>
      </c>
      <c r="J47" s="66">
        <f>'AMI Actual Tranche 1'!J47+'AMI Actual Tranche 2'!J47</f>
        <v>0</v>
      </c>
      <c r="K47" s="66">
        <f>'AMI Actual Tranche 1'!K47+'AMI Actual Tranche 2'!K47</f>
        <v>0</v>
      </c>
      <c r="L47" s="66">
        <f>'AMI Actual Tranche 1'!L47+'AMI Actual Tranche 2'!L47</f>
        <v>0</v>
      </c>
      <c r="M47" s="66">
        <f>'AMI Actual Tranche 1'!M47+'AMI Actual Tranche 2'!M47</f>
        <v>0</v>
      </c>
      <c r="N47" s="66">
        <f>'AMI Actual Tranche 1'!N47+'AMI Actual Tranche 2'!N47</f>
        <v>9419886.8200000003</v>
      </c>
      <c r="O47" s="66">
        <f>'AMI Actual Tranche 1'!O47+'AMI Actual Tranche 2'!O47</f>
        <v>4201179.8500000006</v>
      </c>
      <c r="P47" s="66">
        <f>'AMI Actual Tranche 1'!P47+'AMI Actual Tranche 2'!P47</f>
        <v>13621066.67</v>
      </c>
    </row>
    <row r="48" spans="1:16" s="66" customFormat="1" x14ac:dyDescent="0.25">
      <c r="A48" s="65">
        <v>44835</v>
      </c>
      <c r="B48" s="66">
        <f>'AMI Actual Tranche 1'!B48+'AMI Actual Tranche 2'!B48</f>
        <v>0</v>
      </c>
      <c r="C48" s="66">
        <f>'AMI Actual Tranche 1'!C48+'AMI Actual Tranche 2'!C48</f>
        <v>0</v>
      </c>
      <c r="D48" s="66">
        <f>'AMI Actual Tranche 1'!D48+'AMI Actual Tranche 2'!D48</f>
        <v>0</v>
      </c>
      <c r="E48" s="66">
        <f>'AMI Actual Tranche 1'!E48+'AMI Actual Tranche 2'!E48</f>
        <v>0</v>
      </c>
      <c r="F48" s="66">
        <f>'AMI Actual Tranche 1'!F48+'AMI Actual Tranche 2'!F48</f>
        <v>0</v>
      </c>
      <c r="G48" s="66">
        <f>'AMI Actual Tranche 1'!G48+'AMI Actual Tranche 2'!G48</f>
        <v>0</v>
      </c>
      <c r="H48" s="66">
        <f>'AMI Actual Tranche 1'!H48+'AMI Actual Tranche 2'!H48</f>
        <v>0</v>
      </c>
      <c r="I48" s="66">
        <f>'AMI Actual Tranche 1'!I48+'AMI Actual Tranche 2'!I48</f>
        <v>0</v>
      </c>
      <c r="J48" s="66">
        <f>'AMI Actual Tranche 1'!J48+'AMI Actual Tranche 2'!J48</f>
        <v>0</v>
      </c>
      <c r="K48" s="66">
        <f>'AMI Actual Tranche 1'!K48+'AMI Actual Tranche 2'!K48</f>
        <v>0</v>
      </c>
      <c r="L48" s="66">
        <f>'AMI Actual Tranche 1'!L48+'AMI Actual Tranche 2'!L48</f>
        <v>0</v>
      </c>
      <c r="M48" s="66">
        <f>'AMI Actual Tranche 1'!M48+'AMI Actual Tranche 2'!M48</f>
        <v>0</v>
      </c>
      <c r="N48" s="66">
        <f>'AMI Actual Tranche 1'!N48+'AMI Actual Tranche 2'!N48</f>
        <v>9419886.8200000003</v>
      </c>
      <c r="O48" s="66">
        <f>'AMI Actual Tranche 1'!O48+'AMI Actual Tranche 2'!O48</f>
        <v>4201179.8500000006</v>
      </c>
      <c r="P48" s="66">
        <f>'AMI Actual Tranche 1'!P48+'AMI Actual Tranche 2'!P48</f>
        <v>13621066.67</v>
      </c>
    </row>
    <row r="49" spans="1:16" s="66" customFormat="1" x14ac:dyDescent="0.25">
      <c r="A49" s="65">
        <v>44866</v>
      </c>
      <c r="B49" s="66">
        <f>'AMI Actual Tranche 1'!B49+'AMI Actual Tranche 2'!B49</f>
        <v>0</v>
      </c>
      <c r="C49" s="66">
        <f>'AMI Actual Tranche 1'!C49+'AMI Actual Tranche 2'!C49</f>
        <v>0</v>
      </c>
      <c r="D49" s="66">
        <f>'AMI Actual Tranche 1'!D49+'AMI Actual Tranche 2'!D49</f>
        <v>0</v>
      </c>
      <c r="E49" s="66">
        <f>'AMI Actual Tranche 1'!E49+'AMI Actual Tranche 2'!E49</f>
        <v>0</v>
      </c>
      <c r="F49" s="66">
        <f>'AMI Actual Tranche 1'!F49+'AMI Actual Tranche 2'!F49</f>
        <v>0</v>
      </c>
      <c r="G49" s="66">
        <f>'AMI Actual Tranche 1'!G49+'AMI Actual Tranche 2'!G49</f>
        <v>0</v>
      </c>
      <c r="H49" s="66">
        <f>'AMI Actual Tranche 1'!H49+'AMI Actual Tranche 2'!H49</f>
        <v>0</v>
      </c>
      <c r="I49" s="66">
        <f>'AMI Actual Tranche 1'!I49+'AMI Actual Tranche 2'!I49</f>
        <v>0</v>
      </c>
      <c r="J49" s="66">
        <f>'AMI Actual Tranche 1'!J49+'AMI Actual Tranche 2'!J49</f>
        <v>0</v>
      </c>
      <c r="K49" s="66">
        <f>'AMI Actual Tranche 1'!K49+'AMI Actual Tranche 2'!K49</f>
        <v>0</v>
      </c>
      <c r="L49" s="66">
        <f>'AMI Actual Tranche 1'!L49+'AMI Actual Tranche 2'!L49</f>
        <v>0</v>
      </c>
      <c r="M49" s="66">
        <f>'AMI Actual Tranche 1'!M49+'AMI Actual Tranche 2'!M49</f>
        <v>0</v>
      </c>
      <c r="N49" s="66">
        <f>'AMI Actual Tranche 1'!N49+'AMI Actual Tranche 2'!N49</f>
        <v>9419886.8200000003</v>
      </c>
      <c r="O49" s="66">
        <f>'AMI Actual Tranche 1'!O49+'AMI Actual Tranche 2'!O49</f>
        <v>4201179.8500000006</v>
      </c>
      <c r="P49" s="66">
        <f>'AMI Actual Tranche 1'!P49+'AMI Actual Tranche 2'!P49</f>
        <v>13621066.67</v>
      </c>
    </row>
    <row r="50" spans="1:16" s="66" customFormat="1" x14ac:dyDescent="0.25">
      <c r="A50" s="65">
        <v>44896</v>
      </c>
      <c r="B50" s="66">
        <f>'AMI Actual Tranche 1'!B50+'AMI Actual Tranche 2'!B50</f>
        <v>0</v>
      </c>
      <c r="C50" s="66">
        <f>'AMI Actual Tranche 1'!C50+'AMI Actual Tranche 2'!C50</f>
        <v>0</v>
      </c>
      <c r="D50" s="66">
        <f>'AMI Actual Tranche 1'!D50+'AMI Actual Tranche 2'!D50</f>
        <v>0</v>
      </c>
      <c r="E50" s="66">
        <f>'AMI Actual Tranche 1'!E50+'AMI Actual Tranche 2'!E50</f>
        <v>0</v>
      </c>
      <c r="F50" s="66">
        <f>'AMI Actual Tranche 1'!F50+'AMI Actual Tranche 2'!F50</f>
        <v>0</v>
      </c>
      <c r="G50" s="66">
        <f>'AMI Actual Tranche 1'!G50+'AMI Actual Tranche 2'!G50</f>
        <v>0</v>
      </c>
      <c r="H50" s="66">
        <f>'AMI Actual Tranche 1'!H50+'AMI Actual Tranche 2'!H50</f>
        <v>0</v>
      </c>
      <c r="I50" s="66">
        <f>'AMI Actual Tranche 1'!I50+'AMI Actual Tranche 2'!I50</f>
        <v>0</v>
      </c>
      <c r="J50" s="66">
        <f>'AMI Actual Tranche 1'!J50+'AMI Actual Tranche 2'!J50</f>
        <v>0</v>
      </c>
      <c r="K50" s="66">
        <f>'AMI Actual Tranche 1'!K50+'AMI Actual Tranche 2'!K50</f>
        <v>0</v>
      </c>
      <c r="L50" s="66">
        <f>'AMI Actual Tranche 1'!L50+'AMI Actual Tranche 2'!L50</f>
        <v>0</v>
      </c>
      <c r="M50" s="66">
        <f>'AMI Actual Tranche 1'!M50+'AMI Actual Tranche 2'!M50</f>
        <v>0</v>
      </c>
      <c r="N50" s="66">
        <f>'AMI Actual Tranche 1'!N50+'AMI Actual Tranche 2'!N50</f>
        <v>9419886.8200000003</v>
      </c>
      <c r="O50" s="66">
        <f>'AMI Actual Tranche 1'!O50+'AMI Actual Tranche 2'!O50</f>
        <v>4201179.8500000006</v>
      </c>
      <c r="P50" s="66">
        <f>'AMI Actual Tranche 1'!P50+'AMI Actual Tranche 2'!P50</f>
        <v>13621066.67</v>
      </c>
    </row>
    <row r="51" spans="1:16" s="66" customFormat="1" x14ac:dyDescent="0.25">
      <c r="A51" s="65">
        <v>44927</v>
      </c>
      <c r="B51" s="66">
        <f>'AMI Actual Tranche 1'!B51+'AMI Actual Tranche 2'!B51</f>
        <v>0</v>
      </c>
      <c r="C51" s="66">
        <f>'AMI Actual Tranche 1'!C51+'AMI Actual Tranche 2'!C51</f>
        <v>0</v>
      </c>
      <c r="D51" s="66">
        <f>'AMI Actual Tranche 1'!D51+'AMI Actual Tranche 2'!D51</f>
        <v>0</v>
      </c>
      <c r="E51" s="66">
        <f>'AMI Actual Tranche 1'!E51+'AMI Actual Tranche 2'!E51</f>
        <v>0</v>
      </c>
      <c r="F51" s="66">
        <f>'AMI Actual Tranche 1'!F51+'AMI Actual Tranche 2'!F51</f>
        <v>0</v>
      </c>
      <c r="G51" s="66">
        <f>'AMI Actual Tranche 1'!G51+'AMI Actual Tranche 2'!G51</f>
        <v>0</v>
      </c>
      <c r="H51" s="66">
        <f>'AMI Actual Tranche 1'!H51+'AMI Actual Tranche 2'!H51</f>
        <v>0</v>
      </c>
      <c r="I51" s="66">
        <f>'AMI Actual Tranche 1'!I51+'AMI Actual Tranche 2'!I51</f>
        <v>0</v>
      </c>
      <c r="J51" s="66">
        <f>'AMI Actual Tranche 1'!J51+'AMI Actual Tranche 2'!J51</f>
        <v>0</v>
      </c>
      <c r="K51" s="66">
        <f>'AMI Actual Tranche 1'!K51+'AMI Actual Tranche 2'!K51</f>
        <v>0</v>
      </c>
      <c r="L51" s="66">
        <f>'AMI Actual Tranche 1'!L51+'AMI Actual Tranche 2'!L51</f>
        <v>0</v>
      </c>
      <c r="M51" s="66">
        <f>'AMI Actual Tranche 1'!M51+'AMI Actual Tranche 2'!M51</f>
        <v>0</v>
      </c>
      <c r="N51" s="66">
        <f>'AMI Actual Tranche 1'!N51+'AMI Actual Tranche 2'!N51</f>
        <v>9419886.8200000003</v>
      </c>
      <c r="O51" s="66">
        <f>'AMI Actual Tranche 1'!O51+'AMI Actual Tranche 2'!O51</f>
        <v>4201179.8500000006</v>
      </c>
      <c r="P51" s="66">
        <f>'AMI Actual Tranche 1'!P51+'AMI Actual Tranche 2'!P51</f>
        <v>13621066.67</v>
      </c>
    </row>
    <row r="52" spans="1:16" s="66" customFormat="1" x14ac:dyDescent="0.25">
      <c r="A52" s="65">
        <v>44958</v>
      </c>
      <c r="B52" s="66">
        <f>'AMI Actual Tranche 1'!B52+'AMI Actual Tranche 2'!B52</f>
        <v>0</v>
      </c>
      <c r="C52" s="66">
        <f>'AMI Actual Tranche 1'!C52+'AMI Actual Tranche 2'!C52</f>
        <v>0</v>
      </c>
      <c r="D52" s="66">
        <f>'AMI Actual Tranche 1'!D52+'AMI Actual Tranche 2'!D52</f>
        <v>0</v>
      </c>
      <c r="E52" s="66">
        <f>'AMI Actual Tranche 1'!E52+'AMI Actual Tranche 2'!E52</f>
        <v>0</v>
      </c>
      <c r="F52" s="66">
        <f>'AMI Actual Tranche 1'!F52+'AMI Actual Tranche 2'!F52</f>
        <v>0</v>
      </c>
      <c r="G52" s="66">
        <f>'AMI Actual Tranche 1'!G52+'AMI Actual Tranche 2'!G52</f>
        <v>0</v>
      </c>
      <c r="H52" s="66">
        <f>'AMI Actual Tranche 1'!H52+'AMI Actual Tranche 2'!H52</f>
        <v>0</v>
      </c>
      <c r="I52" s="66">
        <f>'AMI Actual Tranche 1'!I52+'AMI Actual Tranche 2'!I52</f>
        <v>0</v>
      </c>
      <c r="J52" s="66">
        <f>'AMI Actual Tranche 1'!J52+'AMI Actual Tranche 2'!J52</f>
        <v>0</v>
      </c>
      <c r="K52" s="66">
        <f>'AMI Actual Tranche 1'!K52+'AMI Actual Tranche 2'!K52</f>
        <v>0</v>
      </c>
      <c r="L52" s="66">
        <f>'AMI Actual Tranche 1'!L52+'AMI Actual Tranche 2'!L52</f>
        <v>0</v>
      </c>
      <c r="M52" s="66">
        <f>'AMI Actual Tranche 1'!M52+'AMI Actual Tranche 2'!M52</f>
        <v>0</v>
      </c>
      <c r="N52" s="66">
        <f>'AMI Actual Tranche 1'!N52+'AMI Actual Tranche 2'!N52</f>
        <v>9419886.8200000003</v>
      </c>
      <c r="O52" s="66">
        <f>'AMI Actual Tranche 1'!O52+'AMI Actual Tranche 2'!O52</f>
        <v>4201179.8500000006</v>
      </c>
      <c r="P52" s="66">
        <f>'AMI Actual Tranche 1'!P52+'AMI Actual Tranche 2'!P52</f>
        <v>13621066.67</v>
      </c>
    </row>
    <row r="53" spans="1:16" s="66" customFormat="1" x14ac:dyDescent="0.25">
      <c r="A53" s="65">
        <v>44986</v>
      </c>
      <c r="B53" s="66">
        <f>'AMI Actual Tranche 1'!B53+'AMI Actual Tranche 2'!B53</f>
        <v>0</v>
      </c>
      <c r="C53" s="66">
        <f>'AMI Actual Tranche 1'!C53+'AMI Actual Tranche 2'!C53</f>
        <v>0</v>
      </c>
      <c r="D53" s="66">
        <f>'AMI Actual Tranche 1'!D53+'AMI Actual Tranche 2'!D53</f>
        <v>0</v>
      </c>
      <c r="E53" s="66">
        <f>'AMI Actual Tranche 1'!E53+'AMI Actual Tranche 2'!E53</f>
        <v>0</v>
      </c>
      <c r="F53" s="66">
        <f>'AMI Actual Tranche 1'!F53+'AMI Actual Tranche 2'!F53</f>
        <v>0</v>
      </c>
      <c r="G53" s="66">
        <f>'AMI Actual Tranche 1'!G53+'AMI Actual Tranche 2'!G53</f>
        <v>0</v>
      </c>
      <c r="H53" s="66">
        <f>'AMI Actual Tranche 1'!H53+'AMI Actual Tranche 2'!H53</f>
        <v>0</v>
      </c>
      <c r="I53" s="66">
        <f>'AMI Actual Tranche 1'!I53+'AMI Actual Tranche 2'!I53</f>
        <v>0</v>
      </c>
      <c r="J53" s="66">
        <f>'AMI Actual Tranche 1'!J53+'AMI Actual Tranche 2'!J53</f>
        <v>0</v>
      </c>
      <c r="K53" s="66">
        <f>'AMI Actual Tranche 1'!K53+'AMI Actual Tranche 2'!K53</f>
        <v>0</v>
      </c>
      <c r="L53" s="66">
        <f>'AMI Actual Tranche 1'!L53+'AMI Actual Tranche 2'!L53</f>
        <v>0</v>
      </c>
      <c r="M53" s="66">
        <f>'AMI Actual Tranche 1'!M53+'AMI Actual Tranche 2'!M53</f>
        <v>0</v>
      </c>
      <c r="N53" s="66">
        <f>'AMI Actual Tranche 1'!N53+'AMI Actual Tranche 2'!N53</f>
        <v>9419886.8200000003</v>
      </c>
      <c r="O53" s="66">
        <f>'AMI Actual Tranche 1'!O53+'AMI Actual Tranche 2'!O53</f>
        <v>4201179.8500000006</v>
      </c>
      <c r="P53" s="66">
        <f>'AMI Actual Tranche 1'!P53+'AMI Actual Tranche 2'!P53</f>
        <v>13621066.67</v>
      </c>
    </row>
    <row r="54" spans="1:16" s="66" customFormat="1" x14ac:dyDescent="0.25">
      <c r="A54" s="65">
        <v>45017</v>
      </c>
      <c r="B54" s="66">
        <f>'AMI Actual Tranche 1'!B54+'AMI Actual Tranche 2'!B54</f>
        <v>0</v>
      </c>
      <c r="C54" s="66">
        <f>'AMI Actual Tranche 1'!C54+'AMI Actual Tranche 2'!C54</f>
        <v>0</v>
      </c>
      <c r="D54" s="66">
        <f>'AMI Actual Tranche 1'!D54+'AMI Actual Tranche 2'!D54</f>
        <v>0</v>
      </c>
      <c r="E54" s="66">
        <f>'AMI Actual Tranche 1'!E54+'AMI Actual Tranche 2'!E54</f>
        <v>0</v>
      </c>
      <c r="F54" s="66">
        <f>'AMI Actual Tranche 1'!F54+'AMI Actual Tranche 2'!F54</f>
        <v>0</v>
      </c>
      <c r="G54" s="66">
        <f>'AMI Actual Tranche 1'!G54+'AMI Actual Tranche 2'!G54</f>
        <v>0</v>
      </c>
      <c r="H54" s="66">
        <f>'AMI Actual Tranche 1'!H54+'AMI Actual Tranche 2'!H54</f>
        <v>0</v>
      </c>
      <c r="I54" s="66">
        <f>'AMI Actual Tranche 1'!I54+'AMI Actual Tranche 2'!I54</f>
        <v>0</v>
      </c>
      <c r="J54" s="66">
        <f>'AMI Actual Tranche 1'!J54+'AMI Actual Tranche 2'!J54</f>
        <v>0</v>
      </c>
      <c r="K54" s="66">
        <f>'AMI Actual Tranche 1'!K54+'AMI Actual Tranche 2'!K54</f>
        <v>0</v>
      </c>
      <c r="L54" s="66">
        <f>'AMI Actual Tranche 1'!L54+'AMI Actual Tranche 2'!L54</f>
        <v>0</v>
      </c>
      <c r="M54" s="66">
        <f>'AMI Actual Tranche 1'!M54+'AMI Actual Tranche 2'!M54</f>
        <v>0</v>
      </c>
      <c r="N54" s="66">
        <f>'AMI Actual Tranche 1'!N54+'AMI Actual Tranche 2'!N54</f>
        <v>9419886.8200000003</v>
      </c>
      <c r="O54" s="66">
        <f>'AMI Actual Tranche 1'!O54+'AMI Actual Tranche 2'!O54</f>
        <v>4201179.8500000006</v>
      </c>
      <c r="P54" s="66">
        <f>'AMI Actual Tranche 1'!P54+'AMI Actual Tranche 2'!P54</f>
        <v>13621066.67</v>
      </c>
    </row>
    <row r="55" spans="1:16" s="66" customFormat="1" x14ac:dyDescent="0.25">
      <c r="A55" s="65">
        <v>45047</v>
      </c>
      <c r="B55" s="66">
        <f>'AMI Actual Tranche 1'!B55+'AMI Actual Tranche 2'!B55</f>
        <v>0</v>
      </c>
      <c r="C55" s="66">
        <f>'AMI Actual Tranche 1'!C55+'AMI Actual Tranche 2'!C55</f>
        <v>0</v>
      </c>
      <c r="D55" s="66">
        <f>'AMI Actual Tranche 1'!D55+'AMI Actual Tranche 2'!D55</f>
        <v>0</v>
      </c>
      <c r="E55" s="66">
        <f>'AMI Actual Tranche 1'!E55+'AMI Actual Tranche 2'!E55</f>
        <v>0</v>
      </c>
      <c r="F55" s="66">
        <f>'AMI Actual Tranche 1'!F55+'AMI Actual Tranche 2'!F55</f>
        <v>0</v>
      </c>
      <c r="G55" s="66">
        <f>'AMI Actual Tranche 1'!G55+'AMI Actual Tranche 2'!G55</f>
        <v>0</v>
      </c>
      <c r="H55" s="66">
        <f>'AMI Actual Tranche 1'!H55+'AMI Actual Tranche 2'!H55</f>
        <v>0</v>
      </c>
      <c r="I55" s="66">
        <f>'AMI Actual Tranche 1'!I55+'AMI Actual Tranche 2'!I55</f>
        <v>0</v>
      </c>
      <c r="J55" s="66">
        <f>'AMI Actual Tranche 1'!J55+'AMI Actual Tranche 2'!J55</f>
        <v>0</v>
      </c>
      <c r="K55" s="66">
        <f>'AMI Actual Tranche 1'!K55+'AMI Actual Tranche 2'!K55</f>
        <v>0</v>
      </c>
      <c r="L55" s="66">
        <f>'AMI Actual Tranche 1'!L55+'AMI Actual Tranche 2'!L55</f>
        <v>0</v>
      </c>
      <c r="M55" s="66">
        <f>'AMI Actual Tranche 1'!M55+'AMI Actual Tranche 2'!M55</f>
        <v>0</v>
      </c>
      <c r="N55" s="66">
        <f>'AMI Actual Tranche 1'!N55+'AMI Actual Tranche 2'!N55</f>
        <v>9419886.8200000003</v>
      </c>
      <c r="O55" s="66">
        <f>'AMI Actual Tranche 1'!O55+'AMI Actual Tranche 2'!O55</f>
        <v>4201179.8500000006</v>
      </c>
      <c r="P55" s="66">
        <f>'AMI Actual Tranche 1'!P55+'AMI Actual Tranche 2'!P55</f>
        <v>13621066.67</v>
      </c>
    </row>
    <row r="56" spans="1:16" s="66" customFormat="1" x14ac:dyDescent="0.25">
      <c r="A56" s="65">
        <v>45078</v>
      </c>
      <c r="B56" s="66">
        <f>'AMI Actual Tranche 1'!B56+'AMI Actual Tranche 2'!B56</f>
        <v>0</v>
      </c>
      <c r="C56" s="66">
        <f>'AMI Actual Tranche 1'!C56+'AMI Actual Tranche 2'!C56</f>
        <v>0</v>
      </c>
      <c r="D56" s="66">
        <f>'AMI Actual Tranche 1'!D56+'AMI Actual Tranche 2'!D56</f>
        <v>0</v>
      </c>
      <c r="E56" s="66">
        <f>'AMI Actual Tranche 1'!E56+'AMI Actual Tranche 2'!E56</f>
        <v>0</v>
      </c>
      <c r="F56" s="66">
        <f>'AMI Actual Tranche 1'!F56+'AMI Actual Tranche 2'!F56</f>
        <v>0</v>
      </c>
      <c r="G56" s="66">
        <f>'AMI Actual Tranche 1'!G56+'AMI Actual Tranche 2'!G56</f>
        <v>0</v>
      </c>
      <c r="H56" s="66">
        <f>'AMI Actual Tranche 1'!H56+'AMI Actual Tranche 2'!H56</f>
        <v>0</v>
      </c>
      <c r="I56" s="66">
        <f>'AMI Actual Tranche 1'!I56+'AMI Actual Tranche 2'!I56</f>
        <v>0</v>
      </c>
      <c r="J56" s="66">
        <f>'AMI Actual Tranche 1'!J56+'AMI Actual Tranche 2'!J56</f>
        <v>0</v>
      </c>
      <c r="K56" s="66">
        <f>'AMI Actual Tranche 1'!K56+'AMI Actual Tranche 2'!K56</f>
        <v>0</v>
      </c>
      <c r="L56" s="66">
        <f>'AMI Actual Tranche 1'!L56+'AMI Actual Tranche 2'!L56</f>
        <v>0</v>
      </c>
      <c r="M56" s="66">
        <f>'AMI Actual Tranche 1'!M56+'AMI Actual Tranche 2'!M56</f>
        <v>0</v>
      </c>
      <c r="N56" s="66">
        <f>'AMI Actual Tranche 1'!N56+'AMI Actual Tranche 2'!N56</f>
        <v>9419886.8200000003</v>
      </c>
      <c r="O56" s="66">
        <f>'AMI Actual Tranche 1'!O56+'AMI Actual Tranche 2'!O56</f>
        <v>4201179.8500000006</v>
      </c>
      <c r="P56" s="66">
        <f>'AMI Actual Tranche 1'!P56+'AMI Actual Tranche 2'!P56</f>
        <v>13621066.67</v>
      </c>
    </row>
    <row r="57" spans="1:16" s="66" customFormat="1" x14ac:dyDescent="0.25">
      <c r="A57" s="65">
        <v>45108</v>
      </c>
      <c r="B57" s="66">
        <f>'AMI Actual Tranche 1'!B57+'AMI Actual Tranche 2'!B57</f>
        <v>0</v>
      </c>
      <c r="C57" s="66">
        <f>'AMI Actual Tranche 1'!C57+'AMI Actual Tranche 2'!C57</f>
        <v>0</v>
      </c>
      <c r="D57" s="66">
        <f>'AMI Actual Tranche 1'!D57+'AMI Actual Tranche 2'!D57</f>
        <v>0</v>
      </c>
      <c r="E57" s="66">
        <f>'AMI Actual Tranche 1'!E57+'AMI Actual Tranche 2'!E57</f>
        <v>0</v>
      </c>
      <c r="F57" s="66">
        <f>'AMI Actual Tranche 1'!F57+'AMI Actual Tranche 2'!F57</f>
        <v>0</v>
      </c>
      <c r="G57" s="66">
        <f>'AMI Actual Tranche 1'!G57+'AMI Actual Tranche 2'!G57</f>
        <v>0</v>
      </c>
      <c r="H57" s="66">
        <f>'AMI Actual Tranche 1'!H57+'AMI Actual Tranche 2'!H57</f>
        <v>0</v>
      </c>
      <c r="I57" s="66">
        <f>'AMI Actual Tranche 1'!I57+'AMI Actual Tranche 2'!I57</f>
        <v>0</v>
      </c>
      <c r="J57" s="66">
        <f>'AMI Actual Tranche 1'!J57+'AMI Actual Tranche 2'!J57</f>
        <v>0</v>
      </c>
      <c r="K57" s="66">
        <f>'AMI Actual Tranche 1'!K57+'AMI Actual Tranche 2'!K57</f>
        <v>0</v>
      </c>
      <c r="L57" s="66">
        <f>'AMI Actual Tranche 1'!L57+'AMI Actual Tranche 2'!L57</f>
        <v>0</v>
      </c>
      <c r="M57" s="66">
        <f>'AMI Actual Tranche 1'!M57+'AMI Actual Tranche 2'!M57</f>
        <v>0</v>
      </c>
      <c r="N57" s="66">
        <f>'AMI Actual Tranche 1'!N57+'AMI Actual Tranche 2'!N57</f>
        <v>0</v>
      </c>
      <c r="O57" s="66">
        <f>'AMI Actual Tranche 1'!O57+'AMI Actual Tranche 2'!O57</f>
        <v>0</v>
      </c>
      <c r="P57" s="66">
        <f>'AMI Actual Tranche 1'!P57+'AMI Actual Tranche 2'!P57</f>
        <v>0</v>
      </c>
    </row>
    <row r="58" spans="1:16" s="66" customFormat="1" x14ac:dyDescent="0.25">
      <c r="A58" s="65">
        <v>45139</v>
      </c>
      <c r="B58" s="66">
        <f>'AMI Actual Tranche 1'!B58+'AMI Actual Tranche 2'!B58</f>
        <v>0</v>
      </c>
      <c r="C58" s="66">
        <f>'AMI Actual Tranche 1'!C58+'AMI Actual Tranche 2'!C58</f>
        <v>0</v>
      </c>
      <c r="D58" s="66">
        <f>'AMI Actual Tranche 1'!D58+'AMI Actual Tranche 2'!D58</f>
        <v>0</v>
      </c>
      <c r="E58" s="66">
        <f>'AMI Actual Tranche 1'!E58+'AMI Actual Tranche 2'!E58</f>
        <v>0</v>
      </c>
      <c r="F58" s="66">
        <f>'AMI Actual Tranche 1'!F58+'AMI Actual Tranche 2'!F58</f>
        <v>0</v>
      </c>
      <c r="G58" s="66">
        <f>'AMI Actual Tranche 1'!G58+'AMI Actual Tranche 2'!G58</f>
        <v>0</v>
      </c>
      <c r="H58" s="66">
        <f>'AMI Actual Tranche 1'!H58+'AMI Actual Tranche 2'!H58</f>
        <v>0</v>
      </c>
      <c r="I58" s="66">
        <f>'AMI Actual Tranche 1'!I58+'AMI Actual Tranche 2'!I58</f>
        <v>0</v>
      </c>
      <c r="J58" s="66">
        <f>'AMI Actual Tranche 1'!J58+'AMI Actual Tranche 2'!J58</f>
        <v>0</v>
      </c>
      <c r="K58" s="66">
        <f>'AMI Actual Tranche 1'!K58+'AMI Actual Tranche 2'!K58</f>
        <v>0</v>
      </c>
      <c r="L58" s="66">
        <f>'AMI Actual Tranche 1'!L58+'AMI Actual Tranche 2'!L58</f>
        <v>0</v>
      </c>
      <c r="M58" s="66">
        <f>'AMI Actual Tranche 1'!M58+'AMI Actual Tranche 2'!M58</f>
        <v>0</v>
      </c>
      <c r="N58" s="66">
        <f>'AMI Actual Tranche 1'!N58+'AMI Actual Tranche 2'!N58</f>
        <v>0</v>
      </c>
      <c r="O58" s="66">
        <f>'AMI Actual Tranche 1'!O58+'AMI Actual Tranche 2'!O58</f>
        <v>0</v>
      </c>
      <c r="P58" s="66">
        <f>'AMI Actual Tranche 1'!P58+'AMI Actual Tranche 2'!P58</f>
        <v>0</v>
      </c>
    </row>
    <row r="59" spans="1:16" s="66" customFormat="1" x14ac:dyDescent="0.25">
      <c r="A59" s="65">
        <v>45170</v>
      </c>
      <c r="B59" s="66">
        <f>'AMI Actual Tranche 1'!B59+'AMI Actual Tranche 2'!B59</f>
        <v>0</v>
      </c>
      <c r="C59" s="66">
        <f>'AMI Actual Tranche 1'!C59+'AMI Actual Tranche 2'!C59</f>
        <v>0</v>
      </c>
      <c r="D59" s="66">
        <f>'AMI Actual Tranche 1'!D59+'AMI Actual Tranche 2'!D59</f>
        <v>0</v>
      </c>
      <c r="E59" s="66">
        <f>'AMI Actual Tranche 1'!E59+'AMI Actual Tranche 2'!E59</f>
        <v>0</v>
      </c>
      <c r="F59" s="66">
        <f>'AMI Actual Tranche 1'!F59+'AMI Actual Tranche 2'!F59</f>
        <v>0</v>
      </c>
      <c r="G59" s="66">
        <f>'AMI Actual Tranche 1'!G59+'AMI Actual Tranche 2'!G59</f>
        <v>0</v>
      </c>
      <c r="H59" s="66">
        <f>'AMI Actual Tranche 1'!H59+'AMI Actual Tranche 2'!H59</f>
        <v>0</v>
      </c>
      <c r="I59" s="66">
        <f>'AMI Actual Tranche 1'!I59+'AMI Actual Tranche 2'!I59</f>
        <v>0</v>
      </c>
      <c r="J59" s="66">
        <f>'AMI Actual Tranche 1'!J59+'AMI Actual Tranche 2'!J59</f>
        <v>0</v>
      </c>
      <c r="K59" s="66">
        <f>'AMI Actual Tranche 1'!K59+'AMI Actual Tranche 2'!K59</f>
        <v>0</v>
      </c>
      <c r="L59" s="66">
        <f>'AMI Actual Tranche 1'!L59+'AMI Actual Tranche 2'!L59</f>
        <v>0</v>
      </c>
      <c r="M59" s="66">
        <f>'AMI Actual Tranche 1'!M59+'AMI Actual Tranche 2'!M59</f>
        <v>0</v>
      </c>
      <c r="N59" s="66">
        <f>'AMI Actual Tranche 1'!N59+'AMI Actual Tranche 2'!N59</f>
        <v>0</v>
      </c>
      <c r="O59" s="66">
        <f>'AMI Actual Tranche 1'!O59+'AMI Actual Tranche 2'!O59</f>
        <v>0</v>
      </c>
      <c r="P59" s="66">
        <f>'AMI Actual Tranche 1'!P59+'AMI Actual Tranche 2'!P59</f>
        <v>0</v>
      </c>
    </row>
    <row r="60" spans="1:16" s="66" customFormat="1" x14ac:dyDescent="0.25">
      <c r="A60" s="65">
        <v>45200</v>
      </c>
      <c r="B60" s="66">
        <f>'AMI Actual Tranche 1'!B60+'AMI Actual Tranche 2'!B60</f>
        <v>0</v>
      </c>
      <c r="C60" s="66">
        <f>'AMI Actual Tranche 1'!C60+'AMI Actual Tranche 2'!C60</f>
        <v>0</v>
      </c>
      <c r="D60" s="66">
        <f>'AMI Actual Tranche 1'!D60+'AMI Actual Tranche 2'!D60</f>
        <v>0</v>
      </c>
      <c r="E60" s="66">
        <f>'AMI Actual Tranche 1'!E60+'AMI Actual Tranche 2'!E60</f>
        <v>0</v>
      </c>
      <c r="F60" s="66">
        <f>'AMI Actual Tranche 1'!F60+'AMI Actual Tranche 2'!F60</f>
        <v>0</v>
      </c>
      <c r="G60" s="66">
        <f>'AMI Actual Tranche 1'!G60+'AMI Actual Tranche 2'!G60</f>
        <v>0</v>
      </c>
      <c r="H60" s="66">
        <f>'AMI Actual Tranche 1'!H60+'AMI Actual Tranche 2'!H60</f>
        <v>0</v>
      </c>
      <c r="I60" s="66">
        <f>'AMI Actual Tranche 1'!I60+'AMI Actual Tranche 2'!I60</f>
        <v>0</v>
      </c>
      <c r="J60" s="66">
        <f>'AMI Actual Tranche 1'!J60+'AMI Actual Tranche 2'!J60</f>
        <v>0</v>
      </c>
      <c r="K60" s="66">
        <f>'AMI Actual Tranche 1'!K60+'AMI Actual Tranche 2'!K60</f>
        <v>0</v>
      </c>
      <c r="L60" s="66">
        <f>'AMI Actual Tranche 1'!L60+'AMI Actual Tranche 2'!L60</f>
        <v>0</v>
      </c>
      <c r="M60" s="66">
        <f>'AMI Actual Tranche 1'!M60+'AMI Actual Tranche 2'!M60</f>
        <v>0</v>
      </c>
      <c r="N60" s="66">
        <f>'AMI Actual Tranche 1'!N60+'AMI Actual Tranche 2'!N60</f>
        <v>0</v>
      </c>
      <c r="O60" s="66">
        <f>'AMI Actual Tranche 1'!O60+'AMI Actual Tranche 2'!O60</f>
        <v>0</v>
      </c>
      <c r="P60" s="66">
        <f>'AMI Actual Tranche 1'!P60+'AMI Actual Tranche 2'!P60</f>
        <v>0</v>
      </c>
    </row>
    <row r="61" spans="1:16" s="66" customFormat="1" x14ac:dyDescent="0.25">
      <c r="A61" s="65">
        <v>45231</v>
      </c>
      <c r="B61" s="66">
        <f>'AMI Actual Tranche 1'!B61+'AMI Actual Tranche 2'!B61</f>
        <v>0</v>
      </c>
      <c r="C61" s="66">
        <f>'AMI Actual Tranche 1'!C61+'AMI Actual Tranche 2'!C61</f>
        <v>0</v>
      </c>
      <c r="D61" s="66">
        <f>'AMI Actual Tranche 1'!D61+'AMI Actual Tranche 2'!D61</f>
        <v>0</v>
      </c>
      <c r="E61" s="66">
        <f>'AMI Actual Tranche 1'!E61+'AMI Actual Tranche 2'!E61</f>
        <v>0</v>
      </c>
      <c r="F61" s="66">
        <f>'AMI Actual Tranche 1'!F61+'AMI Actual Tranche 2'!F61</f>
        <v>0</v>
      </c>
      <c r="G61" s="66">
        <f>'AMI Actual Tranche 1'!G61+'AMI Actual Tranche 2'!G61</f>
        <v>0</v>
      </c>
      <c r="H61" s="66">
        <f>'AMI Actual Tranche 1'!H61+'AMI Actual Tranche 2'!H61</f>
        <v>0</v>
      </c>
      <c r="I61" s="66">
        <f>'AMI Actual Tranche 1'!I61+'AMI Actual Tranche 2'!I61</f>
        <v>0</v>
      </c>
      <c r="J61" s="66">
        <f>'AMI Actual Tranche 1'!J61+'AMI Actual Tranche 2'!J61</f>
        <v>0</v>
      </c>
      <c r="K61" s="66">
        <f>'AMI Actual Tranche 1'!K61+'AMI Actual Tranche 2'!K61</f>
        <v>0</v>
      </c>
      <c r="L61" s="66">
        <f>'AMI Actual Tranche 1'!L61+'AMI Actual Tranche 2'!L61</f>
        <v>0</v>
      </c>
      <c r="M61" s="66">
        <f>'AMI Actual Tranche 1'!M61+'AMI Actual Tranche 2'!M61</f>
        <v>0</v>
      </c>
      <c r="N61" s="66">
        <f>'AMI Actual Tranche 1'!N61+'AMI Actual Tranche 2'!N61</f>
        <v>0</v>
      </c>
      <c r="O61" s="66">
        <f>'AMI Actual Tranche 1'!O61+'AMI Actual Tranche 2'!O61</f>
        <v>0</v>
      </c>
      <c r="P61" s="66">
        <f>'AMI Actual Tranche 1'!P61+'AMI Actual Tranche 2'!P61</f>
        <v>0</v>
      </c>
    </row>
    <row r="62" spans="1:16" s="66" customFormat="1" x14ac:dyDescent="0.25">
      <c r="A62" s="65">
        <v>45261</v>
      </c>
      <c r="B62" s="66">
        <f>'AMI Actual Tranche 1'!B62+'AMI Actual Tranche 2'!B62</f>
        <v>0</v>
      </c>
      <c r="C62" s="66">
        <f>'AMI Actual Tranche 1'!C62+'AMI Actual Tranche 2'!C62</f>
        <v>0</v>
      </c>
      <c r="D62" s="66">
        <f>'AMI Actual Tranche 1'!D62+'AMI Actual Tranche 2'!D62</f>
        <v>0</v>
      </c>
      <c r="E62" s="66">
        <f>'AMI Actual Tranche 1'!E62+'AMI Actual Tranche 2'!E62</f>
        <v>0</v>
      </c>
      <c r="F62" s="66">
        <f>'AMI Actual Tranche 1'!F62+'AMI Actual Tranche 2'!F62</f>
        <v>0</v>
      </c>
      <c r="G62" s="66">
        <f>'AMI Actual Tranche 1'!G62+'AMI Actual Tranche 2'!G62</f>
        <v>0</v>
      </c>
      <c r="H62" s="66">
        <f>'AMI Actual Tranche 1'!H62+'AMI Actual Tranche 2'!H62</f>
        <v>0</v>
      </c>
      <c r="I62" s="66">
        <f>'AMI Actual Tranche 1'!I62+'AMI Actual Tranche 2'!I62</f>
        <v>0</v>
      </c>
      <c r="J62" s="66">
        <f>'AMI Actual Tranche 1'!J62+'AMI Actual Tranche 2'!J62</f>
        <v>0</v>
      </c>
      <c r="K62" s="66">
        <f>'AMI Actual Tranche 1'!K62+'AMI Actual Tranche 2'!K62</f>
        <v>0</v>
      </c>
      <c r="L62" s="66">
        <f>'AMI Actual Tranche 1'!L62+'AMI Actual Tranche 2'!L62</f>
        <v>0</v>
      </c>
      <c r="M62" s="66">
        <f>'AMI Actual Tranche 1'!M62+'AMI Actual Tranche 2'!M62</f>
        <v>0</v>
      </c>
      <c r="N62" s="66">
        <f>'AMI Actual Tranche 1'!N62+'AMI Actual Tranche 2'!N62</f>
        <v>0</v>
      </c>
      <c r="O62" s="66">
        <f>'AMI Actual Tranche 1'!O62+'AMI Actual Tranche 2'!O62</f>
        <v>0</v>
      </c>
      <c r="P62" s="66">
        <f>'AMI Actual Tranche 1'!P62+'AMI Actual Tranche 2'!P62</f>
        <v>0</v>
      </c>
    </row>
    <row r="63" spans="1:16" s="66" customFormat="1" x14ac:dyDescent="0.25">
      <c r="A63" s="65">
        <v>45292</v>
      </c>
      <c r="B63" s="66">
        <f>'AMI Actual Tranche 1'!B63+'AMI Actual Tranche 2'!B63</f>
        <v>0</v>
      </c>
      <c r="C63" s="66">
        <f>'AMI Actual Tranche 1'!C63+'AMI Actual Tranche 2'!C63</f>
        <v>0</v>
      </c>
      <c r="D63" s="66">
        <f>'AMI Actual Tranche 1'!D63+'AMI Actual Tranche 2'!D63</f>
        <v>0</v>
      </c>
      <c r="E63" s="66">
        <f>'AMI Actual Tranche 1'!E63+'AMI Actual Tranche 2'!E63</f>
        <v>0</v>
      </c>
      <c r="F63" s="66">
        <f>'AMI Actual Tranche 1'!F63+'AMI Actual Tranche 2'!F63</f>
        <v>0</v>
      </c>
      <c r="G63" s="66">
        <f>'AMI Actual Tranche 1'!G63+'AMI Actual Tranche 2'!G63</f>
        <v>0</v>
      </c>
      <c r="H63" s="66">
        <f>'AMI Actual Tranche 1'!H63+'AMI Actual Tranche 2'!H63</f>
        <v>0</v>
      </c>
      <c r="I63" s="66">
        <f>'AMI Actual Tranche 1'!I63+'AMI Actual Tranche 2'!I63</f>
        <v>0</v>
      </c>
      <c r="J63" s="66">
        <f>'AMI Actual Tranche 1'!J63+'AMI Actual Tranche 2'!J63</f>
        <v>0</v>
      </c>
      <c r="K63" s="66">
        <f>'AMI Actual Tranche 1'!K63+'AMI Actual Tranche 2'!K63</f>
        <v>0</v>
      </c>
      <c r="L63" s="66">
        <f>'AMI Actual Tranche 1'!L63+'AMI Actual Tranche 2'!L63</f>
        <v>0</v>
      </c>
      <c r="M63" s="66">
        <f>'AMI Actual Tranche 1'!M63+'AMI Actual Tranche 2'!M63</f>
        <v>0</v>
      </c>
      <c r="N63" s="66">
        <f>'AMI Actual Tranche 1'!N63+'AMI Actual Tranche 2'!N63</f>
        <v>0</v>
      </c>
      <c r="O63" s="66">
        <f>'AMI Actual Tranche 1'!O63+'AMI Actual Tranche 2'!O63</f>
        <v>0</v>
      </c>
      <c r="P63" s="66">
        <f>'AMI Actual Tranche 1'!P63+'AMI Actual Tranche 2'!P63</f>
        <v>0</v>
      </c>
    </row>
    <row r="64" spans="1:16" s="66" customFormat="1" x14ac:dyDescent="0.25">
      <c r="A64" s="65">
        <v>45323</v>
      </c>
      <c r="B64" s="66">
        <f>'AMI Actual Tranche 1'!B64+'AMI Actual Tranche 2'!B64</f>
        <v>0</v>
      </c>
      <c r="C64" s="66">
        <f>'AMI Actual Tranche 1'!C64+'AMI Actual Tranche 2'!C64</f>
        <v>0</v>
      </c>
      <c r="D64" s="66">
        <f>'AMI Actual Tranche 1'!D64+'AMI Actual Tranche 2'!D64</f>
        <v>0</v>
      </c>
      <c r="E64" s="66">
        <f>'AMI Actual Tranche 1'!E64+'AMI Actual Tranche 2'!E64</f>
        <v>0</v>
      </c>
      <c r="F64" s="66">
        <f>'AMI Actual Tranche 1'!F64+'AMI Actual Tranche 2'!F64</f>
        <v>0</v>
      </c>
      <c r="G64" s="66">
        <f>'AMI Actual Tranche 1'!G64+'AMI Actual Tranche 2'!G64</f>
        <v>0</v>
      </c>
      <c r="H64" s="66">
        <f>'AMI Actual Tranche 1'!H64+'AMI Actual Tranche 2'!H64</f>
        <v>0</v>
      </c>
      <c r="I64" s="66">
        <f>'AMI Actual Tranche 1'!I64+'AMI Actual Tranche 2'!I64</f>
        <v>0</v>
      </c>
      <c r="J64" s="66">
        <f>'AMI Actual Tranche 1'!J64+'AMI Actual Tranche 2'!J64</f>
        <v>0</v>
      </c>
      <c r="K64" s="66">
        <f>'AMI Actual Tranche 1'!K64+'AMI Actual Tranche 2'!K64</f>
        <v>0</v>
      </c>
      <c r="L64" s="66">
        <f>'AMI Actual Tranche 1'!L64+'AMI Actual Tranche 2'!L64</f>
        <v>0</v>
      </c>
      <c r="M64" s="66">
        <f>'AMI Actual Tranche 1'!M64+'AMI Actual Tranche 2'!M64</f>
        <v>0</v>
      </c>
      <c r="N64" s="66">
        <f>'AMI Actual Tranche 1'!N64+'AMI Actual Tranche 2'!N64</f>
        <v>0</v>
      </c>
      <c r="O64" s="66">
        <f>'AMI Actual Tranche 1'!O64+'AMI Actual Tranche 2'!O64</f>
        <v>0</v>
      </c>
      <c r="P64" s="66">
        <f>'AMI Actual Tranche 1'!P64+'AMI Actual Tranche 2'!P64</f>
        <v>0</v>
      </c>
    </row>
    <row r="65" spans="1:16" s="66" customFormat="1" x14ac:dyDescent="0.25">
      <c r="A65" s="65">
        <v>45352</v>
      </c>
      <c r="B65" s="66">
        <f>'AMI Actual Tranche 1'!B65+'AMI Actual Tranche 2'!B65</f>
        <v>0</v>
      </c>
      <c r="C65" s="66">
        <f>'AMI Actual Tranche 1'!C65+'AMI Actual Tranche 2'!C65</f>
        <v>0</v>
      </c>
      <c r="D65" s="66">
        <f>'AMI Actual Tranche 1'!D65+'AMI Actual Tranche 2'!D65</f>
        <v>0</v>
      </c>
      <c r="E65" s="66">
        <f>'AMI Actual Tranche 1'!E65+'AMI Actual Tranche 2'!E65</f>
        <v>0</v>
      </c>
      <c r="F65" s="66">
        <f>'AMI Actual Tranche 1'!F65+'AMI Actual Tranche 2'!F65</f>
        <v>0</v>
      </c>
      <c r="G65" s="66">
        <f>'AMI Actual Tranche 1'!G65+'AMI Actual Tranche 2'!G65</f>
        <v>0</v>
      </c>
      <c r="H65" s="66">
        <f>'AMI Actual Tranche 1'!H65+'AMI Actual Tranche 2'!H65</f>
        <v>0</v>
      </c>
      <c r="I65" s="66">
        <f>'AMI Actual Tranche 1'!I65+'AMI Actual Tranche 2'!I65</f>
        <v>0</v>
      </c>
      <c r="J65" s="66">
        <f>'AMI Actual Tranche 1'!J65+'AMI Actual Tranche 2'!J65</f>
        <v>0</v>
      </c>
      <c r="K65" s="66">
        <f>'AMI Actual Tranche 1'!K65+'AMI Actual Tranche 2'!K65</f>
        <v>0</v>
      </c>
      <c r="L65" s="66">
        <f>'AMI Actual Tranche 1'!L65+'AMI Actual Tranche 2'!L65</f>
        <v>0</v>
      </c>
      <c r="M65" s="66">
        <f>'AMI Actual Tranche 1'!M65+'AMI Actual Tranche 2'!M65</f>
        <v>0</v>
      </c>
      <c r="N65" s="66">
        <f>'AMI Actual Tranche 1'!N65+'AMI Actual Tranche 2'!N65</f>
        <v>0</v>
      </c>
      <c r="O65" s="66">
        <f>'AMI Actual Tranche 1'!O65+'AMI Actual Tranche 2'!O65</f>
        <v>0</v>
      </c>
      <c r="P65" s="66">
        <f>'AMI Actual Tranche 1'!P65+'AMI Actual Tranche 2'!P65</f>
        <v>0</v>
      </c>
    </row>
    <row r="66" spans="1:16" s="66" customFormat="1" x14ac:dyDescent="0.25">
      <c r="A66" s="65">
        <v>45383</v>
      </c>
      <c r="B66" s="66">
        <f>'AMI Actual Tranche 1'!B66+'AMI Actual Tranche 2'!B66</f>
        <v>0</v>
      </c>
      <c r="C66" s="66">
        <f>'AMI Actual Tranche 1'!C66+'AMI Actual Tranche 2'!C66</f>
        <v>0</v>
      </c>
      <c r="D66" s="66">
        <f>'AMI Actual Tranche 1'!D66+'AMI Actual Tranche 2'!D66</f>
        <v>0</v>
      </c>
      <c r="E66" s="66">
        <f>'AMI Actual Tranche 1'!E66+'AMI Actual Tranche 2'!E66</f>
        <v>0</v>
      </c>
      <c r="F66" s="66">
        <f>'AMI Actual Tranche 1'!F66+'AMI Actual Tranche 2'!F66</f>
        <v>0</v>
      </c>
      <c r="G66" s="66">
        <f>'AMI Actual Tranche 1'!G66+'AMI Actual Tranche 2'!G66</f>
        <v>0</v>
      </c>
      <c r="H66" s="66">
        <f>'AMI Actual Tranche 1'!H66+'AMI Actual Tranche 2'!H66</f>
        <v>0</v>
      </c>
      <c r="I66" s="66">
        <f>'AMI Actual Tranche 1'!I66+'AMI Actual Tranche 2'!I66</f>
        <v>0</v>
      </c>
      <c r="J66" s="66">
        <f>'AMI Actual Tranche 1'!J66+'AMI Actual Tranche 2'!J66</f>
        <v>0</v>
      </c>
      <c r="K66" s="66">
        <f>'AMI Actual Tranche 1'!K66+'AMI Actual Tranche 2'!K66</f>
        <v>0</v>
      </c>
      <c r="L66" s="66">
        <f>'AMI Actual Tranche 1'!L66+'AMI Actual Tranche 2'!L66</f>
        <v>0</v>
      </c>
      <c r="M66" s="66">
        <f>'AMI Actual Tranche 1'!M66+'AMI Actual Tranche 2'!M66</f>
        <v>0</v>
      </c>
      <c r="N66" s="66">
        <f>'AMI Actual Tranche 1'!N66+'AMI Actual Tranche 2'!N66</f>
        <v>0</v>
      </c>
      <c r="O66" s="66">
        <f>'AMI Actual Tranche 1'!O66+'AMI Actual Tranche 2'!O66</f>
        <v>0</v>
      </c>
      <c r="P66" s="66">
        <f>'AMI Actual Tranche 1'!P66+'AMI Actual Tranche 2'!P66</f>
        <v>0</v>
      </c>
    </row>
    <row r="67" spans="1:16" s="66" customFormat="1" x14ac:dyDescent="0.25">
      <c r="A67" s="65">
        <v>45413</v>
      </c>
      <c r="B67" s="66">
        <f>'AMI Actual Tranche 1'!B67+'AMI Actual Tranche 2'!B67</f>
        <v>0</v>
      </c>
      <c r="C67" s="66">
        <f>'AMI Actual Tranche 1'!C67+'AMI Actual Tranche 2'!C67</f>
        <v>0</v>
      </c>
      <c r="D67" s="66">
        <f>'AMI Actual Tranche 1'!D67+'AMI Actual Tranche 2'!D67</f>
        <v>0</v>
      </c>
      <c r="E67" s="66">
        <f>'AMI Actual Tranche 1'!E67+'AMI Actual Tranche 2'!E67</f>
        <v>0</v>
      </c>
      <c r="F67" s="66">
        <f>'AMI Actual Tranche 1'!F67+'AMI Actual Tranche 2'!F67</f>
        <v>0</v>
      </c>
      <c r="G67" s="66">
        <f>'AMI Actual Tranche 1'!G67+'AMI Actual Tranche 2'!G67</f>
        <v>0</v>
      </c>
      <c r="H67" s="66">
        <f>'AMI Actual Tranche 1'!H67+'AMI Actual Tranche 2'!H67</f>
        <v>0</v>
      </c>
      <c r="I67" s="66">
        <f>'AMI Actual Tranche 1'!I67+'AMI Actual Tranche 2'!I67</f>
        <v>0</v>
      </c>
      <c r="J67" s="66">
        <f>'AMI Actual Tranche 1'!J67+'AMI Actual Tranche 2'!J67</f>
        <v>0</v>
      </c>
      <c r="K67" s="66">
        <f>'AMI Actual Tranche 1'!K67+'AMI Actual Tranche 2'!K67</f>
        <v>0</v>
      </c>
      <c r="L67" s="66">
        <f>'AMI Actual Tranche 1'!L67+'AMI Actual Tranche 2'!L67</f>
        <v>0</v>
      </c>
      <c r="M67" s="66">
        <f>'AMI Actual Tranche 1'!M67+'AMI Actual Tranche 2'!M67</f>
        <v>0</v>
      </c>
      <c r="N67" s="66">
        <f>'AMI Actual Tranche 1'!N67+'AMI Actual Tranche 2'!N67</f>
        <v>0</v>
      </c>
      <c r="O67" s="66">
        <f>'AMI Actual Tranche 1'!O67+'AMI Actual Tranche 2'!O67</f>
        <v>0</v>
      </c>
      <c r="P67" s="66">
        <f>'AMI Actual Tranche 1'!P67+'AMI Actual Tranche 2'!P67</f>
        <v>0</v>
      </c>
    </row>
    <row r="68" spans="1:16" s="66" customFormat="1" x14ac:dyDescent="0.25">
      <c r="A68" s="65">
        <v>45444</v>
      </c>
      <c r="B68" s="66">
        <f>'AMI Actual Tranche 1'!B68+'AMI Actual Tranche 2'!B68</f>
        <v>0</v>
      </c>
      <c r="C68" s="66">
        <f>'AMI Actual Tranche 1'!C68+'AMI Actual Tranche 2'!C68</f>
        <v>0</v>
      </c>
      <c r="D68" s="66">
        <f>'AMI Actual Tranche 1'!D68+'AMI Actual Tranche 2'!D68</f>
        <v>0</v>
      </c>
      <c r="E68" s="66">
        <f>'AMI Actual Tranche 1'!E68+'AMI Actual Tranche 2'!E68</f>
        <v>0</v>
      </c>
      <c r="F68" s="66">
        <f>'AMI Actual Tranche 1'!F68+'AMI Actual Tranche 2'!F68</f>
        <v>0</v>
      </c>
      <c r="G68" s="66">
        <f>'AMI Actual Tranche 1'!G68+'AMI Actual Tranche 2'!G68</f>
        <v>0</v>
      </c>
      <c r="H68" s="66">
        <f>'AMI Actual Tranche 1'!H68+'AMI Actual Tranche 2'!H68</f>
        <v>0</v>
      </c>
      <c r="I68" s="66">
        <f>'AMI Actual Tranche 1'!I68+'AMI Actual Tranche 2'!I68</f>
        <v>0</v>
      </c>
      <c r="J68" s="66">
        <f>'AMI Actual Tranche 1'!J68+'AMI Actual Tranche 2'!J68</f>
        <v>0</v>
      </c>
      <c r="K68" s="66">
        <f>'AMI Actual Tranche 1'!K68+'AMI Actual Tranche 2'!K68</f>
        <v>0</v>
      </c>
      <c r="L68" s="66">
        <f>'AMI Actual Tranche 1'!L68+'AMI Actual Tranche 2'!L68</f>
        <v>0</v>
      </c>
      <c r="M68" s="66">
        <f>'AMI Actual Tranche 1'!M68+'AMI Actual Tranche 2'!M68</f>
        <v>0</v>
      </c>
      <c r="N68" s="66">
        <f>'AMI Actual Tranche 1'!N68+'AMI Actual Tranche 2'!N68</f>
        <v>0</v>
      </c>
      <c r="O68" s="66">
        <f>'AMI Actual Tranche 1'!O68+'AMI Actual Tranche 2'!O68</f>
        <v>0</v>
      </c>
      <c r="P68" s="66">
        <f>'AMI Actual Tranche 1'!P68+'AMI Actual Tranche 2'!P68</f>
        <v>0</v>
      </c>
    </row>
    <row r="69" spans="1:16" s="66" customFormat="1" x14ac:dyDescent="0.25">
      <c r="A69" s="65">
        <v>45474</v>
      </c>
      <c r="B69" s="66">
        <f>'AMI Actual Tranche 1'!B69+'AMI Actual Tranche 2'!B69</f>
        <v>0</v>
      </c>
      <c r="C69" s="66">
        <f>'AMI Actual Tranche 1'!C69+'AMI Actual Tranche 2'!C69</f>
        <v>0</v>
      </c>
      <c r="D69" s="66">
        <f>'AMI Actual Tranche 1'!D69+'AMI Actual Tranche 2'!D69</f>
        <v>0</v>
      </c>
      <c r="E69" s="66">
        <f>'AMI Actual Tranche 1'!E69+'AMI Actual Tranche 2'!E69</f>
        <v>0</v>
      </c>
      <c r="F69" s="66">
        <f>'AMI Actual Tranche 1'!F69+'AMI Actual Tranche 2'!F69</f>
        <v>0</v>
      </c>
      <c r="G69" s="66">
        <f>'AMI Actual Tranche 1'!G69+'AMI Actual Tranche 2'!G69</f>
        <v>0</v>
      </c>
      <c r="H69" s="66">
        <f>'AMI Actual Tranche 1'!H69+'AMI Actual Tranche 2'!H69</f>
        <v>0</v>
      </c>
      <c r="I69" s="66">
        <f>'AMI Actual Tranche 1'!I69+'AMI Actual Tranche 2'!I69</f>
        <v>0</v>
      </c>
      <c r="J69" s="66">
        <f>'AMI Actual Tranche 1'!J69+'AMI Actual Tranche 2'!J69</f>
        <v>0</v>
      </c>
      <c r="K69" s="66">
        <f>'AMI Actual Tranche 1'!K69+'AMI Actual Tranche 2'!K69</f>
        <v>0</v>
      </c>
      <c r="L69" s="66">
        <f>'AMI Actual Tranche 1'!L69+'AMI Actual Tranche 2'!L69</f>
        <v>0</v>
      </c>
      <c r="M69" s="66">
        <f>'AMI Actual Tranche 1'!M69+'AMI Actual Tranche 2'!M69</f>
        <v>0</v>
      </c>
      <c r="N69" s="66">
        <f>'AMI Actual Tranche 1'!N69+'AMI Actual Tranche 2'!N69</f>
        <v>0</v>
      </c>
      <c r="O69" s="66">
        <f>'AMI Actual Tranche 1'!O69+'AMI Actual Tranche 2'!O69</f>
        <v>0</v>
      </c>
      <c r="P69" s="66">
        <f>'AMI Actual Tranche 1'!P69+'AMI Actual Tranche 2'!P69</f>
        <v>0</v>
      </c>
    </row>
    <row r="70" spans="1:16" s="66" customFormat="1" x14ac:dyDescent="0.25">
      <c r="A70" s="65">
        <v>45505</v>
      </c>
      <c r="B70" s="66">
        <f>'AMI Actual Tranche 1'!B70+'AMI Actual Tranche 2'!B70</f>
        <v>0</v>
      </c>
      <c r="C70" s="66">
        <f>'AMI Actual Tranche 1'!C70+'AMI Actual Tranche 2'!C70</f>
        <v>0</v>
      </c>
      <c r="D70" s="66">
        <f>'AMI Actual Tranche 1'!D70+'AMI Actual Tranche 2'!D70</f>
        <v>0</v>
      </c>
      <c r="E70" s="66">
        <f>'AMI Actual Tranche 1'!E70+'AMI Actual Tranche 2'!E70</f>
        <v>0</v>
      </c>
      <c r="F70" s="66">
        <f>'AMI Actual Tranche 1'!F70+'AMI Actual Tranche 2'!F70</f>
        <v>0</v>
      </c>
      <c r="G70" s="66">
        <f>'AMI Actual Tranche 1'!G70+'AMI Actual Tranche 2'!G70</f>
        <v>0</v>
      </c>
      <c r="H70" s="66">
        <f>'AMI Actual Tranche 1'!H70+'AMI Actual Tranche 2'!H70</f>
        <v>0</v>
      </c>
      <c r="I70" s="66">
        <f>'AMI Actual Tranche 1'!I70+'AMI Actual Tranche 2'!I70</f>
        <v>0</v>
      </c>
      <c r="J70" s="66">
        <f>'AMI Actual Tranche 1'!J70+'AMI Actual Tranche 2'!J70</f>
        <v>0</v>
      </c>
      <c r="K70" s="66">
        <f>'AMI Actual Tranche 1'!K70+'AMI Actual Tranche 2'!K70</f>
        <v>0</v>
      </c>
      <c r="L70" s="66">
        <f>'AMI Actual Tranche 1'!L70+'AMI Actual Tranche 2'!L70</f>
        <v>0</v>
      </c>
      <c r="M70" s="66">
        <f>'AMI Actual Tranche 1'!M70+'AMI Actual Tranche 2'!M70</f>
        <v>0</v>
      </c>
      <c r="N70" s="66">
        <f>'AMI Actual Tranche 1'!N70+'AMI Actual Tranche 2'!N70</f>
        <v>0</v>
      </c>
      <c r="O70" s="66">
        <f>'AMI Actual Tranche 1'!O70+'AMI Actual Tranche 2'!O70</f>
        <v>0</v>
      </c>
      <c r="P70" s="66">
        <f>'AMI Actual Tranche 1'!P70+'AMI Actual Tranche 2'!P70</f>
        <v>0</v>
      </c>
    </row>
    <row r="71" spans="1:16" s="66" customFormat="1" x14ac:dyDescent="0.25">
      <c r="A71" s="65">
        <v>45536</v>
      </c>
      <c r="B71" s="66">
        <f>'AMI Actual Tranche 1'!B71+'AMI Actual Tranche 2'!B71</f>
        <v>0</v>
      </c>
      <c r="C71" s="66">
        <f>'AMI Actual Tranche 1'!C71+'AMI Actual Tranche 2'!C71</f>
        <v>0</v>
      </c>
      <c r="D71" s="66">
        <f>'AMI Actual Tranche 1'!D71+'AMI Actual Tranche 2'!D71</f>
        <v>0</v>
      </c>
      <c r="E71" s="66">
        <f>'AMI Actual Tranche 1'!E71+'AMI Actual Tranche 2'!E71</f>
        <v>0</v>
      </c>
      <c r="F71" s="66">
        <f>'AMI Actual Tranche 1'!F71+'AMI Actual Tranche 2'!F71</f>
        <v>0</v>
      </c>
      <c r="G71" s="66">
        <f>'AMI Actual Tranche 1'!G71+'AMI Actual Tranche 2'!G71</f>
        <v>0</v>
      </c>
      <c r="H71" s="66">
        <f>'AMI Actual Tranche 1'!H71+'AMI Actual Tranche 2'!H71</f>
        <v>0</v>
      </c>
      <c r="I71" s="66">
        <f>'AMI Actual Tranche 1'!I71+'AMI Actual Tranche 2'!I71</f>
        <v>0</v>
      </c>
      <c r="J71" s="66">
        <f>'AMI Actual Tranche 1'!J71+'AMI Actual Tranche 2'!J71</f>
        <v>0</v>
      </c>
      <c r="K71" s="66">
        <f>'AMI Actual Tranche 1'!K71+'AMI Actual Tranche 2'!K71</f>
        <v>0</v>
      </c>
      <c r="L71" s="66">
        <f>'AMI Actual Tranche 1'!L71+'AMI Actual Tranche 2'!L71</f>
        <v>0</v>
      </c>
      <c r="M71" s="66">
        <f>'AMI Actual Tranche 1'!M71+'AMI Actual Tranche 2'!M71</f>
        <v>0</v>
      </c>
      <c r="N71" s="66">
        <f>'AMI Actual Tranche 1'!N71+'AMI Actual Tranche 2'!N71</f>
        <v>0</v>
      </c>
      <c r="O71" s="66">
        <f>'AMI Actual Tranche 1'!O71+'AMI Actual Tranche 2'!O71</f>
        <v>0</v>
      </c>
      <c r="P71" s="66">
        <f>'AMI Actual Tranche 1'!P71+'AMI Actual Tranche 2'!P71</f>
        <v>0</v>
      </c>
    </row>
    <row r="72" spans="1:16" s="66" customFormat="1" x14ac:dyDescent="0.25">
      <c r="A72" s="65">
        <v>45566</v>
      </c>
      <c r="B72" s="66">
        <f>'AMI Actual Tranche 1'!B72+'AMI Actual Tranche 2'!B72</f>
        <v>0</v>
      </c>
      <c r="C72" s="66">
        <f>'AMI Actual Tranche 1'!C72+'AMI Actual Tranche 2'!C72</f>
        <v>0</v>
      </c>
      <c r="D72" s="66">
        <f>'AMI Actual Tranche 1'!D72+'AMI Actual Tranche 2'!D72</f>
        <v>0</v>
      </c>
      <c r="E72" s="66">
        <f>'AMI Actual Tranche 1'!E72+'AMI Actual Tranche 2'!E72</f>
        <v>0</v>
      </c>
      <c r="F72" s="66">
        <f>'AMI Actual Tranche 1'!F72+'AMI Actual Tranche 2'!F72</f>
        <v>0</v>
      </c>
      <c r="G72" s="66">
        <f>'AMI Actual Tranche 1'!G72+'AMI Actual Tranche 2'!G72</f>
        <v>0</v>
      </c>
      <c r="H72" s="66">
        <f>'AMI Actual Tranche 1'!H72+'AMI Actual Tranche 2'!H72</f>
        <v>0</v>
      </c>
      <c r="I72" s="66">
        <f>'AMI Actual Tranche 1'!I72+'AMI Actual Tranche 2'!I72</f>
        <v>0</v>
      </c>
      <c r="J72" s="66">
        <f>'AMI Actual Tranche 1'!J72+'AMI Actual Tranche 2'!J72</f>
        <v>0</v>
      </c>
      <c r="K72" s="66">
        <f>'AMI Actual Tranche 1'!K72+'AMI Actual Tranche 2'!K72</f>
        <v>0</v>
      </c>
      <c r="L72" s="66">
        <f>'AMI Actual Tranche 1'!L72+'AMI Actual Tranche 2'!L72</f>
        <v>0</v>
      </c>
      <c r="M72" s="66">
        <f>'AMI Actual Tranche 1'!M72+'AMI Actual Tranche 2'!M72</f>
        <v>0</v>
      </c>
      <c r="N72" s="66">
        <f>'AMI Actual Tranche 1'!N72+'AMI Actual Tranche 2'!N72</f>
        <v>0</v>
      </c>
      <c r="O72" s="66">
        <f>'AMI Actual Tranche 1'!O72+'AMI Actual Tranche 2'!O72</f>
        <v>0</v>
      </c>
      <c r="P72" s="66">
        <f>'AMI Actual Tranche 1'!P72+'AMI Actual Tranche 2'!P72</f>
        <v>0</v>
      </c>
    </row>
    <row r="73" spans="1:16" s="66" customFormat="1" x14ac:dyDescent="0.25">
      <c r="A73" s="65">
        <v>45597</v>
      </c>
      <c r="B73" s="66">
        <f>'AMI Actual Tranche 1'!B73+'AMI Actual Tranche 2'!B73</f>
        <v>0</v>
      </c>
      <c r="C73" s="66">
        <f>'AMI Actual Tranche 1'!C73+'AMI Actual Tranche 2'!C73</f>
        <v>0</v>
      </c>
      <c r="D73" s="66">
        <f>'AMI Actual Tranche 1'!D73+'AMI Actual Tranche 2'!D73</f>
        <v>0</v>
      </c>
      <c r="E73" s="66">
        <f>'AMI Actual Tranche 1'!E73+'AMI Actual Tranche 2'!E73</f>
        <v>0</v>
      </c>
      <c r="F73" s="66">
        <f>'AMI Actual Tranche 1'!F73+'AMI Actual Tranche 2'!F73</f>
        <v>0</v>
      </c>
      <c r="G73" s="66">
        <f>'AMI Actual Tranche 1'!G73+'AMI Actual Tranche 2'!G73</f>
        <v>0</v>
      </c>
      <c r="H73" s="66">
        <f>'AMI Actual Tranche 1'!H73+'AMI Actual Tranche 2'!H73</f>
        <v>0</v>
      </c>
      <c r="I73" s="66">
        <f>'AMI Actual Tranche 1'!I73+'AMI Actual Tranche 2'!I73</f>
        <v>0</v>
      </c>
      <c r="J73" s="66">
        <f>'AMI Actual Tranche 1'!J73+'AMI Actual Tranche 2'!J73</f>
        <v>0</v>
      </c>
      <c r="K73" s="66">
        <f>'AMI Actual Tranche 1'!K73+'AMI Actual Tranche 2'!K73</f>
        <v>0</v>
      </c>
      <c r="L73" s="66">
        <f>'AMI Actual Tranche 1'!L73+'AMI Actual Tranche 2'!L73</f>
        <v>0</v>
      </c>
      <c r="M73" s="66">
        <f>'AMI Actual Tranche 1'!M73+'AMI Actual Tranche 2'!M73</f>
        <v>0</v>
      </c>
      <c r="N73" s="66">
        <f>'AMI Actual Tranche 1'!N73+'AMI Actual Tranche 2'!N73</f>
        <v>0</v>
      </c>
      <c r="O73" s="66">
        <f>'AMI Actual Tranche 1'!O73+'AMI Actual Tranche 2'!O73</f>
        <v>0</v>
      </c>
      <c r="P73" s="66">
        <f>'AMI Actual Tranche 1'!P73+'AMI Actual Tranche 2'!P73</f>
        <v>0</v>
      </c>
    </row>
    <row r="74" spans="1:16" s="66" customFormat="1" x14ac:dyDescent="0.25">
      <c r="A74" s="65">
        <v>45627</v>
      </c>
      <c r="B74" s="66">
        <f>'AMI Actual Tranche 1'!B74+'AMI Actual Tranche 2'!B74</f>
        <v>0</v>
      </c>
      <c r="C74" s="66">
        <f>'AMI Actual Tranche 1'!C74+'AMI Actual Tranche 2'!C74</f>
        <v>0</v>
      </c>
      <c r="D74" s="66">
        <f>'AMI Actual Tranche 1'!D74+'AMI Actual Tranche 2'!D74</f>
        <v>0</v>
      </c>
      <c r="E74" s="66">
        <f>'AMI Actual Tranche 1'!E74+'AMI Actual Tranche 2'!E74</f>
        <v>0</v>
      </c>
      <c r="F74" s="66">
        <f>'AMI Actual Tranche 1'!F74+'AMI Actual Tranche 2'!F74</f>
        <v>0</v>
      </c>
      <c r="G74" s="66">
        <f>'AMI Actual Tranche 1'!G74+'AMI Actual Tranche 2'!G74</f>
        <v>0</v>
      </c>
      <c r="H74" s="66">
        <f>'AMI Actual Tranche 1'!H74+'AMI Actual Tranche 2'!H74</f>
        <v>0</v>
      </c>
      <c r="I74" s="66">
        <f>'AMI Actual Tranche 1'!I74+'AMI Actual Tranche 2'!I74</f>
        <v>0</v>
      </c>
      <c r="J74" s="66">
        <f>'AMI Actual Tranche 1'!J74+'AMI Actual Tranche 2'!J74</f>
        <v>0</v>
      </c>
      <c r="K74" s="66">
        <f>'AMI Actual Tranche 1'!K74+'AMI Actual Tranche 2'!K74</f>
        <v>0</v>
      </c>
      <c r="L74" s="66">
        <f>'AMI Actual Tranche 1'!L74+'AMI Actual Tranche 2'!L74</f>
        <v>0</v>
      </c>
      <c r="M74" s="66">
        <f>'AMI Actual Tranche 1'!M74+'AMI Actual Tranche 2'!M74</f>
        <v>0</v>
      </c>
      <c r="N74" s="66">
        <f>'AMI Actual Tranche 1'!N74+'AMI Actual Tranche 2'!N74</f>
        <v>0</v>
      </c>
      <c r="O74" s="66">
        <f>'AMI Actual Tranche 1'!O74+'AMI Actual Tranche 2'!O74</f>
        <v>0</v>
      </c>
      <c r="P74" s="66">
        <f>'AMI Actual Tranche 1'!P74+'AMI Actual Tranche 2'!P74</f>
        <v>0</v>
      </c>
    </row>
    <row r="75" spans="1:16" s="66" customFormat="1" x14ac:dyDescent="0.25">
      <c r="A75" s="65">
        <v>45658</v>
      </c>
      <c r="B75" s="66">
        <f>'AMI Actual Tranche 1'!B75+'AMI Actual Tranche 2'!B75</f>
        <v>0</v>
      </c>
      <c r="C75" s="66">
        <f>'AMI Actual Tranche 1'!C75+'AMI Actual Tranche 2'!C75</f>
        <v>0</v>
      </c>
      <c r="D75" s="66">
        <f>'AMI Actual Tranche 1'!D75+'AMI Actual Tranche 2'!D75</f>
        <v>0</v>
      </c>
      <c r="E75" s="66">
        <f>'AMI Actual Tranche 1'!E75+'AMI Actual Tranche 2'!E75</f>
        <v>0</v>
      </c>
      <c r="F75" s="66">
        <f>'AMI Actual Tranche 1'!F75+'AMI Actual Tranche 2'!F75</f>
        <v>0</v>
      </c>
      <c r="G75" s="66">
        <f>'AMI Actual Tranche 1'!G75+'AMI Actual Tranche 2'!G75</f>
        <v>0</v>
      </c>
      <c r="H75" s="66">
        <f>'AMI Actual Tranche 1'!H75+'AMI Actual Tranche 2'!H75</f>
        <v>0</v>
      </c>
      <c r="I75" s="66">
        <f>'AMI Actual Tranche 1'!I75+'AMI Actual Tranche 2'!I75</f>
        <v>0</v>
      </c>
      <c r="J75" s="66">
        <f>'AMI Actual Tranche 1'!J75+'AMI Actual Tranche 2'!J75</f>
        <v>0</v>
      </c>
      <c r="K75" s="66">
        <f>'AMI Actual Tranche 1'!K75+'AMI Actual Tranche 2'!K75</f>
        <v>0</v>
      </c>
      <c r="L75" s="66">
        <f>'AMI Actual Tranche 1'!L75+'AMI Actual Tranche 2'!L75</f>
        <v>0</v>
      </c>
      <c r="M75" s="66">
        <f>'AMI Actual Tranche 1'!M75+'AMI Actual Tranche 2'!M75</f>
        <v>0</v>
      </c>
      <c r="N75" s="66">
        <f>'AMI Actual Tranche 1'!N75+'AMI Actual Tranche 2'!N75</f>
        <v>0</v>
      </c>
      <c r="O75" s="66">
        <f>'AMI Actual Tranche 1'!O75+'AMI Actual Tranche 2'!O75</f>
        <v>0</v>
      </c>
      <c r="P75" s="66">
        <f>'AMI Actual Tranche 1'!P75+'AMI Actual Tranche 2'!P75</f>
        <v>0</v>
      </c>
    </row>
    <row r="76" spans="1:16" s="66" customFormat="1" x14ac:dyDescent="0.25">
      <c r="A76" s="65">
        <v>45689</v>
      </c>
      <c r="B76" s="66">
        <f>'AMI Actual Tranche 1'!B76+'AMI Actual Tranche 2'!B76</f>
        <v>0</v>
      </c>
      <c r="C76" s="66">
        <f>'AMI Actual Tranche 1'!C76+'AMI Actual Tranche 2'!C76</f>
        <v>0</v>
      </c>
      <c r="D76" s="66">
        <f>'AMI Actual Tranche 1'!D76+'AMI Actual Tranche 2'!D76</f>
        <v>0</v>
      </c>
      <c r="E76" s="66">
        <f>'AMI Actual Tranche 1'!E76+'AMI Actual Tranche 2'!E76</f>
        <v>0</v>
      </c>
      <c r="F76" s="66">
        <f>'AMI Actual Tranche 1'!F76+'AMI Actual Tranche 2'!F76</f>
        <v>0</v>
      </c>
      <c r="G76" s="66">
        <f>'AMI Actual Tranche 1'!G76+'AMI Actual Tranche 2'!G76</f>
        <v>0</v>
      </c>
      <c r="H76" s="66">
        <f>'AMI Actual Tranche 1'!H76+'AMI Actual Tranche 2'!H76</f>
        <v>0</v>
      </c>
      <c r="I76" s="66">
        <f>'AMI Actual Tranche 1'!I76+'AMI Actual Tranche 2'!I76</f>
        <v>0</v>
      </c>
      <c r="J76" s="66">
        <f>'AMI Actual Tranche 1'!J76+'AMI Actual Tranche 2'!J76</f>
        <v>0</v>
      </c>
      <c r="K76" s="66">
        <f>'AMI Actual Tranche 1'!K76+'AMI Actual Tranche 2'!K76</f>
        <v>0</v>
      </c>
      <c r="L76" s="66">
        <f>'AMI Actual Tranche 1'!L76+'AMI Actual Tranche 2'!L76</f>
        <v>0</v>
      </c>
      <c r="M76" s="66">
        <f>'AMI Actual Tranche 1'!M76+'AMI Actual Tranche 2'!M76</f>
        <v>0</v>
      </c>
      <c r="N76" s="66">
        <f>'AMI Actual Tranche 1'!N76+'AMI Actual Tranche 2'!N76</f>
        <v>0</v>
      </c>
      <c r="O76" s="66">
        <f>'AMI Actual Tranche 1'!O76+'AMI Actual Tranche 2'!O76</f>
        <v>0</v>
      </c>
      <c r="P76" s="66">
        <f>'AMI Actual Tranche 1'!P76+'AMI Actual Tranche 2'!P76</f>
        <v>0</v>
      </c>
    </row>
    <row r="77" spans="1:16" s="66" customFormat="1" x14ac:dyDescent="0.25">
      <c r="A77" s="65">
        <v>45717</v>
      </c>
      <c r="B77" s="66">
        <f>'AMI Actual Tranche 1'!B77+'AMI Actual Tranche 2'!B77</f>
        <v>0</v>
      </c>
      <c r="C77" s="66">
        <f>'AMI Actual Tranche 1'!C77+'AMI Actual Tranche 2'!C77</f>
        <v>0</v>
      </c>
      <c r="D77" s="66">
        <f>'AMI Actual Tranche 1'!D77+'AMI Actual Tranche 2'!D77</f>
        <v>0</v>
      </c>
      <c r="E77" s="66">
        <f>'AMI Actual Tranche 1'!E77+'AMI Actual Tranche 2'!E77</f>
        <v>0</v>
      </c>
      <c r="F77" s="66">
        <f>'AMI Actual Tranche 1'!F77+'AMI Actual Tranche 2'!F77</f>
        <v>0</v>
      </c>
      <c r="G77" s="66">
        <f>'AMI Actual Tranche 1'!G77+'AMI Actual Tranche 2'!G77</f>
        <v>0</v>
      </c>
      <c r="H77" s="66">
        <f>'AMI Actual Tranche 1'!H77+'AMI Actual Tranche 2'!H77</f>
        <v>0</v>
      </c>
      <c r="I77" s="66">
        <f>'AMI Actual Tranche 1'!I77+'AMI Actual Tranche 2'!I77</f>
        <v>0</v>
      </c>
      <c r="J77" s="66">
        <f>'AMI Actual Tranche 1'!J77+'AMI Actual Tranche 2'!J77</f>
        <v>0</v>
      </c>
      <c r="K77" s="66">
        <f>'AMI Actual Tranche 1'!K77+'AMI Actual Tranche 2'!K77</f>
        <v>0</v>
      </c>
      <c r="L77" s="66">
        <f>'AMI Actual Tranche 1'!L77+'AMI Actual Tranche 2'!L77</f>
        <v>0</v>
      </c>
      <c r="M77" s="66">
        <f>'AMI Actual Tranche 1'!M77+'AMI Actual Tranche 2'!M77</f>
        <v>0</v>
      </c>
      <c r="N77" s="66">
        <f>'AMI Actual Tranche 1'!N77+'AMI Actual Tranche 2'!N77</f>
        <v>0</v>
      </c>
      <c r="O77" s="66">
        <f>'AMI Actual Tranche 1'!O77+'AMI Actual Tranche 2'!O77</f>
        <v>0</v>
      </c>
      <c r="P77" s="66">
        <f>'AMI Actual Tranche 1'!P77+'AMI Actual Tranche 2'!P77</f>
        <v>0</v>
      </c>
    </row>
    <row r="78" spans="1:16" s="66" customFormat="1" x14ac:dyDescent="0.25">
      <c r="A78" s="65">
        <v>45748</v>
      </c>
      <c r="B78" s="66">
        <f>'AMI Actual Tranche 1'!B78+'AMI Actual Tranche 2'!B78</f>
        <v>0</v>
      </c>
      <c r="C78" s="66">
        <f>'AMI Actual Tranche 1'!C78+'AMI Actual Tranche 2'!C78</f>
        <v>0</v>
      </c>
      <c r="D78" s="66">
        <f>'AMI Actual Tranche 1'!D78+'AMI Actual Tranche 2'!D78</f>
        <v>0</v>
      </c>
      <c r="E78" s="66">
        <f>'AMI Actual Tranche 1'!E78+'AMI Actual Tranche 2'!E78</f>
        <v>0</v>
      </c>
      <c r="F78" s="66">
        <f>'AMI Actual Tranche 1'!F78+'AMI Actual Tranche 2'!F78</f>
        <v>0</v>
      </c>
      <c r="G78" s="66">
        <f>'AMI Actual Tranche 1'!G78+'AMI Actual Tranche 2'!G78</f>
        <v>0</v>
      </c>
      <c r="H78" s="66">
        <f>'AMI Actual Tranche 1'!H78+'AMI Actual Tranche 2'!H78</f>
        <v>0</v>
      </c>
      <c r="I78" s="66">
        <f>'AMI Actual Tranche 1'!I78+'AMI Actual Tranche 2'!I78</f>
        <v>0</v>
      </c>
      <c r="J78" s="66">
        <f>'AMI Actual Tranche 1'!J78+'AMI Actual Tranche 2'!J78</f>
        <v>0</v>
      </c>
      <c r="K78" s="66">
        <f>'AMI Actual Tranche 1'!K78+'AMI Actual Tranche 2'!K78</f>
        <v>0</v>
      </c>
      <c r="L78" s="66">
        <f>'AMI Actual Tranche 1'!L78+'AMI Actual Tranche 2'!L78</f>
        <v>0</v>
      </c>
      <c r="M78" s="66">
        <f>'AMI Actual Tranche 1'!M78+'AMI Actual Tranche 2'!M78</f>
        <v>0</v>
      </c>
      <c r="N78" s="66">
        <f>'AMI Actual Tranche 1'!N78+'AMI Actual Tranche 2'!N78</f>
        <v>0</v>
      </c>
      <c r="O78" s="66">
        <f>'AMI Actual Tranche 1'!O78+'AMI Actual Tranche 2'!O78</f>
        <v>0</v>
      </c>
      <c r="P78" s="66">
        <f>'AMI Actual Tranche 1'!P78+'AMI Actual Tranche 2'!P78</f>
        <v>0</v>
      </c>
    </row>
    <row r="79" spans="1:16" s="66" customFormat="1" x14ac:dyDescent="0.25">
      <c r="A79" s="65">
        <v>45778</v>
      </c>
      <c r="B79" s="66">
        <f>'AMI Actual Tranche 1'!B79+'AMI Actual Tranche 2'!B79</f>
        <v>0</v>
      </c>
      <c r="C79" s="66">
        <f>'AMI Actual Tranche 1'!C79+'AMI Actual Tranche 2'!C79</f>
        <v>0</v>
      </c>
      <c r="D79" s="66">
        <f>'AMI Actual Tranche 1'!D79+'AMI Actual Tranche 2'!D79</f>
        <v>0</v>
      </c>
      <c r="E79" s="66">
        <f>'AMI Actual Tranche 1'!E79+'AMI Actual Tranche 2'!E79</f>
        <v>0</v>
      </c>
      <c r="F79" s="66">
        <f>'AMI Actual Tranche 1'!F79+'AMI Actual Tranche 2'!F79</f>
        <v>0</v>
      </c>
      <c r="G79" s="66">
        <f>'AMI Actual Tranche 1'!G79+'AMI Actual Tranche 2'!G79</f>
        <v>0</v>
      </c>
      <c r="H79" s="66">
        <f>'AMI Actual Tranche 1'!H79+'AMI Actual Tranche 2'!H79</f>
        <v>0</v>
      </c>
      <c r="I79" s="66">
        <f>'AMI Actual Tranche 1'!I79+'AMI Actual Tranche 2'!I79</f>
        <v>0</v>
      </c>
      <c r="J79" s="66">
        <f>'AMI Actual Tranche 1'!J79+'AMI Actual Tranche 2'!J79</f>
        <v>0</v>
      </c>
      <c r="K79" s="66">
        <f>'AMI Actual Tranche 1'!K79+'AMI Actual Tranche 2'!K79</f>
        <v>0</v>
      </c>
      <c r="L79" s="66">
        <f>'AMI Actual Tranche 1'!L79+'AMI Actual Tranche 2'!L79</f>
        <v>0</v>
      </c>
      <c r="M79" s="66">
        <f>'AMI Actual Tranche 1'!M79+'AMI Actual Tranche 2'!M79</f>
        <v>0</v>
      </c>
      <c r="N79" s="66">
        <f>'AMI Actual Tranche 1'!N79+'AMI Actual Tranche 2'!N79</f>
        <v>0</v>
      </c>
      <c r="O79" s="66">
        <f>'AMI Actual Tranche 1'!O79+'AMI Actual Tranche 2'!O79</f>
        <v>0</v>
      </c>
      <c r="P79" s="66">
        <f>'AMI Actual Tranche 1'!P79+'AMI Actual Tranche 2'!P79</f>
        <v>0</v>
      </c>
    </row>
    <row r="80" spans="1:16" s="66" customFormat="1" x14ac:dyDescent="0.25">
      <c r="A80" s="65">
        <v>45809</v>
      </c>
      <c r="B80" s="66">
        <f>'AMI Actual Tranche 1'!B80+'AMI Actual Tranche 2'!B80</f>
        <v>0</v>
      </c>
      <c r="C80" s="66">
        <f>'AMI Actual Tranche 1'!C80+'AMI Actual Tranche 2'!C80</f>
        <v>0</v>
      </c>
      <c r="D80" s="66">
        <f>'AMI Actual Tranche 1'!D80+'AMI Actual Tranche 2'!D80</f>
        <v>0</v>
      </c>
      <c r="E80" s="66">
        <f>'AMI Actual Tranche 1'!E80+'AMI Actual Tranche 2'!E80</f>
        <v>0</v>
      </c>
      <c r="F80" s="66">
        <f>'AMI Actual Tranche 1'!F80+'AMI Actual Tranche 2'!F80</f>
        <v>0</v>
      </c>
      <c r="G80" s="66">
        <f>'AMI Actual Tranche 1'!G80+'AMI Actual Tranche 2'!G80</f>
        <v>0</v>
      </c>
      <c r="H80" s="66">
        <f>'AMI Actual Tranche 1'!H80+'AMI Actual Tranche 2'!H80</f>
        <v>0</v>
      </c>
      <c r="I80" s="66">
        <f>'AMI Actual Tranche 1'!I80+'AMI Actual Tranche 2'!I80</f>
        <v>0</v>
      </c>
      <c r="J80" s="66">
        <f>'AMI Actual Tranche 1'!J80+'AMI Actual Tranche 2'!J80</f>
        <v>0</v>
      </c>
      <c r="K80" s="66">
        <f>'AMI Actual Tranche 1'!K80+'AMI Actual Tranche 2'!K80</f>
        <v>0</v>
      </c>
      <c r="L80" s="66">
        <f>'AMI Actual Tranche 1'!L80+'AMI Actual Tranche 2'!L80</f>
        <v>0</v>
      </c>
      <c r="M80" s="66">
        <f>'AMI Actual Tranche 1'!M80+'AMI Actual Tranche 2'!M80</f>
        <v>0</v>
      </c>
      <c r="N80" s="66">
        <f>'AMI Actual Tranche 1'!N80+'AMI Actual Tranche 2'!N80</f>
        <v>0</v>
      </c>
      <c r="O80" s="66">
        <f>'AMI Actual Tranche 1'!O80+'AMI Actual Tranche 2'!O80</f>
        <v>0</v>
      </c>
      <c r="P80" s="66">
        <f>'AMI Actual Tranche 1'!P80+'AMI Actual Tranche 2'!P80</f>
        <v>0</v>
      </c>
    </row>
    <row r="81" spans="1:16" s="66" customFormat="1" x14ac:dyDescent="0.25">
      <c r="A81" s="65">
        <v>45839</v>
      </c>
      <c r="B81" s="66">
        <f>'AMI Actual Tranche 1'!B81+'AMI Actual Tranche 2'!B81</f>
        <v>0</v>
      </c>
      <c r="C81" s="66">
        <f>'AMI Actual Tranche 1'!C81+'AMI Actual Tranche 2'!C81</f>
        <v>0</v>
      </c>
      <c r="D81" s="66">
        <f>'AMI Actual Tranche 1'!D81+'AMI Actual Tranche 2'!D81</f>
        <v>0</v>
      </c>
      <c r="E81" s="66">
        <f>'AMI Actual Tranche 1'!E81+'AMI Actual Tranche 2'!E81</f>
        <v>0</v>
      </c>
      <c r="F81" s="66">
        <f>'AMI Actual Tranche 1'!F81+'AMI Actual Tranche 2'!F81</f>
        <v>0</v>
      </c>
      <c r="G81" s="66">
        <f>'AMI Actual Tranche 1'!G81+'AMI Actual Tranche 2'!G81</f>
        <v>0</v>
      </c>
      <c r="H81" s="66">
        <f>'AMI Actual Tranche 1'!H81+'AMI Actual Tranche 2'!H81</f>
        <v>0</v>
      </c>
      <c r="I81" s="66">
        <f>'AMI Actual Tranche 1'!I81+'AMI Actual Tranche 2'!I81</f>
        <v>0</v>
      </c>
      <c r="J81" s="66">
        <f>'AMI Actual Tranche 1'!J81+'AMI Actual Tranche 2'!J81</f>
        <v>0</v>
      </c>
      <c r="K81" s="66">
        <f>'AMI Actual Tranche 1'!K81+'AMI Actual Tranche 2'!K81</f>
        <v>0</v>
      </c>
      <c r="L81" s="66">
        <f>'AMI Actual Tranche 1'!L81+'AMI Actual Tranche 2'!L81</f>
        <v>0</v>
      </c>
      <c r="M81" s="66">
        <f>'AMI Actual Tranche 1'!M81+'AMI Actual Tranche 2'!M81</f>
        <v>0</v>
      </c>
      <c r="N81" s="66">
        <f>'AMI Actual Tranche 1'!N81+'AMI Actual Tranche 2'!N81</f>
        <v>0</v>
      </c>
      <c r="O81" s="66">
        <f>'AMI Actual Tranche 1'!O81+'AMI Actual Tranche 2'!O81</f>
        <v>0</v>
      </c>
      <c r="P81" s="66">
        <f>'AMI Actual Tranche 1'!P81+'AMI Actual Tranche 2'!P81</f>
        <v>0</v>
      </c>
    </row>
    <row r="82" spans="1:16" s="66" customFormat="1" x14ac:dyDescent="0.25">
      <c r="A82" s="65">
        <v>45870</v>
      </c>
      <c r="B82" s="66">
        <f>'AMI Actual Tranche 1'!B82+'AMI Actual Tranche 2'!B82</f>
        <v>0</v>
      </c>
      <c r="C82" s="66">
        <f>'AMI Actual Tranche 1'!C82+'AMI Actual Tranche 2'!C82</f>
        <v>0</v>
      </c>
      <c r="D82" s="66">
        <f>'AMI Actual Tranche 1'!D82+'AMI Actual Tranche 2'!D82</f>
        <v>0</v>
      </c>
      <c r="E82" s="66">
        <f>'AMI Actual Tranche 1'!E82+'AMI Actual Tranche 2'!E82</f>
        <v>0</v>
      </c>
      <c r="F82" s="66">
        <f>'AMI Actual Tranche 1'!F82+'AMI Actual Tranche 2'!F82</f>
        <v>0</v>
      </c>
      <c r="G82" s="66">
        <f>'AMI Actual Tranche 1'!G82+'AMI Actual Tranche 2'!G82</f>
        <v>0</v>
      </c>
      <c r="H82" s="66">
        <f>'AMI Actual Tranche 1'!H82+'AMI Actual Tranche 2'!H82</f>
        <v>0</v>
      </c>
      <c r="I82" s="66">
        <f>'AMI Actual Tranche 1'!I82+'AMI Actual Tranche 2'!I82</f>
        <v>0</v>
      </c>
      <c r="J82" s="66">
        <f>'AMI Actual Tranche 1'!J82+'AMI Actual Tranche 2'!J82</f>
        <v>0</v>
      </c>
      <c r="K82" s="66">
        <f>'AMI Actual Tranche 1'!K82+'AMI Actual Tranche 2'!K82</f>
        <v>0</v>
      </c>
      <c r="L82" s="66">
        <f>'AMI Actual Tranche 1'!L82+'AMI Actual Tranche 2'!L82</f>
        <v>0</v>
      </c>
      <c r="M82" s="66">
        <f>'AMI Actual Tranche 1'!M82+'AMI Actual Tranche 2'!M82</f>
        <v>0</v>
      </c>
      <c r="N82" s="66">
        <f>'AMI Actual Tranche 1'!N82+'AMI Actual Tranche 2'!N82</f>
        <v>0</v>
      </c>
      <c r="O82" s="66">
        <f>'AMI Actual Tranche 1'!O82+'AMI Actual Tranche 2'!O82</f>
        <v>0</v>
      </c>
      <c r="P82" s="66">
        <f>'AMI Actual Tranche 1'!P82+'AMI Actual Tranche 2'!P82</f>
        <v>0</v>
      </c>
    </row>
    <row r="83" spans="1:16" s="66" customFormat="1" x14ac:dyDescent="0.25">
      <c r="A83" s="65">
        <v>45901</v>
      </c>
      <c r="B83" s="66">
        <f>'AMI Actual Tranche 1'!B83+'AMI Actual Tranche 2'!B83</f>
        <v>0</v>
      </c>
      <c r="C83" s="66">
        <f>'AMI Actual Tranche 1'!C83+'AMI Actual Tranche 2'!C83</f>
        <v>0</v>
      </c>
      <c r="D83" s="66">
        <f>'AMI Actual Tranche 1'!D83+'AMI Actual Tranche 2'!D83</f>
        <v>0</v>
      </c>
      <c r="E83" s="66">
        <f>'AMI Actual Tranche 1'!E83+'AMI Actual Tranche 2'!E83</f>
        <v>0</v>
      </c>
      <c r="F83" s="66">
        <f>'AMI Actual Tranche 1'!F83+'AMI Actual Tranche 2'!F83</f>
        <v>0</v>
      </c>
      <c r="G83" s="66">
        <f>'AMI Actual Tranche 1'!G83+'AMI Actual Tranche 2'!G83</f>
        <v>0</v>
      </c>
      <c r="H83" s="66">
        <f>'AMI Actual Tranche 1'!H83+'AMI Actual Tranche 2'!H83</f>
        <v>0</v>
      </c>
      <c r="I83" s="66">
        <f>'AMI Actual Tranche 1'!I83+'AMI Actual Tranche 2'!I83</f>
        <v>0</v>
      </c>
      <c r="J83" s="66">
        <f>'AMI Actual Tranche 1'!J83+'AMI Actual Tranche 2'!J83</f>
        <v>0</v>
      </c>
      <c r="K83" s="66">
        <f>'AMI Actual Tranche 1'!K83+'AMI Actual Tranche 2'!K83</f>
        <v>0</v>
      </c>
      <c r="L83" s="66">
        <f>'AMI Actual Tranche 1'!L83+'AMI Actual Tranche 2'!L83</f>
        <v>0</v>
      </c>
      <c r="M83" s="66">
        <f>'AMI Actual Tranche 1'!M83+'AMI Actual Tranche 2'!M83</f>
        <v>0</v>
      </c>
      <c r="N83" s="66">
        <f>'AMI Actual Tranche 1'!N83+'AMI Actual Tranche 2'!N83</f>
        <v>0</v>
      </c>
      <c r="O83" s="66">
        <f>'AMI Actual Tranche 1'!O83+'AMI Actual Tranche 2'!O83</f>
        <v>0</v>
      </c>
      <c r="P83" s="66">
        <f>'AMI Actual Tranche 1'!P83+'AMI Actual Tranche 2'!P83</f>
        <v>0</v>
      </c>
    </row>
    <row r="84" spans="1:16" s="66" customFormat="1" x14ac:dyDescent="0.25">
      <c r="A84" s="65">
        <v>45931</v>
      </c>
      <c r="B84" s="66">
        <f>'AMI Actual Tranche 1'!B84+'AMI Actual Tranche 2'!B84</f>
        <v>0</v>
      </c>
      <c r="C84" s="66">
        <f>'AMI Actual Tranche 1'!C84+'AMI Actual Tranche 2'!C84</f>
        <v>0</v>
      </c>
      <c r="D84" s="66">
        <f>'AMI Actual Tranche 1'!D84+'AMI Actual Tranche 2'!D84</f>
        <v>0</v>
      </c>
      <c r="E84" s="66">
        <f>'AMI Actual Tranche 1'!E84+'AMI Actual Tranche 2'!E84</f>
        <v>0</v>
      </c>
      <c r="F84" s="66">
        <f>'AMI Actual Tranche 1'!F84+'AMI Actual Tranche 2'!F84</f>
        <v>0</v>
      </c>
      <c r="G84" s="66">
        <f>'AMI Actual Tranche 1'!G84+'AMI Actual Tranche 2'!G84</f>
        <v>0</v>
      </c>
      <c r="H84" s="66">
        <f>'AMI Actual Tranche 1'!H84+'AMI Actual Tranche 2'!H84</f>
        <v>0</v>
      </c>
      <c r="I84" s="66">
        <f>'AMI Actual Tranche 1'!I84+'AMI Actual Tranche 2'!I84</f>
        <v>0</v>
      </c>
      <c r="J84" s="66">
        <f>'AMI Actual Tranche 1'!J84+'AMI Actual Tranche 2'!J84</f>
        <v>0</v>
      </c>
      <c r="K84" s="66">
        <f>'AMI Actual Tranche 1'!K84+'AMI Actual Tranche 2'!K84</f>
        <v>0</v>
      </c>
      <c r="L84" s="66">
        <f>'AMI Actual Tranche 1'!L84+'AMI Actual Tranche 2'!L84</f>
        <v>0</v>
      </c>
      <c r="M84" s="66">
        <f>'AMI Actual Tranche 1'!M84+'AMI Actual Tranche 2'!M84</f>
        <v>0</v>
      </c>
      <c r="N84" s="66">
        <f>'AMI Actual Tranche 1'!N84+'AMI Actual Tranche 2'!N84</f>
        <v>0</v>
      </c>
      <c r="O84" s="66">
        <f>'AMI Actual Tranche 1'!O84+'AMI Actual Tranche 2'!O84</f>
        <v>0</v>
      </c>
      <c r="P84" s="66">
        <f>'AMI Actual Tranche 1'!P84+'AMI Actual Tranche 2'!P84</f>
        <v>0</v>
      </c>
    </row>
    <row r="85" spans="1:16" s="66" customFormat="1" x14ac:dyDescent="0.25">
      <c r="A85" s="65">
        <v>45962</v>
      </c>
      <c r="B85" s="66">
        <f>'AMI Actual Tranche 1'!B85+'AMI Actual Tranche 2'!B85</f>
        <v>0</v>
      </c>
      <c r="C85" s="66">
        <f>'AMI Actual Tranche 1'!C85+'AMI Actual Tranche 2'!C85</f>
        <v>0</v>
      </c>
      <c r="D85" s="66">
        <f>'AMI Actual Tranche 1'!D85+'AMI Actual Tranche 2'!D85</f>
        <v>0</v>
      </c>
      <c r="E85" s="66">
        <f>'AMI Actual Tranche 1'!E85+'AMI Actual Tranche 2'!E85</f>
        <v>0</v>
      </c>
      <c r="F85" s="66">
        <f>'AMI Actual Tranche 1'!F85+'AMI Actual Tranche 2'!F85</f>
        <v>0</v>
      </c>
      <c r="G85" s="66">
        <f>'AMI Actual Tranche 1'!G85+'AMI Actual Tranche 2'!G85</f>
        <v>0</v>
      </c>
      <c r="H85" s="66">
        <f>'AMI Actual Tranche 1'!H85+'AMI Actual Tranche 2'!H85</f>
        <v>0</v>
      </c>
      <c r="I85" s="66">
        <f>'AMI Actual Tranche 1'!I85+'AMI Actual Tranche 2'!I85</f>
        <v>0</v>
      </c>
      <c r="J85" s="66">
        <f>'AMI Actual Tranche 1'!J85+'AMI Actual Tranche 2'!J85</f>
        <v>0</v>
      </c>
      <c r="K85" s="66">
        <f>'AMI Actual Tranche 1'!K85+'AMI Actual Tranche 2'!K85</f>
        <v>0</v>
      </c>
      <c r="L85" s="66">
        <f>'AMI Actual Tranche 1'!L85+'AMI Actual Tranche 2'!L85</f>
        <v>0</v>
      </c>
      <c r="M85" s="66">
        <f>'AMI Actual Tranche 1'!M85+'AMI Actual Tranche 2'!M85</f>
        <v>0</v>
      </c>
      <c r="N85" s="66">
        <f>'AMI Actual Tranche 1'!N85+'AMI Actual Tranche 2'!N85</f>
        <v>0</v>
      </c>
      <c r="O85" s="66">
        <f>'AMI Actual Tranche 1'!O85+'AMI Actual Tranche 2'!O85</f>
        <v>0</v>
      </c>
      <c r="P85" s="66">
        <f>'AMI Actual Tranche 1'!P85+'AMI Actual Tranche 2'!P85</f>
        <v>0</v>
      </c>
    </row>
    <row r="86" spans="1:16" s="66" customFormat="1" x14ac:dyDescent="0.25">
      <c r="A86" s="65">
        <v>45992</v>
      </c>
      <c r="B86" s="66">
        <f>'AMI Actual Tranche 1'!B86+'AMI Actual Tranche 2'!B86</f>
        <v>0</v>
      </c>
      <c r="C86" s="66">
        <f>'AMI Actual Tranche 1'!C86+'AMI Actual Tranche 2'!C86</f>
        <v>0</v>
      </c>
      <c r="D86" s="66">
        <f>'AMI Actual Tranche 1'!D86+'AMI Actual Tranche 2'!D86</f>
        <v>0</v>
      </c>
      <c r="E86" s="66">
        <f>'AMI Actual Tranche 1'!E86+'AMI Actual Tranche 2'!E86</f>
        <v>0</v>
      </c>
      <c r="F86" s="66">
        <f>'AMI Actual Tranche 1'!F86+'AMI Actual Tranche 2'!F86</f>
        <v>0</v>
      </c>
      <c r="G86" s="66">
        <f>'AMI Actual Tranche 1'!G86+'AMI Actual Tranche 2'!G86</f>
        <v>0</v>
      </c>
      <c r="H86" s="66">
        <f>'AMI Actual Tranche 1'!H86+'AMI Actual Tranche 2'!H86</f>
        <v>0</v>
      </c>
      <c r="I86" s="66">
        <f>'AMI Actual Tranche 1'!I86+'AMI Actual Tranche 2'!I86</f>
        <v>0</v>
      </c>
      <c r="J86" s="66">
        <f>'AMI Actual Tranche 1'!J86+'AMI Actual Tranche 2'!J86</f>
        <v>0</v>
      </c>
      <c r="K86" s="66">
        <f>'AMI Actual Tranche 1'!K86+'AMI Actual Tranche 2'!K86</f>
        <v>0</v>
      </c>
      <c r="L86" s="66">
        <f>'AMI Actual Tranche 1'!L86+'AMI Actual Tranche 2'!L86</f>
        <v>0</v>
      </c>
      <c r="M86" s="66">
        <f>'AMI Actual Tranche 1'!M86+'AMI Actual Tranche 2'!M86</f>
        <v>0</v>
      </c>
      <c r="N86" s="66">
        <f>'AMI Actual Tranche 1'!N86+'AMI Actual Tranche 2'!N86</f>
        <v>0</v>
      </c>
      <c r="O86" s="66">
        <f>'AMI Actual Tranche 1'!O86+'AMI Actual Tranche 2'!O86</f>
        <v>0</v>
      </c>
      <c r="P86" s="66">
        <f>'AMI Actual Tranche 1'!P86+'AMI Actual Tranche 2'!P86</f>
        <v>0</v>
      </c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  <row r="620" spans="1:1" s="66" customFormat="1" x14ac:dyDescent="0.25">
      <c r="A620"/>
    </row>
    <row r="621" spans="1:1" s="66" customFormat="1" x14ac:dyDescent="0.25">
      <c r="A62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1"/>
  <sheetViews>
    <sheetView workbookViewId="0">
      <selection activeCell="P181" sqref="P181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7" width="11.5703125" bestFit="1" customWidth="1"/>
    <col min="10" max="10" width="12.28515625" bestFit="1" customWidth="1"/>
    <col min="11" max="11" width="11.28515625" bestFit="1" customWidth="1"/>
    <col min="12" max="12" width="9.7109375" bestFit="1" customWidth="1"/>
    <col min="14" max="15" width="10.5703125" bestFit="1" customWidth="1"/>
    <col min="16" max="16" width="11.5703125" bestFit="1" customWidth="1"/>
  </cols>
  <sheetData>
    <row r="1" spans="1:16" x14ac:dyDescent="0.25">
      <c r="A1" s="61" t="s">
        <v>79</v>
      </c>
    </row>
    <row r="2" spans="1:16" x14ac:dyDescent="0.25">
      <c r="B2" s="62">
        <v>18239261</v>
      </c>
      <c r="C2" s="62">
        <v>18239062</v>
      </c>
      <c r="J2" s="62">
        <v>28300791</v>
      </c>
      <c r="K2" s="62">
        <v>28300282</v>
      </c>
    </row>
    <row r="3" spans="1:16" x14ac:dyDescent="0.25">
      <c r="B3" s="62">
        <v>18239211</v>
      </c>
      <c r="C3" s="62">
        <v>18239052</v>
      </c>
      <c r="J3" s="62">
        <v>28300131</v>
      </c>
      <c r="K3" s="62">
        <v>28300272</v>
      </c>
    </row>
    <row r="4" spans="1:16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6" s="66" customFormat="1" x14ac:dyDescent="0.25">
      <c r="A5" s="65">
        <v>43525</v>
      </c>
      <c r="B5" s="66">
        <v>758881.99</v>
      </c>
      <c r="C5" s="66">
        <v>345623.54</v>
      </c>
      <c r="D5" s="66">
        <f>SUM(B5:C5)</f>
        <v>1104505.53</v>
      </c>
      <c r="J5" s="66">
        <v>-213881.64</v>
      </c>
      <c r="K5" s="66">
        <v>-92147.69</v>
      </c>
      <c r="L5" s="66">
        <f>SUM(J5:K5)</f>
        <v>-306029.33</v>
      </c>
      <c r="N5" s="66">
        <f>+B5-F5+J5</f>
        <v>545000.35</v>
      </c>
      <c r="O5" s="66">
        <f>+C5-G5+K5</f>
        <v>253475.84999999998</v>
      </c>
      <c r="P5" s="66">
        <f>SUM(N5:O5)</f>
        <v>798476.2</v>
      </c>
    </row>
    <row r="6" spans="1:16" s="66" customFormat="1" x14ac:dyDescent="0.25">
      <c r="A6" s="65">
        <v>43556</v>
      </c>
      <c r="B6" s="66">
        <v>779649.36</v>
      </c>
      <c r="C6" s="66">
        <v>349680.19</v>
      </c>
      <c r="D6" s="66">
        <f t="shared" ref="D6:D69" si="0">SUM(B6:C6)</f>
        <v>1129329.55</v>
      </c>
      <c r="J6" s="66">
        <v>-109209.94</v>
      </c>
      <c r="K6" s="66">
        <v>-53866.09</v>
      </c>
      <c r="L6" s="66">
        <f t="shared" ref="L6:L69" si="1">SUM(J6:K6)</f>
        <v>-163076.03</v>
      </c>
      <c r="N6" s="66">
        <f>+N5+B6-F6+J6</f>
        <v>1215439.77</v>
      </c>
      <c r="O6" s="66">
        <f>+O5+C6-G6+K6</f>
        <v>549289.95000000007</v>
      </c>
      <c r="P6" s="66">
        <f t="shared" ref="P6:P69" si="2">SUM(N6:O6)</f>
        <v>1764729.7200000002</v>
      </c>
    </row>
    <row r="7" spans="1:16" s="66" customFormat="1" x14ac:dyDescent="0.25">
      <c r="A7" s="65">
        <v>43586</v>
      </c>
      <c r="B7" s="66">
        <v>794862.78</v>
      </c>
      <c r="C7" s="66">
        <v>362546.85</v>
      </c>
      <c r="D7" s="66">
        <f t="shared" si="0"/>
        <v>1157409.6299999999</v>
      </c>
      <c r="J7" s="66">
        <v>-166921.19</v>
      </c>
      <c r="K7" s="66">
        <v>-76134.84</v>
      </c>
      <c r="L7" s="66">
        <f t="shared" si="1"/>
        <v>-243056.03</v>
      </c>
      <c r="N7" s="66">
        <f t="shared" ref="N7:O22" si="3">+N6+B7-F7+J7</f>
        <v>1843381.36</v>
      </c>
      <c r="O7" s="66">
        <f t="shared" si="3"/>
        <v>835701.96000000008</v>
      </c>
      <c r="P7" s="66">
        <f t="shared" si="2"/>
        <v>2679083.3200000003</v>
      </c>
    </row>
    <row r="8" spans="1:16" s="66" customFormat="1" x14ac:dyDescent="0.25">
      <c r="A8" s="65">
        <v>43617</v>
      </c>
      <c r="B8" s="66">
        <v>819083.24</v>
      </c>
      <c r="C8" s="66">
        <v>373107.61</v>
      </c>
      <c r="D8" s="66">
        <f t="shared" si="0"/>
        <v>1192190.8500000001</v>
      </c>
      <c r="J8" s="66">
        <v>-172007.48</v>
      </c>
      <c r="K8" s="66">
        <v>-78352.600000000006</v>
      </c>
      <c r="L8" s="66">
        <f t="shared" si="1"/>
        <v>-250360.08000000002</v>
      </c>
      <c r="N8" s="66">
        <f t="shared" si="3"/>
        <v>2490457.12</v>
      </c>
      <c r="O8" s="66">
        <f t="shared" si="3"/>
        <v>1130456.97</v>
      </c>
      <c r="P8" s="66">
        <f t="shared" si="2"/>
        <v>3620914.09</v>
      </c>
    </row>
    <row r="9" spans="1:16" s="66" customFormat="1" x14ac:dyDescent="0.25">
      <c r="A9" s="65">
        <v>43647</v>
      </c>
      <c r="B9" s="66">
        <v>830008.08</v>
      </c>
      <c r="C9" s="66">
        <v>373390.1</v>
      </c>
      <c r="D9" s="66">
        <f t="shared" si="0"/>
        <v>1203398.18</v>
      </c>
      <c r="J9" s="66">
        <v>-174301.69</v>
      </c>
      <c r="K9" s="66">
        <v>-78411.92</v>
      </c>
      <c r="L9" s="66">
        <f t="shared" si="1"/>
        <v>-252713.61</v>
      </c>
      <c r="N9" s="66">
        <f t="shared" si="3"/>
        <v>3146163.5100000002</v>
      </c>
      <c r="O9" s="66">
        <f t="shared" si="3"/>
        <v>1425435.15</v>
      </c>
      <c r="P9" s="66">
        <f t="shared" si="2"/>
        <v>4571598.66</v>
      </c>
    </row>
    <row r="10" spans="1:16" s="66" customFormat="1" x14ac:dyDescent="0.25">
      <c r="A10" s="65">
        <v>43678</v>
      </c>
      <c r="B10" s="66">
        <v>829954.98</v>
      </c>
      <c r="C10" s="66">
        <v>373362.97</v>
      </c>
      <c r="D10" s="66">
        <f t="shared" si="0"/>
        <v>1203317.95</v>
      </c>
      <c r="J10" s="66">
        <v>-174290.55</v>
      </c>
      <c r="K10" s="66">
        <v>-78406.22</v>
      </c>
      <c r="L10" s="66">
        <f t="shared" si="1"/>
        <v>-252696.77</v>
      </c>
      <c r="N10" s="66">
        <f t="shared" si="3"/>
        <v>3801827.9400000004</v>
      </c>
      <c r="O10" s="66">
        <f t="shared" si="3"/>
        <v>1720391.9</v>
      </c>
      <c r="P10" s="66">
        <f t="shared" si="2"/>
        <v>5522219.8399999999</v>
      </c>
    </row>
    <row r="11" spans="1:16" s="66" customFormat="1" x14ac:dyDescent="0.25">
      <c r="A11" s="65">
        <v>43709</v>
      </c>
      <c r="B11" s="66">
        <v>974514.69</v>
      </c>
      <c r="C11" s="66">
        <v>447193.73</v>
      </c>
      <c r="D11" s="66">
        <f t="shared" si="0"/>
        <v>1421708.42</v>
      </c>
      <c r="J11" s="66">
        <v>-204648.09</v>
      </c>
      <c r="K11" s="66">
        <v>-93910.69</v>
      </c>
      <c r="L11" s="66">
        <f t="shared" si="1"/>
        <v>-298558.78000000003</v>
      </c>
      <c r="N11" s="66">
        <f t="shared" si="3"/>
        <v>4571694.540000001</v>
      </c>
      <c r="O11" s="66">
        <f t="shared" si="3"/>
        <v>2073674.94</v>
      </c>
      <c r="P11" s="66">
        <f t="shared" si="2"/>
        <v>6645369.4800000004</v>
      </c>
    </row>
    <row r="12" spans="1:16" s="66" customFormat="1" x14ac:dyDescent="0.25">
      <c r="A12" s="65">
        <v>43739</v>
      </c>
      <c r="B12" s="66">
        <v>872388.84</v>
      </c>
      <c r="C12" s="66">
        <v>395027.62</v>
      </c>
      <c r="D12" s="66">
        <f t="shared" si="0"/>
        <v>1267416.46</v>
      </c>
      <c r="J12" s="66">
        <v>-183201.65</v>
      </c>
      <c r="K12" s="66">
        <v>-82955.8</v>
      </c>
      <c r="L12" s="66">
        <f t="shared" si="1"/>
        <v>-266157.45</v>
      </c>
      <c r="N12" s="66">
        <f t="shared" si="3"/>
        <v>5260881.7300000004</v>
      </c>
      <c r="O12" s="66">
        <f t="shared" si="3"/>
        <v>2385746.7600000002</v>
      </c>
      <c r="P12" s="66">
        <f t="shared" si="2"/>
        <v>7646628.4900000002</v>
      </c>
    </row>
    <row r="13" spans="1:16" s="66" customFormat="1" x14ac:dyDescent="0.25">
      <c r="A13" s="65">
        <v>43770</v>
      </c>
      <c r="B13" s="66">
        <v>872363.11</v>
      </c>
      <c r="C13" s="66">
        <v>395014.49</v>
      </c>
      <c r="D13" s="66">
        <f t="shared" si="0"/>
        <v>1267377.6000000001</v>
      </c>
      <c r="J13" s="66">
        <v>-183196.25</v>
      </c>
      <c r="K13" s="66">
        <v>-82953.039999999994</v>
      </c>
      <c r="L13" s="66">
        <f t="shared" si="1"/>
        <v>-266149.28999999998</v>
      </c>
      <c r="N13" s="66">
        <f t="shared" si="3"/>
        <v>5950048.5900000008</v>
      </c>
      <c r="O13" s="66">
        <f t="shared" si="3"/>
        <v>2697808.21</v>
      </c>
      <c r="P13" s="66">
        <f t="shared" si="2"/>
        <v>8647856.8000000007</v>
      </c>
    </row>
    <row r="14" spans="1:16" s="66" customFormat="1" x14ac:dyDescent="0.25">
      <c r="A14" s="65">
        <v>43800</v>
      </c>
      <c r="B14" s="66">
        <v>878160.18</v>
      </c>
      <c r="C14" s="66">
        <v>397975.64</v>
      </c>
      <c r="D14" s="66">
        <f t="shared" si="0"/>
        <v>1276135.82</v>
      </c>
      <c r="J14" s="66">
        <v>-184413.64</v>
      </c>
      <c r="K14" s="66">
        <v>-83574.89</v>
      </c>
      <c r="L14" s="66">
        <f t="shared" si="1"/>
        <v>-267988.53000000003</v>
      </c>
      <c r="N14" s="66">
        <f t="shared" si="3"/>
        <v>6643795.1300000008</v>
      </c>
      <c r="O14" s="66">
        <f t="shared" si="3"/>
        <v>3012208.96</v>
      </c>
      <c r="P14" s="66">
        <f t="shared" si="2"/>
        <v>9656004.0899999999</v>
      </c>
    </row>
    <row r="15" spans="1:16" s="66" customFormat="1" x14ac:dyDescent="0.25">
      <c r="A15" s="65">
        <v>43831</v>
      </c>
      <c r="B15" s="66">
        <v>885294.74</v>
      </c>
      <c r="C15" s="66">
        <v>401822.23</v>
      </c>
      <c r="D15" s="66">
        <f t="shared" si="0"/>
        <v>1287116.97</v>
      </c>
      <c r="J15" s="66">
        <v>-185911.9</v>
      </c>
      <c r="K15" s="66">
        <v>-84382.67</v>
      </c>
      <c r="L15" s="66">
        <f t="shared" si="1"/>
        <v>-270294.57</v>
      </c>
      <c r="N15" s="66">
        <f t="shared" si="3"/>
        <v>7343177.9700000007</v>
      </c>
      <c r="O15" s="66">
        <f t="shared" si="3"/>
        <v>3329648.52</v>
      </c>
      <c r="P15" s="66">
        <f t="shared" si="2"/>
        <v>10672826.49</v>
      </c>
    </row>
    <row r="16" spans="1:16" s="66" customFormat="1" x14ac:dyDescent="0.25">
      <c r="A16" s="65">
        <v>43862</v>
      </c>
      <c r="B16" s="66">
        <v>878336.51</v>
      </c>
      <c r="C16" s="66">
        <v>395786.05</v>
      </c>
      <c r="D16" s="66">
        <f t="shared" si="0"/>
        <v>1274122.56</v>
      </c>
      <c r="J16" s="66">
        <v>-184450.66</v>
      </c>
      <c r="K16" s="66">
        <v>-83115.070000000007</v>
      </c>
      <c r="L16" s="66">
        <f t="shared" si="1"/>
        <v>-267565.73</v>
      </c>
      <c r="N16" s="66">
        <f t="shared" si="3"/>
        <v>8037063.8200000003</v>
      </c>
      <c r="O16" s="66">
        <f t="shared" si="3"/>
        <v>3642319.5</v>
      </c>
      <c r="P16" s="66">
        <f t="shared" si="2"/>
        <v>11679383.32</v>
      </c>
    </row>
    <row r="17" spans="1:16" s="66" customFormat="1" x14ac:dyDescent="0.25">
      <c r="A17" s="65">
        <v>43891</v>
      </c>
      <c r="B17" s="66">
        <v>878360.18</v>
      </c>
      <c r="C17" s="66">
        <v>395798.06</v>
      </c>
      <c r="D17" s="66">
        <f t="shared" si="0"/>
        <v>1274158.24</v>
      </c>
      <c r="J17" s="66">
        <v>-184455.64</v>
      </c>
      <c r="K17" s="66">
        <v>-83117.59</v>
      </c>
      <c r="L17" s="66">
        <f t="shared" si="1"/>
        <v>-267573.23</v>
      </c>
      <c r="N17" s="66">
        <f t="shared" si="3"/>
        <v>8730968.3599999994</v>
      </c>
      <c r="O17" s="66">
        <f t="shared" si="3"/>
        <v>3954999.97</v>
      </c>
      <c r="P17" s="66">
        <f t="shared" si="2"/>
        <v>12685968.33</v>
      </c>
    </row>
    <row r="18" spans="1:16" s="66" customFormat="1" x14ac:dyDescent="0.25">
      <c r="A18" s="65">
        <v>43922</v>
      </c>
      <c r="B18" s="66">
        <v>0</v>
      </c>
      <c r="C18" s="66">
        <v>0</v>
      </c>
      <c r="D18" s="66">
        <f t="shared" si="0"/>
        <v>0</v>
      </c>
      <c r="J18" s="66">
        <v>0</v>
      </c>
      <c r="K18" s="66">
        <v>0</v>
      </c>
      <c r="L18" s="66">
        <f t="shared" si="1"/>
        <v>0</v>
      </c>
      <c r="N18" s="66">
        <f t="shared" si="3"/>
        <v>8730968.3599999994</v>
      </c>
      <c r="O18" s="66">
        <f t="shared" si="3"/>
        <v>3954999.97</v>
      </c>
      <c r="P18" s="66">
        <f t="shared" si="2"/>
        <v>12685968.33</v>
      </c>
    </row>
    <row r="19" spans="1:16" s="66" customFormat="1" x14ac:dyDescent="0.25">
      <c r="A19" s="65">
        <v>43952</v>
      </c>
      <c r="B19" s="66">
        <v>0</v>
      </c>
      <c r="C19" s="66">
        <v>0</v>
      </c>
      <c r="D19" s="66">
        <f t="shared" si="0"/>
        <v>0</v>
      </c>
      <c r="F19"/>
      <c r="G19"/>
      <c r="J19" s="66">
        <v>0</v>
      </c>
      <c r="K19" s="66">
        <v>0</v>
      </c>
      <c r="L19" s="66">
        <f t="shared" si="1"/>
        <v>0</v>
      </c>
      <c r="N19" s="66">
        <f t="shared" si="3"/>
        <v>8730968.3599999994</v>
      </c>
      <c r="O19" s="66">
        <f t="shared" si="3"/>
        <v>3954999.97</v>
      </c>
      <c r="P19" s="66">
        <f t="shared" si="2"/>
        <v>12685968.33</v>
      </c>
    </row>
    <row r="20" spans="1:16" s="66" customFormat="1" x14ac:dyDescent="0.25">
      <c r="A20" s="65">
        <v>43983</v>
      </c>
      <c r="B20" s="66">
        <v>0</v>
      </c>
      <c r="C20" s="66">
        <v>0</v>
      </c>
      <c r="D20" s="66">
        <f t="shared" si="0"/>
        <v>0</v>
      </c>
      <c r="F20"/>
      <c r="G20"/>
      <c r="J20" s="66">
        <v>0</v>
      </c>
      <c r="K20" s="66">
        <v>0</v>
      </c>
      <c r="L20" s="66">
        <f t="shared" si="1"/>
        <v>0</v>
      </c>
      <c r="N20" s="66">
        <f t="shared" si="3"/>
        <v>8730968.3599999994</v>
      </c>
      <c r="O20" s="66">
        <f t="shared" si="3"/>
        <v>3954999.97</v>
      </c>
      <c r="P20" s="66">
        <f t="shared" si="2"/>
        <v>12685968.33</v>
      </c>
    </row>
    <row r="21" spans="1:16" s="66" customFormat="1" x14ac:dyDescent="0.25">
      <c r="A21" s="65">
        <v>44013</v>
      </c>
      <c r="B21" s="66">
        <v>0</v>
      </c>
      <c r="C21" s="66">
        <v>0</v>
      </c>
      <c r="D21" s="66">
        <f t="shared" si="0"/>
        <v>0</v>
      </c>
      <c r="F21"/>
      <c r="G21"/>
      <c r="J21" s="66">
        <v>0</v>
      </c>
      <c r="K21" s="66">
        <v>0</v>
      </c>
      <c r="L21" s="66">
        <f t="shared" si="1"/>
        <v>0</v>
      </c>
      <c r="N21" s="66">
        <f t="shared" si="3"/>
        <v>8730968.3599999994</v>
      </c>
      <c r="O21" s="66">
        <f t="shared" si="3"/>
        <v>3954999.97</v>
      </c>
      <c r="P21" s="66">
        <f t="shared" si="2"/>
        <v>12685968.33</v>
      </c>
    </row>
    <row r="22" spans="1:16" s="66" customFormat="1" x14ac:dyDescent="0.25">
      <c r="A22" s="65">
        <v>44044</v>
      </c>
      <c r="B22" s="66">
        <v>0</v>
      </c>
      <c r="C22" s="66">
        <v>0</v>
      </c>
      <c r="D22" s="66">
        <f t="shared" si="0"/>
        <v>0</v>
      </c>
      <c r="F22"/>
      <c r="G22"/>
      <c r="J22" s="66">
        <v>0</v>
      </c>
      <c r="K22" s="66">
        <v>0</v>
      </c>
      <c r="L22" s="66">
        <f t="shared" si="1"/>
        <v>0</v>
      </c>
      <c r="N22" s="66">
        <f t="shared" si="3"/>
        <v>8730968.3599999994</v>
      </c>
      <c r="O22" s="66">
        <f t="shared" si="3"/>
        <v>3954999.97</v>
      </c>
      <c r="P22" s="66">
        <f t="shared" si="2"/>
        <v>12685968.33</v>
      </c>
    </row>
    <row r="23" spans="1:16" s="66" customFormat="1" x14ac:dyDescent="0.25">
      <c r="A23" s="65">
        <v>44075</v>
      </c>
      <c r="B23" s="66">
        <v>0</v>
      </c>
      <c r="C23" s="66">
        <v>0</v>
      </c>
      <c r="D23" s="66">
        <f t="shared" si="0"/>
        <v>0</v>
      </c>
      <c r="F23"/>
      <c r="G23"/>
      <c r="J23" s="66">
        <v>0</v>
      </c>
      <c r="K23" s="66">
        <v>0</v>
      </c>
      <c r="L23" s="66">
        <f t="shared" si="1"/>
        <v>0</v>
      </c>
      <c r="N23" s="66">
        <f t="shared" ref="N23:O38" si="4">+N22+B23-F23+J23</f>
        <v>8730968.3599999994</v>
      </c>
      <c r="O23" s="66">
        <f t="shared" si="4"/>
        <v>3954999.97</v>
      </c>
      <c r="P23" s="66">
        <f t="shared" si="2"/>
        <v>12685968.33</v>
      </c>
    </row>
    <row r="24" spans="1:16" s="66" customFormat="1" x14ac:dyDescent="0.25">
      <c r="A24" s="65">
        <v>44105</v>
      </c>
      <c r="B24" s="66">
        <v>0</v>
      </c>
      <c r="C24" s="66">
        <v>0</v>
      </c>
      <c r="D24" s="66">
        <f t="shared" si="0"/>
        <v>0</v>
      </c>
      <c r="F24"/>
      <c r="G24"/>
      <c r="J24" s="66">
        <v>0</v>
      </c>
      <c r="K24" s="66">
        <v>0</v>
      </c>
      <c r="L24" s="66">
        <f t="shared" si="1"/>
        <v>0</v>
      </c>
      <c r="N24" s="66">
        <f t="shared" si="4"/>
        <v>8730968.3599999994</v>
      </c>
      <c r="O24" s="66">
        <f t="shared" si="4"/>
        <v>3954999.97</v>
      </c>
      <c r="P24" s="66">
        <f t="shared" si="2"/>
        <v>12685968.33</v>
      </c>
    </row>
    <row r="25" spans="1:16" s="66" customFormat="1" x14ac:dyDescent="0.25">
      <c r="A25" s="65">
        <v>44136</v>
      </c>
      <c r="B25" s="66">
        <v>0</v>
      </c>
      <c r="C25" s="66">
        <v>0</v>
      </c>
      <c r="D25" s="66">
        <f t="shared" si="0"/>
        <v>0</v>
      </c>
      <c r="F25"/>
      <c r="G25"/>
      <c r="J25" s="66">
        <v>0</v>
      </c>
      <c r="K25" s="66">
        <v>0</v>
      </c>
      <c r="L25" s="66">
        <f t="shared" si="1"/>
        <v>0</v>
      </c>
      <c r="N25" s="66">
        <f t="shared" si="4"/>
        <v>8730968.3599999994</v>
      </c>
      <c r="O25" s="66">
        <f t="shared" si="4"/>
        <v>3954999.97</v>
      </c>
      <c r="P25" s="66">
        <f t="shared" si="2"/>
        <v>12685968.33</v>
      </c>
    </row>
    <row r="26" spans="1:16" s="66" customFormat="1" x14ac:dyDescent="0.25">
      <c r="A26" s="65">
        <v>44166</v>
      </c>
      <c r="B26" s="66">
        <v>0</v>
      </c>
      <c r="C26" s="66">
        <v>0</v>
      </c>
      <c r="D26" s="66">
        <f t="shared" si="0"/>
        <v>0</v>
      </c>
      <c r="J26" s="66">
        <v>0</v>
      </c>
      <c r="K26" s="66">
        <v>0</v>
      </c>
      <c r="L26" s="66">
        <f t="shared" si="1"/>
        <v>0</v>
      </c>
      <c r="N26" s="66">
        <f t="shared" si="4"/>
        <v>8730968.3599999994</v>
      </c>
      <c r="O26" s="66">
        <f t="shared" si="4"/>
        <v>3954999.97</v>
      </c>
      <c r="P26" s="66">
        <f t="shared" si="2"/>
        <v>12685968.33</v>
      </c>
    </row>
    <row r="27" spans="1:16" s="66" customFormat="1" x14ac:dyDescent="0.25">
      <c r="A27" s="65">
        <v>44197</v>
      </c>
      <c r="D27" s="66">
        <f t="shared" si="0"/>
        <v>0</v>
      </c>
      <c r="J27" s="66">
        <f t="shared" ref="J27:J86" si="5">-B27*$J$3+F27*$J$3</f>
        <v>0</v>
      </c>
      <c r="K27" s="66">
        <f t="shared" ref="K27:K86" si="6">-C27*$K$3+G27*$K$3</f>
        <v>0</v>
      </c>
      <c r="L27" s="66">
        <f t="shared" si="1"/>
        <v>0</v>
      </c>
      <c r="N27" s="66">
        <f t="shared" si="4"/>
        <v>8730968.3599999994</v>
      </c>
      <c r="O27" s="66">
        <f t="shared" si="4"/>
        <v>3954999.97</v>
      </c>
      <c r="P27" s="66">
        <f t="shared" si="2"/>
        <v>12685968.33</v>
      </c>
    </row>
    <row r="28" spans="1:16" s="66" customFormat="1" x14ac:dyDescent="0.25">
      <c r="A28" s="65">
        <v>44228</v>
      </c>
      <c r="D28" s="66">
        <f t="shared" si="0"/>
        <v>0</v>
      </c>
      <c r="J28" s="66">
        <f t="shared" si="5"/>
        <v>0</v>
      </c>
      <c r="K28" s="66">
        <f t="shared" si="6"/>
        <v>0</v>
      </c>
      <c r="L28" s="66">
        <f t="shared" si="1"/>
        <v>0</v>
      </c>
      <c r="N28" s="66">
        <f t="shared" si="4"/>
        <v>8730968.3599999994</v>
      </c>
      <c r="O28" s="66">
        <f t="shared" si="4"/>
        <v>3954999.97</v>
      </c>
      <c r="P28" s="66">
        <f t="shared" si="2"/>
        <v>12685968.33</v>
      </c>
    </row>
    <row r="29" spans="1:16" s="66" customFormat="1" x14ac:dyDescent="0.25">
      <c r="A29" s="65">
        <v>44256</v>
      </c>
      <c r="D29" s="66">
        <f t="shared" si="0"/>
        <v>0</v>
      </c>
      <c r="J29" s="66">
        <f t="shared" si="5"/>
        <v>0</v>
      </c>
      <c r="K29" s="66">
        <f t="shared" si="6"/>
        <v>0</v>
      </c>
      <c r="L29" s="66">
        <f t="shared" si="1"/>
        <v>0</v>
      </c>
      <c r="N29" s="66">
        <f t="shared" si="4"/>
        <v>8730968.3599999994</v>
      </c>
      <c r="O29" s="66">
        <f t="shared" si="4"/>
        <v>3954999.97</v>
      </c>
      <c r="P29" s="66">
        <f t="shared" si="2"/>
        <v>12685968.33</v>
      </c>
    </row>
    <row r="30" spans="1:16" s="66" customFormat="1" x14ac:dyDescent="0.25">
      <c r="A30" s="65">
        <v>44287</v>
      </c>
      <c r="D30" s="66">
        <f t="shared" si="0"/>
        <v>0</v>
      </c>
      <c r="J30" s="66">
        <f t="shared" si="5"/>
        <v>0</v>
      </c>
      <c r="K30" s="66">
        <f t="shared" si="6"/>
        <v>0</v>
      </c>
      <c r="L30" s="66">
        <f t="shared" si="1"/>
        <v>0</v>
      </c>
      <c r="N30" s="66">
        <f t="shared" si="4"/>
        <v>8730968.3599999994</v>
      </c>
      <c r="O30" s="66">
        <f t="shared" si="4"/>
        <v>3954999.97</v>
      </c>
      <c r="P30" s="66">
        <f t="shared" si="2"/>
        <v>12685968.33</v>
      </c>
    </row>
    <row r="31" spans="1:16" s="66" customFormat="1" x14ac:dyDescent="0.25">
      <c r="A31" s="65">
        <v>44317</v>
      </c>
      <c r="D31" s="66">
        <f t="shared" si="0"/>
        <v>0</v>
      </c>
      <c r="J31" s="66">
        <f t="shared" si="5"/>
        <v>0</v>
      </c>
      <c r="K31" s="66">
        <f t="shared" si="6"/>
        <v>0</v>
      </c>
      <c r="L31" s="66">
        <f t="shared" si="1"/>
        <v>0</v>
      </c>
      <c r="N31" s="66">
        <f t="shared" si="4"/>
        <v>8730968.3599999994</v>
      </c>
      <c r="O31" s="66">
        <f t="shared" si="4"/>
        <v>3954999.97</v>
      </c>
      <c r="P31" s="66">
        <f t="shared" si="2"/>
        <v>12685968.33</v>
      </c>
    </row>
    <row r="32" spans="1:16" s="66" customFormat="1" x14ac:dyDescent="0.25">
      <c r="A32" s="65">
        <v>44348</v>
      </c>
      <c r="D32" s="66">
        <f t="shared" si="0"/>
        <v>0</v>
      </c>
      <c r="J32" s="66">
        <f t="shared" si="5"/>
        <v>0</v>
      </c>
      <c r="K32" s="66">
        <f t="shared" si="6"/>
        <v>0</v>
      </c>
      <c r="L32" s="66">
        <f t="shared" si="1"/>
        <v>0</v>
      </c>
      <c r="N32" s="66">
        <f t="shared" si="4"/>
        <v>8730968.3599999994</v>
      </c>
      <c r="O32" s="66">
        <f t="shared" si="4"/>
        <v>3954999.97</v>
      </c>
      <c r="P32" s="66">
        <f t="shared" si="2"/>
        <v>12685968.33</v>
      </c>
    </row>
    <row r="33" spans="1:16" s="66" customFormat="1" x14ac:dyDescent="0.25">
      <c r="A33" s="65">
        <v>44378</v>
      </c>
      <c r="D33" s="66">
        <f t="shared" si="0"/>
        <v>0</v>
      </c>
      <c r="J33" s="66">
        <f t="shared" si="5"/>
        <v>0</v>
      </c>
      <c r="K33" s="66">
        <f t="shared" si="6"/>
        <v>0</v>
      </c>
      <c r="L33" s="66">
        <f t="shared" si="1"/>
        <v>0</v>
      </c>
      <c r="N33" s="66">
        <f t="shared" si="4"/>
        <v>8730968.3599999994</v>
      </c>
      <c r="O33" s="66">
        <f t="shared" si="4"/>
        <v>3954999.97</v>
      </c>
      <c r="P33" s="66">
        <f t="shared" si="2"/>
        <v>12685968.33</v>
      </c>
    </row>
    <row r="34" spans="1:16" s="66" customFormat="1" x14ac:dyDescent="0.25">
      <c r="A34" s="65">
        <v>44409</v>
      </c>
      <c r="D34" s="66">
        <f t="shared" si="0"/>
        <v>0</v>
      </c>
      <c r="J34" s="66">
        <f t="shared" si="5"/>
        <v>0</v>
      </c>
      <c r="K34" s="66">
        <f t="shared" si="6"/>
        <v>0</v>
      </c>
      <c r="L34" s="66">
        <f t="shared" si="1"/>
        <v>0</v>
      </c>
      <c r="N34" s="66">
        <f t="shared" si="4"/>
        <v>8730968.3599999994</v>
      </c>
      <c r="O34" s="66">
        <f t="shared" si="4"/>
        <v>3954999.97</v>
      </c>
      <c r="P34" s="66">
        <f t="shared" si="2"/>
        <v>12685968.33</v>
      </c>
    </row>
    <row r="35" spans="1:16" s="66" customFormat="1" x14ac:dyDescent="0.25">
      <c r="A35" s="65">
        <v>44440</v>
      </c>
      <c r="D35" s="66">
        <f t="shared" si="0"/>
        <v>0</v>
      </c>
      <c r="J35" s="66">
        <f t="shared" si="5"/>
        <v>0</v>
      </c>
      <c r="K35" s="66">
        <f t="shared" si="6"/>
        <v>0</v>
      </c>
      <c r="L35" s="66">
        <f t="shared" si="1"/>
        <v>0</v>
      </c>
      <c r="N35" s="66">
        <f t="shared" si="4"/>
        <v>8730968.3599999994</v>
      </c>
      <c r="O35" s="66">
        <f t="shared" si="4"/>
        <v>3954999.97</v>
      </c>
      <c r="P35" s="66">
        <f t="shared" si="2"/>
        <v>12685968.33</v>
      </c>
    </row>
    <row r="36" spans="1:16" s="66" customFormat="1" x14ac:dyDescent="0.25">
      <c r="A36" s="65">
        <v>44470</v>
      </c>
      <c r="D36" s="66">
        <f t="shared" si="0"/>
        <v>0</v>
      </c>
      <c r="J36" s="66">
        <f t="shared" si="5"/>
        <v>0</v>
      </c>
      <c r="K36" s="66">
        <f t="shared" si="6"/>
        <v>0</v>
      </c>
      <c r="L36" s="66">
        <f t="shared" si="1"/>
        <v>0</v>
      </c>
      <c r="N36" s="66">
        <f t="shared" si="4"/>
        <v>8730968.3599999994</v>
      </c>
      <c r="O36" s="66">
        <f t="shared" si="4"/>
        <v>3954999.97</v>
      </c>
      <c r="P36" s="66">
        <f t="shared" si="2"/>
        <v>12685968.33</v>
      </c>
    </row>
    <row r="37" spans="1:16" s="66" customFormat="1" x14ac:dyDescent="0.25">
      <c r="A37" s="65">
        <v>44501</v>
      </c>
      <c r="D37" s="66">
        <f t="shared" si="0"/>
        <v>0</v>
      </c>
      <c r="J37" s="66">
        <f t="shared" si="5"/>
        <v>0</v>
      </c>
      <c r="K37" s="66">
        <f t="shared" si="6"/>
        <v>0</v>
      </c>
      <c r="L37" s="66">
        <f t="shared" si="1"/>
        <v>0</v>
      </c>
      <c r="N37" s="66">
        <f t="shared" si="4"/>
        <v>8730968.3599999994</v>
      </c>
      <c r="O37" s="66">
        <f t="shared" si="4"/>
        <v>3954999.97</v>
      </c>
      <c r="P37" s="66">
        <f t="shared" si="2"/>
        <v>12685968.33</v>
      </c>
    </row>
    <row r="38" spans="1:16" s="66" customFormat="1" x14ac:dyDescent="0.25">
      <c r="A38" s="65">
        <v>44531</v>
      </c>
      <c r="D38" s="66">
        <f t="shared" si="0"/>
        <v>0</v>
      </c>
      <c r="J38" s="66">
        <f t="shared" si="5"/>
        <v>0</v>
      </c>
      <c r="K38" s="66">
        <f t="shared" si="6"/>
        <v>0</v>
      </c>
      <c r="L38" s="66">
        <f t="shared" si="1"/>
        <v>0</v>
      </c>
      <c r="N38" s="66">
        <f t="shared" si="4"/>
        <v>8730968.3599999994</v>
      </c>
      <c r="O38" s="66">
        <f t="shared" si="4"/>
        <v>3954999.97</v>
      </c>
      <c r="P38" s="66">
        <f t="shared" si="2"/>
        <v>12685968.33</v>
      </c>
    </row>
    <row r="39" spans="1:16" s="66" customFormat="1" x14ac:dyDescent="0.25">
      <c r="A39" s="65">
        <v>44562</v>
      </c>
      <c r="D39" s="66">
        <f t="shared" si="0"/>
        <v>0</v>
      </c>
      <c r="J39" s="66">
        <f t="shared" si="5"/>
        <v>0</v>
      </c>
      <c r="K39" s="66">
        <f t="shared" si="6"/>
        <v>0</v>
      </c>
      <c r="L39" s="66">
        <f t="shared" si="1"/>
        <v>0</v>
      </c>
      <c r="N39" s="66">
        <f t="shared" ref="N39:O54" si="7">+N38+B39-F39+J39</f>
        <v>8730968.3599999994</v>
      </c>
      <c r="O39" s="66">
        <f t="shared" si="7"/>
        <v>3954999.97</v>
      </c>
      <c r="P39" s="66">
        <f t="shared" si="2"/>
        <v>12685968.33</v>
      </c>
    </row>
    <row r="40" spans="1:16" s="66" customFormat="1" x14ac:dyDescent="0.25">
      <c r="A40" s="65">
        <v>44593</v>
      </c>
      <c r="D40" s="66">
        <f t="shared" si="0"/>
        <v>0</v>
      </c>
      <c r="J40" s="66">
        <f t="shared" si="5"/>
        <v>0</v>
      </c>
      <c r="K40" s="66">
        <f t="shared" si="6"/>
        <v>0</v>
      </c>
      <c r="L40" s="66">
        <f t="shared" si="1"/>
        <v>0</v>
      </c>
      <c r="N40" s="66">
        <f t="shared" si="7"/>
        <v>8730968.3599999994</v>
      </c>
      <c r="O40" s="66">
        <f t="shared" si="7"/>
        <v>3954999.97</v>
      </c>
      <c r="P40" s="66">
        <f t="shared" si="2"/>
        <v>12685968.33</v>
      </c>
    </row>
    <row r="41" spans="1:16" s="66" customFormat="1" x14ac:dyDescent="0.25">
      <c r="A41" s="65">
        <v>44621</v>
      </c>
      <c r="D41" s="66">
        <f t="shared" si="0"/>
        <v>0</v>
      </c>
      <c r="J41" s="66">
        <f t="shared" si="5"/>
        <v>0</v>
      </c>
      <c r="K41" s="66">
        <f t="shared" si="6"/>
        <v>0</v>
      </c>
      <c r="L41" s="66">
        <f t="shared" si="1"/>
        <v>0</v>
      </c>
      <c r="N41" s="66">
        <f t="shared" si="7"/>
        <v>8730968.3599999994</v>
      </c>
      <c r="O41" s="66">
        <f t="shared" si="7"/>
        <v>3954999.97</v>
      </c>
      <c r="P41" s="66">
        <f t="shared" si="2"/>
        <v>12685968.33</v>
      </c>
    </row>
    <row r="42" spans="1:16" s="66" customFormat="1" x14ac:dyDescent="0.25">
      <c r="A42" s="65">
        <v>44652</v>
      </c>
      <c r="D42" s="66">
        <f t="shared" si="0"/>
        <v>0</v>
      </c>
      <c r="J42" s="66">
        <f t="shared" si="5"/>
        <v>0</v>
      </c>
      <c r="K42" s="66">
        <f t="shared" si="6"/>
        <v>0</v>
      </c>
      <c r="L42" s="66">
        <f t="shared" si="1"/>
        <v>0</v>
      </c>
      <c r="N42" s="66">
        <f t="shared" si="7"/>
        <v>8730968.3599999994</v>
      </c>
      <c r="O42" s="66">
        <f t="shared" si="7"/>
        <v>3954999.97</v>
      </c>
      <c r="P42" s="66">
        <f t="shared" si="2"/>
        <v>12685968.33</v>
      </c>
    </row>
    <row r="43" spans="1:16" s="66" customFormat="1" x14ac:dyDescent="0.25">
      <c r="A43" s="65">
        <v>44682</v>
      </c>
      <c r="D43" s="66">
        <f t="shared" si="0"/>
        <v>0</v>
      </c>
      <c r="J43" s="66">
        <f t="shared" si="5"/>
        <v>0</v>
      </c>
      <c r="K43" s="66">
        <f t="shared" si="6"/>
        <v>0</v>
      </c>
      <c r="L43" s="66">
        <f t="shared" si="1"/>
        <v>0</v>
      </c>
      <c r="N43" s="66">
        <f t="shared" si="7"/>
        <v>8730968.3599999994</v>
      </c>
      <c r="O43" s="66">
        <f t="shared" si="7"/>
        <v>3954999.97</v>
      </c>
      <c r="P43" s="66">
        <f t="shared" si="2"/>
        <v>12685968.33</v>
      </c>
    </row>
    <row r="44" spans="1:16" s="66" customFormat="1" x14ac:dyDescent="0.25">
      <c r="A44" s="65">
        <v>44713</v>
      </c>
      <c r="D44" s="66">
        <f t="shared" si="0"/>
        <v>0</v>
      </c>
      <c r="J44" s="66">
        <f t="shared" si="5"/>
        <v>0</v>
      </c>
      <c r="K44" s="66">
        <f t="shared" si="6"/>
        <v>0</v>
      </c>
      <c r="L44" s="66">
        <f t="shared" si="1"/>
        <v>0</v>
      </c>
      <c r="N44" s="66">
        <f t="shared" si="7"/>
        <v>8730968.3599999994</v>
      </c>
      <c r="O44" s="66">
        <f t="shared" si="7"/>
        <v>3954999.97</v>
      </c>
      <c r="P44" s="66">
        <f t="shared" si="2"/>
        <v>12685968.33</v>
      </c>
    </row>
    <row r="45" spans="1:16" s="66" customFormat="1" x14ac:dyDescent="0.25">
      <c r="A45" s="65">
        <v>44743</v>
      </c>
      <c r="D45" s="66">
        <f t="shared" si="0"/>
        <v>0</v>
      </c>
      <c r="J45" s="66">
        <f t="shared" si="5"/>
        <v>0</v>
      </c>
      <c r="K45" s="66">
        <f t="shared" si="6"/>
        <v>0</v>
      </c>
      <c r="L45" s="66">
        <f t="shared" si="1"/>
        <v>0</v>
      </c>
      <c r="N45" s="66">
        <f t="shared" si="7"/>
        <v>8730968.3599999994</v>
      </c>
      <c r="O45" s="66">
        <f t="shared" si="7"/>
        <v>3954999.97</v>
      </c>
      <c r="P45" s="66">
        <f t="shared" si="2"/>
        <v>12685968.33</v>
      </c>
    </row>
    <row r="46" spans="1:16" s="66" customFormat="1" x14ac:dyDescent="0.25">
      <c r="A46" s="65">
        <v>44774</v>
      </c>
      <c r="D46" s="66">
        <f t="shared" si="0"/>
        <v>0</v>
      </c>
      <c r="J46" s="66">
        <f t="shared" si="5"/>
        <v>0</v>
      </c>
      <c r="K46" s="66">
        <f t="shared" si="6"/>
        <v>0</v>
      </c>
      <c r="L46" s="66">
        <f t="shared" si="1"/>
        <v>0</v>
      </c>
      <c r="N46" s="66">
        <f t="shared" si="7"/>
        <v>8730968.3599999994</v>
      </c>
      <c r="O46" s="66">
        <f t="shared" si="7"/>
        <v>3954999.97</v>
      </c>
      <c r="P46" s="66">
        <f t="shared" si="2"/>
        <v>12685968.33</v>
      </c>
    </row>
    <row r="47" spans="1:16" s="66" customFormat="1" x14ac:dyDescent="0.25">
      <c r="A47" s="65">
        <v>44805</v>
      </c>
      <c r="D47" s="66">
        <f t="shared" si="0"/>
        <v>0</v>
      </c>
      <c r="J47" s="66">
        <f t="shared" si="5"/>
        <v>0</v>
      </c>
      <c r="K47" s="66">
        <f t="shared" si="6"/>
        <v>0</v>
      </c>
      <c r="L47" s="66">
        <f t="shared" si="1"/>
        <v>0</v>
      </c>
      <c r="N47" s="66">
        <f t="shared" si="7"/>
        <v>8730968.3599999994</v>
      </c>
      <c r="O47" s="66">
        <f t="shared" si="7"/>
        <v>3954999.97</v>
      </c>
      <c r="P47" s="66">
        <f t="shared" si="2"/>
        <v>12685968.33</v>
      </c>
    </row>
    <row r="48" spans="1:16" s="66" customFormat="1" x14ac:dyDescent="0.25">
      <c r="A48" s="65">
        <v>44835</v>
      </c>
      <c r="D48" s="66">
        <f t="shared" si="0"/>
        <v>0</v>
      </c>
      <c r="J48" s="66">
        <f t="shared" si="5"/>
        <v>0</v>
      </c>
      <c r="K48" s="66">
        <f t="shared" si="6"/>
        <v>0</v>
      </c>
      <c r="L48" s="66">
        <f t="shared" si="1"/>
        <v>0</v>
      </c>
      <c r="N48" s="66">
        <f t="shared" si="7"/>
        <v>8730968.3599999994</v>
      </c>
      <c r="O48" s="66">
        <f t="shared" si="7"/>
        <v>3954999.97</v>
      </c>
      <c r="P48" s="66">
        <f t="shared" si="2"/>
        <v>12685968.33</v>
      </c>
    </row>
    <row r="49" spans="1:16" s="66" customFormat="1" x14ac:dyDescent="0.25">
      <c r="A49" s="65">
        <v>44866</v>
      </c>
      <c r="D49" s="66">
        <f t="shared" si="0"/>
        <v>0</v>
      </c>
      <c r="J49" s="66">
        <f t="shared" si="5"/>
        <v>0</v>
      </c>
      <c r="K49" s="66">
        <f t="shared" si="6"/>
        <v>0</v>
      </c>
      <c r="L49" s="66">
        <f t="shared" si="1"/>
        <v>0</v>
      </c>
      <c r="N49" s="66">
        <f t="shared" si="7"/>
        <v>8730968.3599999994</v>
      </c>
      <c r="O49" s="66">
        <f t="shared" si="7"/>
        <v>3954999.97</v>
      </c>
      <c r="P49" s="66">
        <f t="shared" si="2"/>
        <v>12685968.33</v>
      </c>
    </row>
    <row r="50" spans="1:16" s="66" customFormat="1" x14ac:dyDescent="0.25">
      <c r="A50" s="65">
        <v>44896</v>
      </c>
      <c r="D50" s="66">
        <f t="shared" si="0"/>
        <v>0</v>
      </c>
      <c r="J50" s="66">
        <f t="shared" si="5"/>
        <v>0</v>
      </c>
      <c r="K50" s="66">
        <f t="shared" si="6"/>
        <v>0</v>
      </c>
      <c r="L50" s="66">
        <f t="shared" si="1"/>
        <v>0</v>
      </c>
      <c r="N50" s="66">
        <f t="shared" si="7"/>
        <v>8730968.3599999994</v>
      </c>
      <c r="O50" s="66">
        <f t="shared" si="7"/>
        <v>3954999.97</v>
      </c>
      <c r="P50" s="66">
        <f t="shared" si="2"/>
        <v>12685968.33</v>
      </c>
    </row>
    <row r="51" spans="1:16" s="66" customFormat="1" x14ac:dyDescent="0.25">
      <c r="A51" s="65">
        <v>44927</v>
      </c>
      <c r="D51" s="66">
        <f t="shared" si="0"/>
        <v>0</v>
      </c>
      <c r="J51" s="66">
        <f t="shared" si="5"/>
        <v>0</v>
      </c>
      <c r="K51" s="66">
        <f t="shared" si="6"/>
        <v>0</v>
      </c>
      <c r="L51" s="66">
        <f t="shared" si="1"/>
        <v>0</v>
      </c>
      <c r="N51" s="66">
        <f t="shared" si="7"/>
        <v>8730968.3599999994</v>
      </c>
      <c r="O51" s="66">
        <f t="shared" si="7"/>
        <v>3954999.97</v>
      </c>
      <c r="P51" s="66">
        <f t="shared" si="2"/>
        <v>12685968.33</v>
      </c>
    </row>
    <row r="52" spans="1:16" s="66" customFormat="1" x14ac:dyDescent="0.25">
      <c r="A52" s="65">
        <v>44958</v>
      </c>
      <c r="D52" s="66">
        <f t="shared" si="0"/>
        <v>0</v>
      </c>
      <c r="J52" s="66">
        <f t="shared" si="5"/>
        <v>0</v>
      </c>
      <c r="K52" s="66">
        <f t="shared" si="6"/>
        <v>0</v>
      </c>
      <c r="L52" s="66">
        <f t="shared" si="1"/>
        <v>0</v>
      </c>
      <c r="N52" s="66">
        <f t="shared" si="7"/>
        <v>8730968.3599999994</v>
      </c>
      <c r="O52" s="66">
        <f t="shared" si="7"/>
        <v>3954999.97</v>
      </c>
      <c r="P52" s="66">
        <f t="shared" si="2"/>
        <v>12685968.33</v>
      </c>
    </row>
    <row r="53" spans="1:16" s="66" customFormat="1" x14ac:dyDescent="0.25">
      <c r="A53" s="65">
        <v>44986</v>
      </c>
      <c r="D53" s="66">
        <f t="shared" si="0"/>
        <v>0</v>
      </c>
      <c r="J53" s="66">
        <f t="shared" si="5"/>
        <v>0</v>
      </c>
      <c r="K53" s="66">
        <f t="shared" si="6"/>
        <v>0</v>
      </c>
      <c r="L53" s="66">
        <f t="shared" si="1"/>
        <v>0</v>
      </c>
      <c r="N53" s="66">
        <f t="shared" si="7"/>
        <v>8730968.3599999994</v>
      </c>
      <c r="O53" s="66">
        <f t="shared" si="7"/>
        <v>3954999.97</v>
      </c>
      <c r="P53" s="66">
        <f t="shared" si="2"/>
        <v>12685968.33</v>
      </c>
    </row>
    <row r="54" spans="1:16" s="66" customFormat="1" x14ac:dyDescent="0.25">
      <c r="A54" s="65">
        <v>45017</v>
      </c>
      <c r="D54" s="66">
        <f t="shared" si="0"/>
        <v>0</v>
      </c>
      <c r="J54" s="66">
        <f t="shared" si="5"/>
        <v>0</v>
      </c>
      <c r="K54" s="66">
        <f t="shared" si="6"/>
        <v>0</v>
      </c>
      <c r="L54" s="66">
        <f t="shared" si="1"/>
        <v>0</v>
      </c>
      <c r="N54" s="66">
        <f t="shared" si="7"/>
        <v>8730968.3599999994</v>
      </c>
      <c r="O54" s="66">
        <f t="shared" si="7"/>
        <v>3954999.97</v>
      </c>
      <c r="P54" s="66">
        <f t="shared" si="2"/>
        <v>12685968.33</v>
      </c>
    </row>
    <row r="55" spans="1:16" s="66" customFormat="1" x14ac:dyDescent="0.25">
      <c r="A55" s="65">
        <v>45047</v>
      </c>
      <c r="D55" s="66">
        <f t="shared" si="0"/>
        <v>0</v>
      </c>
      <c r="J55" s="66">
        <f t="shared" si="5"/>
        <v>0</v>
      </c>
      <c r="K55" s="66">
        <f t="shared" si="6"/>
        <v>0</v>
      </c>
      <c r="L55" s="66">
        <f t="shared" si="1"/>
        <v>0</v>
      </c>
      <c r="N55" s="66">
        <f t="shared" ref="N55:O56" si="8">+N54+B55-F55+J55</f>
        <v>8730968.3599999994</v>
      </c>
      <c r="O55" s="66">
        <f t="shared" si="8"/>
        <v>3954999.97</v>
      </c>
      <c r="P55" s="66">
        <f t="shared" si="2"/>
        <v>12685968.33</v>
      </c>
    </row>
    <row r="56" spans="1:16" s="66" customFormat="1" x14ac:dyDescent="0.25">
      <c r="A56" s="65">
        <v>45078</v>
      </c>
      <c r="D56" s="66">
        <f t="shared" si="0"/>
        <v>0</v>
      </c>
      <c r="J56" s="66">
        <f t="shared" si="5"/>
        <v>0</v>
      </c>
      <c r="K56" s="66">
        <f t="shared" si="6"/>
        <v>0</v>
      </c>
      <c r="L56" s="66">
        <f t="shared" si="1"/>
        <v>0</v>
      </c>
      <c r="N56" s="66">
        <f t="shared" si="8"/>
        <v>8730968.3599999994</v>
      </c>
      <c r="O56" s="66">
        <f t="shared" si="8"/>
        <v>3954999.97</v>
      </c>
      <c r="P56" s="66">
        <f t="shared" si="2"/>
        <v>12685968.33</v>
      </c>
    </row>
    <row r="57" spans="1:16" s="66" customFormat="1" x14ac:dyDescent="0.25">
      <c r="A57" s="65">
        <v>45108</v>
      </c>
      <c r="D57" s="66">
        <f t="shared" si="0"/>
        <v>0</v>
      </c>
      <c r="J57" s="66">
        <f t="shared" si="5"/>
        <v>0</v>
      </c>
      <c r="K57" s="66">
        <f t="shared" si="6"/>
        <v>0</v>
      </c>
      <c r="L57" s="66">
        <f t="shared" si="1"/>
        <v>0</v>
      </c>
      <c r="P57" s="66">
        <f t="shared" si="2"/>
        <v>0</v>
      </c>
    </row>
    <row r="58" spans="1:16" s="66" customFormat="1" x14ac:dyDescent="0.25">
      <c r="A58" s="65">
        <v>45139</v>
      </c>
      <c r="D58" s="66">
        <f t="shared" si="0"/>
        <v>0</v>
      </c>
      <c r="J58" s="66">
        <f t="shared" si="5"/>
        <v>0</v>
      </c>
      <c r="K58" s="66">
        <f t="shared" si="6"/>
        <v>0</v>
      </c>
      <c r="L58" s="66">
        <f t="shared" si="1"/>
        <v>0</v>
      </c>
      <c r="P58" s="66">
        <f t="shared" si="2"/>
        <v>0</v>
      </c>
    </row>
    <row r="59" spans="1:16" s="66" customFormat="1" x14ac:dyDescent="0.25">
      <c r="A59" s="65">
        <v>45170</v>
      </c>
      <c r="D59" s="66">
        <f t="shared" si="0"/>
        <v>0</v>
      </c>
      <c r="J59" s="66">
        <f t="shared" si="5"/>
        <v>0</v>
      </c>
      <c r="K59" s="66">
        <f t="shared" si="6"/>
        <v>0</v>
      </c>
      <c r="L59" s="66">
        <f t="shared" si="1"/>
        <v>0</v>
      </c>
      <c r="P59" s="66">
        <f t="shared" si="2"/>
        <v>0</v>
      </c>
    </row>
    <row r="60" spans="1:16" s="66" customFormat="1" x14ac:dyDescent="0.25">
      <c r="A60" s="65">
        <v>45200</v>
      </c>
      <c r="D60" s="66">
        <f t="shared" si="0"/>
        <v>0</v>
      </c>
      <c r="J60" s="66">
        <f t="shared" si="5"/>
        <v>0</v>
      </c>
      <c r="K60" s="66">
        <f t="shared" si="6"/>
        <v>0</v>
      </c>
      <c r="L60" s="66">
        <f t="shared" si="1"/>
        <v>0</v>
      </c>
      <c r="P60" s="66">
        <f t="shared" si="2"/>
        <v>0</v>
      </c>
    </row>
    <row r="61" spans="1:16" s="66" customFormat="1" x14ac:dyDescent="0.25">
      <c r="A61" s="65">
        <v>45231</v>
      </c>
      <c r="D61" s="66">
        <f t="shared" si="0"/>
        <v>0</v>
      </c>
      <c r="J61" s="66">
        <f t="shared" si="5"/>
        <v>0</v>
      </c>
      <c r="K61" s="66">
        <f t="shared" si="6"/>
        <v>0</v>
      </c>
      <c r="L61" s="66">
        <f t="shared" si="1"/>
        <v>0</v>
      </c>
      <c r="P61" s="66">
        <f t="shared" si="2"/>
        <v>0</v>
      </c>
    </row>
    <row r="62" spans="1:16" s="66" customFormat="1" x14ac:dyDescent="0.25">
      <c r="A62" s="65">
        <v>45261</v>
      </c>
      <c r="D62" s="66">
        <f t="shared" si="0"/>
        <v>0</v>
      </c>
      <c r="J62" s="66">
        <f t="shared" si="5"/>
        <v>0</v>
      </c>
      <c r="K62" s="66">
        <f t="shared" si="6"/>
        <v>0</v>
      </c>
      <c r="L62" s="66">
        <f t="shared" si="1"/>
        <v>0</v>
      </c>
      <c r="P62" s="66">
        <f t="shared" si="2"/>
        <v>0</v>
      </c>
    </row>
    <row r="63" spans="1:16" s="66" customFormat="1" x14ac:dyDescent="0.25">
      <c r="A63" s="65">
        <v>45292</v>
      </c>
      <c r="D63" s="66">
        <f t="shared" si="0"/>
        <v>0</v>
      </c>
      <c r="J63" s="66">
        <f t="shared" si="5"/>
        <v>0</v>
      </c>
      <c r="K63" s="66">
        <f t="shared" si="6"/>
        <v>0</v>
      </c>
      <c r="L63" s="66">
        <f t="shared" si="1"/>
        <v>0</v>
      </c>
      <c r="P63" s="66">
        <f t="shared" si="2"/>
        <v>0</v>
      </c>
    </row>
    <row r="64" spans="1:16" s="66" customFormat="1" x14ac:dyDescent="0.25">
      <c r="A64" s="65">
        <v>45323</v>
      </c>
      <c r="D64" s="66">
        <f t="shared" si="0"/>
        <v>0</v>
      </c>
      <c r="J64" s="66">
        <f t="shared" si="5"/>
        <v>0</v>
      </c>
      <c r="K64" s="66">
        <f t="shared" si="6"/>
        <v>0</v>
      </c>
      <c r="L64" s="66">
        <f t="shared" si="1"/>
        <v>0</v>
      </c>
      <c r="P64" s="66">
        <f t="shared" si="2"/>
        <v>0</v>
      </c>
    </row>
    <row r="65" spans="1:16" s="66" customFormat="1" x14ac:dyDescent="0.25">
      <c r="A65" s="65">
        <v>45352</v>
      </c>
      <c r="D65" s="66">
        <f t="shared" si="0"/>
        <v>0</v>
      </c>
      <c r="J65" s="66">
        <f t="shared" si="5"/>
        <v>0</v>
      </c>
      <c r="K65" s="66">
        <f t="shared" si="6"/>
        <v>0</v>
      </c>
      <c r="L65" s="66">
        <f t="shared" si="1"/>
        <v>0</v>
      </c>
      <c r="P65" s="66">
        <f t="shared" si="2"/>
        <v>0</v>
      </c>
    </row>
    <row r="66" spans="1:16" s="66" customFormat="1" x14ac:dyDescent="0.25">
      <c r="A66" s="65">
        <v>45383</v>
      </c>
      <c r="D66" s="66">
        <f t="shared" si="0"/>
        <v>0</v>
      </c>
      <c r="J66" s="66">
        <f t="shared" si="5"/>
        <v>0</v>
      </c>
      <c r="K66" s="66">
        <f t="shared" si="6"/>
        <v>0</v>
      </c>
      <c r="L66" s="66">
        <f t="shared" si="1"/>
        <v>0</v>
      </c>
      <c r="P66" s="66">
        <f t="shared" si="2"/>
        <v>0</v>
      </c>
    </row>
    <row r="67" spans="1:16" s="66" customFormat="1" x14ac:dyDescent="0.25">
      <c r="A67" s="65">
        <v>45413</v>
      </c>
      <c r="D67" s="66">
        <f t="shared" si="0"/>
        <v>0</v>
      </c>
      <c r="J67" s="66">
        <f t="shared" si="5"/>
        <v>0</v>
      </c>
      <c r="K67" s="66">
        <f t="shared" si="6"/>
        <v>0</v>
      </c>
      <c r="L67" s="66">
        <f t="shared" si="1"/>
        <v>0</v>
      </c>
      <c r="P67" s="66">
        <f t="shared" si="2"/>
        <v>0</v>
      </c>
    </row>
    <row r="68" spans="1:16" s="66" customFormat="1" x14ac:dyDescent="0.25">
      <c r="A68" s="65">
        <v>45444</v>
      </c>
      <c r="D68" s="66">
        <f t="shared" si="0"/>
        <v>0</v>
      </c>
      <c r="J68" s="66">
        <f t="shared" si="5"/>
        <v>0</v>
      </c>
      <c r="K68" s="66">
        <f t="shared" si="6"/>
        <v>0</v>
      </c>
      <c r="L68" s="66">
        <f t="shared" si="1"/>
        <v>0</v>
      </c>
      <c r="P68" s="66">
        <f t="shared" si="2"/>
        <v>0</v>
      </c>
    </row>
    <row r="69" spans="1:16" s="66" customFormat="1" x14ac:dyDescent="0.25">
      <c r="A69" s="65">
        <v>45474</v>
      </c>
      <c r="D69" s="66">
        <f t="shared" si="0"/>
        <v>0</v>
      </c>
      <c r="J69" s="66">
        <f t="shared" si="5"/>
        <v>0</v>
      </c>
      <c r="K69" s="66">
        <f t="shared" si="6"/>
        <v>0</v>
      </c>
      <c r="L69" s="66">
        <f t="shared" si="1"/>
        <v>0</v>
      </c>
      <c r="P69" s="66">
        <f t="shared" si="2"/>
        <v>0</v>
      </c>
    </row>
    <row r="70" spans="1:16" s="66" customFormat="1" x14ac:dyDescent="0.25">
      <c r="A70" s="65">
        <v>45505</v>
      </c>
      <c r="D70" s="66">
        <f t="shared" ref="D70:D86" si="9">SUM(B70:C70)</f>
        <v>0</v>
      </c>
      <c r="J70" s="66">
        <f t="shared" si="5"/>
        <v>0</v>
      </c>
      <c r="K70" s="66">
        <f t="shared" si="6"/>
        <v>0</v>
      </c>
      <c r="L70" s="66">
        <f t="shared" ref="L70:L86" si="10">SUM(J70:K70)</f>
        <v>0</v>
      </c>
      <c r="P70" s="66">
        <f t="shared" ref="P70:P86" si="11">SUM(N70:O70)</f>
        <v>0</v>
      </c>
    </row>
    <row r="71" spans="1:16" s="66" customFormat="1" x14ac:dyDescent="0.25">
      <c r="A71" s="65">
        <v>45536</v>
      </c>
      <c r="D71" s="66">
        <f t="shared" si="9"/>
        <v>0</v>
      </c>
      <c r="J71" s="66">
        <f t="shared" si="5"/>
        <v>0</v>
      </c>
      <c r="K71" s="66">
        <f t="shared" si="6"/>
        <v>0</v>
      </c>
      <c r="L71" s="66">
        <f t="shared" si="10"/>
        <v>0</v>
      </c>
      <c r="P71" s="66">
        <f t="shared" si="11"/>
        <v>0</v>
      </c>
    </row>
    <row r="72" spans="1:16" s="66" customFormat="1" x14ac:dyDescent="0.25">
      <c r="A72" s="65">
        <v>45566</v>
      </c>
      <c r="D72" s="66">
        <f t="shared" si="9"/>
        <v>0</v>
      </c>
      <c r="J72" s="66">
        <f t="shared" si="5"/>
        <v>0</v>
      </c>
      <c r="K72" s="66">
        <f t="shared" si="6"/>
        <v>0</v>
      </c>
      <c r="L72" s="66">
        <f t="shared" si="10"/>
        <v>0</v>
      </c>
      <c r="P72" s="66">
        <f t="shared" si="11"/>
        <v>0</v>
      </c>
    </row>
    <row r="73" spans="1:16" s="66" customFormat="1" x14ac:dyDescent="0.25">
      <c r="A73" s="65">
        <v>45597</v>
      </c>
      <c r="D73" s="66">
        <f t="shared" si="9"/>
        <v>0</v>
      </c>
      <c r="J73" s="66">
        <f t="shared" si="5"/>
        <v>0</v>
      </c>
      <c r="K73" s="66">
        <f t="shared" si="6"/>
        <v>0</v>
      </c>
      <c r="L73" s="66">
        <f t="shared" si="10"/>
        <v>0</v>
      </c>
      <c r="P73" s="66">
        <f t="shared" si="11"/>
        <v>0</v>
      </c>
    </row>
    <row r="74" spans="1:16" s="66" customFormat="1" x14ac:dyDescent="0.25">
      <c r="A74" s="65">
        <v>45627</v>
      </c>
      <c r="D74" s="66">
        <f t="shared" si="9"/>
        <v>0</v>
      </c>
      <c r="J74" s="66">
        <f t="shared" si="5"/>
        <v>0</v>
      </c>
      <c r="K74" s="66">
        <f t="shared" si="6"/>
        <v>0</v>
      </c>
      <c r="L74" s="66">
        <f t="shared" si="10"/>
        <v>0</v>
      </c>
      <c r="P74" s="66">
        <f t="shared" si="11"/>
        <v>0</v>
      </c>
    </row>
    <row r="75" spans="1:16" s="66" customFormat="1" x14ac:dyDescent="0.25">
      <c r="A75" s="65">
        <v>45658</v>
      </c>
      <c r="D75" s="66">
        <f t="shared" si="9"/>
        <v>0</v>
      </c>
      <c r="J75" s="66">
        <f t="shared" si="5"/>
        <v>0</v>
      </c>
      <c r="K75" s="66">
        <f t="shared" si="6"/>
        <v>0</v>
      </c>
      <c r="L75" s="66">
        <f t="shared" si="10"/>
        <v>0</v>
      </c>
      <c r="P75" s="66">
        <f t="shared" si="11"/>
        <v>0</v>
      </c>
    </row>
    <row r="76" spans="1:16" s="66" customFormat="1" x14ac:dyDescent="0.25">
      <c r="A76" s="65">
        <v>45689</v>
      </c>
      <c r="D76" s="66">
        <f t="shared" si="9"/>
        <v>0</v>
      </c>
      <c r="J76" s="66">
        <f t="shared" si="5"/>
        <v>0</v>
      </c>
      <c r="K76" s="66">
        <f t="shared" si="6"/>
        <v>0</v>
      </c>
      <c r="L76" s="66">
        <f t="shared" si="10"/>
        <v>0</v>
      </c>
      <c r="P76" s="66">
        <f t="shared" si="11"/>
        <v>0</v>
      </c>
    </row>
    <row r="77" spans="1:16" s="66" customFormat="1" x14ac:dyDescent="0.25">
      <c r="A77" s="65">
        <v>45717</v>
      </c>
      <c r="D77" s="66">
        <f t="shared" si="9"/>
        <v>0</v>
      </c>
      <c r="J77" s="66">
        <f t="shared" si="5"/>
        <v>0</v>
      </c>
      <c r="K77" s="66">
        <f t="shared" si="6"/>
        <v>0</v>
      </c>
      <c r="L77" s="66">
        <f t="shared" si="10"/>
        <v>0</v>
      </c>
      <c r="P77" s="66">
        <f t="shared" si="11"/>
        <v>0</v>
      </c>
    </row>
    <row r="78" spans="1:16" s="66" customFormat="1" x14ac:dyDescent="0.25">
      <c r="A78" s="65">
        <v>45748</v>
      </c>
      <c r="D78" s="66">
        <f t="shared" si="9"/>
        <v>0</v>
      </c>
      <c r="J78" s="66">
        <f t="shared" si="5"/>
        <v>0</v>
      </c>
      <c r="K78" s="66">
        <f t="shared" si="6"/>
        <v>0</v>
      </c>
      <c r="L78" s="66">
        <f t="shared" si="10"/>
        <v>0</v>
      </c>
      <c r="P78" s="66">
        <f t="shared" si="11"/>
        <v>0</v>
      </c>
    </row>
    <row r="79" spans="1:16" s="66" customFormat="1" x14ac:dyDescent="0.25">
      <c r="A79" s="65">
        <v>45778</v>
      </c>
      <c r="D79" s="66">
        <f t="shared" si="9"/>
        <v>0</v>
      </c>
      <c r="J79" s="66">
        <f t="shared" si="5"/>
        <v>0</v>
      </c>
      <c r="K79" s="66">
        <f t="shared" si="6"/>
        <v>0</v>
      </c>
      <c r="L79" s="66">
        <f t="shared" si="10"/>
        <v>0</v>
      </c>
      <c r="P79" s="66">
        <f t="shared" si="11"/>
        <v>0</v>
      </c>
    </row>
    <row r="80" spans="1:16" s="66" customFormat="1" x14ac:dyDescent="0.25">
      <c r="A80" s="65">
        <v>45809</v>
      </c>
      <c r="D80" s="66">
        <f t="shared" si="9"/>
        <v>0</v>
      </c>
      <c r="J80" s="66">
        <f t="shared" si="5"/>
        <v>0</v>
      </c>
      <c r="K80" s="66">
        <f t="shared" si="6"/>
        <v>0</v>
      </c>
      <c r="L80" s="66">
        <f t="shared" si="10"/>
        <v>0</v>
      </c>
      <c r="P80" s="66">
        <f t="shared" si="11"/>
        <v>0</v>
      </c>
    </row>
    <row r="81" spans="1:16" s="66" customFormat="1" x14ac:dyDescent="0.25">
      <c r="A81" s="65">
        <v>45839</v>
      </c>
      <c r="D81" s="66">
        <f t="shared" si="9"/>
        <v>0</v>
      </c>
      <c r="J81" s="66">
        <f t="shared" si="5"/>
        <v>0</v>
      </c>
      <c r="K81" s="66">
        <f t="shared" si="6"/>
        <v>0</v>
      </c>
      <c r="L81" s="66">
        <f t="shared" si="10"/>
        <v>0</v>
      </c>
      <c r="P81" s="66">
        <f t="shared" si="11"/>
        <v>0</v>
      </c>
    </row>
    <row r="82" spans="1:16" s="66" customFormat="1" x14ac:dyDescent="0.25">
      <c r="A82" s="65">
        <v>45870</v>
      </c>
      <c r="D82" s="66">
        <f t="shared" si="9"/>
        <v>0</v>
      </c>
      <c r="J82" s="66">
        <f t="shared" si="5"/>
        <v>0</v>
      </c>
      <c r="K82" s="66">
        <f t="shared" si="6"/>
        <v>0</v>
      </c>
      <c r="L82" s="66">
        <f t="shared" si="10"/>
        <v>0</v>
      </c>
      <c r="P82" s="66">
        <f t="shared" si="11"/>
        <v>0</v>
      </c>
    </row>
    <row r="83" spans="1:16" s="66" customFormat="1" x14ac:dyDescent="0.25">
      <c r="A83" s="65">
        <v>45901</v>
      </c>
      <c r="D83" s="66">
        <f t="shared" si="9"/>
        <v>0</v>
      </c>
      <c r="J83" s="66">
        <f t="shared" si="5"/>
        <v>0</v>
      </c>
      <c r="K83" s="66">
        <f t="shared" si="6"/>
        <v>0</v>
      </c>
      <c r="L83" s="66">
        <f t="shared" si="10"/>
        <v>0</v>
      </c>
      <c r="P83" s="66">
        <f t="shared" si="11"/>
        <v>0</v>
      </c>
    </row>
    <row r="84" spans="1:16" s="66" customFormat="1" x14ac:dyDescent="0.25">
      <c r="A84" s="65">
        <v>45931</v>
      </c>
      <c r="D84" s="66">
        <f t="shared" si="9"/>
        <v>0</v>
      </c>
      <c r="J84" s="66">
        <f t="shared" si="5"/>
        <v>0</v>
      </c>
      <c r="K84" s="66">
        <f t="shared" si="6"/>
        <v>0</v>
      </c>
      <c r="L84" s="66">
        <f t="shared" si="10"/>
        <v>0</v>
      </c>
      <c r="P84" s="66">
        <f t="shared" si="11"/>
        <v>0</v>
      </c>
    </row>
    <row r="85" spans="1:16" s="66" customFormat="1" x14ac:dyDescent="0.25">
      <c r="A85" s="65">
        <v>45962</v>
      </c>
      <c r="D85" s="66">
        <f t="shared" si="9"/>
        <v>0</v>
      </c>
      <c r="J85" s="66">
        <f t="shared" si="5"/>
        <v>0</v>
      </c>
      <c r="K85" s="66">
        <f t="shared" si="6"/>
        <v>0</v>
      </c>
      <c r="L85" s="66">
        <f t="shared" si="10"/>
        <v>0</v>
      </c>
      <c r="P85" s="66">
        <f t="shared" si="11"/>
        <v>0</v>
      </c>
    </row>
    <row r="86" spans="1:16" s="66" customFormat="1" x14ac:dyDescent="0.25">
      <c r="A86" s="65">
        <v>45992</v>
      </c>
      <c r="D86" s="66">
        <f t="shared" si="9"/>
        <v>0</v>
      </c>
      <c r="J86" s="66">
        <f t="shared" si="5"/>
        <v>0</v>
      </c>
      <c r="K86" s="66">
        <f t="shared" si="6"/>
        <v>0</v>
      </c>
      <c r="L86" s="66">
        <f t="shared" si="10"/>
        <v>0</v>
      </c>
      <c r="P86" s="66">
        <f t="shared" si="11"/>
        <v>0</v>
      </c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  <row r="620" spans="1:1" s="66" customFormat="1" x14ac:dyDescent="0.25">
      <c r="A620"/>
    </row>
    <row r="621" spans="1:1" s="66" customFormat="1" x14ac:dyDescent="0.25">
      <c r="A62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1"/>
  <sheetViews>
    <sheetView workbookViewId="0">
      <pane xSplit="1" ySplit="4" topLeftCell="B5" activePane="bottomRight" state="frozen"/>
      <selection activeCell="P181" sqref="P181"/>
      <selection pane="topRight" activeCell="P181" sqref="P181"/>
      <selection pane="bottomLeft" activeCell="P181" sqref="P181"/>
      <selection pane="bottomRight" activeCell="P181" sqref="P181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7" width="11.5703125" bestFit="1" customWidth="1"/>
    <col min="10" max="10" width="12.28515625" bestFit="1" customWidth="1"/>
    <col min="11" max="11" width="11.28515625" bestFit="1" customWidth="1"/>
    <col min="12" max="12" width="9.7109375" bestFit="1" customWidth="1"/>
    <col min="14" max="15" width="10.5703125" bestFit="1" customWidth="1"/>
    <col min="16" max="16" width="11.5703125" bestFit="1" customWidth="1"/>
  </cols>
  <sheetData>
    <row r="1" spans="1:16" x14ac:dyDescent="0.25">
      <c r="A1" s="61" t="s">
        <v>79</v>
      </c>
    </row>
    <row r="3" spans="1:16" x14ac:dyDescent="0.25">
      <c r="B3" s="62">
        <v>18239261</v>
      </c>
      <c r="C3" s="62">
        <v>18239062</v>
      </c>
      <c r="J3" s="62">
        <v>28300791</v>
      </c>
      <c r="K3" s="62">
        <v>28300282</v>
      </c>
    </row>
    <row r="4" spans="1:16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6" s="66" customFormat="1" x14ac:dyDescent="0.25">
      <c r="A5" s="65">
        <v>43525</v>
      </c>
      <c r="D5" s="66">
        <f>SUM(B5:C5)</f>
        <v>0</v>
      </c>
      <c r="L5" s="66">
        <f>SUM(J5:K5)</f>
        <v>0</v>
      </c>
      <c r="N5" s="66">
        <f>+B5-F5+J5</f>
        <v>0</v>
      </c>
      <c r="O5" s="66">
        <f>+C5-G5+K5</f>
        <v>0</v>
      </c>
      <c r="P5" s="66">
        <f>SUM(N5:O5)</f>
        <v>0</v>
      </c>
    </row>
    <row r="6" spans="1:16" s="66" customFormat="1" x14ac:dyDescent="0.25">
      <c r="A6" s="65">
        <v>43556</v>
      </c>
      <c r="D6" s="66">
        <f t="shared" ref="D6:D69" si="0">SUM(B6:C6)</f>
        <v>0</v>
      </c>
      <c r="L6" s="66">
        <f t="shared" ref="L6:L69" si="1">SUM(J6:K6)</f>
        <v>0</v>
      </c>
      <c r="N6" s="66">
        <f>+N5+B6-F6+J6</f>
        <v>0</v>
      </c>
      <c r="O6" s="66">
        <f>+O5+C6-G6+K6</f>
        <v>0</v>
      </c>
      <c r="P6" s="66">
        <f t="shared" ref="P6:P69" si="2">SUM(N6:O6)</f>
        <v>0</v>
      </c>
    </row>
    <row r="7" spans="1:16" s="66" customFormat="1" x14ac:dyDescent="0.25">
      <c r="A7" s="65">
        <v>43586</v>
      </c>
      <c r="D7" s="66">
        <f t="shared" si="0"/>
        <v>0</v>
      </c>
      <c r="L7" s="66">
        <f t="shared" si="1"/>
        <v>0</v>
      </c>
      <c r="N7" s="66">
        <f t="shared" ref="N7:O22" si="3">+N6+B7-F7+J7</f>
        <v>0</v>
      </c>
      <c r="O7" s="66">
        <f t="shared" si="3"/>
        <v>0</v>
      </c>
      <c r="P7" s="66">
        <f t="shared" si="2"/>
        <v>0</v>
      </c>
    </row>
    <row r="8" spans="1:16" s="66" customFormat="1" x14ac:dyDescent="0.25">
      <c r="A8" s="65">
        <v>43617</v>
      </c>
      <c r="D8" s="66">
        <f t="shared" si="0"/>
        <v>0</v>
      </c>
      <c r="L8" s="66">
        <f t="shared" si="1"/>
        <v>0</v>
      </c>
      <c r="N8" s="66">
        <f t="shared" si="3"/>
        <v>0</v>
      </c>
      <c r="O8" s="66">
        <f t="shared" si="3"/>
        <v>0</v>
      </c>
      <c r="P8" s="66">
        <f t="shared" si="2"/>
        <v>0</v>
      </c>
    </row>
    <row r="9" spans="1:16" s="66" customFormat="1" x14ac:dyDescent="0.25">
      <c r="A9" s="65">
        <v>43647</v>
      </c>
      <c r="B9" s="66">
        <v>363.71</v>
      </c>
      <c r="C9" s="66">
        <v>4900.7700000000004</v>
      </c>
      <c r="D9" s="66">
        <f t="shared" si="0"/>
        <v>5264.4800000000005</v>
      </c>
      <c r="J9" s="66">
        <v>-76.38</v>
      </c>
      <c r="K9" s="66">
        <v>-1029.1600000000001</v>
      </c>
      <c r="L9" s="66">
        <f t="shared" si="1"/>
        <v>-1105.54</v>
      </c>
      <c r="N9" s="66">
        <f t="shared" si="3"/>
        <v>287.33</v>
      </c>
      <c r="O9" s="66">
        <f t="shared" si="3"/>
        <v>3871.6100000000006</v>
      </c>
      <c r="P9" s="66">
        <f t="shared" si="2"/>
        <v>4158.9400000000005</v>
      </c>
    </row>
    <row r="10" spans="1:16" s="66" customFormat="1" x14ac:dyDescent="0.25">
      <c r="A10" s="65">
        <v>43678</v>
      </c>
      <c r="B10" s="66">
        <v>9723.61</v>
      </c>
      <c r="C10" s="66">
        <v>12009.71</v>
      </c>
      <c r="D10" s="66">
        <f t="shared" si="0"/>
        <v>21733.32</v>
      </c>
      <c r="J10" s="66">
        <v>-2041.96</v>
      </c>
      <c r="K10" s="66">
        <v>-2522.04</v>
      </c>
      <c r="L10" s="66">
        <f t="shared" si="1"/>
        <v>-4564</v>
      </c>
      <c r="N10" s="66">
        <f t="shared" si="3"/>
        <v>7968.9800000000005</v>
      </c>
      <c r="O10" s="66">
        <f t="shared" si="3"/>
        <v>13359.279999999999</v>
      </c>
      <c r="P10" s="66">
        <f t="shared" si="2"/>
        <v>21328.26</v>
      </c>
    </row>
    <row r="11" spans="1:16" s="66" customFormat="1" x14ac:dyDescent="0.25">
      <c r="A11" s="65">
        <v>43709</v>
      </c>
      <c r="B11" s="66">
        <v>49691.99</v>
      </c>
      <c r="C11" s="66">
        <v>17375.57</v>
      </c>
      <c r="D11" s="66">
        <f t="shared" si="0"/>
        <v>67067.56</v>
      </c>
      <c r="J11" s="66">
        <v>-10435.32</v>
      </c>
      <c r="K11" s="66">
        <v>-3648.87</v>
      </c>
      <c r="L11" s="66">
        <f t="shared" si="1"/>
        <v>-14084.189999999999</v>
      </c>
      <c r="N11" s="66">
        <f t="shared" si="3"/>
        <v>47225.65</v>
      </c>
      <c r="O11" s="66">
        <f t="shared" si="3"/>
        <v>27085.98</v>
      </c>
      <c r="P11" s="66">
        <f t="shared" si="2"/>
        <v>74311.63</v>
      </c>
    </row>
    <row r="12" spans="1:16" s="66" customFormat="1" x14ac:dyDescent="0.25">
      <c r="A12" s="65">
        <v>43739</v>
      </c>
      <c r="B12" s="66">
        <v>91522.83</v>
      </c>
      <c r="C12" s="66">
        <v>21297.599999999999</v>
      </c>
      <c r="D12" s="66">
        <f t="shared" si="0"/>
        <v>112820.43</v>
      </c>
      <c r="J12" s="66">
        <v>-19219.79</v>
      </c>
      <c r="K12" s="66">
        <v>-4472.5</v>
      </c>
      <c r="L12" s="66">
        <f t="shared" si="1"/>
        <v>-23692.29</v>
      </c>
      <c r="N12" s="66">
        <f t="shared" si="3"/>
        <v>119528.69</v>
      </c>
      <c r="O12" s="66">
        <f t="shared" si="3"/>
        <v>43911.08</v>
      </c>
      <c r="P12" s="66">
        <f t="shared" si="2"/>
        <v>163439.77000000002</v>
      </c>
    </row>
    <row r="13" spans="1:16" s="66" customFormat="1" x14ac:dyDescent="0.25">
      <c r="A13" s="65">
        <v>43770</v>
      </c>
      <c r="B13" s="66">
        <v>103746.99</v>
      </c>
      <c r="C13" s="66">
        <v>31323.55</v>
      </c>
      <c r="D13" s="66">
        <f t="shared" si="0"/>
        <v>135070.54</v>
      </c>
      <c r="J13" s="66">
        <v>-21786.87</v>
      </c>
      <c r="K13" s="66">
        <v>-6577.94</v>
      </c>
      <c r="L13" s="66">
        <f t="shared" si="1"/>
        <v>-28364.809999999998</v>
      </c>
      <c r="N13" s="66">
        <f t="shared" si="3"/>
        <v>201488.81</v>
      </c>
      <c r="O13" s="66">
        <f t="shared" si="3"/>
        <v>68656.69</v>
      </c>
      <c r="P13" s="66">
        <f t="shared" ref="P13:P18" si="4">SUM(N13:O13)</f>
        <v>270145.5</v>
      </c>
    </row>
    <row r="14" spans="1:16" s="66" customFormat="1" x14ac:dyDescent="0.25">
      <c r="A14" s="65">
        <v>43800</v>
      </c>
      <c r="B14" s="66">
        <v>121584.84</v>
      </c>
      <c r="C14" s="66">
        <v>44690.93</v>
      </c>
      <c r="D14" s="66">
        <f t="shared" si="0"/>
        <v>166275.76999999999</v>
      </c>
      <c r="J14" s="66">
        <v>-25532.81</v>
      </c>
      <c r="K14" s="66">
        <v>-9385.1</v>
      </c>
      <c r="L14" s="66">
        <f t="shared" si="1"/>
        <v>-34917.910000000003</v>
      </c>
      <c r="N14" s="66">
        <f t="shared" si="3"/>
        <v>297540.84000000003</v>
      </c>
      <c r="O14" s="66">
        <f t="shared" si="3"/>
        <v>103962.51999999999</v>
      </c>
      <c r="P14" s="66">
        <f t="shared" si="4"/>
        <v>401503.36</v>
      </c>
    </row>
    <row r="15" spans="1:16" s="66" customFormat="1" x14ac:dyDescent="0.25">
      <c r="A15" s="65">
        <v>43831</v>
      </c>
      <c r="B15" s="66">
        <v>166152.76</v>
      </c>
      <c r="C15" s="66">
        <v>53908.42</v>
      </c>
      <c r="D15" s="66">
        <f t="shared" si="0"/>
        <v>220061.18</v>
      </c>
      <c r="J15" s="66">
        <v>-34892.080000000002</v>
      </c>
      <c r="K15" s="66">
        <v>-11320.77</v>
      </c>
      <c r="L15" s="66">
        <f t="shared" si="1"/>
        <v>-46212.850000000006</v>
      </c>
      <c r="N15" s="66">
        <f t="shared" si="3"/>
        <v>428801.52</v>
      </c>
      <c r="O15" s="66">
        <f t="shared" si="3"/>
        <v>146550.17000000001</v>
      </c>
      <c r="P15" s="66">
        <f t="shared" si="4"/>
        <v>575351.69000000006</v>
      </c>
    </row>
    <row r="16" spans="1:16" s="66" customFormat="1" x14ac:dyDescent="0.25">
      <c r="A16" s="65">
        <v>43862</v>
      </c>
      <c r="B16" s="66">
        <v>160857.23000000001</v>
      </c>
      <c r="C16" s="66">
        <v>58213.19</v>
      </c>
      <c r="D16" s="66">
        <f t="shared" si="0"/>
        <v>219070.42</v>
      </c>
      <c r="J16" s="66">
        <v>-33780.019999999997</v>
      </c>
      <c r="K16" s="66">
        <v>-12224.77</v>
      </c>
      <c r="L16" s="66">
        <f t="shared" si="1"/>
        <v>-46004.789999999994</v>
      </c>
      <c r="N16" s="66">
        <f t="shared" si="3"/>
        <v>555878.73</v>
      </c>
      <c r="O16" s="66">
        <f t="shared" si="3"/>
        <v>192538.59000000003</v>
      </c>
      <c r="P16" s="66">
        <f t="shared" si="4"/>
        <v>748417.32000000007</v>
      </c>
    </row>
    <row r="17" spans="1:16" s="66" customFormat="1" x14ac:dyDescent="0.25">
      <c r="A17" s="65">
        <v>43891</v>
      </c>
      <c r="B17" s="66">
        <v>168404.72</v>
      </c>
      <c r="C17" s="66">
        <v>67900.36</v>
      </c>
      <c r="D17" s="66">
        <f t="shared" si="0"/>
        <v>236305.08000000002</v>
      </c>
      <c r="J17" s="66">
        <v>-35364.99</v>
      </c>
      <c r="K17" s="66">
        <v>-14259.07</v>
      </c>
      <c r="L17" s="66">
        <f t="shared" si="1"/>
        <v>-49624.06</v>
      </c>
      <c r="N17" s="66">
        <f t="shared" si="3"/>
        <v>688918.46</v>
      </c>
      <c r="O17" s="66">
        <f t="shared" si="3"/>
        <v>246179.88</v>
      </c>
      <c r="P17" s="66">
        <f t="shared" si="4"/>
        <v>935098.34</v>
      </c>
    </row>
    <row r="18" spans="1:16" s="66" customFormat="1" x14ac:dyDescent="0.25">
      <c r="A18" s="65">
        <v>43922</v>
      </c>
      <c r="B18" s="66">
        <v>0</v>
      </c>
      <c r="C18" s="66">
        <v>0</v>
      </c>
      <c r="D18" s="66">
        <f t="shared" si="0"/>
        <v>0</v>
      </c>
      <c r="J18" s="66">
        <v>0</v>
      </c>
      <c r="K18" s="66">
        <v>0</v>
      </c>
      <c r="L18" s="66">
        <f t="shared" si="1"/>
        <v>0</v>
      </c>
      <c r="N18" s="66">
        <f t="shared" si="3"/>
        <v>688918.46</v>
      </c>
      <c r="O18" s="66">
        <f t="shared" si="3"/>
        <v>246179.88</v>
      </c>
      <c r="P18" s="66">
        <f t="shared" si="4"/>
        <v>935098.34</v>
      </c>
    </row>
    <row r="19" spans="1:16" s="66" customFormat="1" x14ac:dyDescent="0.25">
      <c r="A19" s="65">
        <v>43952</v>
      </c>
      <c r="B19" s="66">
        <v>0</v>
      </c>
      <c r="C19" s="66">
        <v>0</v>
      </c>
      <c r="D19" s="66">
        <f t="shared" si="0"/>
        <v>0</v>
      </c>
      <c r="F19"/>
      <c r="G19"/>
      <c r="J19" s="66">
        <v>0</v>
      </c>
      <c r="K19" s="66">
        <v>0</v>
      </c>
      <c r="L19" s="66">
        <f t="shared" si="1"/>
        <v>0</v>
      </c>
      <c r="N19" s="66">
        <f t="shared" si="3"/>
        <v>688918.46</v>
      </c>
      <c r="O19" s="66">
        <f t="shared" si="3"/>
        <v>246179.88</v>
      </c>
      <c r="P19" s="66">
        <f t="shared" si="2"/>
        <v>935098.34</v>
      </c>
    </row>
    <row r="20" spans="1:16" s="66" customFormat="1" x14ac:dyDescent="0.25">
      <c r="A20" s="65">
        <v>43983</v>
      </c>
      <c r="B20" s="66">
        <v>0</v>
      </c>
      <c r="C20" s="66">
        <v>0</v>
      </c>
      <c r="D20" s="66">
        <f t="shared" si="0"/>
        <v>0</v>
      </c>
      <c r="F20"/>
      <c r="G20"/>
      <c r="J20" s="66">
        <v>0</v>
      </c>
      <c r="K20" s="66">
        <v>0</v>
      </c>
      <c r="L20" s="66">
        <f t="shared" si="1"/>
        <v>0</v>
      </c>
      <c r="N20" s="66">
        <f t="shared" si="3"/>
        <v>688918.46</v>
      </c>
      <c r="O20" s="66">
        <f t="shared" si="3"/>
        <v>246179.88</v>
      </c>
      <c r="P20" s="66">
        <f t="shared" si="2"/>
        <v>935098.34</v>
      </c>
    </row>
    <row r="21" spans="1:16" s="66" customFormat="1" x14ac:dyDescent="0.25">
      <c r="A21" s="65">
        <v>44013</v>
      </c>
      <c r="B21" s="66">
        <v>0</v>
      </c>
      <c r="C21" s="66">
        <v>0</v>
      </c>
      <c r="D21" s="66">
        <f t="shared" si="0"/>
        <v>0</v>
      </c>
      <c r="F21"/>
      <c r="G21"/>
      <c r="J21" s="66">
        <v>0</v>
      </c>
      <c r="K21" s="66">
        <v>0</v>
      </c>
      <c r="L21" s="66">
        <f t="shared" si="1"/>
        <v>0</v>
      </c>
      <c r="N21" s="66">
        <f t="shared" si="3"/>
        <v>688918.46</v>
      </c>
      <c r="O21" s="66">
        <f t="shared" si="3"/>
        <v>246179.88</v>
      </c>
      <c r="P21" s="66">
        <f t="shared" si="2"/>
        <v>935098.34</v>
      </c>
    </row>
    <row r="22" spans="1:16" s="66" customFormat="1" x14ac:dyDescent="0.25">
      <c r="A22" s="65">
        <v>44044</v>
      </c>
      <c r="B22" s="66">
        <v>0</v>
      </c>
      <c r="C22" s="66">
        <v>0</v>
      </c>
      <c r="D22" s="66">
        <f t="shared" si="0"/>
        <v>0</v>
      </c>
      <c r="F22"/>
      <c r="G22"/>
      <c r="J22" s="66">
        <v>0</v>
      </c>
      <c r="K22" s="66">
        <v>0</v>
      </c>
      <c r="L22" s="66">
        <f t="shared" si="1"/>
        <v>0</v>
      </c>
      <c r="N22" s="66">
        <f t="shared" si="3"/>
        <v>688918.46</v>
      </c>
      <c r="O22" s="66">
        <f t="shared" si="3"/>
        <v>246179.88</v>
      </c>
      <c r="P22" s="66">
        <f t="shared" si="2"/>
        <v>935098.34</v>
      </c>
    </row>
    <row r="23" spans="1:16" s="66" customFormat="1" x14ac:dyDescent="0.25">
      <c r="A23" s="65">
        <v>44075</v>
      </c>
      <c r="B23" s="66">
        <v>0</v>
      </c>
      <c r="C23" s="66">
        <v>0</v>
      </c>
      <c r="D23" s="66">
        <f t="shared" si="0"/>
        <v>0</v>
      </c>
      <c r="F23"/>
      <c r="G23"/>
      <c r="J23" s="66">
        <v>0</v>
      </c>
      <c r="K23" s="66">
        <v>0</v>
      </c>
      <c r="L23" s="66">
        <f t="shared" si="1"/>
        <v>0</v>
      </c>
      <c r="N23" s="66">
        <f t="shared" ref="N23:O38" si="5">+N22+B23-F23+J23</f>
        <v>688918.46</v>
      </c>
      <c r="O23" s="66">
        <f t="shared" si="5"/>
        <v>246179.88</v>
      </c>
      <c r="P23" s="66">
        <f t="shared" si="2"/>
        <v>935098.34</v>
      </c>
    </row>
    <row r="24" spans="1:16" s="66" customFormat="1" x14ac:dyDescent="0.25">
      <c r="A24" s="65">
        <v>44105</v>
      </c>
      <c r="B24" s="66">
        <v>0</v>
      </c>
      <c r="C24" s="66">
        <v>0</v>
      </c>
      <c r="D24" s="66">
        <f t="shared" si="0"/>
        <v>0</v>
      </c>
      <c r="F24"/>
      <c r="G24"/>
      <c r="J24" s="66">
        <v>0</v>
      </c>
      <c r="K24" s="66">
        <v>0</v>
      </c>
      <c r="L24" s="66">
        <f t="shared" si="1"/>
        <v>0</v>
      </c>
      <c r="N24" s="66">
        <f t="shared" si="5"/>
        <v>688918.46</v>
      </c>
      <c r="O24" s="66">
        <f t="shared" si="5"/>
        <v>246179.88</v>
      </c>
      <c r="P24" s="66">
        <f t="shared" si="2"/>
        <v>935098.34</v>
      </c>
    </row>
    <row r="25" spans="1:16" s="66" customFormat="1" x14ac:dyDescent="0.25">
      <c r="A25" s="65">
        <v>44136</v>
      </c>
      <c r="B25" s="66">
        <v>0</v>
      </c>
      <c r="C25" s="66">
        <v>0</v>
      </c>
      <c r="D25" s="66">
        <f t="shared" si="0"/>
        <v>0</v>
      </c>
      <c r="F25"/>
      <c r="G25"/>
      <c r="J25" s="66">
        <v>0</v>
      </c>
      <c r="K25" s="66">
        <v>0</v>
      </c>
      <c r="L25" s="66">
        <f t="shared" si="1"/>
        <v>0</v>
      </c>
      <c r="N25" s="66">
        <f t="shared" si="5"/>
        <v>688918.46</v>
      </c>
      <c r="O25" s="66">
        <f t="shared" si="5"/>
        <v>246179.88</v>
      </c>
      <c r="P25" s="66">
        <f t="shared" si="2"/>
        <v>935098.34</v>
      </c>
    </row>
    <row r="26" spans="1:16" s="66" customFormat="1" x14ac:dyDescent="0.25">
      <c r="A26" s="65">
        <v>44166</v>
      </c>
      <c r="B26" s="66">
        <v>0</v>
      </c>
      <c r="C26" s="66">
        <v>0</v>
      </c>
      <c r="D26" s="66">
        <f t="shared" si="0"/>
        <v>0</v>
      </c>
      <c r="J26" s="66">
        <v>0</v>
      </c>
      <c r="K26" s="66">
        <v>0</v>
      </c>
      <c r="L26" s="66">
        <f t="shared" si="1"/>
        <v>0</v>
      </c>
      <c r="N26" s="66">
        <f t="shared" si="5"/>
        <v>688918.46</v>
      </c>
      <c r="O26" s="66">
        <f t="shared" si="5"/>
        <v>246179.88</v>
      </c>
      <c r="P26" s="66">
        <f t="shared" si="2"/>
        <v>935098.34</v>
      </c>
    </row>
    <row r="27" spans="1:16" s="66" customFormat="1" x14ac:dyDescent="0.25">
      <c r="A27" s="65">
        <v>44197</v>
      </c>
      <c r="D27" s="66">
        <f t="shared" si="0"/>
        <v>0</v>
      </c>
      <c r="J27" s="66">
        <f t="shared" ref="J27:J86" si="6">-B27*$J$3+F27*$J$3</f>
        <v>0</v>
      </c>
      <c r="K27" s="66">
        <f t="shared" ref="K27:K86" si="7">-C27*$K$3+G27*$K$3</f>
        <v>0</v>
      </c>
      <c r="L27" s="66">
        <f t="shared" si="1"/>
        <v>0</v>
      </c>
      <c r="N27" s="66">
        <f t="shared" si="5"/>
        <v>688918.46</v>
      </c>
      <c r="O27" s="66">
        <f t="shared" si="5"/>
        <v>246179.88</v>
      </c>
      <c r="P27" s="66">
        <f t="shared" si="2"/>
        <v>935098.34</v>
      </c>
    </row>
    <row r="28" spans="1:16" s="66" customFormat="1" x14ac:dyDescent="0.25">
      <c r="A28" s="65">
        <v>44228</v>
      </c>
      <c r="D28" s="66">
        <f t="shared" si="0"/>
        <v>0</v>
      </c>
      <c r="J28" s="66">
        <f t="shared" si="6"/>
        <v>0</v>
      </c>
      <c r="K28" s="66">
        <f t="shared" si="7"/>
        <v>0</v>
      </c>
      <c r="L28" s="66">
        <f t="shared" si="1"/>
        <v>0</v>
      </c>
      <c r="N28" s="66">
        <f t="shared" si="5"/>
        <v>688918.46</v>
      </c>
      <c r="O28" s="66">
        <f t="shared" si="5"/>
        <v>246179.88</v>
      </c>
      <c r="P28" s="66">
        <f t="shared" si="2"/>
        <v>935098.34</v>
      </c>
    </row>
    <row r="29" spans="1:16" s="66" customFormat="1" x14ac:dyDescent="0.25">
      <c r="A29" s="65">
        <v>44256</v>
      </c>
      <c r="D29" s="66">
        <f t="shared" si="0"/>
        <v>0</v>
      </c>
      <c r="J29" s="66">
        <f t="shared" si="6"/>
        <v>0</v>
      </c>
      <c r="K29" s="66">
        <f t="shared" si="7"/>
        <v>0</v>
      </c>
      <c r="L29" s="66">
        <f t="shared" si="1"/>
        <v>0</v>
      </c>
      <c r="N29" s="66">
        <f t="shared" si="5"/>
        <v>688918.46</v>
      </c>
      <c r="O29" s="66">
        <f t="shared" si="5"/>
        <v>246179.88</v>
      </c>
      <c r="P29" s="66">
        <f t="shared" si="2"/>
        <v>935098.34</v>
      </c>
    </row>
    <row r="30" spans="1:16" s="66" customFormat="1" x14ac:dyDescent="0.25">
      <c r="A30" s="65">
        <v>44287</v>
      </c>
      <c r="D30" s="66">
        <f t="shared" si="0"/>
        <v>0</v>
      </c>
      <c r="J30" s="66">
        <f t="shared" si="6"/>
        <v>0</v>
      </c>
      <c r="K30" s="66">
        <f t="shared" si="7"/>
        <v>0</v>
      </c>
      <c r="L30" s="66">
        <f t="shared" si="1"/>
        <v>0</v>
      </c>
      <c r="N30" s="66">
        <f t="shared" si="5"/>
        <v>688918.46</v>
      </c>
      <c r="O30" s="66">
        <f t="shared" si="5"/>
        <v>246179.88</v>
      </c>
      <c r="P30" s="66">
        <f t="shared" si="2"/>
        <v>935098.34</v>
      </c>
    </row>
    <row r="31" spans="1:16" s="66" customFormat="1" x14ac:dyDescent="0.25">
      <c r="A31" s="65">
        <v>44317</v>
      </c>
      <c r="D31" s="66">
        <f t="shared" si="0"/>
        <v>0</v>
      </c>
      <c r="J31" s="66">
        <f t="shared" si="6"/>
        <v>0</v>
      </c>
      <c r="K31" s="66">
        <f t="shared" si="7"/>
        <v>0</v>
      </c>
      <c r="L31" s="66">
        <f t="shared" si="1"/>
        <v>0</v>
      </c>
      <c r="N31" s="66">
        <f t="shared" si="5"/>
        <v>688918.46</v>
      </c>
      <c r="O31" s="66">
        <f t="shared" si="5"/>
        <v>246179.88</v>
      </c>
      <c r="P31" s="66">
        <f t="shared" si="2"/>
        <v>935098.34</v>
      </c>
    </row>
    <row r="32" spans="1:16" s="66" customFormat="1" x14ac:dyDescent="0.25">
      <c r="A32" s="65">
        <v>44348</v>
      </c>
      <c r="D32" s="66">
        <f t="shared" si="0"/>
        <v>0</v>
      </c>
      <c r="J32" s="66">
        <f t="shared" si="6"/>
        <v>0</v>
      </c>
      <c r="K32" s="66">
        <f t="shared" si="7"/>
        <v>0</v>
      </c>
      <c r="L32" s="66">
        <f t="shared" si="1"/>
        <v>0</v>
      </c>
      <c r="N32" s="66">
        <f t="shared" si="5"/>
        <v>688918.46</v>
      </c>
      <c r="O32" s="66">
        <f t="shared" si="5"/>
        <v>246179.88</v>
      </c>
      <c r="P32" s="66">
        <f t="shared" si="2"/>
        <v>935098.34</v>
      </c>
    </row>
    <row r="33" spans="1:16" s="66" customFormat="1" x14ac:dyDescent="0.25">
      <c r="A33" s="65">
        <v>44378</v>
      </c>
      <c r="D33" s="66">
        <f t="shared" si="0"/>
        <v>0</v>
      </c>
      <c r="J33" s="66">
        <f t="shared" si="6"/>
        <v>0</v>
      </c>
      <c r="K33" s="66">
        <f t="shared" si="7"/>
        <v>0</v>
      </c>
      <c r="L33" s="66">
        <f t="shared" si="1"/>
        <v>0</v>
      </c>
      <c r="N33" s="66">
        <f t="shared" si="5"/>
        <v>688918.46</v>
      </c>
      <c r="O33" s="66">
        <f t="shared" si="5"/>
        <v>246179.88</v>
      </c>
      <c r="P33" s="66">
        <f t="shared" si="2"/>
        <v>935098.34</v>
      </c>
    </row>
    <row r="34" spans="1:16" s="66" customFormat="1" x14ac:dyDescent="0.25">
      <c r="A34" s="65">
        <v>44409</v>
      </c>
      <c r="D34" s="66">
        <f t="shared" si="0"/>
        <v>0</v>
      </c>
      <c r="J34" s="66">
        <f t="shared" si="6"/>
        <v>0</v>
      </c>
      <c r="K34" s="66">
        <f t="shared" si="7"/>
        <v>0</v>
      </c>
      <c r="L34" s="66">
        <f t="shared" si="1"/>
        <v>0</v>
      </c>
      <c r="N34" s="66">
        <f t="shared" si="5"/>
        <v>688918.46</v>
      </c>
      <c r="O34" s="66">
        <f t="shared" si="5"/>
        <v>246179.88</v>
      </c>
      <c r="P34" s="66">
        <f t="shared" si="2"/>
        <v>935098.34</v>
      </c>
    </row>
    <row r="35" spans="1:16" s="66" customFormat="1" x14ac:dyDescent="0.25">
      <c r="A35" s="65">
        <v>44440</v>
      </c>
      <c r="D35" s="66">
        <f t="shared" si="0"/>
        <v>0</v>
      </c>
      <c r="J35" s="66">
        <f t="shared" si="6"/>
        <v>0</v>
      </c>
      <c r="K35" s="66">
        <f t="shared" si="7"/>
        <v>0</v>
      </c>
      <c r="L35" s="66">
        <f t="shared" si="1"/>
        <v>0</v>
      </c>
      <c r="N35" s="66">
        <f t="shared" si="5"/>
        <v>688918.46</v>
      </c>
      <c r="O35" s="66">
        <f t="shared" si="5"/>
        <v>246179.88</v>
      </c>
      <c r="P35" s="66">
        <f t="shared" si="2"/>
        <v>935098.34</v>
      </c>
    </row>
    <row r="36" spans="1:16" s="66" customFormat="1" x14ac:dyDescent="0.25">
      <c r="A36" s="65">
        <v>44470</v>
      </c>
      <c r="D36" s="66">
        <f t="shared" si="0"/>
        <v>0</v>
      </c>
      <c r="J36" s="66">
        <f t="shared" si="6"/>
        <v>0</v>
      </c>
      <c r="K36" s="66">
        <f t="shared" si="7"/>
        <v>0</v>
      </c>
      <c r="L36" s="66">
        <f t="shared" si="1"/>
        <v>0</v>
      </c>
      <c r="N36" s="66">
        <f t="shared" si="5"/>
        <v>688918.46</v>
      </c>
      <c r="O36" s="66">
        <f t="shared" si="5"/>
        <v>246179.88</v>
      </c>
      <c r="P36" s="66">
        <f t="shared" si="2"/>
        <v>935098.34</v>
      </c>
    </row>
    <row r="37" spans="1:16" s="66" customFormat="1" x14ac:dyDescent="0.25">
      <c r="A37" s="65">
        <v>44501</v>
      </c>
      <c r="D37" s="66">
        <f t="shared" si="0"/>
        <v>0</v>
      </c>
      <c r="J37" s="66">
        <f t="shared" si="6"/>
        <v>0</v>
      </c>
      <c r="K37" s="66">
        <f t="shared" si="7"/>
        <v>0</v>
      </c>
      <c r="L37" s="66">
        <f t="shared" si="1"/>
        <v>0</v>
      </c>
      <c r="N37" s="66">
        <f t="shared" si="5"/>
        <v>688918.46</v>
      </c>
      <c r="O37" s="66">
        <f t="shared" si="5"/>
        <v>246179.88</v>
      </c>
      <c r="P37" s="66">
        <f t="shared" si="2"/>
        <v>935098.34</v>
      </c>
    </row>
    <row r="38" spans="1:16" s="66" customFormat="1" x14ac:dyDescent="0.25">
      <c r="A38" s="65">
        <v>44531</v>
      </c>
      <c r="D38" s="66">
        <f t="shared" si="0"/>
        <v>0</v>
      </c>
      <c r="J38" s="66">
        <f t="shared" si="6"/>
        <v>0</v>
      </c>
      <c r="K38" s="66">
        <f t="shared" si="7"/>
        <v>0</v>
      </c>
      <c r="L38" s="66">
        <f t="shared" si="1"/>
        <v>0</v>
      </c>
      <c r="N38" s="66">
        <f t="shared" si="5"/>
        <v>688918.46</v>
      </c>
      <c r="O38" s="66">
        <f t="shared" si="5"/>
        <v>246179.88</v>
      </c>
      <c r="P38" s="66">
        <f t="shared" si="2"/>
        <v>935098.34</v>
      </c>
    </row>
    <row r="39" spans="1:16" s="66" customFormat="1" x14ac:dyDescent="0.25">
      <c r="A39" s="65">
        <v>44562</v>
      </c>
      <c r="D39" s="66">
        <f t="shared" si="0"/>
        <v>0</v>
      </c>
      <c r="J39" s="66">
        <f t="shared" si="6"/>
        <v>0</v>
      </c>
      <c r="K39" s="66">
        <f t="shared" si="7"/>
        <v>0</v>
      </c>
      <c r="L39" s="66">
        <f t="shared" si="1"/>
        <v>0</v>
      </c>
      <c r="N39" s="66">
        <f t="shared" ref="N39:O54" si="8">+N38+B39-F39+J39</f>
        <v>688918.46</v>
      </c>
      <c r="O39" s="66">
        <f t="shared" si="8"/>
        <v>246179.88</v>
      </c>
      <c r="P39" s="66">
        <f t="shared" si="2"/>
        <v>935098.34</v>
      </c>
    </row>
    <row r="40" spans="1:16" s="66" customFormat="1" x14ac:dyDescent="0.25">
      <c r="A40" s="65">
        <v>44593</v>
      </c>
      <c r="D40" s="66">
        <f t="shared" si="0"/>
        <v>0</v>
      </c>
      <c r="J40" s="66">
        <f t="shared" si="6"/>
        <v>0</v>
      </c>
      <c r="K40" s="66">
        <f t="shared" si="7"/>
        <v>0</v>
      </c>
      <c r="L40" s="66">
        <f t="shared" si="1"/>
        <v>0</v>
      </c>
      <c r="N40" s="66">
        <f t="shared" si="8"/>
        <v>688918.46</v>
      </c>
      <c r="O40" s="66">
        <f t="shared" si="8"/>
        <v>246179.88</v>
      </c>
      <c r="P40" s="66">
        <f t="shared" si="2"/>
        <v>935098.34</v>
      </c>
    </row>
    <row r="41" spans="1:16" s="66" customFormat="1" x14ac:dyDescent="0.25">
      <c r="A41" s="65">
        <v>44621</v>
      </c>
      <c r="D41" s="66">
        <f t="shared" si="0"/>
        <v>0</v>
      </c>
      <c r="J41" s="66">
        <f t="shared" si="6"/>
        <v>0</v>
      </c>
      <c r="K41" s="66">
        <f t="shared" si="7"/>
        <v>0</v>
      </c>
      <c r="L41" s="66">
        <f t="shared" si="1"/>
        <v>0</v>
      </c>
      <c r="N41" s="66">
        <f t="shared" si="8"/>
        <v>688918.46</v>
      </c>
      <c r="O41" s="66">
        <f t="shared" si="8"/>
        <v>246179.88</v>
      </c>
      <c r="P41" s="66">
        <f t="shared" si="2"/>
        <v>935098.34</v>
      </c>
    </row>
    <row r="42" spans="1:16" s="66" customFormat="1" x14ac:dyDescent="0.25">
      <c r="A42" s="65">
        <v>44652</v>
      </c>
      <c r="D42" s="66">
        <f t="shared" si="0"/>
        <v>0</v>
      </c>
      <c r="J42" s="66">
        <f t="shared" si="6"/>
        <v>0</v>
      </c>
      <c r="K42" s="66">
        <f t="shared" si="7"/>
        <v>0</v>
      </c>
      <c r="L42" s="66">
        <f t="shared" si="1"/>
        <v>0</v>
      </c>
      <c r="N42" s="66">
        <f t="shared" si="8"/>
        <v>688918.46</v>
      </c>
      <c r="O42" s="66">
        <f t="shared" si="8"/>
        <v>246179.88</v>
      </c>
      <c r="P42" s="66">
        <f t="shared" si="2"/>
        <v>935098.34</v>
      </c>
    </row>
    <row r="43" spans="1:16" s="66" customFormat="1" x14ac:dyDescent="0.25">
      <c r="A43" s="65">
        <v>44682</v>
      </c>
      <c r="D43" s="66">
        <f t="shared" si="0"/>
        <v>0</v>
      </c>
      <c r="J43" s="66">
        <f t="shared" si="6"/>
        <v>0</v>
      </c>
      <c r="K43" s="66">
        <f t="shared" si="7"/>
        <v>0</v>
      </c>
      <c r="L43" s="66">
        <f t="shared" si="1"/>
        <v>0</v>
      </c>
      <c r="N43" s="66">
        <f t="shared" si="8"/>
        <v>688918.46</v>
      </c>
      <c r="O43" s="66">
        <f t="shared" si="8"/>
        <v>246179.88</v>
      </c>
      <c r="P43" s="66">
        <f t="shared" si="2"/>
        <v>935098.34</v>
      </c>
    </row>
    <row r="44" spans="1:16" s="66" customFormat="1" x14ac:dyDescent="0.25">
      <c r="A44" s="65">
        <v>44713</v>
      </c>
      <c r="D44" s="66">
        <f t="shared" si="0"/>
        <v>0</v>
      </c>
      <c r="J44" s="66">
        <f t="shared" si="6"/>
        <v>0</v>
      </c>
      <c r="K44" s="66">
        <f t="shared" si="7"/>
        <v>0</v>
      </c>
      <c r="L44" s="66">
        <f t="shared" si="1"/>
        <v>0</v>
      </c>
      <c r="N44" s="66">
        <f t="shared" si="8"/>
        <v>688918.46</v>
      </c>
      <c r="O44" s="66">
        <f t="shared" si="8"/>
        <v>246179.88</v>
      </c>
      <c r="P44" s="66">
        <f t="shared" si="2"/>
        <v>935098.34</v>
      </c>
    </row>
    <row r="45" spans="1:16" s="66" customFormat="1" x14ac:dyDescent="0.25">
      <c r="A45" s="65">
        <v>44743</v>
      </c>
      <c r="D45" s="66">
        <f t="shared" si="0"/>
        <v>0</v>
      </c>
      <c r="J45" s="66">
        <f t="shared" si="6"/>
        <v>0</v>
      </c>
      <c r="K45" s="66">
        <f t="shared" si="7"/>
        <v>0</v>
      </c>
      <c r="L45" s="66">
        <f t="shared" si="1"/>
        <v>0</v>
      </c>
      <c r="N45" s="66">
        <f t="shared" si="8"/>
        <v>688918.46</v>
      </c>
      <c r="O45" s="66">
        <f t="shared" si="8"/>
        <v>246179.88</v>
      </c>
      <c r="P45" s="66">
        <f t="shared" si="2"/>
        <v>935098.34</v>
      </c>
    </row>
    <row r="46" spans="1:16" s="66" customFormat="1" x14ac:dyDescent="0.25">
      <c r="A46" s="65">
        <v>44774</v>
      </c>
      <c r="D46" s="66">
        <f t="shared" si="0"/>
        <v>0</v>
      </c>
      <c r="J46" s="66">
        <f t="shared" si="6"/>
        <v>0</v>
      </c>
      <c r="K46" s="66">
        <f t="shared" si="7"/>
        <v>0</v>
      </c>
      <c r="L46" s="66">
        <f t="shared" si="1"/>
        <v>0</v>
      </c>
      <c r="N46" s="66">
        <f t="shared" si="8"/>
        <v>688918.46</v>
      </c>
      <c r="O46" s="66">
        <f t="shared" si="8"/>
        <v>246179.88</v>
      </c>
      <c r="P46" s="66">
        <f t="shared" si="2"/>
        <v>935098.34</v>
      </c>
    </row>
    <row r="47" spans="1:16" s="66" customFormat="1" x14ac:dyDescent="0.25">
      <c r="A47" s="65">
        <v>44805</v>
      </c>
      <c r="D47" s="66">
        <f t="shared" si="0"/>
        <v>0</v>
      </c>
      <c r="J47" s="66">
        <f t="shared" si="6"/>
        <v>0</v>
      </c>
      <c r="K47" s="66">
        <f t="shared" si="7"/>
        <v>0</v>
      </c>
      <c r="L47" s="66">
        <f t="shared" si="1"/>
        <v>0</v>
      </c>
      <c r="N47" s="66">
        <f t="shared" si="8"/>
        <v>688918.46</v>
      </c>
      <c r="O47" s="66">
        <f t="shared" si="8"/>
        <v>246179.88</v>
      </c>
      <c r="P47" s="66">
        <f t="shared" si="2"/>
        <v>935098.34</v>
      </c>
    </row>
    <row r="48" spans="1:16" s="66" customFormat="1" x14ac:dyDescent="0.25">
      <c r="A48" s="65">
        <v>44835</v>
      </c>
      <c r="D48" s="66">
        <f t="shared" si="0"/>
        <v>0</v>
      </c>
      <c r="J48" s="66">
        <f t="shared" si="6"/>
        <v>0</v>
      </c>
      <c r="K48" s="66">
        <f t="shared" si="7"/>
        <v>0</v>
      </c>
      <c r="L48" s="66">
        <f t="shared" si="1"/>
        <v>0</v>
      </c>
      <c r="N48" s="66">
        <f t="shared" si="8"/>
        <v>688918.46</v>
      </c>
      <c r="O48" s="66">
        <f t="shared" si="8"/>
        <v>246179.88</v>
      </c>
      <c r="P48" s="66">
        <f t="shared" si="2"/>
        <v>935098.34</v>
      </c>
    </row>
    <row r="49" spans="1:16" s="66" customFormat="1" x14ac:dyDescent="0.25">
      <c r="A49" s="65">
        <v>44866</v>
      </c>
      <c r="D49" s="66">
        <f t="shared" si="0"/>
        <v>0</v>
      </c>
      <c r="J49" s="66">
        <f t="shared" si="6"/>
        <v>0</v>
      </c>
      <c r="K49" s="66">
        <f t="shared" si="7"/>
        <v>0</v>
      </c>
      <c r="L49" s="66">
        <f t="shared" si="1"/>
        <v>0</v>
      </c>
      <c r="N49" s="66">
        <f t="shared" si="8"/>
        <v>688918.46</v>
      </c>
      <c r="O49" s="66">
        <f t="shared" si="8"/>
        <v>246179.88</v>
      </c>
      <c r="P49" s="66">
        <f t="shared" si="2"/>
        <v>935098.34</v>
      </c>
    </row>
    <row r="50" spans="1:16" s="66" customFormat="1" x14ac:dyDescent="0.25">
      <c r="A50" s="65">
        <v>44896</v>
      </c>
      <c r="D50" s="66">
        <f t="shared" si="0"/>
        <v>0</v>
      </c>
      <c r="J50" s="66">
        <f t="shared" si="6"/>
        <v>0</v>
      </c>
      <c r="K50" s="66">
        <f t="shared" si="7"/>
        <v>0</v>
      </c>
      <c r="L50" s="66">
        <f t="shared" si="1"/>
        <v>0</v>
      </c>
      <c r="N50" s="66">
        <f t="shared" si="8"/>
        <v>688918.46</v>
      </c>
      <c r="O50" s="66">
        <f t="shared" si="8"/>
        <v>246179.88</v>
      </c>
      <c r="P50" s="66">
        <f t="shared" si="2"/>
        <v>935098.34</v>
      </c>
    </row>
    <row r="51" spans="1:16" s="66" customFormat="1" x14ac:dyDescent="0.25">
      <c r="A51" s="65">
        <v>44927</v>
      </c>
      <c r="D51" s="66">
        <f t="shared" si="0"/>
        <v>0</v>
      </c>
      <c r="J51" s="66">
        <f t="shared" si="6"/>
        <v>0</v>
      </c>
      <c r="K51" s="66">
        <f t="shared" si="7"/>
        <v>0</v>
      </c>
      <c r="L51" s="66">
        <f t="shared" si="1"/>
        <v>0</v>
      </c>
      <c r="N51" s="66">
        <f t="shared" si="8"/>
        <v>688918.46</v>
      </c>
      <c r="O51" s="66">
        <f t="shared" si="8"/>
        <v>246179.88</v>
      </c>
      <c r="P51" s="66">
        <f t="shared" si="2"/>
        <v>935098.34</v>
      </c>
    </row>
    <row r="52" spans="1:16" s="66" customFormat="1" x14ac:dyDescent="0.25">
      <c r="A52" s="65">
        <v>44958</v>
      </c>
      <c r="D52" s="66">
        <f t="shared" si="0"/>
        <v>0</v>
      </c>
      <c r="J52" s="66">
        <f t="shared" si="6"/>
        <v>0</v>
      </c>
      <c r="K52" s="66">
        <f t="shared" si="7"/>
        <v>0</v>
      </c>
      <c r="L52" s="66">
        <f t="shared" si="1"/>
        <v>0</v>
      </c>
      <c r="N52" s="66">
        <f t="shared" si="8"/>
        <v>688918.46</v>
      </c>
      <c r="O52" s="66">
        <f t="shared" si="8"/>
        <v>246179.88</v>
      </c>
      <c r="P52" s="66">
        <f t="shared" si="2"/>
        <v>935098.34</v>
      </c>
    </row>
    <row r="53" spans="1:16" s="66" customFormat="1" x14ac:dyDescent="0.25">
      <c r="A53" s="65">
        <v>44986</v>
      </c>
      <c r="D53" s="66">
        <f t="shared" si="0"/>
        <v>0</v>
      </c>
      <c r="J53" s="66">
        <f t="shared" si="6"/>
        <v>0</v>
      </c>
      <c r="K53" s="66">
        <f t="shared" si="7"/>
        <v>0</v>
      </c>
      <c r="L53" s="66">
        <f t="shared" si="1"/>
        <v>0</v>
      </c>
      <c r="N53" s="66">
        <f t="shared" si="8"/>
        <v>688918.46</v>
      </c>
      <c r="O53" s="66">
        <f t="shared" si="8"/>
        <v>246179.88</v>
      </c>
      <c r="P53" s="66">
        <f t="shared" si="2"/>
        <v>935098.34</v>
      </c>
    </row>
    <row r="54" spans="1:16" s="66" customFormat="1" x14ac:dyDescent="0.25">
      <c r="A54" s="65">
        <v>45017</v>
      </c>
      <c r="D54" s="66">
        <f t="shared" si="0"/>
        <v>0</v>
      </c>
      <c r="J54" s="66">
        <f t="shared" si="6"/>
        <v>0</v>
      </c>
      <c r="K54" s="66">
        <f t="shared" si="7"/>
        <v>0</v>
      </c>
      <c r="L54" s="66">
        <f t="shared" si="1"/>
        <v>0</v>
      </c>
      <c r="N54" s="66">
        <f t="shared" si="8"/>
        <v>688918.46</v>
      </c>
      <c r="O54" s="66">
        <f t="shared" si="8"/>
        <v>246179.88</v>
      </c>
      <c r="P54" s="66">
        <f t="shared" si="2"/>
        <v>935098.34</v>
      </c>
    </row>
    <row r="55" spans="1:16" s="66" customFormat="1" x14ac:dyDescent="0.25">
      <c r="A55" s="65">
        <v>45047</v>
      </c>
      <c r="D55" s="66">
        <f t="shared" si="0"/>
        <v>0</v>
      </c>
      <c r="J55" s="66">
        <f t="shared" si="6"/>
        <v>0</v>
      </c>
      <c r="K55" s="66">
        <f t="shared" si="7"/>
        <v>0</v>
      </c>
      <c r="L55" s="66">
        <f t="shared" si="1"/>
        <v>0</v>
      </c>
      <c r="N55" s="66">
        <f t="shared" ref="N55:O56" si="9">+N54+B55-F55+J55</f>
        <v>688918.46</v>
      </c>
      <c r="O55" s="66">
        <f t="shared" si="9"/>
        <v>246179.88</v>
      </c>
      <c r="P55" s="66">
        <f t="shared" si="2"/>
        <v>935098.34</v>
      </c>
    </row>
    <row r="56" spans="1:16" s="66" customFormat="1" x14ac:dyDescent="0.25">
      <c r="A56" s="65">
        <v>45078</v>
      </c>
      <c r="D56" s="66">
        <f t="shared" si="0"/>
        <v>0</v>
      </c>
      <c r="J56" s="66">
        <f t="shared" si="6"/>
        <v>0</v>
      </c>
      <c r="K56" s="66">
        <f t="shared" si="7"/>
        <v>0</v>
      </c>
      <c r="L56" s="66">
        <f t="shared" si="1"/>
        <v>0</v>
      </c>
      <c r="N56" s="66">
        <f t="shared" si="9"/>
        <v>688918.46</v>
      </c>
      <c r="O56" s="66">
        <f t="shared" si="9"/>
        <v>246179.88</v>
      </c>
      <c r="P56" s="66">
        <f t="shared" si="2"/>
        <v>935098.34</v>
      </c>
    </row>
    <row r="57" spans="1:16" s="66" customFormat="1" x14ac:dyDescent="0.25">
      <c r="A57" s="65">
        <v>45108</v>
      </c>
      <c r="D57" s="66">
        <f t="shared" si="0"/>
        <v>0</v>
      </c>
      <c r="J57" s="66">
        <f t="shared" si="6"/>
        <v>0</v>
      </c>
      <c r="K57" s="66">
        <f t="shared" si="7"/>
        <v>0</v>
      </c>
      <c r="L57" s="66">
        <f t="shared" si="1"/>
        <v>0</v>
      </c>
      <c r="P57" s="66">
        <f t="shared" si="2"/>
        <v>0</v>
      </c>
    </row>
    <row r="58" spans="1:16" s="66" customFormat="1" x14ac:dyDescent="0.25">
      <c r="A58" s="65">
        <v>45139</v>
      </c>
      <c r="D58" s="66">
        <f t="shared" si="0"/>
        <v>0</v>
      </c>
      <c r="J58" s="66">
        <f t="shared" si="6"/>
        <v>0</v>
      </c>
      <c r="K58" s="66">
        <f t="shared" si="7"/>
        <v>0</v>
      </c>
      <c r="L58" s="66">
        <f t="shared" si="1"/>
        <v>0</v>
      </c>
      <c r="P58" s="66">
        <f t="shared" si="2"/>
        <v>0</v>
      </c>
    </row>
    <row r="59" spans="1:16" s="66" customFormat="1" x14ac:dyDescent="0.25">
      <c r="A59" s="65">
        <v>45170</v>
      </c>
      <c r="D59" s="66">
        <f t="shared" si="0"/>
        <v>0</v>
      </c>
      <c r="J59" s="66">
        <f t="shared" si="6"/>
        <v>0</v>
      </c>
      <c r="K59" s="66">
        <f t="shared" si="7"/>
        <v>0</v>
      </c>
      <c r="L59" s="66">
        <f t="shared" si="1"/>
        <v>0</v>
      </c>
      <c r="P59" s="66">
        <f t="shared" si="2"/>
        <v>0</v>
      </c>
    </row>
    <row r="60" spans="1:16" s="66" customFormat="1" x14ac:dyDescent="0.25">
      <c r="A60" s="65">
        <v>45200</v>
      </c>
      <c r="D60" s="66">
        <f t="shared" si="0"/>
        <v>0</v>
      </c>
      <c r="J60" s="66">
        <f t="shared" si="6"/>
        <v>0</v>
      </c>
      <c r="K60" s="66">
        <f t="shared" si="7"/>
        <v>0</v>
      </c>
      <c r="L60" s="66">
        <f t="shared" si="1"/>
        <v>0</v>
      </c>
      <c r="P60" s="66">
        <f t="shared" si="2"/>
        <v>0</v>
      </c>
    </row>
    <row r="61" spans="1:16" s="66" customFormat="1" x14ac:dyDescent="0.25">
      <c r="A61" s="65">
        <v>45231</v>
      </c>
      <c r="D61" s="66">
        <f t="shared" si="0"/>
        <v>0</v>
      </c>
      <c r="J61" s="66">
        <f t="shared" si="6"/>
        <v>0</v>
      </c>
      <c r="K61" s="66">
        <f t="shared" si="7"/>
        <v>0</v>
      </c>
      <c r="L61" s="66">
        <f t="shared" si="1"/>
        <v>0</v>
      </c>
      <c r="P61" s="66">
        <f t="shared" si="2"/>
        <v>0</v>
      </c>
    </row>
    <row r="62" spans="1:16" s="66" customFormat="1" x14ac:dyDescent="0.25">
      <c r="A62" s="65">
        <v>45261</v>
      </c>
      <c r="D62" s="66">
        <f t="shared" si="0"/>
        <v>0</v>
      </c>
      <c r="J62" s="66">
        <f t="shared" si="6"/>
        <v>0</v>
      </c>
      <c r="K62" s="66">
        <f t="shared" si="7"/>
        <v>0</v>
      </c>
      <c r="L62" s="66">
        <f t="shared" si="1"/>
        <v>0</v>
      </c>
      <c r="P62" s="66">
        <f t="shared" si="2"/>
        <v>0</v>
      </c>
    </row>
    <row r="63" spans="1:16" s="66" customFormat="1" x14ac:dyDescent="0.25">
      <c r="A63" s="65">
        <v>45292</v>
      </c>
      <c r="D63" s="66">
        <f t="shared" si="0"/>
        <v>0</v>
      </c>
      <c r="J63" s="66">
        <f t="shared" si="6"/>
        <v>0</v>
      </c>
      <c r="K63" s="66">
        <f t="shared" si="7"/>
        <v>0</v>
      </c>
      <c r="L63" s="66">
        <f t="shared" si="1"/>
        <v>0</v>
      </c>
      <c r="P63" s="66">
        <f t="shared" si="2"/>
        <v>0</v>
      </c>
    </row>
    <row r="64" spans="1:16" s="66" customFormat="1" x14ac:dyDescent="0.25">
      <c r="A64" s="65">
        <v>45323</v>
      </c>
      <c r="D64" s="66">
        <f t="shared" si="0"/>
        <v>0</v>
      </c>
      <c r="J64" s="66">
        <f t="shared" si="6"/>
        <v>0</v>
      </c>
      <c r="K64" s="66">
        <f t="shared" si="7"/>
        <v>0</v>
      </c>
      <c r="L64" s="66">
        <f t="shared" si="1"/>
        <v>0</v>
      </c>
      <c r="P64" s="66">
        <f t="shared" si="2"/>
        <v>0</v>
      </c>
    </row>
    <row r="65" spans="1:16" s="66" customFormat="1" x14ac:dyDescent="0.25">
      <c r="A65" s="65">
        <v>45352</v>
      </c>
      <c r="D65" s="66">
        <f t="shared" si="0"/>
        <v>0</v>
      </c>
      <c r="J65" s="66">
        <f t="shared" si="6"/>
        <v>0</v>
      </c>
      <c r="K65" s="66">
        <f t="shared" si="7"/>
        <v>0</v>
      </c>
      <c r="L65" s="66">
        <f t="shared" si="1"/>
        <v>0</v>
      </c>
      <c r="P65" s="66">
        <f t="shared" si="2"/>
        <v>0</v>
      </c>
    </row>
    <row r="66" spans="1:16" s="66" customFormat="1" x14ac:dyDescent="0.25">
      <c r="A66" s="65">
        <v>45383</v>
      </c>
      <c r="D66" s="66">
        <f t="shared" si="0"/>
        <v>0</v>
      </c>
      <c r="J66" s="66">
        <f t="shared" si="6"/>
        <v>0</v>
      </c>
      <c r="K66" s="66">
        <f t="shared" si="7"/>
        <v>0</v>
      </c>
      <c r="L66" s="66">
        <f t="shared" si="1"/>
        <v>0</v>
      </c>
      <c r="P66" s="66">
        <f t="shared" si="2"/>
        <v>0</v>
      </c>
    </row>
    <row r="67" spans="1:16" s="66" customFormat="1" x14ac:dyDescent="0.25">
      <c r="A67" s="65">
        <v>45413</v>
      </c>
      <c r="D67" s="66">
        <f t="shared" si="0"/>
        <v>0</v>
      </c>
      <c r="J67" s="66">
        <f t="shared" si="6"/>
        <v>0</v>
      </c>
      <c r="K67" s="66">
        <f t="shared" si="7"/>
        <v>0</v>
      </c>
      <c r="L67" s="66">
        <f t="shared" si="1"/>
        <v>0</v>
      </c>
      <c r="P67" s="66">
        <f t="shared" si="2"/>
        <v>0</v>
      </c>
    </row>
    <row r="68" spans="1:16" s="66" customFormat="1" x14ac:dyDescent="0.25">
      <c r="A68" s="65">
        <v>45444</v>
      </c>
      <c r="D68" s="66">
        <f t="shared" si="0"/>
        <v>0</v>
      </c>
      <c r="J68" s="66">
        <f t="shared" si="6"/>
        <v>0</v>
      </c>
      <c r="K68" s="66">
        <f t="shared" si="7"/>
        <v>0</v>
      </c>
      <c r="L68" s="66">
        <f t="shared" si="1"/>
        <v>0</v>
      </c>
      <c r="P68" s="66">
        <f t="shared" si="2"/>
        <v>0</v>
      </c>
    </row>
    <row r="69" spans="1:16" s="66" customFormat="1" x14ac:dyDescent="0.25">
      <c r="A69" s="65">
        <v>45474</v>
      </c>
      <c r="D69" s="66">
        <f t="shared" si="0"/>
        <v>0</v>
      </c>
      <c r="J69" s="66">
        <f t="shared" si="6"/>
        <v>0</v>
      </c>
      <c r="K69" s="66">
        <f t="shared" si="7"/>
        <v>0</v>
      </c>
      <c r="L69" s="66">
        <f t="shared" si="1"/>
        <v>0</v>
      </c>
      <c r="P69" s="66">
        <f t="shared" si="2"/>
        <v>0</v>
      </c>
    </row>
    <row r="70" spans="1:16" s="66" customFormat="1" x14ac:dyDescent="0.25">
      <c r="A70" s="65">
        <v>45505</v>
      </c>
      <c r="D70" s="66">
        <f t="shared" ref="D70:D86" si="10">SUM(B70:C70)</f>
        <v>0</v>
      </c>
      <c r="J70" s="66">
        <f t="shared" si="6"/>
        <v>0</v>
      </c>
      <c r="K70" s="66">
        <f t="shared" si="7"/>
        <v>0</v>
      </c>
      <c r="L70" s="66">
        <f t="shared" ref="L70:L86" si="11">SUM(J70:K70)</f>
        <v>0</v>
      </c>
      <c r="P70" s="66">
        <f t="shared" ref="P70:P86" si="12">SUM(N70:O70)</f>
        <v>0</v>
      </c>
    </row>
    <row r="71" spans="1:16" s="66" customFormat="1" x14ac:dyDescent="0.25">
      <c r="A71" s="65">
        <v>45536</v>
      </c>
      <c r="D71" s="66">
        <f t="shared" si="10"/>
        <v>0</v>
      </c>
      <c r="J71" s="66">
        <f t="shared" si="6"/>
        <v>0</v>
      </c>
      <c r="K71" s="66">
        <f t="shared" si="7"/>
        <v>0</v>
      </c>
      <c r="L71" s="66">
        <f t="shared" si="11"/>
        <v>0</v>
      </c>
      <c r="P71" s="66">
        <f t="shared" si="12"/>
        <v>0</v>
      </c>
    </row>
    <row r="72" spans="1:16" s="66" customFormat="1" x14ac:dyDescent="0.25">
      <c r="A72" s="65">
        <v>45566</v>
      </c>
      <c r="D72" s="66">
        <f t="shared" si="10"/>
        <v>0</v>
      </c>
      <c r="J72" s="66">
        <f t="shared" si="6"/>
        <v>0</v>
      </c>
      <c r="K72" s="66">
        <f t="shared" si="7"/>
        <v>0</v>
      </c>
      <c r="L72" s="66">
        <f t="shared" si="11"/>
        <v>0</v>
      </c>
      <c r="P72" s="66">
        <f t="shared" si="12"/>
        <v>0</v>
      </c>
    </row>
    <row r="73" spans="1:16" s="66" customFormat="1" x14ac:dyDescent="0.25">
      <c r="A73" s="65">
        <v>45597</v>
      </c>
      <c r="D73" s="66">
        <f t="shared" si="10"/>
        <v>0</v>
      </c>
      <c r="J73" s="66">
        <f t="shared" si="6"/>
        <v>0</v>
      </c>
      <c r="K73" s="66">
        <f t="shared" si="7"/>
        <v>0</v>
      </c>
      <c r="L73" s="66">
        <f t="shared" si="11"/>
        <v>0</v>
      </c>
      <c r="P73" s="66">
        <f t="shared" si="12"/>
        <v>0</v>
      </c>
    </row>
    <row r="74" spans="1:16" s="66" customFormat="1" x14ac:dyDescent="0.25">
      <c r="A74" s="65">
        <v>45627</v>
      </c>
      <c r="D74" s="66">
        <f t="shared" si="10"/>
        <v>0</v>
      </c>
      <c r="J74" s="66">
        <f t="shared" si="6"/>
        <v>0</v>
      </c>
      <c r="K74" s="66">
        <f t="shared" si="7"/>
        <v>0</v>
      </c>
      <c r="L74" s="66">
        <f t="shared" si="11"/>
        <v>0</v>
      </c>
      <c r="P74" s="66">
        <f t="shared" si="12"/>
        <v>0</v>
      </c>
    </row>
    <row r="75" spans="1:16" s="66" customFormat="1" x14ac:dyDescent="0.25">
      <c r="A75" s="65">
        <v>45658</v>
      </c>
      <c r="D75" s="66">
        <f t="shared" si="10"/>
        <v>0</v>
      </c>
      <c r="J75" s="66">
        <f t="shared" si="6"/>
        <v>0</v>
      </c>
      <c r="K75" s="66">
        <f t="shared" si="7"/>
        <v>0</v>
      </c>
      <c r="L75" s="66">
        <f t="shared" si="11"/>
        <v>0</v>
      </c>
      <c r="P75" s="66">
        <f t="shared" si="12"/>
        <v>0</v>
      </c>
    </row>
    <row r="76" spans="1:16" s="66" customFormat="1" x14ac:dyDescent="0.25">
      <c r="A76" s="65">
        <v>45689</v>
      </c>
      <c r="D76" s="66">
        <f t="shared" si="10"/>
        <v>0</v>
      </c>
      <c r="J76" s="66">
        <f t="shared" si="6"/>
        <v>0</v>
      </c>
      <c r="K76" s="66">
        <f t="shared" si="7"/>
        <v>0</v>
      </c>
      <c r="L76" s="66">
        <f t="shared" si="11"/>
        <v>0</v>
      </c>
      <c r="P76" s="66">
        <f t="shared" si="12"/>
        <v>0</v>
      </c>
    </row>
    <row r="77" spans="1:16" s="66" customFormat="1" x14ac:dyDescent="0.25">
      <c r="A77" s="65">
        <v>45717</v>
      </c>
      <c r="D77" s="66">
        <f t="shared" si="10"/>
        <v>0</v>
      </c>
      <c r="J77" s="66">
        <f t="shared" si="6"/>
        <v>0</v>
      </c>
      <c r="K77" s="66">
        <f t="shared" si="7"/>
        <v>0</v>
      </c>
      <c r="L77" s="66">
        <f t="shared" si="11"/>
        <v>0</v>
      </c>
      <c r="P77" s="66">
        <f t="shared" si="12"/>
        <v>0</v>
      </c>
    </row>
    <row r="78" spans="1:16" s="66" customFormat="1" x14ac:dyDescent="0.25">
      <c r="A78" s="65">
        <v>45748</v>
      </c>
      <c r="D78" s="66">
        <f t="shared" si="10"/>
        <v>0</v>
      </c>
      <c r="J78" s="66">
        <f t="shared" si="6"/>
        <v>0</v>
      </c>
      <c r="K78" s="66">
        <f t="shared" si="7"/>
        <v>0</v>
      </c>
      <c r="L78" s="66">
        <f t="shared" si="11"/>
        <v>0</v>
      </c>
      <c r="P78" s="66">
        <f t="shared" si="12"/>
        <v>0</v>
      </c>
    </row>
    <row r="79" spans="1:16" s="66" customFormat="1" x14ac:dyDescent="0.25">
      <c r="A79" s="65">
        <v>45778</v>
      </c>
      <c r="D79" s="66">
        <f t="shared" si="10"/>
        <v>0</v>
      </c>
      <c r="J79" s="66">
        <f t="shared" si="6"/>
        <v>0</v>
      </c>
      <c r="K79" s="66">
        <f t="shared" si="7"/>
        <v>0</v>
      </c>
      <c r="L79" s="66">
        <f t="shared" si="11"/>
        <v>0</v>
      </c>
      <c r="P79" s="66">
        <f t="shared" si="12"/>
        <v>0</v>
      </c>
    </row>
    <row r="80" spans="1:16" s="66" customFormat="1" x14ac:dyDescent="0.25">
      <c r="A80" s="65">
        <v>45809</v>
      </c>
      <c r="D80" s="66">
        <f t="shared" si="10"/>
        <v>0</v>
      </c>
      <c r="J80" s="66">
        <f t="shared" si="6"/>
        <v>0</v>
      </c>
      <c r="K80" s="66">
        <f t="shared" si="7"/>
        <v>0</v>
      </c>
      <c r="L80" s="66">
        <f t="shared" si="11"/>
        <v>0</v>
      </c>
      <c r="P80" s="66">
        <f t="shared" si="12"/>
        <v>0</v>
      </c>
    </row>
    <row r="81" spans="1:16" s="66" customFormat="1" x14ac:dyDescent="0.25">
      <c r="A81" s="65">
        <v>45839</v>
      </c>
      <c r="D81" s="66">
        <f t="shared" si="10"/>
        <v>0</v>
      </c>
      <c r="J81" s="66">
        <f t="shared" si="6"/>
        <v>0</v>
      </c>
      <c r="K81" s="66">
        <f t="shared" si="7"/>
        <v>0</v>
      </c>
      <c r="L81" s="66">
        <f t="shared" si="11"/>
        <v>0</v>
      </c>
      <c r="P81" s="66">
        <f t="shared" si="12"/>
        <v>0</v>
      </c>
    </row>
    <row r="82" spans="1:16" s="66" customFormat="1" x14ac:dyDescent="0.25">
      <c r="A82" s="65">
        <v>45870</v>
      </c>
      <c r="D82" s="66">
        <f t="shared" si="10"/>
        <v>0</v>
      </c>
      <c r="J82" s="66">
        <f t="shared" si="6"/>
        <v>0</v>
      </c>
      <c r="K82" s="66">
        <f t="shared" si="7"/>
        <v>0</v>
      </c>
      <c r="L82" s="66">
        <f t="shared" si="11"/>
        <v>0</v>
      </c>
      <c r="P82" s="66">
        <f t="shared" si="12"/>
        <v>0</v>
      </c>
    </row>
    <row r="83" spans="1:16" s="66" customFormat="1" x14ac:dyDescent="0.25">
      <c r="A83" s="65">
        <v>45901</v>
      </c>
      <c r="D83" s="66">
        <f t="shared" si="10"/>
        <v>0</v>
      </c>
      <c r="J83" s="66">
        <f t="shared" si="6"/>
        <v>0</v>
      </c>
      <c r="K83" s="66">
        <f t="shared" si="7"/>
        <v>0</v>
      </c>
      <c r="L83" s="66">
        <f t="shared" si="11"/>
        <v>0</v>
      </c>
      <c r="P83" s="66">
        <f t="shared" si="12"/>
        <v>0</v>
      </c>
    </row>
    <row r="84" spans="1:16" s="66" customFormat="1" x14ac:dyDescent="0.25">
      <c r="A84" s="65">
        <v>45931</v>
      </c>
      <c r="D84" s="66">
        <f t="shared" si="10"/>
        <v>0</v>
      </c>
      <c r="J84" s="66">
        <f t="shared" si="6"/>
        <v>0</v>
      </c>
      <c r="K84" s="66">
        <f t="shared" si="7"/>
        <v>0</v>
      </c>
      <c r="L84" s="66">
        <f t="shared" si="11"/>
        <v>0</v>
      </c>
      <c r="P84" s="66">
        <f t="shared" si="12"/>
        <v>0</v>
      </c>
    </row>
    <row r="85" spans="1:16" s="66" customFormat="1" x14ac:dyDescent="0.25">
      <c r="A85" s="65">
        <v>45962</v>
      </c>
      <c r="D85" s="66">
        <f t="shared" si="10"/>
        <v>0</v>
      </c>
      <c r="J85" s="66">
        <f t="shared" si="6"/>
        <v>0</v>
      </c>
      <c r="K85" s="66">
        <f t="shared" si="7"/>
        <v>0</v>
      </c>
      <c r="L85" s="66">
        <f t="shared" si="11"/>
        <v>0</v>
      </c>
      <c r="P85" s="66">
        <f t="shared" si="12"/>
        <v>0</v>
      </c>
    </row>
    <row r="86" spans="1:16" s="66" customFormat="1" x14ac:dyDescent="0.25">
      <c r="A86" s="65">
        <v>45992</v>
      </c>
      <c r="D86" s="66">
        <f t="shared" si="10"/>
        <v>0</v>
      </c>
      <c r="J86" s="66">
        <f t="shared" si="6"/>
        <v>0</v>
      </c>
      <c r="K86" s="66">
        <f t="shared" si="7"/>
        <v>0</v>
      </c>
      <c r="L86" s="66">
        <f t="shared" si="11"/>
        <v>0</v>
      </c>
      <c r="P86" s="66">
        <f t="shared" si="12"/>
        <v>0</v>
      </c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  <row r="620" spans="1:1" s="66" customFormat="1" x14ac:dyDescent="0.25">
      <c r="A620"/>
    </row>
    <row r="621" spans="1:1" s="66" customFormat="1" x14ac:dyDescent="0.25">
      <c r="A62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1"/>
  <sheetViews>
    <sheetView workbookViewId="0">
      <selection activeCell="P181" sqref="P181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7" width="11.5703125" bestFit="1" customWidth="1"/>
    <col min="10" max="10" width="12.28515625" bestFit="1" customWidth="1"/>
    <col min="11" max="11" width="11.28515625" bestFit="1" customWidth="1"/>
    <col min="12" max="12" width="9.7109375" bestFit="1" customWidth="1"/>
    <col min="14" max="15" width="10.5703125" bestFit="1" customWidth="1"/>
    <col min="16" max="16" width="11.5703125" bestFit="1" customWidth="1"/>
    <col min="20" max="20" width="9.7109375" bestFit="1" customWidth="1"/>
    <col min="21" max="21" width="11.140625" bestFit="1" customWidth="1"/>
  </cols>
  <sheetData>
    <row r="1" spans="1:21" x14ac:dyDescent="0.25">
      <c r="A1" s="61" t="s">
        <v>79</v>
      </c>
      <c r="R1" s="61" t="s">
        <v>80</v>
      </c>
    </row>
    <row r="3" spans="1:21" x14ac:dyDescent="0.25">
      <c r="B3" s="62">
        <v>18609871</v>
      </c>
      <c r="C3" s="62">
        <v>18609722</v>
      </c>
      <c r="J3" s="62">
        <v>19000921</v>
      </c>
      <c r="K3" s="62">
        <v>19000152</v>
      </c>
      <c r="R3" s="62">
        <v>25301171</v>
      </c>
      <c r="S3" s="62">
        <v>25300712</v>
      </c>
    </row>
    <row r="4" spans="1:21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  <c r="R4" s="64" t="s">
        <v>63</v>
      </c>
      <c r="S4" s="64" t="s">
        <v>64</v>
      </c>
      <c r="T4" s="64" t="s">
        <v>65</v>
      </c>
      <c r="U4" s="64" t="s">
        <v>81</v>
      </c>
    </row>
    <row r="5" spans="1:21" s="66" customFormat="1" x14ac:dyDescent="0.25">
      <c r="A5" s="65">
        <v>43525</v>
      </c>
      <c r="B5" s="66">
        <v>259602</v>
      </c>
      <c r="C5" s="66">
        <v>93175</v>
      </c>
      <c r="D5" s="66">
        <f>SUM(B5:C5)</f>
        <v>352777</v>
      </c>
      <c r="J5" s="66">
        <v>19536.09</v>
      </c>
      <c r="K5" s="66">
        <v>7011.9</v>
      </c>
      <c r="L5" s="66">
        <f>SUM(J5:K5)</f>
        <v>26547.989999999998</v>
      </c>
      <c r="N5" s="66">
        <f>+B5-F5+J5</f>
        <v>279138.09000000003</v>
      </c>
      <c r="O5" s="66">
        <f>+C5-G5+K5</f>
        <v>100186.9</v>
      </c>
      <c r="P5" s="66">
        <f>SUM(N5:O5)</f>
        <v>379324.99</v>
      </c>
      <c r="R5" s="66">
        <v>-93029</v>
      </c>
      <c r="S5" s="66">
        <v>-33390</v>
      </c>
      <c r="T5" s="66">
        <f t="shared" ref="T5:T36" si="0">SUM(R5:S5)</f>
        <v>-126419</v>
      </c>
      <c r="U5" s="66">
        <f>+T5</f>
        <v>-126419</v>
      </c>
    </row>
    <row r="6" spans="1:21" s="66" customFormat="1" x14ac:dyDescent="0.25">
      <c r="A6" s="65">
        <v>43556</v>
      </c>
      <c r="B6" s="66">
        <v>255899</v>
      </c>
      <c r="C6" s="66">
        <v>91708</v>
      </c>
      <c r="D6" s="66">
        <f t="shared" ref="D6:D69" si="1">SUM(B6:C6)</f>
        <v>347607</v>
      </c>
      <c r="J6" s="66">
        <v>-88997.79</v>
      </c>
      <c r="K6" s="66">
        <v>-31923.99</v>
      </c>
      <c r="L6" s="66">
        <f t="shared" ref="L6:L69" si="2">SUM(J6:K6)</f>
        <v>-120921.78</v>
      </c>
      <c r="N6" s="66">
        <f>+N5+B6-F6+J6</f>
        <v>446039.3000000001</v>
      </c>
      <c r="O6" s="66">
        <f>+O5+C6-G6+K6</f>
        <v>159970.91</v>
      </c>
      <c r="P6" s="66">
        <f t="shared" ref="P6:P69" si="3">SUM(N6:O6)</f>
        <v>606010.21000000008</v>
      </c>
      <c r="R6" s="66">
        <v>-91702</v>
      </c>
      <c r="S6" s="66">
        <v>-32864</v>
      </c>
      <c r="T6" s="66">
        <f t="shared" si="0"/>
        <v>-124566</v>
      </c>
      <c r="U6" s="66">
        <f>+T6+U5</f>
        <v>-250985</v>
      </c>
    </row>
    <row r="7" spans="1:21" s="66" customFormat="1" x14ac:dyDescent="0.25">
      <c r="A7" s="65">
        <v>43586</v>
      </c>
      <c r="B7" s="66">
        <v>252197</v>
      </c>
      <c r="C7" s="66">
        <v>90240</v>
      </c>
      <c r="D7" s="66">
        <f t="shared" si="1"/>
        <v>342437</v>
      </c>
      <c r="J7" s="66">
        <v>-33982.410000000003</v>
      </c>
      <c r="K7" s="66">
        <v>-12159.42</v>
      </c>
      <c r="L7" s="66">
        <f t="shared" si="2"/>
        <v>-46141.83</v>
      </c>
      <c r="N7" s="66">
        <f t="shared" ref="N7:O22" si="4">+N6+B7-F7+J7</f>
        <v>664253.89</v>
      </c>
      <c r="O7" s="66">
        <f t="shared" si="4"/>
        <v>238051.49</v>
      </c>
      <c r="P7" s="66">
        <f t="shared" si="3"/>
        <v>902305.38</v>
      </c>
      <c r="R7" s="66">
        <v>-90376</v>
      </c>
      <c r="S7" s="66">
        <v>-32338</v>
      </c>
      <c r="T7" s="66">
        <f t="shared" si="0"/>
        <v>-122714</v>
      </c>
      <c r="U7" s="66">
        <f t="shared" ref="U7:U56" si="5">+T7+U6</f>
        <v>-373699</v>
      </c>
    </row>
    <row r="8" spans="1:21" s="66" customFormat="1" x14ac:dyDescent="0.25">
      <c r="A8" s="65">
        <v>43617</v>
      </c>
      <c r="B8" s="66">
        <v>248495</v>
      </c>
      <c r="C8" s="66">
        <v>88773</v>
      </c>
      <c r="D8" s="66">
        <f t="shared" si="1"/>
        <v>337268</v>
      </c>
      <c r="J8" s="66">
        <v>-33483.660000000003</v>
      </c>
      <c r="K8" s="66">
        <v>-11961.81</v>
      </c>
      <c r="L8" s="66">
        <f t="shared" si="2"/>
        <v>-45445.47</v>
      </c>
      <c r="N8" s="66">
        <f t="shared" si="4"/>
        <v>879265.23</v>
      </c>
      <c r="O8" s="66">
        <f t="shared" si="4"/>
        <v>314862.68</v>
      </c>
      <c r="P8" s="66">
        <f t="shared" si="3"/>
        <v>1194127.9099999999</v>
      </c>
      <c r="R8" s="66">
        <v>-89049</v>
      </c>
      <c r="S8" s="66">
        <v>-31812</v>
      </c>
      <c r="T8" s="66">
        <f t="shared" si="0"/>
        <v>-120861</v>
      </c>
      <c r="U8" s="66">
        <f t="shared" si="5"/>
        <v>-494560</v>
      </c>
    </row>
    <row r="9" spans="1:21" s="66" customFormat="1" x14ac:dyDescent="0.25">
      <c r="A9" s="65">
        <v>43647</v>
      </c>
      <c r="B9" s="66">
        <v>244793</v>
      </c>
      <c r="C9" s="66">
        <v>87306</v>
      </c>
      <c r="D9" s="66">
        <f t="shared" si="1"/>
        <v>332099</v>
      </c>
      <c r="J9" s="66">
        <v>-32984.910000000003</v>
      </c>
      <c r="K9" s="66">
        <v>-11764.2</v>
      </c>
      <c r="L9" s="66">
        <f t="shared" si="2"/>
        <v>-44749.11</v>
      </c>
      <c r="N9" s="66">
        <f t="shared" si="4"/>
        <v>1091073.32</v>
      </c>
      <c r="O9" s="66">
        <f t="shared" si="4"/>
        <v>390404.48</v>
      </c>
      <c r="P9" s="66">
        <f t="shared" si="3"/>
        <v>1481477.8</v>
      </c>
      <c r="R9" s="66">
        <v>-87722</v>
      </c>
      <c r="S9" s="66">
        <v>-31286</v>
      </c>
      <c r="T9" s="66">
        <f t="shared" si="0"/>
        <v>-119008</v>
      </c>
      <c r="U9" s="66">
        <f t="shared" si="5"/>
        <v>-613568</v>
      </c>
    </row>
    <row r="10" spans="1:21" s="66" customFormat="1" x14ac:dyDescent="0.25">
      <c r="A10" s="65">
        <v>43678</v>
      </c>
      <c r="B10" s="66">
        <v>241091</v>
      </c>
      <c r="C10" s="66">
        <v>85838</v>
      </c>
      <c r="D10" s="66">
        <f t="shared" si="1"/>
        <v>326929</v>
      </c>
      <c r="J10" s="66">
        <v>-32485.95</v>
      </c>
      <c r="K10" s="66">
        <v>-11566.38</v>
      </c>
      <c r="L10" s="66">
        <f t="shared" si="2"/>
        <v>-44052.33</v>
      </c>
      <c r="N10" s="66">
        <f t="shared" si="4"/>
        <v>1299678.3700000001</v>
      </c>
      <c r="O10" s="66">
        <f t="shared" si="4"/>
        <v>464676.1</v>
      </c>
      <c r="P10" s="66">
        <f t="shared" si="3"/>
        <v>1764354.4700000002</v>
      </c>
      <c r="R10" s="66">
        <v>-86396</v>
      </c>
      <c r="S10" s="66">
        <v>-30760</v>
      </c>
      <c r="T10" s="66">
        <f t="shared" si="0"/>
        <v>-117156</v>
      </c>
      <c r="U10" s="66">
        <f t="shared" si="5"/>
        <v>-730724</v>
      </c>
    </row>
    <row r="11" spans="1:21" s="66" customFormat="1" x14ac:dyDescent="0.25">
      <c r="A11" s="65">
        <v>43709</v>
      </c>
      <c r="B11" s="66">
        <v>237389</v>
      </c>
      <c r="C11" s="66">
        <v>84371</v>
      </c>
      <c r="D11" s="66">
        <f t="shared" si="1"/>
        <v>321760</v>
      </c>
      <c r="J11" s="66">
        <v>-31987.200000000001</v>
      </c>
      <c r="K11" s="66">
        <v>-11368.56</v>
      </c>
      <c r="L11" s="66">
        <f t="shared" si="2"/>
        <v>-43355.76</v>
      </c>
      <c r="N11" s="66">
        <f t="shared" si="4"/>
        <v>1505080.1700000002</v>
      </c>
      <c r="O11" s="66">
        <f t="shared" si="4"/>
        <v>537678.53999999992</v>
      </c>
      <c r="P11" s="66">
        <f t="shared" si="3"/>
        <v>2042758.71</v>
      </c>
      <c r="R11" s="66">
        <v>-85069</v>
      </c>
      <c r="S11" s="66">
        <v>-30235</v>
      </c>
      <c r="T11" s="66">
        <f t="shared" si="0"/>
        <v>-115304</v>
      </c>
      <c r="U11" s="66">
        <f t="shared" si="5"/>
        <v>-846028</v>
      </c>
    </row>
    <row r="12" spans="1:21" s="66" customFormat="1" x14ac:dyDescent="0.25">
      <c r="A12" s="65">
        <v>43739</v>
      </c>
      <c r="B12" s="66">
        <v>233686</v>
      </c>
      <c r="C12" s="66">
        <v>82903</v>
      </c>
      <c r="D12" s="66">
        <f t="shared" si="1"/>
        <v>316589</v>
      </c>
      <c r="J12" s="66">
        <v>-31488.240000000002</v>
      </c>
      <c r="K12" s="66">
        <v>-11170.74</v>
      </c>
      <c r="L12" s="66">
        <f t="shared" si="2"/>
        <v>-42658.98</v>
      </c>
      <c r="N12" s="66">
        <f t="shared" si="4"/>
        <v>1707277.9300000002</v>
      </c>
      <c r="O12" s="66">
        <f t="shared" si="4"/>
        <v>609410.79999999993</v>
      </c>
      <c r="P12" s="66">
        <f t="shared" si="3"/>
        <v>2316688.73</v>
      </c>
      <c r="R12" s="66">
        <v>-83742</v>
      </c>
      <c r="S12" s="66">
        <v>-29709</v>
      </c>
      <c r="T12" s="66">
        <f t="shared" si="0"/>
        <v>-113451</v>
      </c>
      <c r="U12" s="66">
        <f t="shared" si="5"/>
        <v>-959479</v>
      </c>
    </row>
    <row r="13" spans="1:21" s="66" customFormat="1" x14ac:dyDescent="0.25">
      <c r="A13" s="65">
        <v>43770</v>
      </c>
      <c r="B13" s="66">
        <v>229984</v>
      </c>
      <c r="C13" s="66">
        <v>81436</v>
      </c>
      <c r="D13" s="66">
        <f t="shared" si="1"/>
        <v>311420</v>
      </c>
      <c r="J13" s="66">
        <v>-30989.279999999999</v>
      </c>
      <c r="K13" s="66">
        <v>-10973.13</v>
      </c>
      <c r="L13" s="66">
        <f t="shared" si="2"/>
        <v>-41962.409999999996</v>
      </c>
      <c r="N13" s="66">
        <f t="shared" si="4"/>
        <v>1906272.6500000001</v>
      </c>
      <c r="O13" s="66">
        <f t="shared" si="4"/>
        <v>679873.66999999993</v>
      </c>
      <c r="P13" s="66">
        <f t="shared" si="3"/>
        <v>2586146.3200000003</v>
      </c>
      <c r="R13" s="66">
        <v>-82416</v>
      </c>
      <c r="S13" s="66">
        <v>-29183</v>
      </c>
      <c r="T13" s="66">
        <f t="shared" si="0"/>
        <v>-111599</v>
      </c>
      <c r="U13" s="66">
        <f t="shared" si="5"/>
        <v>-1071078</v>
      </c>
    </row>
    <row r="14" spans="1:21" s="66" customFormat="1" x14ac:dyDescent="0.25">
      <c r="A14" s="65">
        <v>43800</v>
      </c>
      <c r="B14" s="66">
        <v>226282</v>
      </c>
      <c r="C14" s="66">
        <v>79969</v>
      </c>
      <c r="D14" s="66">
        <f t="shared" si="1"/>
        <v>306251</v>
      </c>
      <c r="J14" s="66">
        <v>-30490.53</v>
      </c>
      <c r="K14" s="66">
        <v>-10775.52</v>
      </c>
      <c r="L14" s="66">
        <f t="shared" si="2"/>
        <v>-41266.050000000003</v>
      </c>
      <c r="N14" s="66">
        <f t="shared" si="4"/>
        <v>2102064.1200000006</v>
      </c>
      <c r="O14" s="66">
        <f t="shared" si="4"/>
        <v>749067.14999999991</v>
      </c>
      <c r="P14" s="66">
        <f t="shared" si="3"/>
        <v>2851131.2700000005</v>
      </c>
      <c r="R14" s="66">
        <v>-81089</v>
      </c>
      <c r="S14" s="66">
        <v>-28657</v>
      </c>
      <c r="T14" s="66">
        <f t="shared" si="0"/>
        <v>-109746</v>
      </c>
      <c r="U14" s="66">
        <f t="shared" si="5"/>
        <v>-1180824</v>
      </c>
    </row>
    <row r="15" spans="1:21" s="66" customFormat="1" x14ac:dyDescent="0.25">
      <c r="A15" s="65">
        <v>43831</v>
      </c>
      <c r="B15" s="66">
        <v>222946</v>
      </c>
      <c r="C15" s="66">
        <v>78571</v>
      </c>
      <c r="D15" s="66">
        <f t="shared" si="1"/>
        <v>301517</v>
      </c>
      <c r="J15" s="66">
        <v>-30041.13</v>
      </c>
      <c r="K15" s="66">
        <v>-10587.15</v>
      </c>
      <c r="L15" s="66">
        <f t="shared" si="2"/>
        <v>-40628.28</v>
      </c>
      <c r="N15" s="66">
        <f t="shared" si="4"/>
        <v>2294968.9900000007</v>
      </c>
      <c r="O15" s="66">
        <f t="shared" si="4"/>
        <v>817050.99999999988</v>
      </c>
      <c r="P15" s="66">
        <f t="shared" si="3"/>
        <v>3112019.9900000007</v>
      </c>
      <c r="R15" s="66">
        <v>-79893</v>
      </c>
      <c r="S15" s="66">
        <v>-28156</v>
      </c>
      <c r="T15" s="66">
        <f t="shared" si="0"/>
        <v>-108049</v>
      </c>
      <c r="U15" s="66">
        <f t="shared" si="5"/>
        <v>-1288873</v>
      </c>
    </row>
    <row r="16" spans="1:21" s="66" customFormat="1" x14ac:dyDescent="0.25">
      <c r="A16" s="65">
        <v>43862</v>
      </c>
      <c r="B16" s="66">
        <v>219610</v>
      </c>
      <c r="C16" s="66">
        <v>77173</v>
      </c>
      <c r="D16" s="66">
        <f t="shared" si="1"/>
        <v>296783</v>
      </c>
      <c r="J16" s="66">
        <v>-29591.52</v>
      </c>
      <c r="K16" s="66">
        <v>-10398.780000000001</v>
      </c>
      <c r="L16" s="66">
        <f t="shared" si="2"/>
        <v>-39990.300000000003</v>
      </c>
      <c r="N16" s="66">
        <f t="shared" si="4"/>
        <v>2484987.4700000007</v>
      </c>
      <c r="O16" s="66">
        <f t="shared" si="4"/>
        <v>883825.21999999986</v>
      </c>
      <c r="P16" s="66">
        <f t="shared" si="3"/>
        <v>3368812.6900000004</v>
      </c>
      <c r="R16" s="66">
        <v>-78698</v>
      </c>
      <c r="S16" s="66">
        <v>-27655</v>
      </c>
      <c r="T16" s="66">
        <f t="shared" si="0"/>
        <v>-106353</v>
      </c>
      <c r="U16" s="66">
        <f t="shared" si="5"/>
        <v>-1395226</v>
      </c>
    </row>
    <row r="17" spans="1:21" s="66" customFormat="1" x14ac:dyDescent="0.25">
      <c r="A17" s="65">
        <v>43891</v>
      </c>
      <c r="B17" s="66">
        <v>216273</v>
      </c>
      <c r="C17" s="66">
        <v>75775</v>
      </c>
      <c r="D17" s="66">
        <f t="shared" si="1"/>
        <v>292048</v>
      </c>
      <c r="J17" s="66">
        <v>-29141.91</v>
      </c>
      <c r="K17" s="66">
        <v>-10210.41</v>
      </c>
      <c r="L17" s="66">
        <f t="shared" si="2"/>
        <v>-39352.32</v>
      </c>
      <c r="N17" s="66">
        <f t="shared" si="4"/>
        <v>2672118.5600000005</v>
      </c>
      <c r="O17" s="66">
        <f t="shared" si="4"/>
        <v>949389.80999999982</v>
      </c>
      <c r="P17" s="66">
        <f t="shared" si="3"/>
        <v>3621508.37</v>
      </c>
      <c r="R17" s="66">
        <v>-77502</v>
      </c>
      <c r="S17" s="66">
        <v>-27154</v>
      </c>
      <c r="T17" s="66">
        <f t="shared" si="0"/>
        <v>-104656</v>
      </c>
      <c r="U17" s="66">
        <f t="shared" si="5"/>
        <v>-1499882</v>
      </c>
    </row>
    <row r="18" spans="1:21" s="66" customFormat="1" x14ac:dyDescent="0.25">
      <c r="A18" s="65">
        <v>43922</v>
      </c>
      <c r="B18" s="66">
        <v>0</v>
      </c>
      <c r="C18" s="66">
        <v>0</v>
      </c>
      <c r="D18" s="66">
        <f t="shared" si="1"/>
        <v>0</v>
      </c>
      <c r="J18" s="66">
        <v>0</v>
      </c>
      <c r="K18" s="66">
        <v>0</v>
      </c>
      <c r="L18" s="66">
        <f t="shared" si="2"/>
        <v>0</v>
      </c>
      <c r="N18" s="66">
        <f t="shared" si="4"/>
        <v>2672118.5600000005</v>
      </c>
      <c r="O18" s="66">
        <f t="shared" si="4"/>
        <v>949389.80999999982</v>
      </c>
      <c r="P18" s="66">
        <f t="shared" si="3"/>
        <v>3621508.37</v>
      </c>
      <c r="R18" s="66">
        <v>0</v>
      </c>
      <c r="S18" s="66">
        <v>0</v>
      </c>
      <c r="T18" s="66">
        <f t="shared" si="0"/>
        <v>0</v>
      </c>
      <c r="U18" s="66">
        <f t="shared" si="5"/>
        <v>-1499882</v>
      </c>
    </row>
    <row r="19" spans="1:21" s="66" customFormat="1" x14ac:dyDescent="0.25">
      <c r="A19" s="65">
        <v>43952</v>
      </c>
      <c r="B19" s="66">
        <v>0</v>
      </c>
      <c r="C19" s="66">
        <v>0</v>
      </c>
      <c r="D19" s="66">
        <f t="shared" si="1"/>
        <v>0</v>
      </c>
      <c r="F19"/>
      <c r="G19"/>
      <c r="J19" s="66">
        <v>0</v>
      </c>
      <c r="K19" s="66">
        <v>0</v>
      </c>
      <c r="L19" s="66">
        <f t="shared" si="2"/>
        <v>0</v>
      </c>
      <c r="N19" s="66">
        <f t="shared" si="4"/>
        <v>2672118.5600000005</v>
      </c>
      <c r="O19" s="66">
        <f t="shared" si="4"/>
        <v>949389.80999999982</v>
      </c>
      <c r="P19" s="66">
        <f t="shared" si="3"/>
        <v>3621508.37</v>
      </c>
      <c r="R19" s="66">
        <v>0</v>
      </c>
      <c r="S19" s="66">
        <v>0</v>
      </c>
      <c r="T19" s="66">
        <f t="shared" si="0"/>
        <v>0</v>
      </c>
      <c r="U19" s="66">
        <f t="shared" si="5"/>
        <v>-1499882</v>
      </c>
    </row>
    <row r="20" spans="1:21" s="66" customFormat="1" x14ac:dyDescent="0.25">
      <c r="A20" s="65">
        <v>43983</v>
      </c>
      <c r="B20" s="66">
        <v>0</v>
      </c>
      <c r="C20" s="66">
        <v>0</v>
      </c>
      <c r="D20" s="66">
        <f t="shared" si="1"/>
        <v>0</v>
      </c>
      <c r="F20"/>
      <c r="G20"/>
      <c r="J20" s="66">
        <v>0</v>
      </c>
      <c r="K20" s="66">
        <v>0</v>
      </c>
      <c r="L20" s="66">
        <f t="shared" si="2"/>
        <v>0</v>
      </c>
      <c r="N20" s="66">
        <f t="shared" si="4"/>
        <v>2672118.5600000005</v>
      </c>
      <c r="O20" s="66">
        <f t="shared" si="4"/>
        <v>949389.80999999982</v>
      </c>
      <c r="P20" s="66">
        <f t="shared" si="3"/>
        <v>3621508.37</v>
      </c>
      <c r="R20" s="66">
        <v>0</v>
      </c>
      <c r="S20" s="66">
        <v>0</v>
      </c>
      <c r="T20" s="66">
        <f t="shared" si="0"/>
        <v>0</v>
      </c>
      <c r="U20" s="66">
        <f t="shared" si="5"/>
        <v>-1499882</v>
      </c>
    </row>
    <row r="21" spans="1:21" s="66" customFormat="1" x14ac:dyDescent="0.25">
      <c r="A21" s="65">
        <v>44013</v>
      </c>
      <c r="B21" s="66">
        <v>0</v>
      </c>
      <c r="C21" s="66">
        <v>0</v>
      </c>
      <c r="D21" s="66">
        <f t="shared" si="1"/>
        <v>0</v>
      </c>
      <c r="F21"/>
      <c r="G21"/>
      <c r="J21" s="66">
        <v>0</v>
      </c>
      <c r="K21" s="66">
        <v>0</v>
      </c>
      <c r="L21" s="66">
        <f t="shared" si="2"/>
        <v>0</v>
      </c>
      <c r="N21" s="66">
        <f t="shared" si="4"/>
        <v>2672118.5600000005</v>
      </c>
      <c r="O21" s="66">
        <f t="shared" si="4"/>
        <v>949389.80999999982</v>
      </c>
      <c r="P21" s="66">
        <f t="shared" si="3"/>
        <v>3621508.37</v>
      </c>
      <c r="R21" s="66">
        <v>0</v>
      </c>
      <c r="S21" s="66">
        <v>0</v>
      </c>
      <c r="T21" s="66">
        <f t="shared" si="0"/>
        <v>0</v>
      </c>
      <c r="U21" s="66">
        <f t="shared" si="5"/>
        <v>-1499882</v>
      </c>
    </row>
    <row r="22" spans="1:21" s="66" customFormat="1" x14ac:dyDescent="0.25">
      <c r="A22" s="65">
        <v>44044</v>
      </c>
      <c r="B22" s="66">
        <v>0</v>
      </c>
      <c r="C22" s="66">
        <v>0</v>
      </c>
      <c r="D22" s="66">
        <f t="shared" si="1"/>
        <v>0</v>
      </c>
      <c r="F22"/>
      <c r="G22"/>
      <c r="J22" s="66">
        <v>0</v>
      </c>
      <c r="K22" s="66">
        <v>0</v>
      </c>
      <c r="L22" s="66">
        <f t="shared" si="2"/>
        <v>0</v>
      </c>
      <c r="N22" s="66">
        <f t="shared" si="4"/>
        <v>2672118.5600000005</v>
      </c>
      <c r="O22" s="66">
        <f t="shared" si="4"/>
        <v>949389.80999999982</v>
      </c>
      <c r="P22" s="66">
        <f t="shared" si="3"/>
        <v>3621508.37</v>
      </c>
      <c r="R22" s="66">
        <v>0</v>
      </c>
      <c r="S22" s="66">
        <v>0</v>
      </c>
      <c r="T22" s="66">
        <f t="shared" si="0"/>
        <v>0</v>
      </c>
      <c r="U22" s="66">
        <f t="shared" si="5"/>
        <v>-1499882</v>
      </c>
    </row>
    <row r="23" spans="1:21" s="66" customFormat="1" x14ac:dyDescent="0.25">
      <c r="A23" s="65">
        <v>44075</v>
      </c>
      <c r="B23" s="66">
        <v>0</v>
      </c>
      <c r="C23" s="66">
        <v>0</v>
      </c>
      <c r="D23" s="66">
        <f t="shared" si="1"/>
        <v>0</v>
      </c>
      <c r="F23"/>
      <c r="G23"/>
      <c r="J23" s="66">
        <v>0</v>
      </c>
      <c r="K23" s="66">
        <v>0</v>
      </c>
      <c r="L23" s="66">
        <f t="shared" si="2"/>
        <v>0</v>
      </c>
      <c r="N23" s="66">
        <f t="shared" ref="N23:O38" si="6">+N22+B23-F23+J23</f>
        <v>2672118.5600000005</v>
      </c>
      <c r="O23" s="66">
        <f t="shared" si="6"/>
        <v>949389.80999999982</v>
      </c>
      <c r="P23" s="66">
        <f t="shared" si="3"/>
        <v>3621508.37</v>
      </c>
      <c r="R23" s="66">
        <v>0</v>
      </c>
      <c r="S23" s="66">
        <v>0</v>
      </c>
      <c r="T23" s="66">
        <f t="shared" si="0"/>
        <v>0</v>
      </c>
      <c r="U23" s="66">
        <f t="shared" si="5"/>
        <v>-1499882</v>
      </c>
    </row>
    <row r="24" spans="1:21" s="66" customFormat="1" x14ac:dyDescent="0.25">
      <c r="A24" s="65">
        <v>44105</v>
      </c>
      <c r="B24" s="66">
        <v>0</v>
      </c>
      <c r="C24" s="66">
        <v>0</v>
      </c>
      <c r="D24" s="66">
        <f t="shared" si="1"/>
        <v>0</v>
      </c>
      <c r="F24"/>
      <c r="G24"/>
      <c r="J24" s="66">
        <v>0</v>
      </c>
      <c r="K24" s="66">
        <v>0</v>
      </c>
      <c r="L24" s="66">
        <f t="shared" si="2"/>
        <v>0</v>
      </c>
      <c r="N24" s="66">
        <f t="shared" si="6"/>
        <v>2672118.5600000005</v>
      </c>
      <c r="O24" s="66">
        <f t="shared" si="6"/>
        <v>949389.80999999982</v>
      </c>
      <c r="P24" s="66">
        <f t="shared" si="3"/>
        <v>3621508.37</v>
      </c>
      <c r="R24" s="66">
        <v>0</v>
      </c>
      <c r="S24" s="66">
        <v>0</v>
      </c>
      <c r="T24" s="66">
        <f t="shared" si="0"/>
        <v>0</v>
      </c>
      <c r="U24" s="66">
        <f t="shared" si="5"/>
        <v>-1499882</v>
      </c>
    </row>
    <row r="25" spans="1:21" s="66" customFormat="1" x14ac:dyDescent="0.25">
      <c r="A25" s="65">
        <v>44136</v>
      </c>
      <c r="B25" s="66">
        <v>0</v>
      </c>
      <c r="C25" s="66">
        <v>0</v>
      </c>
      <c r="D25" s="66">
        <f t="shared" si="1"/>
        <v>0</v>
      </c>
      <c r="F25"/>
      <c r="G25"/>
      <c r="J25" s="66">
        <v>0</v>
      </c>
      <c r="K25" s="66">
        <v>0</v>
      </c>
      <c r="L25" s="66">
        <f t="shared" si="2"/>
        <v>0</v>
      </c>
      <c r="N25" s="66">
        <f t="shared" si="6"/>
        <v>2672118.5600000005</v>
      </c>
      <c r="O25" s="66">
        <f t="shared" si="6"/>
        <v>949389.80999999982</v>
      </c>
      <c r="P25" s="66">
        <f t="shared" si="3"/>
        <v>3621508.37</v>
      </c>
      <c r="R25" s="66">
        <v>0</v>
      </c>
      <c r="S25" s="66">
        <v>0</v>
      </c>
      <c r="T25" s="66">
        <f t="shared" si="0"/>
        <v>0</v>
      </c>
      <c r="U25" s="66">
        <f t="shared" si="5"/>
        <v>-1499882</v>
      </c>
    </row>
    <row r="26" spans="1:21" s="66" customFormat="1" x14ac:dyDescent="0.25">
      <c r="A26" s="65">
        <v>44166</v>
      </c>
      <c r="B26" s="66">
        <v>0</v>
      </c>
      <c r="C26" s="66">
        <v>0</v>
      </c>
      <c r="D26" s="66">
        <f t="shared" si="1"/>
        <v>0</v>
      </c>
      <c r="J26" s="66">
        <v>0</v>
      </c>
      <c r="K26" s="66">
        <v>0</v>
      </c>
      <c r="L26" s="66">
        <f t="shared" si="2"/>
        <v>0</v>
      </c>
      <c r="N26" s="66">
        <f t="shared" si="6"/>
        <v>2672118.5600000005</v>
      </c>
      <c r="O26" s="66">
        <f t="shared" si="6"/>
        <v>949389.80999999982</v>
      </c>
      <c r="P26" s="66">
        <f t="shared" si="3"/>
        <v>3621508.37</v>
      </c>
      <c r="R26" s="66">
        <v>0</v>
      </c>
      <c r="S26" s="66">
        <v>0</v>
      </c>
      <c r="T26" s="66">
        <f t="shared" si="0"/>
        <v>0</v>
      </c>
      <c r="U26" s="66">
        <f t="shared" si="5"/>
        <v>-1499882</v>
      </c>
    </row>
    <row r="27" spans="1:21" s="66" customFormat="1" x14ac:dyDescent="0.25">
      <c r="A27" s="65">
        <v>44197</v>
      </c>
      <c r="D27" s="66">
        <f t="shared" si="1"/>
        <v>0</v>
      </c>
      <c r="J27" s="66">
        <f t="shared" ref="J27:J86" si="7">-B27*$J$3+F27*$J$3</f>
        <v>0</v>
      </c>
      <c r="K27" s="66">
        <f t="shared" ref="K27:K86" si="8">-C27*$K$3+G27*$K$3</f>
        <v>0</v>
      </c>
      <c r="L27" s="66">
        <f t="shared" si="2"/>
        <v>0</v>
      </c>
      <c r="N27" s="66">
        <f t="shared" si="6"/>
        <v>2672118.5600000005</v>
      </c>
      <c r="O27" s="66">
        <f t="shared" si="6"/>
        <v>949389.80999999982</v>
      </c>
      <c r="P27" s="66">
        <f t="shared" si="3"/>
        <v>3621508.37</v>
      </c>
      <c r="T27" s="66">
        <f t="shared" si="0"/>
        <v>0</v>
      </c>
      <c r="U27" s="66">
        <f t="shared" si="5"/>
        <v>-1499882</v>
      </c>
    </row>
    <row r="28" spans="1:21" s="66" customFormat="1" x14ac:dyDescent="0.25">
      <c r="A28" s="65">
        <v>44228</v>
      </c>
      <c r="D28" s="66">
        <f t="shared" si="1"/>
        <v>0</v>
      </c>
      <c r="J28" s="66">
        <f t="shared" si="7"/>
        <v>0</v>
      </c>
      <c r="K28" s="66">
        <f t="shared" si="8"/>
        <v>0</v>
      </c>
      <c r="L28" s="66">
        <f t="shared" si="2"/>
        <v>0</v>
      </c>
      <c r="N28" s="66">
        <f t="shared" si="6"/>
        <v>2672118.5600000005</v>
      </c>
      <c r="O28" s="66">
        <f t="shared" si="6"/>
        <v>949389.80999999982</v>
      </c>
      <c r="P28" s="66">
        <f t="shared" si="3"/>
        <v>3621508.37</v>
      </c>
      <c r="T28" s="66">
        <f t="shared" si="0"/>
        <v>0</v>
      </c>
      <c r="U28" s="66">
        <f t="shared" si="5"/>
        <v>-1499882</v>
      </c>
    </row>
    <row r="29" spans="1:21" s="66" customFormat="1" x14ac:dyDescent="0.25">
      <c r="A29" s="65">
        <v>44256</v>
      </c>
      <c r="D29" s="66">
        <f t="shared" si="1"/>
        <v>0</v>
      </c>
      <c r="J29" s="66">
        <f t="shared" si="7"/>
        <v>0</v>
      </c>
      <c r="K29" s="66">
        <f t="shared" si="8"/>
        <v>0</v>
      </c>
      <c r="L29" s="66">
        <f t="shared" si="2"/>
        <v>0</v>
      </c>
      <c r="N29" s="66">
        <f t="shared" si="6"/>
        <v>2672118.5600000005</v>
      </c>
      <c r="O29" s="66">
        <f t="shared" si="6"/>
        <v>949389.80999999982</v>
      </c>
      <c r="P29" s="66">
        <f t="shared" si="3"/>
        <v>3621508.37</v>
      </c>
      <c r="T29" s="66">
        <f t="shared" si="0"/>
        <v>0</v>
      </c>
      <c r="U29" s="66">
        <f t="shared" si="5"/>
        <v>-1499882</v>
      </c>
    </row>
    <row r="30" spans="1:21" s="66" customFormat="1" x14ac:dyDescent="0.25">
      <c r="A30" s="65">
        <v>44287</v>
      </c>
      <c r="D30" s="66">
        <f t="shared" si="1"/>
        <v>0</v>
      </c>
      <c r="J30" s="66">
        <f t="shared" si="7"/>
        <v>0</v>
      </c>
      <c r="K30" s="66">
        <f t="shared" si="8"/>
        <v>0</v>
      </c>
      <c r="L30" s="66">
        <f t="shared" si="2"/>
        <v>0</v>
      </c>
      <c r="N30" s="66">
        <f t="shared" si="6"/>
        <v>2672118.5600000005</v>
      </c>
      <c r="O30" s="66">
        <f t="shared" si="6"/>
        <v>949389.80999999982</v>
      </c>
      <c r="P30" s="66">
        <f t="shared" si="3"/>
        <v>3621508.37</v>
      </c>
      <c r="T30" s="66">
        <f t="shared" si="0"/>
        <v>0</v>
      </c>
      <c r="U30" s="66">
        <f t="shared" si="5"/>
        <v>-1499882</v>
      </c>
    </row>
    <row r="31" spans="1:21" s="66" customFormat="1" x14ac:dyDescent="0.25">
      <c r="A31" s="65">
        <v>44317</v>
      </c>
      <c r="D31" s="66">
        <f t="shared" si="1"/>
        <v>0</v>
      </c>
      <c r="J31" s="66">
        <f t="shared" si="7"/>
        <v>0</v>
      </c>
      <c r="K31" s="66">
        <f t="shared" si="8"/>
        <v>0</v>
      </c>
      <c r="L31" s="66">
        <f t="shared" si="2"/>
        <v>0</v>
      </c>
      <c r="N31" s="66">
        <f t="shared" si="6"/>
        <v>2672118.5600000005</v>
      </c>
      <c r="O31" s="66">
        <f t="shared" si="6"/>
        <v>949389.80999999982</v>
      </c>
      <c r="P31" s="66">
        <f t="shared" si="3"/>
        <v>3621508.37</v>
      </c>
      <c r="T31" s="66">
        <f t="shared" si="0"/>
        <v>0</v>
      </c>
      <c r="U31" s="66">
        <f t="shared" si="5"/>
        <v>-1499882</v>
      </c>
    </row>
    <row r="32" spans="1:21" s="66" customFormat="1" x14ac:dyDescent="0.25">
      <c r="A32" s="65">
        <v>44348</v>
      </c>
      <c r="D32" s="66">
        <f t="shared" si="1"/>
        <v>0</v>
      </c>
      <c r="J32" s="66">
        <f t="shared" si="7"/>
        <v>0</v>
      </c>
      <c r="K32" s="66">
        <f t="shared" si="8"/>
        <v>0</v>
      </c>
      <c r="L32" s="66">
        <f t="shared" si="2"/>
        <v>0</v>
      </c>
      <c r="N32" s="66">
        <f t="shared" si="6"/>
        <v>2672118.5600000005</v>
      </c>
      <c r="O32" s="66">
        <f t="shared" si="6"/>
        <v>949389.80999999982</v>
      </c>
      <c r="P32" s="66">
        <f t="shared" si="3"/>
        <v>3621508.37</v>
      </c>
      <c r="T32" s="66">
        <f t="shared" si="0"/>
        <v>0</v>
      </c>
      <c r="U32" s="66">
        <f t="shared" si="5"/>
        <v>-1499882</v>
      </c>
    </row>
    <row r="33" spans="1:21" s="66" customFormat="1" x14ac:dyDescent="0.25">
      <c r="A33" s="65">
        <v>44378</v>
      </c>
      <c r="D33" s="66">
        <f t="shared" si="1"/>
        <v>0</v>
      </c>
      <c r="J33" s="66">
        <f t="shared" si="7"/>
        <v>0</v>
      </c>
      <c r="K33" s="66">
        <f t="shared" si="8"/>
        <v>0</v>
      </c>
      <c r="L33" s="66">
        <f t="shared" si="2"/>
        <v>0</v>
      </c>
      <c r="N33" s="66">
        <f t="shared" si="6"/>
        <v>2672118.5600000005</v>
      </c>
      <c r="O33" s="66">
        <f t="shared" si="6"/>
        <v>949389.80999999982</v>
      </c>
      <c r="P33" s="66">
        <f t="shared" si="3"/>
        <v>3621508.37</v>
      </c>
      <c r="T33" s="66">
        <f t="shared" si="0"/>
        <v>0</v>
      </c>
      <c r="U33" s="66">
        <f t="shared" si="5"/>
        <v>-1499882</v>
      </c>
    </row>
    <row r="34" spans="1:21" s="66" customFormat="1" x14ac:dyDescent="0.25">
      <c r="A34" s="65">
        <v>44409</v>
      </c>
      <c r="D34" s="66">
        <f t="shared" si="1"/>
        <v>0</v>
      </c>
      <c r="J34" s="66">
        <f t="shared" si="7"/>
        <v>0</v>
      </c>
      <c r="K34" s="66">
        <f t="shared" si="8"/>
        <v>0</v>
      </c>
      <c r="L34" s="66">
        <f t="shared" si="2"/>
        <v>0</v>
      </c>
      <c r="N34" s="66">
        <f t="shared" si="6"/>
        <v>2672118.5600000005</v>
      </c>
      <c r="O34" s="66">
        <f t="shared" si="6"/>
        <v>949389.80999999982</v>
      </c>
      <c r="P34" s="66">
        <f t="shared" si="3"/>
        <v>3621508.37</v>
      </c>
      <c r="T34" s="66">
        <f t="shared" si="0"/>
        <v>0</v>
      </c>
      <c r="U34" s="66">
        <f t="shared" si="5"/>
        <v>-1499882</v>
      </c>
    </row>
    <row r="35" spans="1:21" s="66" customFormat="1" x14ac:dyDescent="0.25">
      <c r="A35" s="65">
        <v>44440</v>
      </c>
      <c r="D35" s="66">
        <f t="shared" si="1"/>
        <v>0</v>
      </c>
      <c r="J35" s="66">
        <f t="shared" si="7"/>
        <v>0</v>
      </c>
      <c r="K35" s="66">
        <f t="shared" si="8"/>
        <v>0</v>
      </c>
      <c r="L35" s="66">
        <f t="shared" si="2"/>
        <v>0</v>
      </c>
      <c r="N35" s="66">
        <f t="shared" si="6"/>
        <v>2672118.5600000005</v>
      </c>
      <c r="O35" s="66">
        <f t="shared" si="6"/>
        <v>949389.80999999982</v>
      </c>
      <c r="P35" s="66">
        <f t="shared" si="3"/>
        <v>3621508.37</v>
      </c>
      <c r="T35" s="66">
        <f t="shared" si="0"/>
        <v>0</v>
      </c>
      <c r="U35" s="66">
        <f t="shared" si="5"/>
        <v>-1499882</v>
      </c>
    </row>
    <row r="36" spans="1:21" s="66" customFormat="1" x14ac:dyDescent="0.25">
      <c r="A36" s="65">
        <v>44470</v>
      </c>
      <c r="D36" s="66">
        <f t="shared" si="1"/>
        <v>0</v>
      </c>
      <c r="J36" s="66">
        <f t="shared" si="7"/>
        <v>0</v>
      </c>
      <c r="K36" s="66">
        <f t="shared" si="8"/>
        <v>0</v>
      </c>
      <c r="L36" s="66">
        <f t="shared" si="2"/>
        <v>0</v>
      </c>
      <c r="N36" s="66">
        <f t="shared" si="6"/>
        <v>2672118.5600000005</v>
      </c>
      <c r="O36" s="66">
        <f t="shared" si="6"/>
        <v>949389.80999999982</v>
      </c>
      <c r="P36" s="66">
        <f t="shared" si="3"/>
        <v>3621508.37</v>
      </c>
      <c r="T36" s="66">
        <f t="shared" si="0"/>
        <v>0</v>
      </c>
      <c r="U36" s="66">
        <f t="shared" si="5"/>
        <v>-1499882</v>
      </c>
    </row>
    <row r="37" spans="1:21" s="66" customFormat="1" x14ac:dyDescent="0.25">
      <c r="A37" s="65">
        <v>44501</v>
      </c>
      <c r="D37" s="66">
        <f t="shared" si="1"/>
        <v>0</v>
      </c>
      <c r="J37" s="66">
        <f t="shared" si="7"/>
        <v>0</v>
      </c>
      <c r="K37" s="66">
        <f t="shared" si="8"/>
        <v>0</v>
      </c>
      <c r="L37" s="66">
        <f t="shared" si="2"/>
        <v>0</v>
      </c>
      <c r="N37" s="66">
        <f t="shared" si="6"/>
        <v>2672118.5600000005</v>
      </c>
      <c r="O37" s="66">
        <f t="shared" si="6"/>
        <v>949389.80999999982</v>
      </c>
      <c r="P37" s="66">
        <f t="shared" si="3"/>
        <v>3621508.37</v>
      </c>
      <c r="T37" s="66">
        <f t="shared" ref="T37:T86" si="9">SUM(R37:S37)</f>
        <v>0</v>
      </c>
      <c r="U37" s="66">
        <f t="shared" si="5"/>
        <v>-1499882</v>
      </c>
    </row>
    <row r="38" spans="1:21" s="66" customFormat="1" x14ac:dyDescent="0.25">
      <c r="A38" s="65">
        <v>44531</v>
      </c>
      <c r="D38" s="66">
        <f t="shared" si="1"/>
        <v>0</v>
      </c>
      <c r="J38" s="66">
        <f t="shared" si="7"/>
        <v>0</v>
      </c>
      <c r="K38" s="66">
        <f t="shared" si="8"/>
        <v>0</v>
      </c>
      <c r="L38" s="66">
        <f t="shared" si="2"/>
        <v>0</v>
      </c>
      <c r="N38" s="66">
        <f t="shared" si="6"/>
        <v>2672118.5600000005</v>
      </c>
      <c r="O38" s="66">
        <f t="shared" si="6"/>
        <v>949389.80999999982</v>
      </c>
      <c r="P38" s="66">
        <f t="shared" si="3"/>
        <v>3621508.37</v>
      </c>
      <c r="T38" s="66">
        <f t="shared" si="9"/>
        <v>0</v>
      </c>
      <c r="U38" s="66">
        <f t="shared" si="5"/>
        <v>-1499882</v>
      </c>
    </row>
    <row r="39" spans="1:21" s="66" customFormat="1" x14ac:dyDescent="0.25">
      <c r="A39" s="65">
        <v>44562</v>
      </c>
      <c r="D39" s="66">
        <f t="shared" si="1"/>
        <v>0</v>
      </c>
      <c r="J39" s="66">
        <f t="shared" si="7"/>
        <v>0</v>
      </c>
      <c r="K39" s="66">
        <f t="shared" si="8"/>
        <v>0</v>
      </c>
      <c r="L39" s="66">
        <f t="shared" si="2"/>
        <v>0</v>
      </c>
      <c r="N39" s="66">
        <f t="shared" ref="N39:O54" si="10">+N38+B39-F39+J39</f>
        <v>2672118.5600000005</v>
      </c>
      <c r="O39" s="66">
        <f t="shared" si="10"/>
        <v>949389.80999999982</v>
      </c>
      <c r="P39" s="66">
        <f t="shared" si="3"/>
        <v>3621508.37</v>
      </c>
      <c r="T39" s="66">
        <f t="shared" si="9"/>
        <v>0</v>
      </c>
      <c r="U39" s="66">
        <f t="shared" si="5"/>
        <v>-1499882</v>
      </c>
    </row>
    <row r="40" spans="1:21" s="66" customFormat="1" x14ac:dyDescent="0.25">
      <c r="A40" s="65">
        <v>44593</v>
      </c>
      <c r="D40" s="66">
        <f t="shared" si="1"/>
        <v>0</v>
      </c>
      <c r="J40" s="66">
        <f t="shared" si="7"/>
        <v>0</v>
      </c>
      <c r="K40" s="66">
        <f t="shared" si="8"/>
        <v>0</v>
      </c>
      <c r="L40" s="66">
        <f t="shared" si="2"/>
        <v>0</v>
      </c>
      <c r="N40" s="66">
        <f t="shared" si="10"/>
        <v>2672118.5600000005</v>
      </c>
      <c r="O40" s="66">
        <f t="shared" si="10"/>
        <v>949389.80999999982</v>
      </c>
      <c r="P40" s="66">
        <f t="shared" si="3"/>
        <v>3621508.37</v>
      </c>
      <c r="T40" s="66">
        <f t="shared" si="9"/>
        <v>0</v>
      </c>
      <c r="U40" s="66">
        <f t="shared" si="5"/>
        <v>-1499882</v>
      </c>
    </row>
    <row r="41" spans="1:21" s="66" customFormat="1" x14ac:dyDescent="0.25">
      <c r="A41" s="65">
        <v>44621</v>
      </c>
      <c r="D41" s="66">
        <f t="shared" si="1"/>
        <v>0</v>
      </c>
      <c r="J41" s="66">
        <f t="shared" si="7"/>
        <v>0</v>
      </c>
      <c r="K41" s="66">
        <f t="shared" si="8"/>
        <v>0</v>
      </c>
      <c r="L41" s="66">
        <f t="shared" si="2"/>
        <v>0</v>
      </c>
      <c r="N41" s="66">
        <f t="shared" si="10"/>
        <v>2672118.5600000005</v>
      </c>
      <c r="O41" s="66">
        <f t="shared" si="10"/>
        <v>949389.80999999982</v>
      </c>
      <c r="P41" s="66">
        <f t="shared" si="3"/>
        <v>3621508.37</v>
      </c>
      <c r="T41" s="66">
        <f t="shared" si="9"/>
        <v>0</v>
      </c>
      <c r="U41" s="66">
        <f t="shared" si="5"/>
        <v>-1499882</v>
      </c>
    </row>
    <row r="42" spans="1:21" s="66" customFormat="1" x14ac:dyDescent="0.25">
      <c r="A42" s="65">
        <v>44652</v>
      </c>
      <c r="D42" s="66">
        <f t="shared" si="1"/>
        <v>0</v>
      </c>
      <c r="J42" s="66">
        <f t="shared" si="7"/>
        <v>0</v>
      </c>
      <c r="K42" s="66">
        <f t="shared" si="8"/>
        <v>0</v>
      </c>
      <c r="L42" s="66">
        <f t="shared" si="2"/>
        <v>0</v>
      </c>
      <c r="N42" s="66">
        <f t="shared" si="10"/>
        <v>2672118.5600000005</v>
      </c>
      <c r="O42" s="66">
        <f t="shared" si="10"/>
        <v>949389.80999999982</v>
      </c>
      <c r="P42" s="66">
        <f t="shared" si="3"/>
        <v>3621508.37</v>
      </c>
      <c r="T42" s="66">
        <f t="shared" si="9"/>
        <v>0</v>
      </c>
      <c r="U42" s="66">
        <f t="shared" si="5"/>
        <v>-1499882</v>
      </c>
    </row>
    <row r="43" spans="1:21" s="66" customFormat="1" x14ac:dyDescent="0.25">
      <c r="A43" s="65">
        <v>44682</v>
      </c>
      <c r="D43" s="66">
        <f t="shared" si="1"/>
        <v>0</v>
      </c>
      <c r="J43" s="66">
        <f t="shared" si="7"/>
        <v>0</v>
      </c>
      <c r="K43" s="66">
        <f t="shared" si="8"/>
        <v>0</v>
      </c>
      <c r="L43" s="66">
        <f t="shared" si="2"/>
        <v>0</v>
      </c>
      <c r="N43" s="66">
        <f t="shared" si="10"/>
        <v>2672118.5600000005</v>
      </c>
      <c r="O43" s="66">
        <f t="shared" si="10"/>
        <v>949389.80999999982</v>
      </c>
      <c r="P43" s="66">
        <f t="shared" si="3"/>
        <v>3621508.37</v>
      </c>
      <c r="T43" s="66">
        <f t="shared" si="9"/>
        <v>0</v>
      </c>
      <c r="U43" s="66">
        <f t="shared" si="5"/>
        <v>-1499882</v>
      </c>
    </row>
    <row r="44" spans="1:21" s="66" customFormat="1" x14ac:dyDescent="0.25">
      <c r="A44" s="65">
        <v>44713</v>
      </c>
      <c r="D44" s="66">
        <f t="shared" si="1"/>
        <v>0</v>
      </c>
      <c r="J44" s="66">
        <f t="shared" si="7"/>
        <v>0</v>
      </c>
      <c r="K44" s="66">
        <f t="shared" si="8"/>
        <v>0</v>
      </c>
      <c r="L44" s="66">
        <f t="shared" si="2"/>
        <v>0</v>
      </c>
      <c r="N44" s="66">
        <f t="shared" si="10"/>
        <v>2672118.5600000005</v>
      </c>
      <c r="O44" s="66">
        <f t="shared" si="10"/>
        <v>949389.80999999982</v>
      </c>
      <c r="P44" s="66">
        <f t="shared" si="3"/>
        <v>3621508.37</v>
      </c>
      <c r="T44" s="66">
        <f t="shared" si="9"/>
        <v>0</v>
      </c>
      <c r="U44" s="66">
        <f t="shared" si="5"/>
        <v>-1499882</v>
      </c>
    </row>
    <row r="45" spans="1:21" s="66" customFormat="1" x14ac:dyDescent="0.25">
      <c r="A45" s="65">
        <v>44743</v>
      </c>
      <c r="D45" s="66">
        <f t="shared" si="1"/>
        <v>0</v>
      </c>
      <c r="J45" s="66">
        <f t="shared" si="7"/>
        <v>0</v>
      </c>
      <c r="K45" s="66">
        <f t="shared" si="8"/>
        <v>0</v>
      </c>
      <c r="L45" s="66">
        <f t="shared" si="2"/>
        <v>0</v>
      </c>
      <c r="N45" s="66">
        <f t="shared" si="10"/>
        <v>2672118.5600000005</v>
      </c>
      <c r="O45" s="66">
        <f t="shared" si="10"/>
        <v>949389.80999999982</v>
      </c>
      <c r="P45" s="66">
        <f t="shared" si="3"/>
        <v>3621508.37</v>
      </c>
      <c r="T45" s="66">
        <f t="shared" si="9"/>
        <v>0</v>
      </c>
      <c r="U45" s="66">
        <f t="shared" si="5"/>
        <v>-1499882</v>
      </c>
    </row>
    <row r="46" spans="1:21" s="66" customFormat="1" x14ac:dyDescent="0.25">
      <c r="A46" s="65">
        <v>44774</v>
      </c>
      <c r="D46" s="66">
        <f t="shared" si="1"/>
        <v>0</v>
      </c>
      <c r="J46" s="66">
        <f t="shared" si="7"/>
        <v>0</v>
      </c>
      <c r="K46" s="66">
        <f t="shared" si="8"/>
        <v>0</v>
      </c>
      <c r="L46" s="66">
        <f t="shared" si="2"/>
        <v>0</v>
      </c>
      <c r="N46" s="66">
        <f t="shared" si="10"/>
        <v>2672118.5600000005</v>
      </c>
      <c r="O46" s="66">
        <f t="shared" si="10"/>
        <v>949389.80999999982</v>
      </c>
      <c r="P46" s="66">
        <f t="shared" si="3"/>
        <v>3621508.37</v>
      </c>
      <c r="T46" s="66">
        <f t="shared" si="9"/>
        <v>0</v>
      </c>
      <c r="U46" s="66">
        <f t="shared" si="5"/>
        <v>-1499882</v>
      </c>
    </row>
    <row r="47" spans="1:21" s="66" customFormat="1" x14ac:dyDescent="0.25">
      <c r="A47" s="65">
        <v>44805</v>
      </c>
      <c r="D47" s="66">
        <f t="shared" si="1"/>
        <v>0</v>
      </c>
      <c r="J47" s="66">
        <f t="shared" si="7"/>
        <v>0</v>
      </c>
      <c r="K47" s="66">
        <f t="shared" si="8"/>
        <v>0</v>
      </c>
      <c r="L47" s="66">
        <f t="shared" si="2"/>
        <v>0</v>
      </c>
      <c r="N47" s="66">
        <f t="shared" si="10"/>
        <v>2672118.5600000005</v>
      </c>
      <c r="O47" s="66">
        <f t="shared" si="10"/>
        <v>949389.80999999982</v>
      </c>
      <c r="P47" s="66">
        <f t="shared" si="3"/>
        <v>3621508.37</v>
      </c>
      <c r="T47" s="66">
        <f t="shared" si="9"/>
        <v>0</v>
      </c>
      <c r="U47" s="66">
        <f t="shared" si="5"/>
        <v>-1499882</v>
      </c>
    </row>
    <row r="48" spans="1:21" s="66" customFormat="1" x14ac:dyDescent="0.25">
      <c r="A48" s="65">
        <v>44835</v>
      </c>
      <c r="D48" s="66">
        <f t="shared" si="1"/>
        <v>0</v>
      </c>
      <c r="J48" s="66">
        <f t="shared" si="7"/>
        <v>0</v>
      </c>
      <c r="K48" s="66">
        <f t="shared" si="8"/>
        <v>0</v>
      </c>
      <c r="L48" s="66">
        <f t="shared" si="2"/>
        <v>0</v>
      </c>
      <c r="N48" s="66">
        <f t="shared" si="10"/>
        <v>2672118.5600000005</v>
      </c>
      <c r="O48" s="66">
        <f t="shared" si="10"/>
        <v>949389.80999999982</v>
      </c>
      <c r="P48" s="66">
        <f t="shared" si="3"/>
        <v>3621508.37</v>
      </c>
      <c r="T48" s="66">
        <f t="shared" si="9"/>
        <v>0</v>
      </c>
      <c r="U48" s="66">
        <f t="shared" si="5"/>
        <v>-1499882</v>
      </c>
    </row>
    <row r="49" spans="1:21" s="66" customFormat="1" x14ac:dyDescent="0.25">
      <c r="A49" s="65">
        <v>44866</v>
      </c>
      <c r="D49" s="66">
        <f t="shared" si="1"/>
        <v>0</v>
      </c>
      <c r="J49" s="66">
        <f t="shared" si="7"/>
        <v>0</v>
      </c>
      <c r="K49" s="66">
        <f t="shared" si="8"/>
        <v>0</v>
      </c>
      <c r="L49" s="66">
        <f t="shared" si="2"/>
        <v>0</v>
      </c>
      <c r="N49" s="66">
        <f t="shared" si="10"/>
        <v>2672118.5600000005</v>
      </c>
      <c r="O49" s="66">
        <f t="shared" si="10"/>
        <v>949389.80999999982</v>
      </c>
      <c r="P49" s="66">
        <f t="shared" si="3"/>
        <v>3621508.37</v>
      </c>
      <c r="T49" s="66">
        <f t="shared" si="9"/>
        <v>0</v>
      </c>
      <c r="U49" s="66">
        <f t="shared" si="5"/>
        <v>-1499882</v>
      </c>
    </row>
    <row r="50" spans="1:21" s="66" customFormat="1" x14ac:dyDescent="0.25">
      <c r="A50" s="65">
        <v>44896</v>
      </c>
      <c r="D50" s="66">
        <f t="shared" si="1"/>
        <v>0</v>
      </c>
      <c r="J50" s="66">
        <f t="shared" si="7"/>
        <v>0</v>
      </c>
      <c r="K50" s="66">
        <f t="shared" si="8"/>
        <v>0</v>
      </c>
      <c r="L50" s="66">
        <f t="shared" si="2"/>
        <v>0</v>
      </c>
      <c r="N50" s="66">
        <f t="shared" si="10"/>
        <v>2672118.5600000005</v>
      </c>
      <c r="O50" s="66">
        <f t="shared" si="10"/>
        <v>949389.80999999982</v>
      </c>
      <c r="P50" s="66">
        <f t="shared" si="3"/>
        <v>3621508.37</v>
      </c>
      <c r="T50" s="66">
        <f t="shared" si="9"/>
        <v>0</v>
      </c>
      <c r="U50" s="66">
        <f t="shared" si="5"/>
        <v>-1499882</v>
      </c>
    </row>
    <row r="51" spans="1:21" s="66" customFormat="1" x14ac:dyDescent="0.25">
      <c r="A51" s="65">
        <v>44927</v>
      </c>
      <c r="D51" s="66">
        <f t="shared" si="1"/>
        <v>0</v>
      </c>
      <c r="J51" s="66">
        <f t="shared" si="7"/>
        <v>0</v>
      </c>
      <c r="K51" s="66">
        <f t="shared" si="8"/>
        <v>0</v>
      </c>
      <c r="L51" s="66">
        <f t="shared" si="2"/>
        <v>0</v>
      </c>
      <c r="N51" s="66">
        <f t="shared" si="10"/>
        <v>2672118.5600000005</v>
      </c>
      <c r="O51" s="66">
        <f t="shared" si="10"/>
        <v>949389.80999999982</v>
      </c>
      <c r="P51" s="66">
        <f t="shared" si="3"/>
        <v>3621508.37</v>
      </c>
      <c r="T51" s="66">
        <f t="shared" si="9"/>
        <v>0</v>
      </c>
      <c r="U51" s="66">
        <f t="shared" si="5"/>
        <v>-1499882</v>
      </c>
    </row>
    <row r="52" spans="1:21" s="66" customFormat="1" x14ac:dyDescent="0.25">
      <c r="A52" s="65">
        <v>44958</v>
      </c>
      <c r="D52" s="66">
        <f t="shared" si="1"/>
        <v>0</v>
      </c>
      <c r="J52" s="66">
        <f t="shared" si="7"/>
        <v>0</v>
      </c>
      <c r="K52" s="66">
        <f t="shared" si="8"/>
        <v>0</v>
      </c>
      <c r="L52" s="66">
        <f t="shared" si="2"/>
        <v>0</v>
      </c>
      <c r="N52" s="66">
        <f t="shared" si="10"/>
        <v>2672118.5600000005</v>
      </c>
      <c r="O52" s="66">
        <f t="shared" si="10"/>
        <v>949389.80999999982</v>
      </c>
      <c r="P52" s="66">
        <f t="shared" si="3"/>
        <v>3621508.37</v>
      </c>
      <c r="T52" s="66">
        <f t="shared" si="9"/>
        <v>0</v>
      </c>
      <c r="U52" s="66">
        <f t="shared" si="5"/>
        <v>-1499882</v>
      </c>
    </row>
    <row r="53" spans="1:21" s="66" customFormat="1" x14ac:dyDescent="0.25">
      <c r="A53" s="65">
        <v>44986</v>
      </c>
      <c r="D53" s="66">
        <f t="shared" si="1"/>
        <v>0</v>
      </c>
      <c r="J53" s="66">
        <f t="shared" si="7"/>
        <v>0</v>
      </c>
      <c r="K53" s="66">
        <f t="shared" si="8"/>
        <v>0</v>
      </c>
      <c r="L53" s="66">
        <f t="shared" si="2"/>
        <v>0</v>
      </c>
      <c r="N53" s="66">
        <f t="shared" si="10"/>
        <v>2672118.5600000005</v>
      </c>
      <c r="O53" s="66">
        <f t="shared" si="10"/>
        <v>949389.80999999982</v>
      </c>
      <c r="P53" s="66">
        <f t="shared" si="3"/>
        <v>3621508.37</v>
      </c>
      <c r="T53" s="66">
        <f t="shared" si="9"/>
        <v>0</v>
      </c>
      <c r="U53" s="66">
        <f t="shared" si="5"/>
        <v>-1499882</v>
      </c>
    </row>
    <row r="54" spans="1:21" s="66" customFormat="1" x14ac:dyDescent="0.25">
      <c r="A54" s="65">
        <v>45017</v>
      </c>
      <c r="D54" s="66">
        <f t="shared" si="1"/>
        <v>0</v>
      </c>
      <c r="J54" s="66">
        <f t="shared" si="7"/>
        <v>0</v>
      </c>
      <c r="K54" s="66">
        <f t="shared" si="8"/>
        <v>0</v>
      </c>
      <c r="L54" s="66">
        <f t="shared" si="2"/>
        <v>0</v>
      </c>
      <c r="N54" s="66">
        <f t="shared" si="10"/>
        <v>2672118.5600000005</v>
      </c>
      <c r="O54" s="66">
        <f t="shared" si="10"/>
        <v>949389.80999999982</v>
      </c>
      <c r="P54" s="66">
        <f t="shared" si="3"/>
        <v>3621508.37</v>
      </c>
      <c r="T54" s="66">
        <f t="shared" si="9"/>
        <v>0</v>
      </c>
      <c r="U54" s="66">
        <f t="shared" si="5"/>
        <v>-1499882</v>
      </c>
    </row>
    <row r="55" spans="1:21" s="66" customFormat="1" x14ac:dyDescent="0.25">
      <c r="A55" s="65">
        <v>45047</v>
      </c>
      <c r="D55" s="66">
        <f t="shared" si="1"/>
        <v>0</v>
      </c>
      <c r="J55" s="66">
        <f t="shared" si="7"/>
        <v>0</v>
      </c>
      <c r="K55" s="66">
        <f t="shared" si="8"/>
        <v>0</v>
      </c>
      <c r="L55" s="66">
        <f t="shared" si="2"/>
        <v>0</v>
      </c>
      <c r="N55" s="66">
        <f t="shared" ref="N55:O56" si="11">+N54+B55-F55+J55</f>
        <v>2672118.5600000005</v>
      </c>
      <c r="O55" s="66">
        <f t="shared" si="11"/>
        <v>949389.80999999982</v>
      </c>
      <c r="P55" s="66">
        <f t="shared" si="3"/>
        <v>3621508.37</v>
      </c>
      <c r="T55" s="66">
        <f t="shared" si="9"/>
        <v>0</v>
      </c>
      <c r="U55" s="66">
        <f t="shared" si="5"/>
        <v>-1499882</v>
      </c>
    </row>
    <row r="56" spans="1:21" s="66" customFormat="1" x14ac:dyDescent="0.25">
      <c r="A56" s="65">
        <v>45078</v>
      </c>
      <c r="D56" s="66">
        <f t="shared" si="1"/>
        <v>0</v>
      </c>
      <c r="J56" s="66">
        <f t="shared" si="7"/>
        <v>0</v>
      </c>
      <c r="K56" s="66">
        <f t="shared" si="8"/>
        <v>0</v>
      </c>
      <c r="L56" s="66">
        <f t="shared" si="2"/>
        <v>0</v>
      </c>
      <c r="N56" s="66">
        <f t="shared" si="11"/>
        <v>2672118.5600000005</v>
      </c>
      <c r="O56" s="66">
        <f t="shared" si="11"/>
        <v>949389.80999999982</v>
      </c>
      <c r="P56" s="66">
        <f t="shared" si="3"/>
        <v>3621508.37</v>
      </c>
      <c r="T56" s="66">
        <f t="shared" si="9"/>
        <v>0</v>
      </c>
      <c r="U56" s="66">
        <f t="shared" si="5"/>
        <v>-1499882</v>
      </c>
    </row>
    <row r="57" spans="1:21" s="66" customFormat="1" x14ac:dyDescent="0.25">
      <c r="A57" s="65">
        <v>45108</v>
      </c>
      <c r="D57" s="66">
        <f t="shared" si="1"/>
        <v>0</v>
      </c>
      <c r="J57" s="66">
        <f t="shared" si="7"/>
        <v>0</v>
      </c>
      <c r="K57" s="66">
        <f t="shared" si="8"/>
        <v>0</v>
      </c>
      <c r="L57" s="66">
        <f t="shared" si="2"/>
        <v>0</v>
      </c>
      <c r="P57" s="66">
        <f t="shared" si="3"/>
        <v>0</v>
      </c>
      <c r="T57" s="66">
        <f t="shared" si="9"/>
        <v>0</v>
      </c>
    </row>
    <row r="58" spans="1:21" s="66" customFormat="1" x14ac:dyDescent="0.25">
      <c r="A58" s="65">
        <v>45139</v>
      </c>
      <c r="D58" s="66">
        <f t="shared" si="1"/>
        <v>0</v>
      </c>
      <c r="J58" s="66">
        <f t="shared" si="7"/>
        <v>0</v>
      </c>
      <c r="K58" s="66">
        <f t="shared" si="8"/>
        <v>0</v>
      </c>
      <c r="L58" s="66">
        <f t="shared" si="2"/>
        <v>0</v>
      </c>
      <c r="P58" s="66">
        <f t="shared" si="3"/>
        <v>0</v>
      </c>
      <c r="T58" s="66">
        <f t="shared" si="9"/>
        <v>0</v>
      </c>
    </row>
    <row r="59" spans="1:21" s="66" customFormat="1" x14ac:dyDescent="0.25">
      <c r="A59" s="65">
        <v>45170</v>
      </c>
      <c r="D59" s="66">
        <f t="shared" si="1"/>
        <v>0</v>
      </c>
      <c r="J59" s="66">
        <f t="shared" si="7"/>
        <v>0</v>
      </c>
      <c r="K59" s="66">
        <f t="shared" si="8"/>
        <v>0</v>
      </c>
      <c r="L59" s="66">
        <f t="shared" si="2"/>
        <v>0</v>
      </c>
      <c r="P59" s="66">
        <f t="shared" si="3"/>
        <v>0</v>
      </c>
      <c r="T59" s="66">
        <f t="shared" si="9"/>
        <v>0</v>
      </c>
    </row>
    <row r="60" spans="1:21" s="66" customFormat="1" x14ac:dyDescent="0.25">
      <c r="A60" s="65">
        <v>45200</v>
      </c>
      <c r="D60" s="66">
        <f t="shared" si="1"/>
        <v>0</v>
      </c>
      <c r="J60" s="66">
        <f t="shared" si="7"/>
        <v>0</v>
      </c>
      <c r="K60" s="66">
        <f t="shared" si="8"/>
        <v>0</v>
      </c>
      <c r="L60" s="66">
        <f t="shared" si="2"/>
        <v>0</v>
      </c>
      <c r="P60" s="66">
        <f t="shared" si="3"/>
        <v>0</v>
      </c>
      <c r="T60" s="66">
        <f t="shared" si="9"/>
        <v>0</v>
      </c>
    </row>
    <row r="61" spans="1:21" s="66" customFormat="1" x14ac:dyDescent="0.25">
      <c r="A61" s="65">
        <v>45231</v>
      </c>
      <c r="D61" s="66">
        <f t="shared" si="1"/>
        <v>0</v>
      </c>
      <c r="J61" s="66">
        <f t="shared" si="7"/>
        <v>0</v>
      </c>
      <c r="K61" s="66">
        <f t="shared" si="8"/>
        <v>0</v>
      </c>
      <c r="L61" s="66">
        <f t="shared" si="2"/>
        <v>0</v>
      </c>
      <c r="P61" s="66">
        <f t="shared" si="3"/>
        <v>0</v>
      </c>
      <c r="T61" s="66">
        <f t="shared" si="9"/>
        <v>0</v>
      </c>
    </row>
    <row r="62" spans="1:21" s="66" customFormat="1" x14ac:dyDescent="0.25">
      <c r="A62" s="65">
        <v>45261</v>
      </c>
      <c r="D62" s="66">
        <f t="shared" si="1"/>
        <v>0</v>
      </c>
      <c r="J62" s="66">
        <f t="shared" si="7"/>
        <v>0</v>
      </c>
      <c r="K62" s="66">
        <f t="shared" si="8"/>
        <v>0</v>
      </c>
      <c r="L62" s="66">
        <f t="shared" si="2"/>
        <v>0</v>
      </c>
      <c r="P62" s="66">
        <f t="shared" si="3"/>
        <v>0</v>
      </c>
      <c r="T62" s="66">
        <f t="shared" si="9"/>
        <v>0</v>
      </c>
    </row>
    <row r="63" spans="1:21" s="66" customFormat="1" x14ac:dyDescent="0.25">
      <c r="A63" s="65">
        <v>45292</v>
      </c>
      <c r="D63" s="66">
        <f t="shared" si="1"/>
        <v>0</v>
      </c>
      <c r="J63" s="66">
        <f t="shared" si="7"/>
        <v>0</v>
      </c>
      <c r="K63" s="66">
        <f t="shared" si="8"/>
        <v>0</v>
      </c>
      <c r="L63" s="66">
        <f t="shared" si="2"/>
        <v>0</v>
      </c>
      <c r="P63" s="66">
        <f t="shared" si="3"/>
        <v>0</v>
      </c>
      <c r="T63" s="66">
        <f t="shared" si="9"/>
        <v>0</v>
      </c>
    </row>
    <row r="64" spans="1:21" s="66" customFormat="1" x14ac:dyDescent="0.25">
      <c r="A64" s="65">
        <v>45323</v>
      </c>
      <c r="D64" s="66">
        <f t="shared" si="1"/>
        <v>0</v>
      </c>
      <c r="J64" s="66">
        <f t="shared" si="7"/>
        <v>0</v>
      </c>
      <c r="K64" s="66">
        <f t="shared" si="8"/>
        <v>0</v>
      </c>
      <c r="L64" s="66">
        <f t="shared" si="2"/>
        <v>0</v>
      </c>
      <c r="P64" s="66">
        <f t="shared" si="3"/>
        <v>0</v>
      </c>
      <c r="T64" s="66">
        <f t="shared" si="9"/>
        <v>0</v>
      </c>
    </row>
    <row r="65" spans="1:20" s="66" customFormat="1" x14ac:dyDescent="0.25">
      <c r="A65" s="65">
        <v>45352</v>
      </c>
      <c r="D65" s="66">
        <f t="shared" si="1"/>
        <v>0</v>
      </c>
      <c r="J65" s="66">
        <f t="shared" si="7"/>
        <v>0</v>
      </c>
      <c r="K65" s="66">
        <f t="shared" si="8"/>
        <v>0</v>
      </c>
      <c r="L65" s="66">
        <f t="shared" si="2"/>
        <v>0</v>
      </c>
      <c r="P65" s="66">
        <f t="shared" si="3"/>
        <v>0</v>
      </c>
      <c r="T65" s="66">
        <f t="shared" si="9"/>
        <v>0</v>
      </c>
    </row>
    <row r="66" spans="1:20" s="66" customFormat="1" x14ac:dyDescent="0.25">
      <c r="A66" s="65">
        <v>45383</v>
      </c>
      <c r="D66" s="66">
        <f t="shared" si="1"/>
        <v>0</v>
      </c>
      <c r="J66" s="66">
        <f t="shared" si="7"/>
        <v>0</v>
      </c>
      <c r="K66" s="66">
        <f t="shared" si="8"/>
        <v>0</v>
      </c>
      <c r="L66" s="66">
        <f t="shared" si="2"/>
        <v>0</v>
      </c>
      <c r="P66" s="66">
        <f t="shared" si="3"/>
        <v>0</v>
      </c>
      <c r="T66" s="66">
        <f t="shared" si="9"/>
        <v>0</v>
      </c>
    </row>
    <row r="67" spans="1:20" s="66" customFormat="1" x14ac:dyDescent="0.25">
      <c r="A67" s="65">
        <v>45413</v>
      </c>
      <c r="D67" s="66">
        <f t="shared" si="1"/>
        <v>0</v>
      </c>
      <c r="J67" s="66">
        <f t="shared" si="7"/>
        <v>0</v>
      </c>
      <c r="K67" s="66">
        <f t="shared" si="8"/>
        <v>0</v>
      </c>
      <c r="L67" s="66">
        <f t="shared" si="2"/>
        <v>0</v>
      </c>
      <c r="P67" s="66">
        <f t="shared" si="3"/>
        <v>0</v>
      </c>
      <c r="T67" s="66">
        <f t="shared" si="9"/>
        <v>0</v>
      </c>
    </row>
    <row r="68" spans="1:20" s="66" customFormat="1" x14ac:dyDescent="0.25">
      <c r="A68" s="65">
        <v>45444</v>
      </c>
      <c r="D68" s="66">
        <f t="shared" si="1"/>
        <v>0</v>
      </c>
      <c r="J68" s="66">
        <f t="shared" si="7"/>
        <v>0</v>
      </c>
      <c r="K68" s="66">
        <f t="shared" si="8"/>
        <v>0</v>
      </c>
      <c r="L68" s="66">
        <f t="shared" si="2"/>
        <v>0</v>
      </c>
      <c r="P68" s="66">
        <f t="shared" si="3"/>
        <v>0</v>
      </c>
      <c r="T68" s="66">
        <f t="shared" si="9"/>
        <v>0</v>
      </c>
    </row>
    <row r="69" spans="1:20" s="66" customFormat="1" x14ac:dyDescent="0.25">
      <c r="A69" s="65">
        <v>45474</v>
      </c>
      <c r="D69" s="66">
        <f t="shared" si="1"/>
        <v>0</v>
      </c>
      <c r="J69" s="66">
        <f t="shared" si="7"/>
        <v>0</v>
      </c>
      <c r="K69" s="66">
        <f t="shared" si="8"/>
        <v>0</v>
      </c>
      <c r="L69" s="66">
        <f t="shared" si="2"/>
        <v>0</v>
      </c>
      <c r="P69" s="66">
        <f t="shared" si="3"/>
        <v>0</v>
      </c>
      <c r="T69" s="66">
        <f t="shared" si="9"/>
        <v>0</v>
      </c>
    </row>
    <row r="70" spans="1:20" s="66" customFormat="1" x14ac:dyDescent="0.25">
      <c r="A70" s="65">
        <v>45505</v>
      </c>
      <c r="D70" s="66">
        <f t="shared" ref="D70:D86" si="12">SUM(B70:C70)</f>
        <v>0</v>
      </c>
      <c r="J70" s="66">
        <f t="shared" si="7"/>
        <v>0</v>
      </c>
      <c r="K70" s="66">
        <f t="shared" si="8"/>
        <v>0</v>
      </c>
      <c r="L70" s="66">
        <f t="shared" ref="L70:L86" si="13">SUM(J70:K70)</f>
        <v>0</v>
      </c>
      <c r="P70" s="66">
        <f t="shared" ref="P70:P86" si="14">SUM(N70:O70)</f>
        <v>0</v>
      </c>
      <c r="T70" s="66">
        <f t="shared" si="9"/>
        <v>0</v>
      </c>
    </row>
    <row r="71" spans="1:20" s="66" customFormat="1" x14ac:dyDescent="0.25">
      <c r="A71" s="65">
        <v>45536</v>
      </c>
      <c r="D71" s="66">
        <f t="shared" si="12"/>
        <v>0</v>
      </c>
      <c r="J71" s="66">
        <f t="shared" si="7"/>
        <v>0</v>
      </c>
      <c r="K71" s="66">
        <f t="shared" si="8"/>
        <v>0</v>
      </c>
      <c r="L71" s="66">
        <f t="shared" si="13"/>
        <v>0</v>
      </c>
      <c r="P71" s="66">
        <f t="shared" si="14"/>
        <v>0</v>
      </c>
      <c r="T71" s="66">
        <f t="shared" si="9"/>
        <v>0</v>
      </c>
    </row>
    <row r="72" spans="1:20" s="66" customFormat="1" x14ac:dyDescent="0.25">
      <c r="A72" s="65">
        <v>45566</v>
      </c>
      <c r="D72" s="66">
        <f t="shared" si="12"/>
        <v>0</v>
      </c>
      <c r="J72" s="66">
        <f t="shared" si="7"/>
        <v>0</v>
      </c>
      <c r="K72" s="66">
        <f t="shared" si="8"/>
        <v>0</v>
      </c>
      <c r="L72" s="66">
        <f t="shared" si="13"/>
        <v>0</v>
      </c>
      <c r="P72" s="66">
        <f t="shared" si="14"/>
        <v>0</v>
      </c>
      <c r="T72" s="66">
        <f t="shared" si="9"/>
        <v>0</v>
      </c>
    </row>
    <row r="73" spans="1:20" s="66" customFormat="1" x14ac:dyDescent="0.25">
      <c r="A73" s="65">
        <v>45597</v>
      </c>
      <c r="D73" s="66">
        <f t="shared" si="12"/>
        <v>0</v>
      </c>
      <c r="J73" s="66">
        <f t="shared" si="7"/>
        <v>0</v>
      </c>
      <c r="K73" s="66">
        <f t="shared" si="8"/>
        <v>0</v>
      </c>
      <c r="L73" s="66">
        <f t="shared" si="13"/>
        <v>0</v>
      </c>
      <c r="P73" s="66">
        <f t="shared" si="14"/>
        <v>0</v>
      </c>
      <c r="T73" s="66">
        <f t="shared" si="9"/>
        <v>0</v>
      </c>
    </row>
    <row r="74" spans="1:20" s="66" customFormat="1" x14ac:dyDescent="0.25">
      <c r="A74" s="65">
        <v>45627</v>
      </c>
      <c r="D74" s="66">
        <f t="shared" si="12"/>
        <v>0</v>
      </c>
      <c r="J74" s="66">
        <f t="shared" si="7"/>
        <v>0</v>
      </c>
      <c r="K74" s="66">
        <f t="shared" si="8"/>
        <v>0</v>
      </c>
      <c r="L74" s="66">
        <f t="shared" si="13"/>
        <v>0</v>
      </c>
      <c r="P74" s="66">
        <f t="shared" si="14"/>
        <v>0</v>
      </c>
      <c r="T74" s="66">
        <f t="shared" si="9"/>
        <v>0</v>
      </c>
    </row>
    <row r="75" spans="1:20" s="66" customFormat="1" x14ac:dyDescent="0.25">
      <c r="A75" s="65">
        <v>45658</v>
      </c>
      <c r="D75" s="66">
        <f t="shared" si="12"/>
        <v>0</v>
      </c>
      <c r="J75" s="66">
        <f t="shared" si="7"/>
        <v>0</v>
      </c>
      <c r="K75" s="66">
        <f t="shared" si="8"/>
        <v>0</v>
      </c>
      <c r="L75" s="66">
        <f t="shared" si="13"/>
        <v>0</v>
      </c>
      <c r="P75" s="66">
        <f t="shared" si="14"/>
        <v>0</v>
      </c>
      <c r="T75" s="66">
        <f t="shared" si="9"/>
        <v>0</v>
      </c>
    </row>
    <row r="76" spans="1:20" s="66" customFormat="1" x14ac:dyDescent="0.25">
      <c r="A76" s="65">
        <v>45689</v>
      </c>
      <c r="D76" s="66">
        <f t="shared" si="12"/>
        <v>0</v>
      </c>
      <c r="J76" s="66">
        <f t="shared" si="7"/>
        <v>0</v>
      </c>
      <c r="K76" s="66">
        <f t="shared" si="8"/>
        <v>0</v>
      </c>
      <c r="L76" s="66">
        <f t="shared" si="13"/>
        <v>0</v>
      </c>
      <c r="P76" s="66">
        <f t="shared" si="14"/>
        <v>0</v>
      </c>
      <c r="T76" s="66">
        <f t="shared" si="9"/>
        <v>0</v>
      </c>
    </row>
    <row r="77" spans="1:20" s="66" customFormat="1" x14ac:dyDescent="0.25">
      <c r="A77" s="65">
        <v>45717</v>
      </c>
      <c r="D77" s="66">
        <f t="shared" si="12"/>
        <v>0</v>
      </c>
      <c r="J77" s="66">
        <f t="shared" si="7"/>
        <v>0</v>
      </c>
      <c r="K77" s="66">
        <f t="shared" si="8"/>
        <v>0</v>
      </c>
      <c r="L77" s="66">
        <f t="shared" si="13"/>
        <v>0</v>
      </c>
      <c r="P77" s="66">
        <f t="shared" si="14"/>
        <v>0</v>
      </c>
      <c r="T77" s="66">
        <f t="shared" si="9"/>
        <v>0</v>
      </c>
    </row>
    <row r="78" spans="1:20" s="66" customFormat="1" x14ac:dyDescent="0.25">
      <c r="A78" s="65">
        <v>45748</v>
      </c>
      <c r="D78" s="66">
        <f t="shared" si="12"/>
        <v>0</v>
      </c>
      <c r="J78" s="66">
        <f t="shared" si="7"/>
        <v>0</v>
      </c>
      <c r="K78" s="66">
        <f t="shared" si="8"/>
        <v>0</v>
      </c>
      <c r="L78" s="66">
        <f t="shared" si="13"/>
        <v>0</v>
      </c>
      <c r="P78" s="66">
        <f t="shared" si="14"/>
        <v>0</v>
      </c>
      <c r="T78" s="66">
        <f t="shared" si="9"/>
        <v>0</v>
      </c>
    </row>
    <row r="79" spans="1:20" s="66" customFormat="1" x14ac:dyDescent="0.25">
      <c r="A79" s="65">
        <v>45778</v>
      </c>
      <c r="D79" s="66">
        <f t="shared" si="12"/>
        <v>0</v>
      </c>
      <c r="J79" s="66">
        <f t="shared" si="7"/>
        <v>0</v>
      </c>
      <c r="K79" s="66">
        <f t="shared" si="8"/>
        <v>0</v>
      </c>
      <c r="L79" s="66">
        <f t="shared" si="13"/>
        <v>0</v>
      </c>
      <c r="P79" s="66">
        <f t="shared" si="14"/>
        <v>0</v>
      </c>
      <c r="T79" s="66">
        <f t="shared" si="9"/>
        <v>0</v>
      </c>
    </row>
    <row r="80" spans="1:20" s="66" customFormat="1" x14ac:dyDescent="0.25">
      <c r="A80" s="65">
        <v>45809</v>
      </c>
      <c r="D80" s="66">
        <f t="shared" si="12"/>
        <v>0</v>
      </c>
      <c r="J80" s="66">
        <f t="shared" si="7"/>
        <v>0</v>
      </c>
      <c r="K80" s="66">
        <f t="shared" si="8"/>
        <v>0</v>
      </c>
      <c r="L80" s="66">
        <f t="shared" si="13"/>
        <v>0</v>
      </c>
      <c r="P80" s="66">
        <f t="shared" si="14"/>
        <v>0</v>
      </c>
      <c r="T80" s="66">
        <f t="shared" si="9"/>
        <v>0</v>
      </c>
    </row>
    <row r="81" spans="1:20" s="66" customFormat="1" x14ac:dyDescent="0.25">
      <c r="A81" s="65">
        <v>45839</v>
      </c>
      <c r="D81" s="66">
        <f t="shared" si="12"/>
        <v>0</v>
      </c>
      <c r="J81" s="66">
        <f t="shared" si="7"/>
        <v>0</v>
      </c>
      <c r="K81" s="66">
        <f t="shared" si="8"/>
        <v>0</v>
      </c>
      <c r="L81" s="66">
        <f t="shared" si="13"/>
        <v>0</v>
      </c>
      <c r="P81" s="66">
        <f t="shared" si="14"/>
        <v>0</v>
      </c>
      <c r="T81" s="66">
        <f t="shared" si="9"/>
        <v>0</v>
      </c>
    </row>
    <row r="82" spans="1:20" s="66" customFormat="1" x14ac:dyDescent="0.25">
      <c r="A82" s="65">
        <v>45870</v>
      </c>
      <c r="D82" s="66">
        <f t="shared" si="12"/>
        <v>0</v>
      </c>
      <c r="J82" s="66">
        <f t="shared" si="7"/>
        <v>0</v>
      </c>
      <c r="K82" s="66">
        <f t="shared" si="8"/>
        <v>0</v>
      </c>
      <c r="L82" s="66">
        <f t="shared" si="13"/>
        <v>0</v>
      </c>
      <c r="P82" s="66">
        <f t="shared" si="14"/>
        <v>0</v>
      </c>
      <c r="T82" s="66">
        <f t="shared" si="9"/>
        <v>0</v>
      </c>
    </row>
    <row r="83" spans="1:20" s="66" customFormat="1" x14ac:dyDescent="0.25">
      <c r="A83" s="65">
        <v>45901</v>
      </c>
      <c r="D83" s="66">
        <f t="shared" si="12"/>
        <v>0</v>
      </c>
      <c r="J83" s="66">
        <f t="shared" si="7"/>
        <v>0</v>
      </c>
      <c r="K83" s="66">
        <f t="shared" si="8"/>
        <v>0</v>
      </c>
      <c r="L83" s="66">
        <f t="shared" si="13"/>
        <v>0</v>
      </c>
      <c r="P83" s="66">
        <f t="shared" si="14"/>
        <v>0</v>
      </c>
      <c r="T83" s="66">
        <f t="shared" si="9"/>
        <v>0</v>
      </c>
    </row>
    <row r="84" spans="1:20" s="66" customFormat="1" x14ac:dyDescent="0.25">
      <c r="A84" s="65">
        <v>45931</v>
      </c>
      <c r="D84" s="66">
        <f t="shared" si="12"/>
        <v>0</v>
      </c>
      <c r="J84" s="66">
        <f t="shared" si="7"/>
        <v>0</v>
      </c>
      <c r="K84" s="66">
        <f t="shared" si="8"/>
        <v>0</v>
      </c>
      <c r="L84" s="66">
        <f t="shared" si="13"/>
        <v>0</v>
      </c>
      <c r="P84" s="66">
        <f t="shared" si="14"/>
        <v>0</v>
      </c>
      <c r="T84" s="66">
        <f t="shared" si="9"/>
        <v>0</v>
      </c>
    </row>
    <row r="85" spans="1:20" s="66" customFormat="1" x14ac:dyDescent="0.25">
      <c r="A85" s="65">
        <v>45962</v>
      </c>
      <c r="D85" s="66">
        <f t="shared" si="12"/>
        <v>0</v>
      </c>
      <c r="J85" s="66">
        <f t="shared" si="7"/>
        <v>0</v>
      </c>
      <c r="K85" s="66">
        <f t="shared" si="8"/>
        <v>0</v>
      </c>
      <c r="L85" s="66">
        <f t="shared" si="13"/>
        <v>0</v>
      </c>
      <c r="P85" s="66">
        <f t="shared" si="14"/>
        <v>0</v>
      </c>
      <c r="T85" s="66">
        <f t="shared" si="9"/>
        <v>0</v>
      </c>
    </row>
    <row r="86" spans="1:20" s="66" customFormat="1" x14ac:dyDescent="0.25">
      <c r="A86" s="65">
        <v>45992</v>
      </c>
      <c r="D86" s="66">
        <f t="shared" si="12"/>
        <v>0</v>
      </c>
      <c r="J86" s="66">
        <f t="shared" si="7"/>
        <v>0</v>
      </c>
      <c r="K86" s="66">
        <f t="shared" si="8"/>
        <v>0</v>
      </c>
      <c r="L86" s="66">
        <f t="shared" si="13"/>
        <v>0</v>
      </c>
      <c r="P86" s="66">
        <f t="shared" si="14"/>
        <v>0</v>
      </c>
      <c r="T86" s="66">
        <f t="shared" si="9"/>
        <v>0</v>
      </c>
    </row>
    <row r="87" spans="1:20" s="66" customFormat="1" x14ac:dyDescent="0.25">
      <c r="A87"/>
    </row>
    <row r="88" spans="1:20" s="66" customFormat="1" x14ac:dyDescent="0.25">
      <c r="A88"/>
    </row>
    <row r="89" spans="1:20" s="66" customFormat="1" x14ac:dyDescent="0.25">
      <c r="A89"/>
    </row>
    <row r="90" spans="1:20" s="66" customFormat="1" x14ac:dyDescent="0.25">
      <c r="A90"/>
    </row>
    <row r="91" spans="1:20" s="66" customFormat="1" x14ac:dyDescent="0.25">
      <c r="A91"/>
    </row>
    <row r="92" spans="1:20" s="66" customFormat="1" x14ac:dyDescent="0.25">
      <c r="A92"/>
    </row>
    <row r="93" spans="1:20" s="66" customFormat="1" x14ac:dyDescent="0.25">
      <c r="A93"/>
    </row>
    <row r="94" spans="1:20" s="66" customFormat="1" x14ac:dyDescent="0.25">
      <c r="A94"/>
    </row>
    <row r="95" spans="1:20" s="66" customFormat="1" x14ac:dyDescent="0.25">
      <c r="A95"/>
    </row>
    <row r="96" spans="1:20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  <row r="620" spans="1:1" s="66" customFormat="1" x14ac:dyDescent="0.25">
      <c r="A620"/>
    </row>
    <row r="621" spans="1:1" s="66" customFormat="1" x14ac:dyDescent="0.25">
      <c r="A6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85" zoomScaleNormal="85" workbookViewId="0">
      <pane xSplit="1" ySplit="9" topLeftCell="B10" activePane="bottomRight" state="frozen"/>
      <selection activeCell="P181" sqref="P181"/>
      <selection pane="topRight" activeCell="P181" sqref="P181"/>
      <selection pane="bottomLeft" activeCell="P181" sqref="P181"/>
      <selection pane="bottomRight" activeCell="B10" sqref="B10"/>
    </sheetView>
  </sheetViews>
  <sheetFormatPr defaultColWidth="9.140625" defaultRowHeight="15" outlineLevelRow="1" outlineLevelCol="1" x14ac:dyDescent="0.25"/>
  <cols>
    <col min="1" max="1" width="61.5703125" bestFit="1" customWidth="1"/>
    <col min="2" max="2" width="6.42578125" bestFit="1" customWidth="1"/>
    <col min="3" max="3" width="14.5703125" bestFit="1" customWidth="1"/>
    <col min="4" max="5" width="16.140625" bestFit="1" customWidth="1"/>
    <col min="6" max="6" width="22.42578125" bestFit="1" customWidth="1"/>
    <col min="7" max="8" width="18.42578125" bestFit="1" customWidth="1"/>
    <col min="9" max="9" width="17.5703125" bestFit="1" customWidth="1"/>
    <col min="10" max="10" width="22.5703125" bestFit="1" customWidth="1"/>
    <col min="11" max="11" width="19.42578125" bestFit="1" customWidth="1"/>
    <col min="12" max="13" width="17.5703125" bestFit="1" customWidth="1"/>
    <col min="14" max="14" width="17" bestFit="1" customWidth="1"/>
    <col min="15" max="15" width="14.28515625" bestFit="1" customWidth="1" outlineLevel="1"/>
    <col min="16" max="16" width="14" bestFit="1" customWidth="1"/>
  </cols>
  <sheetData>
    <row r="1" spans="1:14" x14ac:dyDescent="0.25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6"/>
    </row>
    <row r="2" spans="1:14" x14ac:dyDescent="0.25">
      <c r="A2" s="7" t="s">
        <v>21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</row>
    <row r="3" spans="1:14" x14ac:dyDescent="0.25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6"/>
    </row>
    <row r="4" spans="1:14" x14ac:dyDescent="0.25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  <c r="N4" s="6"/>
    </row>
    <row r="5" spans="1:14" x14ac:dyDescent="0.25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  <c r="N5" s="6"/>
    </row>
    <row r="6" spans="1:14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</row>
    <row r="7" spans="1:14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</row>
    <row r="8" spans="1:14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</row>
    <row r="9" spans="1:14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</row>
    <row r="10" spans="1:14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</row>
    <row r="11" spans="1:14" outlineLevel="1" x14ac:dyDescent="0.25">
      <c r="A11" s="43" t="s">
        <v>56</v>
      </c>
      <c r="B11" s="43"/>
      <c r="C11" s="44"/>
      <c r="D11" s="38">
        <f t="shared" ref="D11" si="0">D10+C11</f>
        <v>0</v>
      </c>
      <c r="E11" s="45"/>
      <c r="F11" s="38"/>
      <c r="G11" s="38"/>
      <c r="H11" s="38"/>
      <c r="I11" s="38"/>
      <c r="J11" s="45">
        <f t="shared" ref="J11" si="1">(-C11*0.21)+(F11*0.21)</f>
        <v>0</v>
      </c>
      <c r="K11" s="45">
        <f t="shared" ref="K11" si="2">K10+J11</f>
        <v>0</v>
      </c>
      <c r="L11" s="45"/>
      <c r="M11" s="41"/>
      <c r="N11" s="46">
        <f t="shared" ref="N11" si="3">+D11+G11+K11</f>
        <v>0</v>
      </c>
    </row>
    <row r="12" spans="1:14" outlineLevel="1" x14ac:dyDescent="0.25">
      <c r="A12" s="43">
        <v>43555</v>
      </c>
      <c r="B12" s="43"/>
      <c r="C12" s="47"/>
      <c r="D12" s="47">
        <v>0</v>
      </c>
      <c r="E12" s="45">
        <v>0</v>
      </c>
      <c r="F12" s="38"/>
      <c r="G12" s="38"/>
      <c r="H12" s="38"/>
      <c r="I12" s="45">
        <v>0</v>
      </c>
      <c r="J12" s="45">
        <v>0</v>
      </c>
      <c r="K12" s="45">
        <v>0</v>
      </c>
      <c r="L12" s="45">
        <v>0</v>
      </c>
      <c r="M12" s="48">
        <v>0</v>
      </c>
      <c r="N12" s="46">
        <v>0</v>
      </c>
    </row>
    <row r="13" spans="1:14" outlineLevel="1" x14ac:dyDescent="0.25">
      <c r="A13" s="43">
        <v>43585</v>
      </c>
      <c r="B13" s="43"/>
      <c r="C13" s="47"/>
      <c r="D13" s="47">
        <v>0</v>
      </c>
      <c r="E13" s="45">
        <v>0</v>
      </c>
      <c r="F13" s="38"/>
      <c r="G13" s="38"/>
      <c r="H13" s="38"/>
      <c r="I13" s="45">
        <v>0</v>
      </c>
      <c r="J13" s="45">
        <v>0</v>
      </c>
      <c r="K13" s="45">
        <v>0</v>
      </c>
      <c r="L13" s="45">
        <v>0</v>
      </c>
      <c r="M13" s="48">
        <v>0</v>
      </c>
      <c r="N13" s="46">
        <v>0</v>
      </c>
    </row>
    <row r="14" spans="1:14" outlineLevel="1" x14ac:dyDescent="0.25">
      <c r="A14" s="43">
        <v>43616</v>
      </c>
      <c r="B14" s="43"/>
      <c r="C14" s="47">
        <v>2539710.7381798397</v>
      </c>
      <c r="D14" s="47">
        <v>2539710.7381798397</v>
      </c>
      <c r="E14" s="45">
        <v>105821.28075749332</v>
      </c>
      <c r="F14" s="47"/>
      <c r="G14" s="45"/>
      <c r="H14" s="38"/>
      <c r="I14" s="45">
        <v>0</v>
      </c>
      <c r="J14" s="45">
        <v>-533339.25501776626</v>
      </c>
      <c r="K14" s="45">
        <v>-533339.25501776626</v>
      </c>
      <c r="L14" s="45">
        <v>-22222.468959073594</v>
      </c>
      <c r="M14" s="48">
        <v>-22222.468959073594</v>
      </c>
      <c r="N14" s="46">
        <v>2006371.4831620734</v>
      </c>
    </row>
    <row r="15" spans="1:14" outlineLevel="1" x14ac:dyDescent="0.25">
      <c r="A15" s="43">
        <v>43646</v>
      </c>
      <c r="B15" s="49"/>
      <c r="C15" s="47">
        <v>2546569.0715131732</v>
      </c>
      <c r="D15" s="47">
        <v>5086279.8096930124</v>
      </c>
      <c r="E15" s="45">
        <v>423570.88691886218</v>
      </c>
      <c r="F15" s="47"/>
      <c r="G15" s="45"/>
      <c r="H15" s="38"/>
      <c r="I15" s="45">
        <v>220461.00157811109</v>
      </c>
      <c r="J15" s="45">
        <v>-534779.50501776638</v>
      </c>
      <c r="K15" s="45">
        <v>-1068118.7600355325</v>
      </c>
      <c r="L15" s="45">
        <v>87066.177407002848</v>
      </c>
      <c r="M15" s="48">
        <v>307527.17898511392</v>
      </c>
      <c r="N15" s="46">
        <v>4018161.0496574799</v>
      </c>
    </row>
    <row r="16" spans="1:14" outlineLevel="1" x14ac:dyDescent="0.25">
      <c r="A16" s="43">
        <v>43677</v>
      </c>
      <c r="B16" s="43"/>
      <c r="C16" s="47">
        <v>2546569.0715131732</v>
      </c>
      <c r="D16" s="47">
        <v>7632848.8812061856</v>
      </c>
      <c r="E16" s="45">
        <v>953534.58237299544</v>
      </c>
      <c r="F16" s="47"/>
      <c r="G16" s="45"/>
      <c r="H16" s="45"/>
      <c r="I16" s="45">
        <v>679615.22629576724</v>
      </c>
      <c r="J16" s="45">
        <v>-534779.50501776638</v>
      </c>
      <c r="K16" s="45">
        <v>-1602898.2650532988</v>
      </c>
      <c r="L16" s="45">
        <v>408734.81745931989</v>
      </c>
      <c r="M16" s="48">
        <v>1088350.0437550871</v>
      </c>
      <c r="N16" s="46">
        <v>6029950.6161528863</v>
      </c>
    </row>
    <row r="17" spans="1:14" outlineLevel="1" x14ac:dyDescent="0.25">
      <c r="A17" s="43">
        <v>43708</v>
      </c>
      <c r="B17" s="43"/>
      <c r="C17" s="47">
        <v>2546569.0715131732</v>
      </c>
      <c r="D17" s="47">
        <v>10179417.952719359</v>
      </c>
      <c r="E17" s="45">
        <v>1695712.3671198932</v>
      </c>
      <c r="F17" s="47"/>
      <c r="G17" s="45"/>
      <c r="H17" s="45"/>
      <c r="I17" s="45">
        <v>1395147.1815940323</v>
      </c>
      <c r="J17" s="45">
        <v>-534779.50501776638</v>
      </c>
      <c r="K17" s="45">
        <v>-2137677.7700710651</v>
      </c>
      <c r="L17" s="45">
        <v>980479.08140056988</v>
      </c>
      <c r="M17" s="48">
        <v>2375626.2629946023</v>
      </c>
      <c r="N17" s="46">
        <v>8041740.1826482937</v>
      </c>
    </row>
    <row r="18" spans="1:14" outlineLevel="1" x14ac:dyDescent="0.25">
      <c r="A18" s="43">
        <v>43738</v>
      </c>
      <c r="B18" s="43"/>
      <c r="C18" s="47">
        <v>2546569.0715131732</v>
      </c>
      <c r="D18" s="47">
        <v>12725987.024232533</v>
      </c>
      <c r="E18" s="45">
        <v>2650104.241159555</v>
      </c>
      <c r="F18" s="47"/>
      <c r="G18" s="45"/>
      <c r="H18" s="45"/>
      <c r="I18" s="45">
        <v>2384741.37491397</v>
      </c>
      <c r="J18" s="45">
        <v>-534779.50501776638</v>
      </c>
      <c r="K18" s="45">
        <v>-2672457.2750888313</v>
      </c>
      <c r="L18" s="45">
        <v>1841348.2875535339</v>
      </c>
      <c r="M18" s="48">
        <v>4226089.6624675039</v>
      </c>
      <c r="N18" s="46">
        <v>10053529.749143701</v>
      </c>
    </row>
    <row r="19" spans="1:14" outlineLevel="1" x14ac:dyDescent="0.25">
      <c r="A19" s="43">
        <v>43769</v>
      </c>
      <c r="B19" s="43"/>
      <c r="C19" s="47">
        <v>2546569.0715131732</v>
      </c>
      <c r="D19" s="47">
        <v>15272556.095745705</v>
      </c>
      <c r="E19" s="45">
        <v>3816710.2044919818</v>
      </c>
      <c r="F19" s="47"/>
      <c r="G19" s="47"/>
      <c r="H19" s="47"/>
      <c r="I19" s="47">
        <v>3816710.2044919818</v>
      </c>
      <c r="J19" s="47">
        <v>-534779.50501776638</v>
      </c>
      <c r="K19" s="45">
        <v>-3207236.7801065976</v>
      </c>
      <c r="L19" s="45">
        <v>-801509.14294331602</v>
      </c>
      <c r="M19" s="48">
        <v>3015201.0615486656</v>
      </c>
      <c r="N19" s="46">
        <v>12065319.315639108</v>
      </c>
    </row>
    <row r="20" spans="1:14" outlineLevel="1" x14ac:dyDescent="0.25">
      <c r="A20" s="43">
        <v>43799</v>
      </c>
      <c r="B20" s="43"/>
      <c r="C20" s="47">
        <v>2546569.0715131732</v>
      </c>
      <c r="D20" s="47">
        <v>17819125.167258877</v>
      </c>
      <c r="E20" s="45">
        <v>5195530.2571171718</v>
      </c>
      <c r="F20" s="47"/>
      <c r="G20" s="47"/>
      <c r="H20" s="47"/>
      <c r="I20" s="47">
        <v>5195530.2571171718</v>
      </c>
      <c r="J20" s="47">
        <v>-534779.50501776638</v>
      </c>
      <c r="K20" s="45">
        <v>-3742016.2851243638</v>
      </c>
      <c r="L20" s="45">
        <v>-1091061.3539946063</v>
      </c>
      <c r="M20" s="48">
        <v>4104468.9031225657</v>
      </c>
      <c r="N20" s="46">
        <v>14077108.882134514</v>
      </c>
    </row>
    <row r="21" spans="1:14" outlineLevel="1" x14ac:dyDescent="0.25">
      <c r="A21" s="43">
        <v>43830</v>
      </c>
      <c r="B21" s="43"/>
      <c r="C21" s="47">
        <v>2546569.0715131732</v>
      </c>
      <c r="D21" s="47">
        <v>20365694.23877205</v>
      </c>
      <c r="E21" s="45">
        <v>6786564.3990351288</v>
      </c>
      <c r="F21" s="47"/>
      <c r="G21" s="47"/>
      <c r="H21" s="47"/>
      <c r="I21" s="47">
        <v>6786564.3990351288</v>
      </c>
      <c r="J21" s="47">
        <v>-534779.50501776638</v>
      </c>
      <c r="K21" s="45">
        <v>-4276795.7901421301</v>
      </c>
      <c r="L21" s="45">
        <v>-1425178.5237973768</v>
      </c>
      <c r="M21" s="48">
        <v>5361385.8752377518</v>
      </c>
      <c r="N21" s="46">
        <v>16088898.448629919</v>
      </c>
    </row>
    <row r="22" spans="1:14" outlineLevel="1" x14ac:dyDescent="0.25">
      <c r="A22" s="43">
        <v>43861</v>
      </c>
      <c r="B22" s="43"/>
      <c r="C22" s="47">
        <v>2546569.0715131732</v>
      </c>
      <c r="D22" s="47">
        <v>22912263.310285222</v>
      </c>
      <c r="E22" s="45">
        <v>8589812.6302458476</v>
      </c>
      <c r="F22" s="47"/>
      <c r="G22" s="47"/>
      <c r="H22" s="47"/>
      <c r="I22" s="47">
        <v>8589812.6302458476</v>
      </c>
      <c r="J22" s="47">
        <v>-534779.50501776638</v>
      </c>
      <c r="K22" s="45">
        <v>-4811575.2951598968</v>
      </c>
      <c r="L22" s="45">
        <v>-1803860.6523516281</v>
      </c>
      <c r="M22" s="48">
        <v>6785951.9778942196</v>
      </c>
      <c r="N22" s="46">
        <v>18100688.015125327</v>
      </c>
    </row>
    <row r="23" spans="1:14" outlineLevel="1" x14ac:dyDescent="0.25">
      <c r="A23" s="43">
        <v>43890</v>
      </c>
      <c r="B23" s="43"/>
      <c r="C23" s="47">
        <v>2546569.0715131732</v>
      </c>
      <c r="D23" s="47">
        <v>25458832.381798394</v>
      </c>
      <c r="E23" s="45">
        <v>10605274.950749332</v>
      </c>
      <c r="F23" s="47"/>
      <c r="G23" s="47"/>
      <c r="H23" s="47"/>
      <c r="I23" s="47">
        <v>10605274.950749332</v>
      </c>
      <c r="J23" s="47">
        <v>-534779.50501776638</v>
      </c>
      <c r="K23" s="45">
        <v>-5346354.8001776636</v>
      </c>
      <c r="L23" s="45">
        <v>-2227107.7396573597</v>
      </c>
      <c r="M23" s="48">
        <v>8378167.2110919729</v>
      </c>
      <c r="N23" s="46">
        <v>20112477.58162073</v>
      </c>
    </row>
    <row r="24" spans="1:14" outlineLevel="1" x14ac:dyDescent="0.25">
      <c r="A24" s="43">
        <v>43921</v>
      </c>
      <c r="B24" s="43"/>
      <c r="C24" s="47">
        <v>2546569.0715131732</v>
      </c>
      <c r="D24" s="47">
        <v>28005401.453311566</v>
      </c>
      <c r="E24" s="45">
        <v>12832951.360545581</v>
      </c>
      <c r="F24" s="47"/>
      <c r="G24" s="47"/>
      <c r="H24" s="47"/>
      <c r="I24" s="47">
        <v>12832951.360545581</v>
      </c>
      <c r="J24" s="47">
        <v>-534779.50501776638</v>
      </c>
      <c r="K24" s="45">
        <v>-5881134.3051954303</v>
      </c>
      <c r="L24" s="45">
        <v>-2694919.7857145718</v>
      </c>
      <c r="M24" s="48">
        <v>10138031.574831009</v>
      </c>
      <c r="N24" s="46">
        <v>22124267.148116134</v>
      </c>
    </row>
    <row r="25" spans="1:14" outlineLevel="1" x14ac:dyDescent="0.25">
      <c r="A25" s="43">
        <v>43951</v>
      </c>
      <c r="B25" s="43"/>
      <c r="C25" s="47">
        <v>2546569.0715131732</v>
      </c>
      <c r="D25" s="47">
        <v>30551970.524824739</v>
      </c>
      <c r="E25" s="45">
        <v>15272841.859634593</v>
      </c>
      <c r="F25" s="47"/>
      <c r="G25" s="47"/>
      <c r="H25" s="47"/>
      <c r="I25" s="47">
        <v>15272841.859634593</v>
      </c>
      <c r="J25" s="47">
        <v>-534779.50501776638</v>
      </c>
      <c r="K25" s="45">
        <v>-6415913.810213197</v>
      </c>
      <c r="L25" s="45">
        <v>-3207296.7905232646</v>
      </c>
      <c r="M25" s="48">
        <v>12065545.069111329</v>
      </c>
      <c r="N25" s="50">
        <v>24136056.714611541</v>
      </c>
    </row>
    <row r="26" spans="1:14" outlineLevel="1" x14ac:dyDescent="0.25">
      <c r="A26" s="51">
        <v>43982</v>
      </c>
      <c r="B26" s="52" t="s">
        <v>57</v>
      </c>
      <c r="C26" s="53"/>
      <c r="D26" s="53">
        <v>30551970.524824739</v>
      </c>
      <c r="E26" s="54">
        <v>17713018.122612495</v>
      </c>
      <c r="F26" s="53">
        <v>848665.84791179828</v>
      </c>
      <c r="G26" s="53">
        <v>-848665.84791179828</v>
      </c>
      <c r="H26" s="53">
        <v>-35361.076996324926</v>
      </c>
      <c r="I26" s="53">
        <v>17677657.045616169</v>
      </c>
      <c r="J26" s="53">
        <v>178219.82806147763</v>
      </c>
      <c r="K26" s="54">
        <v>-6237693.9821517197</v>
      </c>
      <c r="L26" s="54">
        <v>-3712307.9795793961</v>
      </c>
      <c r="M26" s="55">
        <v>13965349.066036772</v>
      </c>
      <c r="N26" s="56">
        <v>23465610.69476122</v>
      </c>
    </row>
    <row r="27" spans="1:14" outlineLevel="1" x14ac:dyDescent="0.25">
      <c r="A27" s="51">
        <v>44012</v>
      </c>
      <c r="B27" s="52" t="s">
        <v>57</v>
      </c>
      <c r="C27" s="53"/>
      <c r="D27" s="53">
        <v>30551970.524824739</v>
      </c>
      <c r="E27" s="54">
        <v>19941266.06018652</v>
      </c>
      <c r="F27" s="53">
        <v>848665.84791179828</v>
      </c>
      <c r="G27" s="53">
        <v>-1697331.6958235966</v>
      </c>
      <c r="H27" s="53">
        <v>-141444.3079852997</v>
      </c>
      <c r="I27" s="53">
        <v>19799821.752201222</v>
      </c>
      <c r="J27" s="53">
        <v>178219.82806147763</v>
      </c>
      <c r="K27" s="54">
        <v>-6059474.1540902425</v>
      </c>
      <c r="L27" s="54">
        <v>-4157962.5679622567</v>
      </c>
      <c r="M27" s="55">
        <v>15641859.184238965</v>
      </c>
      <c r="N27" s="56">
        <v>22795164.674910903</v>
      </c>
    </row>
    <row r="28" spans="1:14" outlineLevel="1" x14ac:dyDescent="0.25">
      <c r="A28" s="51">
        <v>44043</v>
      </c>
      <c r="B28" s="52" t="s">
        <v>57</v>
      </c>
      <c r="C28" s="53"/>
      <c r="D28" s="53">
        <v>30551970.524824739</v>
      </c>
      <c r="E28" s="54">
        <v>21957299.908467781</v>
      </c>
      <c r="F28" s="53">
        <v>848665.84791179828</v>
      </c>
      <c r="G28" s="53">
        <v>-2545997.5437353947</v>
      </c>
      <c r="H28" s="53">
        <v>-318249.69296692434</v>
      </c>
      <c r="I28" s="53">
        <v>21639050.215500858</v>
      </c>
      <c r="J28" s="53">
        <v>178219.82806147763</v>
      </c>
      <c r="K28" s="54">
        <v>-5881254.3260287652</v>
      </c>
      <c r="L28" s="54">
        <v>-4544200.5452551804</v>
      </c>
      <c r="M28" s="55">
        <v>17094849.670245677</v>
      </c>
      <c r="N28" s="56">
        <v>22124718.655060578</v>
      </c>
    </row>
    <row r="29" spans="1:14" outlineLevel="1" x14ac:dyDescent="0.25">
      <c r="A29" s="51">
        <v>44074</v>
      </c>
      <c r="B29" s="52" t="s">
        <v>57</v>
      </c>
      <c r="C29" s="53"/>
      <c r="D29" s="53">
        <v>30551970.524824739</v>
      </c>
      <c r="E29" s="54">
        <v>23761119.66745628</v>
      </c>
      <c r="F29" s="53">
        <v>848665.84791179828</v>
      </c>
      <c r="G29" s="53">
        <v>-3394663.3916471931</v>
      </c>
      <c r="H29" s="53">
        <v>-565777.23194119881</v>
      </c>
      <c r="I29" s="53">
        <v>23195342.435515083</v>
      </c>
      <c r="J29" s="53">
        <v>178219.82806147763</v>
      </c>
      <c r="K29" s="54">
        <v>-5703034.4979672879</v>
      </c>
      <c r="L29" s="54">
        <v>-4871021.9114581672</v>
      </c>
      <c r="M29" s="55">
        <v>18324320.524056915</v>
      </c>
      <c r="N29" s="56">
        <v>21454272.635210257</v>
      </c>
    </row>
    <row r="30" spans="1:14" outlineLevel="1" x14ac:dyDescent="0.25">
      <c r="A30" s="51">
        <v>44104</v>
      </c>
      <c r="B30" s="52" t="s">
        <v>57</v>
      </c>
      <c r="C30" s="53"/>
      <c r="D30" s="53">
        <v>30551970.524824739</v>
      </c>
      <c r="E30" s="54">
        <v>25352725.337152015</v>
      </c>
      <c r="F30" s="53">
        <v>848665.84791179828</v>
      </c>
      <c r="G30" s="53">
        <v>-4243329.239558991</v>
      </c>
      <c r="H30" s="53">
        <v>-884026.9249081231</v>
      </c>
      <c r="I30" s="53">
        <v>24468698.412243892</v>
      </c>
      <c r="J30" s="53">
        <v>178219.82806147763</v>
      </c>
      <c r="K30" s="54">
        <v>-5524814.6699058106</v>
      </c>
      <c r="L30" s="54">
        <v>-5138426.6665712176</v>
      </c>
      <c r="M30" s="55">
        <v>19330271.745672673</v>
      </c>
      <c r="N30" s="56">
        <v>20783826.615359936</v>
      </c>
    </row>
    <row r="31" spans="1:14" outlineLevel="1" x14ac:dyDescent="0.25">
      <c r="A31" s="51">
        <v>44135</v>
      </c>
      <c r="B31" s="52" t="s">
        <v>57</v>
      </c>
      <c r="C31" s="53"/>
      <c r="D31" s="53">
        <v>30551970.524824739</v>
      </c>
      <c r="E31" s="54">
        <v>26732116.917554978</v>
      </c>
      <c r="F31" s="53">
        <v>848665.84791179828</v>
      </c>
      <c r="G31" s="54">
        <v>-5091995.0874707894</v>
      </c>
      <c r="H31" s="54">
        <v>-1272998.7718676974</v>
      </c>
      <c r="I31" s="54">
        <v>25459118.145687282</v>
      </c>
      <c r="J31" s="54">
        <v>178219.82806147763</v>
      </c>
      <c r="K31" s="54">
        <v>-5346594.8418443333</v>
      </c>
      <c r="L31" s="54">
        <v>-5346414.8105943315</v>
      </c>
      <c r="M31" s="55">
        <v>20112703.335092951</v>
      </c>
      <c r="N31" s="56">
        <v>20113380.595509619</v>
      </c>
    </row>
    <row r="32" spans="1:14" outlineLevel="1" x14ac:dyDescent="0.25">
      <c r="A32" s="51">
        <v>44165</v>
      </c>
      <c r="B32" s="52" t="s">
        <v>57</v>
      </c>
      <c r="C32" s="53"/>
      <c r="D32" s="53">
        <v>30551970.524824739</v>
      </c>
      <c r="E32" s="54">
        <v>27899294.40866518</v>
      </c>
      <c r="F32" s="53">
        <v>848665.84791179828</v>
      </c>
      <c r="G32" s="54">
        <v>-5940660.9353825878</v>
      </c>
      <c r="H32" s="54">
        <v>-1732692.7728199214</v>
      </c>
      <c r="I32" s="54">
        <v>26166601.635845259</v>
      </c>
      <c r="J32" s="54">
        <v>178219.82806147763</v>
      </c>
      <c r="K32" s="54">
        <v>-5168375.0137828561</v>
      </c>
      <c r="L32" s="54">
        <v>-5494986.343527508</v>
      </c>
      <c r="M32" s="55">
        <v>20671615.292317752</v>
      </c>
      <c r="N32" s="56">
        <v>19442934.575659294</v>
      </c>
    </row>
    <row r="33" spans="1:16" outlineLevel="1" x14ac:dyDescent="0.25">
      <c r="A33" s="51">
        <v>44196</v>
      </c>
      <c r="B33" s="52" t="s">
        <v>57</v>
      </c>
      <c r="C33" s="53"/>
      <c r="D33" s="53">
        <v>30551970.524824739</v>
      </c>
      <c r="E33" s="54">
        <v>28854257.810482621</v>
      </c>
      <c r="F33" s="53">
        <v>848665.84791179828</v>
      </c>
      <c r="G33" s="54">
        <v>-6789326.7832943862</v>
      </c>
      <c r="H33" s="54">
        <v>-2263108.9277647953</v>
      </c>
      <c r="I33" s="54">
        <v>26591148.882717825</v>
      </c>
      <c r="J33" s="54">
        <v>178219.82806147763</v>
      </c>
      <c r="K33" s="54">
        <v>-4990155.1857213788</v>
      </c>
      <c r="L33" s="54">
        <v>-5584141.2653707461</v>
      </c>
      <c r="M33" s="55">
        <v>21007007.61734708</v>
      </c>
      <c r="N33" s="56">
        <v>18772488.555808973</v>
      </c>
    </row>
    <row r="34" spans="1:16" outlineLevel="1" x14ac:dyDescent="0.25">
      <c r="A34" s="51">
        <v>44227</v>
      </c>
      <c r="B34" s="52" t="s">
        <v>57</v>
      </c>
      <c r="C34" s="53"/>
      <c r="D34" s="53">
        <v>30551970.524824739</v>
      </c>
      <c r="E34" s="54">
        <v>29597007.123007298</v>
      </c>
      <c r="F34" s="53">
        <v>848665.84791179828</v>
      </c>
      <c r="G34" s="54">
        <v>-7637992.6312061846</v>
      </c>
      <c r="H34" s="54">
        <v>-2864247.2367023192</v>
      </c>
      <c r="I34" s="54">
        <v>26732759.886304978</v>
      </c>
      <c r="J34" s="54">
        <v>178219.82806147763</v>
      </c>
      <c r="K34" s="54">
        <v>-4811935.3576599015</v>
      </c>
      <c r="L34" s="54">
        <v>-5613879.5761240497</v>
      </c>
      <c r="M34" s="55">
        <v>21118880.310180929</v>
      </c>
      <c r="N34" s="56">
        <v>18102042.535958651</v>
      </c>
    </row>
    <row r="35" spans="1:16" outlineLevel="1" x14ac:dyDescent="0.25">
      <c r="A35" s="51">
        <v>44255</v>
      </c>
      <c r="B35" s="52" t="s">
        <v>57</v>
      </c>
      <c r="C35" s="53"/>
      <c r="D35" s="53">
        <v>30551970.524824739</v>
      </c>
      <c r="E35" s="54">
        <v>30127542.346239209</v>
      </c>
      <c r="F35" s="53">
        <v>848665.84791179828</v>
      </c>
      <c r="G35" s="54">
        <v>-8486658.4791179821</v>
      </c>
      <c r="H35" s="54">
        <v>-3536107.6996324933</v>
      </c>
      <c r="I35" s="54">
        <v>26591434.646606717</v>
      </c>
      <c r="J35" s="54">
        <v>178219.82806147763</v>
      </c>
      <c r="K35" s="54">
        <v>-4633715.5295984242</v>
      </c>
      <c r="L35" s="54">
        <v>-5584201.2757874141</v>
      </c>
      <c r="M35" s="55">
        <v>21007233.370819304</v>
      </c>
      <c r="N35" s="56">
        <v>17431596.516108334</v>
      </c>
    </row>
    <row r="36" spans="1:16" outlineLevel="1" x14ac:dyDescent="0.25">
      <c r="A36" s="51">
        <v>44286</v>
      </c>
      <c r="B36" s="52" t="s">
        <v>57</v>
      </c>
      <c r="C36" s="53"/>
      <c r="D36" s="53">
        <v>30551970.524824739</v>
      </c>
      <c r="E36" s="54">
        <v>30445863.480178356</v>
      </c>
      <c r="F36" s="53">
        <v>848665.84791179828</v>
      </c>
      <c r="G36" s="54">
        <v>-9335324.3270297796</v>
      </c>
      <c r="H36" s="54">
        <v>-4278690.3165553166</v>
      </c>
      <c r="I36" s="54">
        <v>26167173.163623039</v>
      </c>
      <c r="J36" s="54">
        <v>178219.82806147763</v>
      </c>
      <c r="K36" s="54">
        <v>-4455495.7015369469</v>
      </c>
      <c r="L36" s="54">
        <v>-5495106.3643608419</v>
      </c>
      <c r="M36" s="55">
        <v>20672066.799262196</v>
      </c>
      <c r="N36" s="56">
        <v>16761150.496258013</v>
      </c>
    </row>
    <row r="37" spans="1:16" outlineLevel="1" x14ac:dyDescent="0.25">
      <c r="A37" s="51">
        <v>44316</v>
      </c>
      <c r="B37" s="52" t="s">
        <v>57</v>
      </c>
      <c r="C37" s="54"/>
      <c r="D37" s="54">
        <v>30551970.524824739</v>
      </c>
      <c r="E37" s="57">
        <v>30551970.524824739</v>
      </c>
      <c r="F37" s="53">
        <v>848665.84791179828</v>
      </c>
      <c r="G37" s="54">
        <v>-10183990.174941577</v>
      </c>
      <c r="H37" s="57">
        <v>-5091995.0874707894</v>
      </c>
      <c r="I37" s="54">
        <v>25459975.43735395</v>
      </c>
      <c r="J37" s="54">
        <v>178219.82806147763</v>
      </c>
      <c r="K37" s="54">
        <v>-4277275.8734754696</v>
      </c>
      <c r="L37" s="57">
        <v>-5346594.8418443333</v>
      </c>
      <c r="M37" s="55">
        <v>20113380.595509619</v>
      </c>
      <c r="N37" s="56">
        <v>16090704.476407692</v>
      </c>
      <c r="O37" s="58">
        <f>I37*0.6619</f>
        <v>16851957.74198458</v>
      </c>
      <c r="P37" s="58">
        <f>L37*0.6619</f>
        <v>-3538911.1258167643</v>
      </c>
    </row>
    <row r="38" spans="1:16" outlineLevel="1" x14ac:dyDescent="0.25">
      <c r="A38" s="43">
        <v>44347</v>
      </c>
      <c r="B38" s="43"/>
      <c r="C38" s="45"/>
      <c r="D38" s="45">
        <v>30551970.524824739</v>
      </c>
      <c r="E38" s="45">
        <v>30551970.524824739</v>
      </c>
      <c r="F38" s="47">
        <v>848665.84791179828</v>
      </c>
      <c r="G38" s="45">
        <v>-11032656.022853374</v>
      </c>
      <c r="H38" s="45">
        <v>-5940660.9353825869</v>
      </c>
      <c r="I38" s="45">
        <v>24611309.589442153</v>
      </c>
      <c r="J38" s="45">
        <v>178219.82806147763</v>
      </c>
      <c r="K38" s="45">
        <v>-4099056.0454139919</v>
      </c>
      <c r="L38" s="45">
        <v>-5168375.0137828561</v>
      </c>
      <c r="M38" s="48">
        <v>19442934.575659297</v>
      </c>
      <c r="N38" s="46">
        <v>15420258.456557373</v>
      </c>
      <c r="O38" s="58">
        <f>I37*(1-0.6619)</f>
        <v>8608017.6953693703</v>
      </c>
      <c r="P38" s="58">
        <f>L37*(1-0.6619)</f>
        <v>-1807683.7160275688</v>
      </c>
    </row>
    <row r="39" spans="1:16" outlineLevel="1" x14ac:dyDescent="0.25">
      <c r="A39" s="43">
        <v>44377</v>
      </c>
      <c r="B39" s="43"/>
      <c r="C39" s="45"/>
      <c r="D39" s="45">
        <v>30551970.524824739</v>
      </c>
      <c r="E39" s="45">
        <v>30551970.524824739</v>
      </c>
      <c r="F39" s="47">
        <v>848665.84791179828</v>
      </c>
      <c r="G39" s="45">
        <v>-11881321.870765172</v>
      </c>
      <c r="H39" s="45">
        <v>-6789326.7832943844</v>
      </c>
      <c r="I39" s="45">
        <v>23762643.741530355</v>
      </c>
      <c r="J39" s="45">
        <v>178219.82806147763</v>
      </c>
      <c r="K39" s="45">
        <v>-3920836.2173525142</v>
      </c>
      <c r="L39" s="45">
        <v>-4990155.1857213788</v>
      </c>
      <c r="M39" s="48">
        <v>18772488.555808976</v>
      </c>
      <c r="N39" s="50">
        <v>14749812.436707053</v>
      </c>
    </row>
    <row r="40" spans="1:16" outlineLevel="1" x14ac:dyDescent="0.25">
      <c r="A40" s="43">
        <v>44408</v>
      </c>
      <c r="B40" s="43"/>
      <c r="C40" s="45"/>
      <c r="D40" s="45">
        <v>30551970.524824739</v>
      </c>
      <c r="E40" s="45">
        <v>30551970.524824739</v>
      </c>
      <c r="F40" s="47">
        <v>848665.84791179828</v>
      </c>
      <c r="G40" s="45">
        <v>-12729987.718676969</v>
      </c>
      <c r="H40" s="45">
        <v>-7637992.6312061846</v>
      </c>
      <c r="I40" s="45">
        <v>22913977.893618554</v>
      </c>
      <c r="J40" s="45">
        <v>178219.82806147763</v>
      </c>
      <c r="K40" s="59">
        <v>-3742616.3892910364</v>
      </c>
      <c r="L40" s="45">
        <v>-4811935.3576599015</v>
      </c>
      <c r="M40" s="48">
        <v>18102042.535958651</v>
      </c>
      <c r="N40" s="50">
        <v>14079366.416856732</v>
      </c>
    </row>
    <row r="41" spans="1:16" outlineLevel="1" x14ac:dyDescent="0.25">
      <c r="A41" s="43">
        <v>44439</v>
      </c>
      <c r="B41" s="43"/>
      <c r="C41" s="45"/>
      <c r="D41" s="45">
        <v>30551970.524824739</v>
      </c>
      <c r="E41" s="45">
        <v>30551970.524824739</v>
      </c>
      <c r="F41" s="47">
        <v>848665.84791179828</v>
      </c>
      <c r="G41" s="45">
        <v>-13578653.566588767</v>
      </c>
      <c r="H41" s="45">
        <v>-8486658.4791179821</v>
      </c>
      <c r="I41" s="45">
        <v>22065312.045706756</v>
      </c>
      <c r="J41" s="45">
        <v>178219.82806147763</v>
      </c>
      <c r="K41" s="59">
        <v>-3564396.5612295587</v>
      </c>
      <c r="L41" s="45">
        <v>-4633715.5295984233</v>
      </c>
      <c r="M41" s="48">
        <v>17431596.516108334</v>
      </c>
      <c r="N41" s="50">
        <v>13408920.397006413</v>
      </c>
    </row>
    <row r="42" spans="1:16" x14ac:dyDescent="0.25">
      <c r="A42" s="43">
        <v>44469</v>
      </c>
      <c r="B42" s="43"/>
      <c r="C42" s="45"/>
      <c r="D42" s="45">
        <v>30551970.524824739</v>
      </c>
      <c r="E42" s="45">
        <v>30551970.524824739</v>
      </c>
      <c r="F42" s="47">
        <v>848665.84791179828</v>
      </c>
      <c r="G42" s="45">
        <v>-14427319.414500564</v>
      </c>
      <c r="H42" s="45">
        <v>-9335324.3270297777</v>
      </c>
      <c r="I42" s="45">
        <v>21216646.197794959</v>
      </c>
      <c r="J42" s="45">
        <v>178219.82806147763</v>
      </c>
      <c r="K42" s="59">
        <v>-3386176.7331680809</v>
      </c>
      <c r="L42" s="45">
        <v>-4455495.7015369469</v>
      </c>
      <c r="M42" s="48">
        <v>16761150.496258013</v>
      </c>
      <c r="N42" s="46">
        <v>12738474.377156094</v>
      </c>
    </row>
    <row r="43" spans="1:16" x14ac:dyDescent="0.25">
      <c r="A43" s="43">
        <v>44500</v>
      </c>
      <c r="B43" s="43"/>
      <c r="C43" s="45"/>
      <c r="D43" s="45">
        <v>30551970.524824739</v>
      </c>
      <c r="E43" s="45">
        <v>30551970.524824739</v>
      </c>
      <c r="F43" s="47">
        <v>848665.84791179828</v>
      </c>
      <c r="G43" s="45">
        <v>-15275985.262412362</v>
      </c>
      <c r="H43" s="45">
        <v>-10183990.174941577</v>
      </c>
      <c r="I43" s="45">
        <v>20367980.349883161</v>
      </c>
      <c r="J43" s="45">
        <v>178219.82806147763</v>
      </c>
      <c r="K43" s="59">
        <v>-3207956.9051066032</v>
      </c>
      <c r="L43" s="45">
        <v>-4277275.8734754687</v>
      </c>
      <c r="M43" s="48">
        <v>16090704.476407692</v>
      </c>
      <c r="N43" s="50">
        <v>12068028.357305773</v>
      </c>
    </row>
    <row r="44" spans="1:16" x14ac:dyDescent="0.25">
      <c r="A44" s="43">
        <v>44530</v>
      </c>
      <c r="B44" s="43"/>
      <c r="C44" s="47"/>
      <c r="D44" s="45">
        <v>30551970.524824739</v>
      </c>
      <c r="E44" s="45">
        <v>30551970.524824739</v>
      </c>
      <c r="F44" s="47">
        <v>848665.84791179828</v>
      </c>
      <c r="G44" s="45">
        <v>-16124651.110324159</v>
      </c>
      <c r="H44" s="45">
        <v>-11032656.022853374</v>
      </c>
      <c r="I44" s="45">
        <v>19519314.501971364</v>
      </c>
      <c r="J44" s="45">
        <v>178219.82806147763</v>
      </c>
      <c r="K44" s="59">
        <v>-3029737.0770451254</v>
      </c>
      <c r="L44" s="45">
        <v>-4099056.0454139914</v>
      </c>
      <c r="M44" s="48">
        <v>15420258.456557373</v>
      </c>
      <c r="N44" s="50">
        <v>11397582.337455453</v>
      </c>
    </row>
    <row r="45" spans="1:16" outlineLevel="1" x14ac:dyDescent="0.25">
      <c r="A45" s="43">
        <v>44561</v>
      </c>
      <c r="B45" s="43"/>
      <c r="C45" s="47"/>
      <c r="D45" s="45">
        <v>30551970.524824739</v>
      </c>
      <c r="E45" s="45">
        <v>30551970.524824739</v>
      </c>
      <c r="F45" s="47">
        <v>848665.84791179828</v>
      </c>
      <c r="G45" s="45">
        <v>-16973316.958235957</v>
      </c>
      <c r="H45" s="45">
        <v>-11881321.870765172</v>
      </c>
      <c r="I45" s="45">
        <v>18670648.654059567</v>
      </c>
      <c r="J45" s="45">
        <v>178219.82806147763</v>
      </c>
      <c r="K45" s="59">
        <v>-2851517.2489836477</v>
      </c>
      <c r="L45" s="45">
        <v>-3920836.2173525146</v>
      </c>
      <c r="M45" s="48">
        <v>14749812.436707051</v>
      </c>
      <c r="N45" s="50">
        <v>10727136.317605134</v>
      </c>
    </row>
    <row r="46" spans="1:16" outlineLevel="1" x14ac:dyDescent="0.25">
      <c r="A46" s="43">
        <v>44592</v>
      </c>
      <c r="B46" s="43"/>
      <c r="C46" s="47"/>
      <c r="D46" s="45">
        <v>30551970.524824739</v>
      </c>
      <c r="E46" s="45">
        <v>30551970.524824739</v>
      </c>
      <c r="F46" s="47">
        <v>848665.84791179828</v>
      </c>
      <c r="G46" s="45">
        <v>-17821982.806147754</v>
      </c>
      <c r="H46" s="45">
        <v>-12729987.718676969</v>
      </c>
      <c r="I46" s="45">
        <v>17821982.806147769</v>
      </c>
      <c r="J46" s="45">
        <v>178219.82806147763</v>
      </c>
      <c r="K46" s="59">
        <v>-2673297.4209221699</v>
      </c>
      <c r="L46" s="45">
        <v>-3742616.3892910369</v>
      </c>
      <c r="M46" s="48">
        <v>14079366.416856732</v>
      </c>
      <c r="N46" s="50">
        <v>10056690.297754815</v>
      </c>
    </row>
    <row r="47" spans="1:16" outlineLevel="1" x14ac:dyDescent="0.25">
      <c r="A47" s="43">
        <v>44620</v>
      </c>
      <c r="B47" s="43"/>
      <c r="C47" s="47"/>
      <c r="D47" s="45">
        <v>30551970.524824739</v>
      </c>
      <c r="E47" s="45">
        <v>30551970.524824739</v>
      </c>
      <c r="F47" s="47">
        <v>848665.84791179828</v>
      </c>
      <c r="G47" s="45">
        <v>-18670648.654059552</v>
      </c>
      <c r="H47" s="45">
        <v>-13578653.566588767</v>
      </c>
      <c r="I47" s="45">
        <v>16973316.958235972</v>
      </c>
      <c r="J47" s="45">
        <v>178219.82806147763</v>
      </c>
      <c r="K47" s="59">
        <v>-2495077.5928606922</v>
      </c>
      <c r="L47" s="45">
        <v>-3564396.5612295587</v>
      </c>
      <c r="M47" s="48">
        <v>13408920.397006413</v>
      </c>
      <c r="N47" s="50">
        <v>9386244.2779044956</v>
      </c>
    </row>
    <row r="48" spans="1:16" outlineLevel="1" x14ac:dyDescent="0.25">
      <c r="A48" s="43">
        <v>44651</v>
      </c>
      <c r="B48" s="43"/>
      <c r="C48" s="47"/>
      <c r="D48" s="45">
        <v>30551970.524824739</v>
      </c>
      <c r="E48" s="45">
        <v>30551970.524824739</v>
      </c>
      <c r="F48" s="47">
        <v>848665.84791179828</v>
      </c>
      <c r="G48" s="45">
        <v>-19519314.501971349</v>
      </c>
      <c r="H48" s="45">
        <v>-14427319.414500566</v>
      </c>
      <c r="I48" s="45">
        <v>16124651.110324172</v>
      </c>
      <c r="J48" s="45">
        <v>178219.82806147763</v>
      </c>
      <c r="K48" s="59">
        <v>-2316857.7647992144</v>
      </c>
      <c r="L48" s="45">
        <v>-3386176.7331680804</v>
      </c>
      <c r="M48" s="48">
        <v>12738474.377156092</v>
      </c>
      <c r="N48" s="46">
        <v>8715798.2580541745</v>
      </c>
    </row>
    <row r="49" spans="1:14" outlineLevel="1" x14ac:dyDescent="0.25">
      <c r="A49" s="43">
        <v>44681</v>
      </c>
      <c r="B49" s="43"/>
      <c r="C49" s="47"/>
      <c r="D49" s="45">
        <v>30551970.524824739</v>
      </c>
      <c r="E49" s="45">
        <v>30551970.524824739</v>
      </c>
      <c r="F49" s="47">
        <v>848665.84791179828</v>
      </c>
      <c r="G49" s="45">
        <v>-20367980.349883147</v>
      </c>
      <c r="H49" s="45">
        <v>-15275985.262412364</v>
      </c>
      <c r="I49" s="45">
        <v>15275985.262412375</v>
      </c>
      <c r="J49" s="45">
        <v>178219.82806147763</v>
      </c>
      <c r="K49" s="59">
        <v>-2138637.9367377367</v>
      </c>
      <c r="L49" s="45">
        <v>-3207956.9051066036</v>
      </c>
      <c r="M49" s="48">
        <v>12068028.357305771</v>
      </c>
      <c r="N49" s="50">
        <v>8045352.2382038552</v>
      </c>
    </row>
    <row r="50" spans="1:14" outlineLevel="1" x14ac:dyDescent="0.25">
      <c r="A50" s="43">
        <v>44712</v>
      </c>
      <c r="B50" s="43"/>
      <c r="C50" s="47"/>
      <c r="D50" s="45">
        <v>30551970.524824739</v>
      </c>
      <c r="E50" s="45">
        <v>30551970.524824739</v>
      </c>
      <c r="F50" s="47">
        <v>848665.84791179828</v>
      </c>
      <c r="G50" s="45">
        <v>-21216646.197794944</v>
      </c>
      <c r="H50" s="45">
        <v>-16124651.110324159</v>
      </c>
      <c r="I50" s="45">
        <v>14427319.414500579</v>
      </c>
      <c r="J50" s="45">
        <v>178219.82806147763</v>
      </c>
      <c r="K50" s="59">
        <v>-1960418.1086762589</v>
      </c>
      <c r="L50" s="45">
        <v>-3029737.0770451254</v>
      </c>
      <c r="M50" s="48">
        <v>11397582.337455453</v>
      </c>
      <c r="N50" s="50">
        <v>7374906.218353536</v>
      </c>
    </row>
    <row r="51" spans="1:14" outlineLevel="1" x14ac:dyDescent="0.25">
      <c r="A51" s="43">
        <v>44742</v>
      </c>
      <c r="B51" s="43"/>
      <c r="C51" s="47"/>
      <c r="D51" s="45">
        <v>30551970.524824739</v>
      </c>
      <c r="E51" s="45">
        <v>30551970.524824739</v>
      </c>
      <c r="F51" s="47">
        <v>848665.84791179828</v>
      </c>
      <c r="G51" s="45">
        <v>-22065312.045706742</v>
      </c>
      <c r="H51" s="45">
        <v>-16973316.958235953</v>
      </c>
      <c r="I51" s="45">
        <v>13578653.566588785</v>
      </c>
      <c r="J51" s="45">
        <v>178219.82806147763</v>
      </c>
      <c r="K51" s="59">
        <v>-1782198.2806147812</v>
      </c>
      <c r="L51" s="45">
        <v>-2851517.2489836477</v>
      </c>
      <c r="M51" s="48">
        <v>10727136.317605138</v>
      </c>
      <c r="N51" s="46">
        <v>6704460.1985032158</v>
      </c>
    </row>
    <row r="52" spans="1:14" outlineLevel="1" x14ac:dyDescent="0.25">
      <c r="A52" s="43">
        <v>44773</v>
      </c>
      <c r="B52" s="60"/>
      <c r="C52" s="60"/>
      <c r="D52" s="45">
        <v>30551970.524824739</v>
      </c>
      <c r="E52" s="45">
        <v>30551970.524824739</v>
      </c>
      <c r="F52" s="47">
        <v>848665.84791179828</v>
      </c>
      <c r="G52" s="45">
        <v>-22913977.893618539</v>
      </c>
      <c r="H52" s="45">
        <v>-17821982.806147758</v>
      </c>
      <c r="I52" s="45">
        <v>12729987.718676981</v>
      </c>
      <c r="J52" s="45">
        <v>178219.82806147763</v>
      </c>
      <c r="K52" s="59">
        <v>-1603978.4525533034</v>
      </c>
      <c r="L52" s="45">
        <v>-2673297.4209221699</v>
      </c>
      <c r="M52" s="48">
        <v>10056690.297754811</v>
      </c>
      <c r="N52" s="46">
        <v>6034014.1786528956</v>
      </c>
    </row>
    <row r="53" spans="1:14" outlineLevel="1" x14ac:dyDescent="0.25">
      <c r="A53" s="43">
        <v>44804</v>
      </c>
      <c r="B53" s="60"/>
      <c r="C53" s="60"/>
      <c r="D53" s="45">
        <v>30551970.524824739</v>
      </c>
      <c r="E53" s="45">
        <v>30551970.524824739</v>
      </c>
      <c r="F53" s="47">
        <v>848665.84791179828</v>
      </c>
      <c r="G53" s="45">
        <v>-23762643.741530336</v>
      </c>
      <c r="H53" s="45">
        <v>-18670648.654059552</v>
      </c>
      <c r="I53" s="45">
        <v>11881321.870765187</v>
      </c>
      <c r="J53" s="45">
        <v>178219.82806147763</v>
      </c>
      <c r="K53" s="59">
        <v>-1425758.6244918257</v>
      </c>
      <c r="L53" s="45">
        <v>-2495077.5928606917</v>
      </c>
      <c r="M53" s="48">
        <v>9386244.2779044956</v>
      </c>
      <c r="N53" s="46">
        <v>5363568.1588025764</v>
      </c>
    </row>
    <row r="54" spans="1:14" outlineLevel="1" x14ac:dyDescent="0.25">
      <c r="A54" s="43">
        <v>44834</v>
      </c>
      <c r="B54" s="60"/>
      <c r="C54" s="60"/>
      <c r="D54" s="45">
        <v>30551970.524824739</v>
      </c>
      <c r="E54" s="45">
        <v>30551970.524824739</v>
      </c>
      <c r="F54" s="47">
        <v>848665.84791179828</v>
      </c>
      <c r="G54" s="45">
        <v>-24611309.589442134</v>
      </c>
      <c r="H54" s="45">
        <v>-19519314.501971349</v>
      </c>
      <c r="I54" s="45">
        <v>11032656.022853389</v>
      </c>
      <c r="J54" s="45">
        <v>178219.82806147763</v>
      </c>
      <c r="K54" s="59">
        <v>-1247538.796430348</v>
      </c>
      <c r="L54" s="45">
        <v>-2316857.7647992144</v>
      </c>
      <c r="M54" s="48">
        <v>8715798.2580541745</v>
      </c>
      <c r="N54" s="46">
        <v>4693122.1389522571</v>
      </c>
    </row>
    <row r="55" spans="1:14" outlineLevel="1" x14ac:dyDescent="0.25">
      <c r="A55" s="43">
        <v>44865</v>
      </c>
      <c r="B55" s="60"/>
      <c r="C55" s="60"/>
      <c r="D55" s="45">
        <v>30551970.524824739</v>
      </c>
      <c r="E55" s="45">
        <v>30551970.524824739</v>
      </c>
      <c r="F55" s="47">
        <v>848665.84791179828</v>
      </c>
      <c r="G55" s="45">
        <v>-25459975.437353931</v>
      </c>
      <c r="H55" s="45">
        <v>-20367980.349883147</v>
      </c>
      <c r="I55" s="45">
        <v>10183990.174941592</v>
      </c>
      <c r="J55" s="45">
        <v>178219.82806147763</v>
      </c>
      <c r="K55" s="59">
        <v>-1069318.9683688702</v>
      </c>
      <c r="L55" s="45">
        <v>-2138637.9367377367</v>
      </c>
      <c r="M55" s="48">
        <v>8045352.2382038552</v>
      </c>
      <c r="N55" s="46">
        <v>4022676.1191019369</v>
      </c>
    </row>
    <row r="56" spans="1:14" outlineLevel="1" x14ac:dyDescent="0.25">
      <c r="A56" s="43">
        <v>44895</v>
      </c>
      <c r="B56" s="60"/>
      <c r="C56" s="60"/>
      <c r="D56" s="45">
        <v>30551970.524824739</v>
      </c>
      <c r="E56" s="45">
        <v>30551970.524824739</v>
      </c>
      <c r="F56" s="47">
        <v>848665.84791179828</v>
      </c>
      <c r="G56" s="45">
        <v>-26308641.285265729</v>
      </c>
      <c r="H56" s="45">
        <v>-21216646.197794948</v>
      </c>
      <c r="I56" s="45">
        <v>9335324.3270297907</v>
      </c>
      <c r="J56" s="45">
        <v>178219.82806147763</v>
      </c>
      <c r="K56" s="59">
        <v>-891099.14030739258</v>
      </c>
      <c r="L56" s="45">
        <v>-1960418.1086762587</v>
      </c>
      <c r="M56" s="48">
        <v>7374906.2183535323</v>
      </c>
      <c r="N56" s="46">
        <v>3352230.0992516172</v>
      </c>
    </row>
    <row r="57" spans="1:14" outlineLevel="1" x14ac:dyDescent="0.25">
      <c r="A57" s="43">
        <v>44926</v>
      </c>
      <c r="B57" s="60"/>
      <c r="C57" s="60"/>
      <c r="D57" s="45">
        <v>30551970.524824739</v>
      </c>
      <c r="E57" s="45">
        <v>30551970.524824739</v>
      </c>
      <c r="F57" s="47">
        <v>848665.84791179828</v>
      </c>
      <c r="G57" s="45">
        <v>-27157307.133177526</v>
      </c>
      <c r="H57" s="45">
        <v>-22065312.045706745</v>
      </c>
      <c r="I57" s="45">
        <v>8486658.4791179933</v>
      </c>
      <c r="J57" s="45">
        <v>178219.82806147763</v>
      </c>
      <c r="K57" s="59">
        <v>-712879.31224591495</v>
      </c>
      <c r="L57" s="45">
        <v>-1782198.2806147812</v>
      </c>
      <c r="M57" s="48">
        <v>6704460.1985032121</v>
      </c>
      <c r="N57" s="46">
        <v>2681784.0794012975</v>
      </c>
    </row>
    <row r="58" spans="1:14" outlineLevel="1" x14ac:dyDescent="0.25">
      <c r="A58" s="43">
        <v>44957</v>
      </c>
      <c r="B58" s="60"/>
      <c r="C58" s="60"/>
      <c r="D58" s="45">
        <v>30551970.524824739</v>
      </c>
      <c r="E58" s="45">
        <v>30551970.524824739</v>
      </c>
      <c r="F58" s="47">
        <v>848665.84791179828</v>
      </c>
      <c r="G58" s="45">
        <v>-28005972.981089324</v>
      </c>
      <c r="H58" s="45">
        <v>-22913977.893618539</v>
      </c>
      <c r="I58" s="45">
        <v>7637992.6312061995</v>
      </c>
      <c r="J58" s="45">
        <v>178219.82806147763</v>
      </c>
      <c r="K58" s="59">
        <v>-534659.48418443731</v>
      </c>
      <c r="L58" s="45">
        <v>-1603978.4525533032</v>
      </c>
      <c r="M58" s="48">
        <v>6034014.1786528965</v>
      </c>
      <c r="N58" s="46">
        <v>2011338.0595509773</v>
      </c>
    </row>
    <row r="59" spans="1:14" outlineLevel="1" x14ac:dyDescent="0.25">
      <c r="A59" s="43">
        <v>44985</v>
      </c>
      <c r="B59" s="60"/>
      <c r="C59" s="60"/>
      <c r="D59" s="45">
        <v>30551970.524824739</v>
      </c>
      <c r="E59" s="45">
        <v>30551970.524824739</v>
      </c>
      <c r="F59" s="47">
        <v>848665.84791179828</v>
      </c>
      <c r="G59" s="45">
        <v>-28854638.829001121</v>
      </c>
      <c r="H59" s="45">
        <v>-23762643.741530333</v>
      </c>
      <c r="I59" s="45">
        <v>6789326.7832944058</v>
      </c>
      <c r="J59" s="45">
        <v>178219.82806147763</v>
      </c>
      <c r="K59" s="59">
        <v>-356439.65612295968</v>
      </c>
      <c r="L59" s="45">
        <v>-1425758.6244918257</v>
      </c>
      <c r="M59" s="48">
        <v>5363568.1588025801</v>
      </c>
      <c r="N59" s="46">
        <v>1340892.0397006576</v>
      </c>
    </row>
    <row r="60" spans="1:14" outlineLevel="1" x14ac:dyDescent="0.25">
      <c r="A60" s="43">
        <v>45016</v>
      </c>
      <c r="B60" s="60"/>
      <c r="C60" s="60"/>
      <c r="D60" s="45">
        <v>30551970.524824739</v>
      </c>
      <c r="E60" s="45">
        <v>30551970.524824739</v>
      </c>
      <c r="F60" s="47">
        <v>848665.84791179828</v>
      </c>
      <c r="G60" s="45">
        <v>-29703304.676912919</v>
      </c>
      <c r="H60" s="45">
        <v>-24611309.589442134</v>
      </c>
      <c r="I60" s="45">
        <v>5940660.9353826046</v>
      </c>
      <c r="J60" s="45">
        <v>178219.82806147763</v>
      </c>
      <c r="K60" s="59">
        <v>-178219.82806148205</v>
      </c>
      <c r="L60" s="45">
        <v>-1247538.7964303482</v>
      </c>
      <c r="M60" s="48">
        <v>4693122.1389522562</v>
      </c>
      <c r="N60" s="46">
        <v>670446.01985033776</v>
      </c>
    </row>
    <row r="61" spans="1:14" outlineLevel="1" x14ac:dyDescent="0.25">
      <c r="A61" s="43">
        <v>45046</v>
      </c>
      <c r="B61" s="60"/>
      <c r="C61" s="60"/>
      <c r="D61" s="45">
        <v>30551970.524824739</v>
      </c>
      <c r="E61" s="45">
        <v>30551970.524824739</v>
      </c>
      <c r="F61" s="47">
        <v>848665.84791179828</v>
      </c>
      <c r="G61" s="45">
        <v>-30551970.524824716</v>
      </c>
      <c r="H61" s="45">
        <v>-25459975.437353928</v>
      </c>
      <c r="I61" s="45">
        <v>5091995.0874708109</v>
      </c>
      <c r="J61" s="45">
        <v>178219.82806147763</v>
      </c>
      <c r="K61" s="59">
        <v>-4.4237822294235229E-9</v>
      </c>
      <c r="L61" s="45">
        <v>-1069318.9683688704</v>
      </c>
      <c r="M61" s="48">
        <v>4022676.1191019407</v>
      </c>
      <c r="N61" s="46">
        <v>1.7927959561347961E-8</v>
      </c>
    </row>
    <row r="62" spans="1:14" ht="14.45" customHeight="1" outlineLevel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pane xSplit="2" ySplit="9" topLeftCell="C10" activePane="bottomRight" state="frozen"/>
      <selection activeCell="P181" sqref="P181"/>
      <selection pane="topRight" activeCell="P181" sqref="P181"/>
      <selection pane="bottomLeft" activeCell="P181" sqref="P181"/>
      <selection pane="bottomRight" activeCell="C10" sqref="C10"/>
    </sheetView>
  </sheetViews>
  <sheetFormatPr defaultColWidth="9.140625" defaultRowHeight="15" outlineLevelRow="1" outlineLevelCol="1" x14ac:dyDescent="0.25"/>
  <cols>
    <col min="1" max="1" width="11.85546875" bestFit="1" customWidth="1"/>
    <col min="2" max="2" width="6.42578125" bestFit="1" customWidth="1"/>
    <col min="3" max="3" width="14.5703125" bestFit="1" customWidth="1"/>
    <col min="4" max="5" width="16.140625" bestFit="1" customWidth="1"/>
    <col min="6" max="6" width="22.42578125" bestFit="1" customWidth="1"/>
    <col min="7" max="8" width="18.42578125" bestFit="1" customWidth="1"/>
    <col min="9" max="9" width="17.5703125" bestFit="1" customWidth="1"/>
    <col min="10" max="10" width="22.5703125" bestFit="1" customWidth="1"/>
    <col min="11" max="11" width="19.42578125" bestFit="1" customWidth="1"/>
    <col min="12" max="13" width="17.5703125" bestFit="1" customWidth="1"/>
    <col min="14" max="14" width="17" bestFit="1" customWidth="1"/>
    <col min="15" max="15" width="11.5703125" bestFit="1" customWidth="1" outlineLevel="1"/>
    <col min="16" max="16" width="11.5703125" bestFit="1" customWidth="1"/>
  </cols>
  <sheetData>
    <row r="1" spans="1:16" x14ac:dyDescent="0.25">
      <c r="A1" s="3" t="s">
        <v>20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6"/>
    </row>
    <row r="2" spans="1:16" x14ac:dyDescent="0.25">
      <c r="A2" s="7" t="s">
        <v>58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</row>
    <row r="3" spans="1:16" x14ac:dyDescent="0.25">
      <c r="A3" s="3" t="s">
        <v>22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6"/>
    </row>
    <row r="4" spans="1:16" x14ac:dyDescent="0.25">
      <c r="A4" s="4"/>
      <c r="B4" s="4"/>
      <c r="C4" s="8"/>
      <c r="D4" s="9"/>
      <c r="E4" s="10"/>
      <c r="F4" s="11" t="s">
        <v>23</v>
      </c>
      <c r="G4" s="12"/>
      <c r="H4" s="12"/>
      <c r="I4" s="12"/>
      <c r="J4" s="13"/>
      <c r="K4" s="14"/>
      <c r="L4" s="13"/>
      <c r="M4" s="13"/>
      <c r="N4" s="6"/>
    </row>
    <row r="5" spans="1:16" x14ac:dyDescent="0.25">
      <c r="A5" s="5"/>
      <c r="B5" s="5"/>
      <c r="C5" s="15" t="s">
        <v>24</v>
      </c>
      <c r="D5" s="16"/>
      <c r="E5" s="17"/>
      <c r="F5" s="18" t="s">
        <v>25</v>
      </c>
      <c r="G5" s="19"/>
      <c r="H5" s="19"/>
      <c r="I5" s="19"/>
      <c r="J5" s="20" t="s">
        <v>26</v>
      </c>
      <c r="K5" s="19"/>
      <c r="L5" s="19"/>
      <c r="M5" s="19"/>
      <c r="N5" s="6"/>
      <c r="O5" s="82">
        <v>0.66190000000000004</v>
      </c>
      <c r="P5" s="82">
        <v>0.33810000000000001</v>
      </c>
    </row>
    <row r="6" spans="1:16" x14ac:dyDescent="0.25">
      <c r="A6" s="21"/>
      <c r="B6" s="21"/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30</v>
      </c>
      <c r="K6" s="22" t="s">
        <v>31</v>
      </c>
      <c r="L6" s="22" t="s">
        <v>34</v>
      </c>
      <c r="M6" s="23" t="s">
        <v>35</v>
      </c>
      <c r="N6" s="24" t="s">
        <v>28</v>
      </c>
      <c r="O6" s="25" t="s">
        <v>6</v>
      </c>
      <c r="P6" s="25" t="s">
        <v>16</v>
      </c>
    </row>
    <row r="7" spans="1:16" x14ac:dyDescent="0.25">
      <c r="A7" s="25" t="s">
        <v>36</v>
      </c>
      <c r="B7" s="26"/>
      <c r="C7" s="25" t="s">
        <v>37</v>
      </c>
      <c r="D7" s="25"/>
      <c r="E7" s="25" t="s">
        <v>28</v>
      </c>
      <c r="F7" s="25" t="s">
        <v>38</v>
      </c>
      <c r="G7" s="25" t="s">
        <v>38</v>
      </c>
      <c r="H7" s="25" t="s">
        <v>38</v>
      </c>
      <c r="I7" s="25" t="s">
        <v>39</v>
      </c>
      <c r="J7" s="25" t="s">
        <v>10</v>
      </c>
      <c r="K7" s="25" t="s">
        <v>10</v>
      </c>
      <c r="L7" s="25" t="s">
        <v>33</v>
      </c>
      <c r="M7" s="27" t="s">
        <v>34</v>
      </c>
      <c r="N7" s="28" t="s">
        <v>40</v>
      </c>
      <c r="O7" s="25" t="s">
        <v>84</v>
      </c>
      <c r="P7" s="25" t="s">
        <v>84</v>
      </c>
    </row>
    <row r="8" spans="1:16" x14ac:dyDescent="0.25">
      <c r="A8" s="25" t="s">
        <v>41</v>
      </c>
      <c r="B8" s="26"/>
      <c r="C8" s="25" t="s">
        <v>42</v>
      </c>
      <c r="D8" s="25" t="s">
        <v>43</v>
      </c>
      <c r="E8" s="25" t="s">
        <v>44</v>
      </c>
      <c r="F8" s="25" t="s">
        <v>45</v>
      </c>
      <c r="G8" s="29" t="s">
        <v>46</v>
      </c>
      <c r="H8" s="25" t="s">
        <v>47</v>
      </c>
      <c r="I8" s="25" t="s">
        <v>48</v>
      </c>
      <c r="J8" s="25" t="s">
        <v>49</v>
      </c>
      <c r="K8" s="25" t="s">
        <v>50</v>
      </c>
      <c r="L8" s="25" t="s">
        <v>51</v>
      </c>
      <c r="M8" s="27" t="s">
        <v>52</v>
      </c>
      <c r="N8" s="28" t="s">
        <v>53</v>
      </c>
      <c r="O8" s="25" t="s">
        <v>85</v>
      </c>
      <c r="P8" s="25" t="s">
        <v>85</v>
      </c>
    </row>
    <row r="9" spans="1:16" x14ac:dyDescent="0.25">
      <c r="A9" s="30"/>
      <c r="B9" s="30"/>
      <c r="C9" s="31"/>
      <c r="D9" s="31"/>
      <c r="E9" s="31"/>
      <c r="F9" s="32" t="s">
        <v>54</v>
      </c>
      <c r="G9" s="31"/>
      <c r="H9" s="31"/>
      <c r="I9" s="31"/>
      <c r="J9" s="31" t="s">
        <v>55</v>
      </c>
      <c r="K9" s="33"/>
      <c r="L9" s="31"/>
      <c r="M9" s="34"/>
      <c r="N9" s="35"/>
      <c r="O9" s="81" t="s">
        <v>86</v>
      </c>
      <c r="P9" s="81" t="s">
        <v>86</v>
      </c>
    </row>
    <row r="10" spans="1:16" outlineLevel="1" x14ac:dyDescent="0.25">
      <c r="A10" s="36"/>
      <c r="B10" s="37"/>
      <c r="C10" s="25"/>
      <c r="D10" s="38"/>
      <c r="E10" s="39"/>
      <c r="F10" s="25"/>
      <c r="G10" s="25"/>
      <c r="H10" s="38"/>
      <c r="I10" s="38"/>
      <c r="J10" s="40"/>
      <c r="K10" s="40"/>
      <c r="L10" s="40"/>
      <c r="M10" s="41"/>
      <c r="N10" s="42"/>
    </row>
    <row r="11" spans="1:16" outlineLevel="1" x14ac:dyDescent="0.25">
      <c r="A11" s="43" t="s">
        <v>56</v>
      </c>
      <c r="B11" s="43"/>
      <c r="C11" s="44"/>
      <c r="D11" s="38">
        <f t="shared" ref="D11" si="0">D10+C11</f>
        <v>0</v>
      </c>
      <c r="E11" s="45"/>
      <c r="F11" s="38"/>
      <c r="G11" s="38"/>
      <c r="H11" s="38"/>
      <c r="I11" s="38"/>
      <c r="J11" s="45">
        <f t="shared" ref="J11" si="1">(-C11*0.21)+(F11*0.21)</f>
        <v>0</v>
      </c>
      <c r="K11" s="45">
        <f t="shared" ref="K11" si="2">K10+J11</f>
        <v>0</v>
      </c>
      <c r="L11" s="45"/>
      <c r="M11" s="41"/>
      <c r="N11" s="46">
        <f t="shared" ref="N11" si="3">+D11+G11+K11</f>
        <v>0</v>
      </c>
    </row>
    <row r="12" spans="1:16" outlineLevel="1" x14ac:dyDescent="0.25">
      <c r="A12" s="43">
        <v>43555</v>
      </c>
      <c r="B12" s="43"/>
      <c r="C12" s="47"/>
      <c r="D12" s="47">
        <v>0</v>
      </c>
      <c r="E12" s="45">
        <v>0</v>
      </c>
      <c r="F12" s="38"/>
      <c r="G12" s="38"/>
      <c r="H12" s="38"/>
      <c r="I12" s="45">
        <v>0</v>
      </c>
      <c r="J12" s="45">
        <v>0</v>
      </c>
      <c r="K12" s="45">
        <v>0</v>
      </c>
      <c r="L12" s="45">
        <v>0</v>
      </c>
      <c r="M12" s="48">
        <v>0</v>
      </c>
      <c r="N12" s="46">
        <v>0</v>
      </c>
    </row>
    <row r="13" spans="1:16" outlineLevel="1" x14ac:dyDescent="0.25">
      <c r="A13" s="43">
        <v>43585</v>
      </c>
      <c r="B13" s="43"/>
      <c r="C13" s="47"/>
      <c r="D13" s="47">
        <v>0</v>
      </c>
      <c r="E13" s="45">
        <v>0</v>
      </c>
      <c r="F13" s="38"/>
      <c r="G13" s="38"/>
      <c r="H13" s="38"/>
      <c r="I13" s="45">
        <v>0</v>
      </c>
      <c r="J13" s="45">
        <v>0</v>
      </c>
      <c r="K13" s="45">
        <v>0</v>
      </c>
      <c r="L13" s="45">
        <v>0</v>
      </c>
      <c r="M13" s="48">
        <v>0</v>
      </c>
      <c r="N13" s="46">
        <v>0</v>
      </c>
    </row>
    <row r="14" spans="1:16" outlineLevel="1" x14ac:dyDescent="0.25">
      <c r="A14" s="43">
        <v>43616</v>
      </c>
      <c r="B14" s="43"/>
      <c r="C14" s="47">
        <v>9229.2230939130259</v>
      </c>
      <c r="D14" s="47">
        <v>9229.2230939130259</v>
      </c>
      <c r="E14" s="45">
        <v>384.55096224637606</v>
      </c>
      <c r="F14" s="47"/>
      <c r="G14" s="45"/>
      <c r="H14" s="38"/>
      <c r="I14" s="45">
        <v>0</v>
      </c>
      <c r="J14" s="45">
        <v>-1938.1368497217354</v>
      </c>
      <c r="K14" s="45">
        <v>-1938.1368497217354</v>
      </c>
      <c r="L14" s="45">
        <v>-80.75570207173898</v>
      </c>
      <c r="M14" s="48">
        <v>-80.75570207173898</v>
      </c>
      <c r="N14" s="46">
        <v>7291.0862441912905</v>
      </c>
    </row>
    <row r="15" spans="1:16" outlineLevel="1" x14ac:dyDescent="0.25">
      <c r="A15" s="43">
        <v>43646</v>
      </c>
      <c r="B15" s="49"/>
      <c r="C15" s="47">
        <v>27712.592233567488</v>
      </c>
      <c r="D15" s="47">
        <v>36941.815327480515</v>
      </c>
      <c r="E15" s="45">
        <v>2308.3442298044406</v>
      </c>
      <c r="F15" s="47"/>
      <c r="G15" s="45"/>
      <c r="H15" s="38"/>
      <c r="I15" s="45">
        <v>801.14783801328349</v>
      </c>
      <c r="J15" s="45">
        <v>-5819.6443690491724</v>
      </c>
      <c r="K15" s="45">
        <v>-7757.7812187709078</v>
      </c>
      <c r="L15" s="45">
        <v>154.88414561087311</v>
      </c>
      <c r="M15" s="48">
        <v>956.03198362415662</v>
      </c>
      <c r="N15" s="46">
        <v>29184.034108709609</v>
      </c>
    </row>
    <row r="16" spans="1:16" outlineLevel="1" x14ac:dyDescent="0.25">
      <c r="A16" s="43">
        <v>43677</v>
      </c>
      <c r="B16" s="43"/>
      <c r="C16" s="47">
        <v>46220.884325050356</v>
      </c>
      <c r="D16" s="47">
        <v>83162.699652530864</v>
      </c>
      <c r="E16" s="45">
        <v>7312.699020638247</v>
      </c>
      <c r="F16" s="47"/>
      <c r="G16" s="45"/>
      <c r="H16" s="45"/>
      <c r="I16" s="45">
        <v>4071.9944677870299</v>
      </c>
      <c r="J16" s="45">
        <v>-9706.3857082605737</v>
      </c>
      <c r="K16" s="45">
        <v>-17464.166927031481</v>
      </c>
      <c r="L16" s="45">
        <v>1956.6082250565289</v>
      </c>
      <c r="M16" s="48">
        <v>6028.6026928435585</v>
      </c>
      <c r="N16" s="46">
        <v>65698.53272549939</v>
      </c>
    </row>
    <row r="17" spans="1:14" outlineLevel="1" x14ac:dyDescent="0.25">
      <c r="A17" s="43">
        <v>43708</v>
      </c>
      <c r="B17" s="43"/>
      <c r="C17" s="47">
        <v>64729.176416533235</v>
      </c>
      <c r="D17" s="47">
        <v>147891.87606906411</v>
      </c>
      <c r="E17" s="45">
        <v>16939.973009038036</v>
      </c>
      <c r="F17" s="47"/>
      <c r="G17" s="45"/>
      <c r="H17" s="45"/>
      <c r="I17" s="45">
        <v>11611.611023884456</v>
      </c>
      <c r="J17" s="45">
        <v>-13593.127047471979</v>
      </c>
      <c r="K17" s="45">
        <v>-31057.29397450346</v>
      </c>
      <c r="L17" s="45">
        <v>7004.9646402172029</v>
      </c>
      <c r="M17" s="48">
        <v>18616.57566410166</v>
      </c>
      <c r="N17" s="46">
        <v>116834.58209456064</v>
      </c>
    </row>
    <row r="18" spans="1:14" outlineLevel="1" x14ac:dyDescent="0.25">
      <c r="A18" s="43">
        <v>43738</v>
      </c>
      <c r="B18" s="43"/>
      <c r="C18" s="47">
        <v>83237.4685080161</v>
      </c>
      <c r="D18" s="47">
        <v>231129.34457708022</v>
      </c>
      <c r="E18" s="45">
        <v>32732.523869294051</v>
      </c>
      <c r="F18" s="47"/>
      <c r="G18" s="45"/>
      <c r="H18" s="45"/>
      <c r="I18" s="45">
        <v>25347.59844705963</v>
      </c>
      <c r="J18" s="45">
        <v>-17479.868386683382</v>
      </c>
      <c r="K18" s="45">
        <v>-48537.162361186842</v>
      </c>
      <c r="L18" s="45">
        <v>17259.390047439654</v>
      </c>
      <c r="M18" s="48">
        <v>42606.988494499281</v>
      </c>
      <c r="N18" s="46">
        <v>182592.18221589338</v>
      </c>
    </row>
    <row r="19" spans="1:14" outlineLevel="1" x14ac:dyDescent="0.25">
      <c r="A19" s="43">
        <v>43769</v>
      </c>
      <c r="B19" s="43"/>
      <c r="C19" s="47">
        <v>101745.76059949897</v>
      </c>
      <c r="D19" s="47">
        <v>332875.10517657921</v>
      </c>
      <c r="E19" s="45">
        <v>56232.709275696521</v>
      </c>
      <c r="F19" s="47"/>
      <c r="G19" s="47"/>
      <c r="H19" s="47"/>
      <c r="I19" s="47">
        <v>56232.709275696521</v>
      </c>
      <c r="J19" s="47">
        <v>-21366.609725894785</v>
      </c>
      <c r="K19" s="45">
        <v>-69903.772087081627</v>
      </c>
      <c r="L19" s="45">
        <v>-11808.86894789627</v>
      </c>
      <c r="M19" s="48">
        <v>44423.840327800252</v>
      </c>
      <c r="N19" s="46">
        <v>262971.33308949758</v>
      </c>
    </row>
    <row r="20" spans="1:14" outlineLevel="1" x14ac:dyDescent="0.25">
      <c r="A20" s="43">
        <v>43799</v>
      </c>
      <c r="B20" s="43"/>
      <c r="C20" s="47">
        <v>120254.05269098184</v>
      </c>
      <c r="D20" s="47">
        <v>453129.15786756104</v>
      </c>
      <c r="E20" s="45">
        <v>88982.886902535698</v>
      </c>
      <c r="F20" s="47"/>
      <c r="G20" s="47"/>
      <c r="H20" s="47"/>
      <c r="I20" s="47">
        <v>88982.886902535698</v>
      </c>
      <c r="J20" s="47">
        <v>-25253.351065106188</v>
      </c>
      <c r="K20" s="45">
        <v>-95157.123152187822</v>
      </c>
      <c r="L20" s="45">
        <v>-18686.406249532494</v>
      </c>
      <c r="M20" s="48">
        <v>70296.480653003207</v>
      </c>
      <c r="N20" s="46">
        <v>357972.03471537319</v>
      </c>
    </row>
    <row r="21" spans="1:14" outlineLevel="1" x14ac:dyDescent="0.25">
      <c r="A21" s="43">
        <v>43830</v>
      </c>
      <c r="B21" s="43"/>
      <c r="C21" s="47">
        <v>138762.3447824647</v>
      </c>
      <c r="D21" s="47">
        <v>591891.50265002577</v>
      </c>
      <c r="E21" s="45">
        <v>132525.41442410182</v>
      </c>
      <c r="F21" s="47"/>
      <c r="G21" s="47"/>
      <c r="H21" s="47"/>
      <c r="I21" s="47">
        <v>132525.41442410182</v>
      </c>
      <c r="J21" s="47">
        <v>-29140.092404317587</v>
      </c>
      <c r="K21" s="45">
        <v>-124297.21555650541</v>
      </c>
      <c r="L21" s="45">
        <v>-27830.337029061378</v>
      </c>
      <c r="M21" s="48">
        <v>104695.07739504044</v>
      </c>
      <c r="N21" s="46">
        <v>467594.28709352034</v>
      </c>
    </row>
    <row r="22" spans="1:14" outlineLevel="1" x14ac:dyDescent="0.25">
      <c r="A22" s="43">
        <v>43861</v>
      </c>
      <c r="B22" s="43"/>
      <c r="C22" s="47">
        <v>157270.6368739476</v>
      </c>
      <c r="D22" s="47">
        <v>749162.13952397334</v>
      </c>
      <c r="E22" s="45">
        <v>188402.64951468512</v>
      </c>
      <c r="F22" s="47"/>
      <c r="G22" s="47"/>
      <c r="H22" s="47"/>
      <c r="I22" s="47">
        <v>188402.64951468512</v>
      </c>
      <c r="J22" s="47">
        <v>-33026.833743528994</v>
      </c>
      <c r="K22" s="45">
        <v>-157324.04930003441</v>
      </c>
      <c r="L22" s="45">
        <v>-39564.556398083871</v>
      </c>
      <c r="M22" s="48">
        <v>148838.09311660126</v>
      </c>
      <c r="N22" s="46">
        <v>591838.09022393893</v>
      </c>
    </row>
    <row r="23" spans="1:14" outlineLevel="1" x14ac:dyDescent="0.25">
      <c r="A23" s="43">
        <v>43890</v>
      </c>
      <c r="B23" s="43"/>
      <c r="C23" s="47">
        <v>175778.92896543044</v>
      </c>
      <c r="D23" s="47">
        <v>924941.06848940381</v>
      </c>
      <c r="E23" s="45">
        <v>258156.94984857584</v>
      </c>
      <c r="F23" s="47"/>
      <c r="G23" s="47"/>
      <c r="H23" s="47"/>
      <c r="I23" s="47">
        <v>258156.94984857584</v>
      </c>
      <c r="J23" s="47">
        <v>-36913.57508274039</v>
      </c>
      <c r="K23" s="45">
        <v>-194237.62438277481</v>
      </c>
      <c r="L23" s="45">
        <v>-54212.959468200919</v>
      </c>
      <c r="M23" s="48">
        <v>203943.99038037492</v>
      </c>
      <c r="N23" s="46">
        <v>730703.444106629</v>
      </c>
    </row>
    <row r="24" spans="1:14" outlineLevel="1" x14ac:dyDescent="0.25">
      <c r="A24" s="43">
        <v>43921</v>
      </c>
      <c r="B24" s="43"/>
      <c r="C24" s="47">
        <v>194287.22105691332</v>
      </c>
      <c r="D24" s="47">
        <v>1119228.2895463172</v>
      </c>
      <c r="E24" s="45">
        <v>343330.67310006422</v>
      </c>
      <c r="F24" s="47"/>
      <c r="G24" s="47"/>
      <c r="H24" s="47"/>
      <c r="I24" s="47">
        <v>343330.67310006422</v>
      </c>
      <c r="J24" s="47">
        <v>-40800.316421951793</v>
      </c>
      <c r="K24" s="45">
        <v>-235037.94080472662</v>
      </c>
      <c r="L24" s="45">
        <v>-72099.441351013476</v>
      </c>
      <c r="M24" s="48">
        <v>271231.23174905073</v>
      </c>
      <c r="N24" s="46">
        <v>884190.34874159051</v>
      </c>
    </row>
    <row r="25" spans="1:14" outlineLevel="1" x14ac:dyDescent="0.25">
      <c r="A25" s="43">
        <v>43951</v>
      </c>
      <c r="B25" s="43"/>
      <c r="C25" s="47">
        <v>212795.51314839616</v>
      </c>
      <c r="D25" s="47">
        <v>1332023.8026947132</v>
      </c>
      <c r="E25" s="45">
        <v>445466.17694344051</v>
      </c>
      <c r="F25" s="47"/>
      <c r="G25" s="47"/>
      <c r="H25" s="47"/>
      <c r="I25" s="47">
        <v>445466.17694344051</v>
      </c>
      <c r="J25" s="47">
        <v>-44687.057761163189</v>
      </c>
      <c r="K25" s="45">
        <v>-279724.99856588978</v>
      </c>
      <c r="L25" s="45">
        <v>-93547.897158122505</v>
      </c>
      <c r="M25" s="48">
        <v>351918.27978531801</v>
      </c>
      <c r="N25" s="50">
        <v>1052298.8041288233</v>
      </c>
    </row>
    <row r="26" spans="1:14" outlineLevel="1" x14ac:dyDescent="0.25">
      <c r="A26" s="51">
        <v>43982</v>
      </c>
      <c r="B26" s="52" t="s">
        <v>57</v>
      </c>
      <c r="C26" s="53"/>
      <c r="D26" s="53">
        <v>1332023.8026947132</v>
      </c>
      <c r="E26" s="54">
        <v>556083.60953908681</v>
      </c>
      <c r="F26" s="53">
        <v>37000.661185964258</v>
      </c>
      <c r="G26" s="53">
        <v>-37000.661185964258</v>
      </c>
      <c r="H26" s="53">
        <v>-1541.6942160818442</v>
      </c>
      <c r="I26" s="53">
        <v>554541.91532300494</v>
      </c>
      <c r="J26" s="53">
        <v>7770.1388490524942</v>
      </c>
      <c r="K26" s="54">
        <v>-271954.85971683729</v>
      </c>
      <c r="L26" s="54">
        <v>-116453.80221783106</v>
      </c>
      <c r="M26" s="55">
        <v>438088.11310517386</v>
      </c>
      <c r="N26" s="56">
        <v>1023068.2817919117</v>
      </c>
    </row>
    <row r="27" spans="1:14" outlineLevel="1" x14ac:dyDescent="0.25">
      <c r="A27" s="51">
        <v>44012</v>
      </c>
      <c r="B27" s="52" t="s">
        <v>57</v>
      </c>
      <c r="C27" s="53"/>
      <c r="D27" s="53">
        <v>1332023.8026947132</v>
      </c>
      <c r="E27" s="54">
        <v>665161.79982942168</v>
      </c>
      <c r="F27" s="53">
        <v>37000.661185964258</v>
      </c>
      <c r="G27" s="53">
        <v>-74001.322371928516</v>
      </c>
      <c r="H27" s="53">
        <v>-6166.7768643273766</v>
      </c>
      <c r="I27" s="53">
        <v>658995.02296509431</v>
      </c>
      <c r="J27" s="53">
        <v>7770.1388490524942</v>
      </c>
      <c r="K27" s="54">
        <v>-264184.72086778481</v>
      </c>
      <c r="L27" s="54">
        <v>-138388.95482266977</v>
      </c>
      <c r="M27" s="55">
        <v>520606.06814242457</v>
      </c>
      <c r="N27" s="56">
        <v>993837.75945499993</v>
      </c>
    </row>
    <row r="28" spans="1:14" outlineLevel="1" x14ac:dyDescent="0.25">
      <c r="A28" s="51">
        <v>44043</v>
      </c>
      <c r="B28" s="52" t="s">
        <v>57</v>
      </c>
      <c r="C28" s="53"/>
      <c r="D28" s="53">
        <v>1332023.8026947132</v>
      </c>
      <c r="E28" s="54">
        <v>771159.42859648075</v>
      </c>
      <c r="F28" s="53">
        <v>37000.661185964258</v>
      </c>
      <c r="G28" s="53">
        <v>-111001.98355789277</v>
      </c>
      <c r="H28" s="53">
        <v>-13875.247944736597</v>
      </c>
      <c r="I28" s="53">
        <v>757284.18065174413</v>
      </c>
      <c r="J28" s="53">
        <v>7770.1388490524942</v>
      </c>
      <c r="K28" s="54">
        <v>-256414.58201873233</v>
      </c>
      <c r="L28" s="54">
        <v>-159029.67793686624</v>
      </c>
      <c r="M28" s="55">
        <v>598254.50271487795</v>
      </c>
      <c r="N28" s="56">
        <v>964607.23711808817</v>
      </c>
    </row>
    <row r="29" spans="1:14" outlineLevel="1" x14ac:dyDescent="0.25">
      <c r="A29" s="51">
        <v>44074</v>
      </c>
      <c r="B29" s="52" t="s">
        <v>57</v>
      </c>
      <c r="C29" s="53"/>
      <c r="D29" s="53">
        <v>1332023.8026947132</v>
      </c>
      <c r="E29" s="54">
        <v>872534.13816597359</v>
      </c>
      <c r="F29" s="53">
        <v>37000.661185964258</v>
      </c>
      <c r="G29" s="53">
        <v>-148002.64474385703</v>
      </c>
      <c r="H29" s="53">
        <v>-24667.107457309507</v>
      </c>
      <c r="I29" s="53">
        <v>847867.0307086641</v>
      </c>
      <c r="J29" s="53">
        <v>7770.1388490524942</v>
      </c>
      <c r="K29" s="54">
        <v>-248644.44316967984</v>
      </c>
      <c r="L29" s="54">
        <v>-178052.07644881945</v>
      </c>
      <c r="M29" s="55">
        <v>669814.95425984461</v>
      </c>
      <c r="N29" s="56">
        <v>935376.71478117642</v>
      </c>
    </row>
    <row r="30" spans="1:14" outlineLevel="1" x14ac:dyDescent="0.25">
      <c r="A30" s="51">
        <v>44104</v>
      </c>
      <c r="B30" s="52" t="s">
        <v>57</v>
      </c>
      <c r="C30" s="53"/>
      <c r="D30" s="53">
        <v>1332023.8026947132</v>
      </c>
      <c r="E30" s="54">
        <v>967743.57086361048</v>
      </c>
      <c r="F30" s="53">
        <v>37000.661185964258</v>
      </c>
      <c r="G30" s="53">
        <v>-185003.30592982128</v>
      </c>
      <c r="H30" s="53">
        <v>-38542.355402046094</v>
      </c>
      <c r="I30" s="53">
        <v>929201.21546156437</v>
      </c>
      <c r="J30" s="53">
        <v>7770.1388490524942</v>
      </c>
      <c r="K30" s="54">
        <v>-240874.30432062736</v>
      </c>
      <c r="L30" s="54">
        <v>-195132.25524692846</v>
      </c>
      <c r="M30" s="55">
        <v>734068.96021463594</v>
      </c>
      <c r="N30" s="56">
        <v>906146.19244426466</v>
      </c>
    </row>
    <row r="31" spans="1:14" outlineLevel="1" x14ac:dyDescent="0.25">
      <c r="A31" s="51">
        <v>44135</v>
      </c>
      <c r="B31" s="52" t="s">
        <v>57</v>
      </c>
      <c r="C31" s="53"/>
      <c r="D31" s="53">
        <v>1332023.8026947132</v>
      </c>
      <c r="E31" s="54">
        <v>1055245.3690151006</v>
      </c>
      <c r="F31" s="53">
        <v>37000.661185964258</v>
      </c>
      <c r="G31" s="54">
        <v>-222003.96711578552</v>
      </c>
      <c r="H31" s="54">
        <v>-55500.991778946387</v>
      </c>
      <c r="I31" s="54">
        <v>999744.37723615428</v>
      </c>
      <c r="J31" s="54">
        <v>7770.1388490524942</v>
      </c>
      <c r="K31" s="54">
        <v>-233104.16547157487</v>
      </c>
      <c r="L31" s="54">
        <v>-209946.31921959238</v>
      </c>
      <c r="M31" s="55">
        <v>789798.0580165619</v>
      </c>
      <c r="N31" s="56">
        <v>876915.6701073529</v>
      </c>
    </row>
    <row r="32" spans="1:14" outlineLevel="1" x14ac:dyDescent="0.25">
      <c r="A32" s="51">
        <v>44165</v>
      </c>
      <c r="B32" s="52" t="s">
        <v>57</v>
      </c>
      <c r="C32" s="53"/>
      <c r="D32" s="53">
        <v>1332023.8026947132</v>
      </c>
      <c r="E32" s="54">
        <v>1133497.1749461542</v>
      </c>
      <c r="F32" s="53">
        <v>37000.661185964258</v>
      </c>
      <c r="G32" s="54">
        <v>-259004.62830174976</v>
      </c>
      <c r="H32" s="54">
        <v>-75543.016588010345</v>
      </c>
      <c r="I32" s="54">
        <v>1057954.1583581439</v>
      </c>
      <c r="J32" s="54">
        <v>7770.1388490524942</v>
      </c>
      <c r="K32" s="54">
        <v>-225334.02662252239</v>
      </c>
      <c r="L32" s="54">
        <v>-222170.37325521023</v>
      </c>
      <c r="M32" s="55">
        <v>835783.78510293365</v>
      </c>
      <c r="N32" s="56">
        <v>847685.14777044114</v>
      </c>
    </row>
    <row r="33" spans="1:16" outlineLevel="1" x14ac:dyDescent="0.25">
      <c r="A33" s="51">
        <v>44196</v>
      </c>
      <c r="B33" s="52" t="s">
        <v>57</v>
      </c>
      <c r="C33" s="53"/>
      <c r="D33" s="53">
        <v>1332023.8026947132</v>
      </c>
      <c r="E33" s="54">
        <v>1200956.6309824809</v>
      </c>
      <c r="F33" s="53">
        <v>37000.661185964258</v>
      </c>
      <c r="G33" s="54">
        <v>-296005.28948771401</v>
      </c>
      <c r="H33" s="54">
        <v>-98668.429829237997</v>
      </c>
      <c r="I33" s="54">
        <v>1102288.201153243</v>
      </c>
      <c r="J33" s="54">
        <v>7770.1388490524942</v>
      </c>
      <c r="K33" s="54">
        <v>-217563.88777346991</v>
      </c>
      <c r="L33" s="54">
        <v>-231480.522242181</v>
      </c>
      <c r="M33" s="55">
        <v>870807.67891106196</v>
      </c>
      <c r="N33" s="56">
        <v>818454.62543352938</v>
      </c>
      <c r="O33" s="80">
        <f>SUM(F28:F33,'GTZ Common'!F28:F33)*$O$5</f>
        <v>3517335.9742308543</v>
      </c>
      <c r="P33" s="80">
        <f>SUM(F28:F33,'GTZ Common'!F28:F33)*$P$5</f>
        <v>1796663.0803557213</v>
      </c>
    </row>
    <row r="34" spans="1:16" outlineLevel="1" x14ac:dyDescent="0.25">
      <c r="A34" s="51">
        <v>44227</v>
      </c>
      <c r="B34" s="52" t="s">
        <v>57</v>
      </c>
      <c r="C34" s="53"/>
      <c r="D34" s="53">
        <v>1332023.8026947132</v>
      </c>
      <c r="E34" s="54">
        <v>1256081.3794497906</v>
      </c>
      <c r="F34" s="53">
        <v>37000.661185964258</v>
      </c>
      <c r="G34" s="54">
        <v>-333005.95067367825</v>
      </c>
      <c r="H34" s="54">
        <v>-124877.23150262935</v>
      </c>
      <c r="I34" s="54">
        <v>1131204.1479471612</v>
      </c>
      <c r="J34" s="54">
        <v>7770.1388490524942</v>
      </c>
      <c r="K34" s="54">
        <v>-209793.74892441742</v>
      </c>
      <c r="L34" s="54">
        <v>-237552.87106890383</v>
      </c>
      <c r="M34" s="55">
        <v>893651.2768782574</v>
      </c>
      <c r="N34" s="56">
        <v>789224.10309661762</v>
      </c>
    </row>
    <row r="35" spans="1:16" outlineLevel="1" x14ac:dyDescent="0.25">
      <c r="A35" s="51">
        <v>44255</v>
      </c>
      <c r="B35" s="52" t="s">
        <v>57</v>
      </c>
      <c r="C35" s="53"/>
      <c r="D35" s="53">
        <v>1332023.8026947132</v>
      </c>
      <c r="E35" s="54">
        <v>1297329.0626737925</v>
      </c>
      <c r="F35" s="53">
        <v>37000.661185964258</v>
      </c>
      <c r="G35" s="54">
        <v>-370006.61185964249</v>
      </c>
      <c r="H35" s="54">
        <v>-154169.42160818438</v>
      </c>
      <c r="I35" s="54">
        <v>1143159.641065608</v>
      </c>
      <c r="J35" s="54">
        <v>7770.1388490524942</v>
      </c>
      <c r="K35" s="54">
        <v>-202023.61007536494</v>
      </c>
      <c r="L35" s="54">
        <v>-240063.52462377769</v>
      </c>
      <c r="M35" s="55">
        <v>903096.11644183029</v>
      </c>
      <c r="N35" s="56">
        <v>759993.58075970586</v>
      </c>
    </row>
    <row r="36" spans="1:16" outlineLevel="1" x14ac:dyDescent="0.25">
      <c r="A36" s="51">
        <v>44286</v>
      </c>
      <c r="B36" s="52" t="s">
        <v>57</v>
      </c>
      <c r="C36" s="53"/>
      <c r="D36" s="53">
        <v>1332023.8026947132</v>
      </c>
      <c r="E36" s="54">
        <v>1323157.3229801969</v>
      </c>
      <c r="F36" s="53">
        <v>37000.661185964258</v>
      </c>
      <c r="G36" s="54">
        <v>-407007.27304560674</v>
      </c>
      <c r="H36" s="54">
        <v>-186545.00014590309</v>
      </c>
      <c r="I36" s="54">
        <v>1136612.3228342938</v>
      </c>
      <c r="J36" s="54">
        <v>7770.1388490524942</v>
      </c>
      <c r="K36" s="54">
        <v>-194253.47122631245</v>
      </c>
      <c r="L36" s="54">
        <v>-238688.58779520166</v>
      </c>
      <c r="M36" s="55">
        <v>897923.73503909213</v>
      </c>
      <c r="N36" s="56">
        <v>730763.0584227941</v>
      </c>
    </row>
    <row r="37" spans="1:16" outlineLevel="1" x14ac:dyDescent="0.25">
      <c r="A37" s="51">
        <v>44316</v>
      </c>
      <c r="B37" s="52" t="s">
        <v>57</v>
      </c>
      <c r="C37" s="54"/>
      <c r="D37" s="54">
        <v>1332023.8026947132</v>
      </c>
      <c r="E37" s="57">
        <v>1332023.8026947135</v>
      </c>
      <c r="F37" s="53">
        <v>37000.661185964258</v>
      </c>
      <c r="G37" s="54">
        <v>-444007.93423157098</v>
      </c>
      <c r="H37" s="57">
        <v>-222003.96711578549</v>
      </c>
      <c r="I37" s="54">
        <v>1110019.835578928</v>
      </c>
      <c r="J37" s="54">
        <v>7770.1388490524942</v>
      </c>
      <c r="K37" s="54">
        <v>-186483.33237725997</v>
      </c>
      <c r="L37" s="57">
        <v>-233104.16547157487</v>
      </c>
      <c r="M37" s="55">
        <v>876915.67010735313</v>
      </c>
      <c r="N37" s="56">
        <v>701532.53608588234</v>
      </c>
      <c r="O37" s="80"/>
    </row>
    <row r="38" spans="1:16" outlineLevel="1" x14ac:dyDescent="0.25">
      <c r="A38" s="43">
        <v>44347</v>
      </c>
      <c r="B38" s="43"/>
      <c r="C38" s="45"/>
      <c r="D38" s="45">
        <v>1332023.8026947132</v>
      </c>
      <c r="E38" s="45">
        <v>1332023.8026947135</v>
      </c>
      <c r="F38" s="47">
        <v>37000.661185964258</v>
      </c>
      <c r="G38" s="45">
        <v>-481008.59541753522</v>
      </c>
      <c r="H38" s="45">
        <v>-259004.62830174973</v>
      </c>
      <c r="I38" s="45">
        <v>1073019.1743929638</v>
      </c>
      <c r="J38" s="45">
        <v>7770.1388490524942</v>
      </c>
      <c r="K38" s="45">
        <v>-178713.19352820748</v>
      </c>
      <c r="L38" s="45">
        <v>-225334.02662252239</v>
      </c>
      <c r="M38" s="48">
        <v>847685.14777044137</v>
      </c>
      <c r="N38" s="46">
        <v>672302.01374897058</v>
      </c>
    </row>
    <row r="39" spans="1:16" outlineLevel="1" x14ac:dyDescent="0.25">
      <c r="A39" s="43">
        <v>44377</v>
      </c>
      <c r="B39" s="43"/>
      <c r="C39" s="45"/>
      <c r="D39" s="45">
        <v>1332023.8026947132</v>
      </c>
      <c r="E39" s="45">
        <v>1332023.8026947135</v>
      </c>
      <c r="F39" s="47">
        <v>37000.661185964258</v>
      </c>
      <c r="G39" s="45">
        <v>-518009.25660349947</v>
      </c>
      <c r="H39" s="45">
        <v>-296005.28948771401</v>
      </c>
      <c r="I39" s="45">
        <v>1036018.5132069995</v>
      </c>
      <c r="J39" s="45">
        <v>7770.1388490524942</v>
      </c>
      <c r="K39" s="45">
        <v>-170943.054679155</v>
      </c>
      <c r="L39" s="45">
        <v>-217563.88777346991</v>
      </c>
      <c r="M39" s="48">
        <v>818454.62543352961</v>
      </c>
      <c r="N39" s="50">
        <v>643071.49141205882</v>
      </c>
    </row>
    <row r="40" spans="1:16" outlineLevel="1" x14ac:dyDescent="0.25">
      <c r="A40" s="43">
        <v>44408</v>
      </c>
      <c r="B40" s="43"/>
      <c r="C40" s="45"/>
      <c r="D40" s="45">
        <v>1332023.8026947132</v>
      </c>
      <c r="E40" s="45">
        <v>1332023.8026947135</v>
      </c>
      <c r="F40" s="47">
        <v>37000.661185964258</v>
      </c>
      <c r="G40" s="45">
        <v>-555009.91778946377</v>
      </c>
      <c r="H40" s="45">
        <v>-333005.95067367825</v>
      </c>
      <c r="I40" s="45">
        <v>999017.85202103527</v>
      </c>
      <c r="J40" s="45">
        <v>7770.1388490524942</v>
      </c>
      <c r="K40" s="59">
        <v>-163172.91583010252</v>
      </c>
      <c r="L40" s="45">
        <v>-209793.74892441739</v>
      </c>
      <c r="M40" s="48">
        <v>789224.10309661785</v>
      </c>
      <c r="N40" s="50">
        <v>613840.96907514695</v>
      </c>
    </row>
    <row r="41" spans="1:16" outlineLevel="1" x14ac:dyDescent="0.25">
      <c r="A41" s="43">
        <v>44439</v>
      </c>
      <c r="B41" s="43"/>
      <c r="C41" s="45"/>
      <c r="D41" s="45">
        <v>1332023.8026947132</v>
      </c>
      <c r="E41" s="45">
        <v>1332023.8026947135</v>
      </c>
      <c r="F41" s="47">
        <v>37000.661185964258</v>
      </c>
      <c r="G41" s="45">
        <v>-592010.57897542801</v>
      </c>
      <c r="H41" s="45">
        <v>-370006.61185964249</v>
      </c>
      <c r="I41" s="45">
        <v>962017.19083507103</v>
      </c>
      <c r="J41" s="45">
        <v>7770.1388490524942</v>
      </c>
      <c r="K41" s="59">
        <v>-155402.77698105003</v>
      </c>
      <c r="L41" s="45">
        <v>-202023.61007536491</v>
      </c>
      <c r="M41" s="48">
        <v>759993.58075970609</v>
      </c>
      <c r="N41" s="50">
        <v>584610.44673823519</v>
      </c>
    </row>
    <row r="42" spans="1:16" x14ac:dyDescent="0.25">
      <c r="A42" s="43">
        <v>44469</v>
      </c>
      <c r="B42" s="43"/>
      <c r="C42" s="45"/>
      <c r="D42" s="45">
        <v>1332023.8026947132</v>
      </c>
      <c r="E42" s="45">
        <v>1332023.8026947135</v>
      </c>
      <c r="F42" s="47">
        <v>37000.661185964258</v>
      </c>
      <c r="G42" s="45">
        <v>-629011.24016139226</v>
      </c>
      <c r="H42" s="45">
        <v>-407007.27304560674</v>
      </c>
      <c r="I42" s="45">
        <v>925016.52964910679</v>
      </c>
      <c r="J42" s="45">
        <v>7770.1388490524942</v>
      </c>
      <c r="K42" s="59">
        <v>-147632.63813199755</v>
      </c>
      <c r="L42" s="45">
        <v>-194253.47122631245</v>
      </c>
      <c r="M42" s="48">
        <v>730763.05842279433</v>
      </c>
      <c r="N42" s="46">
        <v>555379.92440132343</v>
      </c>
    </row>
    <row r="43" spans="1:16" x14ac:dyDescent="0.25">
      <c r="A43" s="43">
        <v>44500</v>
      </c>
      <c r="B43" s="43"/>
      <c r="C43" s="45"/>
      <c r="D43" s="45">
        <v>1332023.8026947132</v>
      </c>
      <c r="E43" s="45">
        <v>1332023.8026947135</v>
      </c>
      <c r="F43" s="47">
        <v>37000.661185964258</v>
      </c>
      <c r="G43" s="45">
        <v>-666011.9013473565</v>
      </c>
      <c r="H43" s="45">
        <v>-444007.93423157098</v>
      </c>
      <c r="I43" s="45">
        <v>888015.86846314254</v>
      </c>
      <c r="J43" s="45">
        <v>7770.1388490524942</v>
      </c>
      <c r="K43" s="59">
        <v>-139862.49928294506</v>
      </c>
      <c r="L43" s="45">
        <v>-186483.33237725997</v>
      </c>
      <c r="M43" s="48">
        <v>701532.53608588257</v>
      </c>
      <c r="N43" s="50">
        <v>526149.40206441167</v>
      </c>
    </row>
    <row r="44" spans="1:16" x14ac:dyDescent="0.25">
      <c r="A44" s="43">
        <v>44530</v>
      </c>
      <c r="B44" s="43"/>
      <c r="C44" s="47"/>
      <c r="D44" s="45">
        <v>1332023.8026947132</v>
      </c>
      <c r="E44" s="45">
        <v>1332023.8026947135</v>
      </c>
      <c r="F44" s="47">
        <v>37000.661185964258</v>
      </c>
      <c r="G44" s="45">
        <v>-703012.56253332074</v>
      </c>
      <c r="H44" s="45">
        <v>-481008.59541753522</v>
      </c>
      <c r="I44" s="45">
        <v>851015.2072771783</v>
      </c>
      <c r="J44" s="45">
        <v>7770.1388490524942</v>
      </c>
      <c r="K44" s="59">
        <v>-132092.36043389258</v>
      </c>
      <c r="L44" s="45">
        <v>-178713.19352820746</v>
      </c>
      <c r="M44" s="48">
        <v>672302.01374897081</v>
      </c>
      <c r="N44" s="50">
        <v>496918.87972749991</v>
      </c>
    </row>
    <row r="45" spans="1:16" outlineLevel="1" x14ac:dyDescent="0.25">
      <c r="A45" s="43">
        <v>44561</v>
      </c>
      <c r="B45" s="43"/>
      <c r="C45" s="47"/>
      <c r="D45" s="45">
        <v>1332023.8026947132</v>
      </c>
      <c r="E45" s="45">
        <v>1332023.8026947135</v>
      </c>
      <c r="F45" s="47">
        <v>37000.661185964258</v>
      </c>
      <c r="G45" s="45">
        <v>-740013.22371928499</v>
      </c>
      <c r="H45" s="45">
        <v>-518009.25660349958</v>
      </c>
      <c r="I45" s="45">
        <v>814014.54609121382</v>
      </c>
      <c r="J45" s="45">
        <v>7770.1388490524942</v>
      </c>
      <c r="K45" s="59">
        <v>-124322.22158484008</v>
      </c>
      <c r="L45" s="45">
        <v>-170943.054679155</v>
      </c>
      <c r="M45" s="48">
        <v>643071.49141205882</v>
      </c>
      <c r="N45" s="50">
        <v>467688.35739058815</v>
      </c>
      <c r="O45" s="80">
        <f>SUM(F34:F45,'GTZ Common'!F34:F45)*$O$5</f>
        <v>7034671.9484617077</v>
      </c>
      <c r="P45" s="80">
        <f>SUM(F34:F45,'GTZ Common'!F34:F45)*$P$5</f>
        <v>3593326.1607114417</v>
      </c>
    </row>
    <row r="46" spans="1:16" outlineLevel="1" x14ac:dyDescent="0.25">
      <c r="A46" s="43">
        <v>44592</v>
      </c>
      <c r="B46" s="43"/>
      <c r="C46" s="47"/>
      <c r="D46" s="45">
        <v>1332023.8026947132</v>
      </c>
      <c r="E46" s="45">
        <v>1332023.8026947135</v>
      </c>
      <c r="F46" s="47">
        <v>37000.661185964258</v>
      </c>
      <c r="G46" s="45">
        <v>-777013.88490524923</v>
      </c>
      <c r="H46" s="45">
        <v>-555009.91778946377</v>
      </c>
      <c r="I46" s="45">
        <v>777013.8849052497</v>
      </c>
      <c r="J46" s="45">
        <v>7770.1388490524942</v>
      </c>
      <c r="K46" s="59">
        <v>-116552.08273578758</v>
      </c>
      <c r="L46" s="45">
        <v>-163172.91583010249</v>
      </c>
      <c r="M46" s="48">
        <v>613840.96907514718</v>
      </c>
      <c r="N46" s="50">
        <v>438457.83505367639</v>
      </c>
    </row>
    <row r="47" spans="1:16" outlineLevel="1" x14ac:dyDescent="0.25">
      <c r="A47" s="43">
        <v>44620</v>
      </c>
      <c r="B47" s="43"/>
      <c r="C47" s="47"/>
      <c r="D47" s="45">
        <v>1332023.8026947132</v>
      </c>
      <c r="E47" s="45">
        <v>1332023.8026947135</v>
      </c>
      <c r="F47" s="47">
        <v>37000.661185964258</v>
      </c>
      <c r="G47" s="45">
        <v>-814014.54609121347</v>
      </c>
      <c r="H47" s="45">
        <v>-592010.57897542801</v>
      </c>
      <c r="I47" s="45">
        <v>740013.22371928545</v>
      </c>
      <c r="J47" s="45">
        <v>7770.1388490524942</v>
      </c>
      <c r="K47" s="59">
        <v>-108781.94388673508</v>
      </c>
      <c r="L47" s="45">
        <v>-155402.77698105</v>
      </c>
      <c r="M47" s="48">
        <v>584610.44673823542</v>
      </c>
      <c r="N47" s="50">
        <v>409227.31271676469</v>
      </c>
    </row>
    <row r="48" spans="1:16" outlineLevel="1" x14ac:dyDescent="0.25">
      <c r="A48" s="43">
        <v>44651</v>
      </c>
      <c r="B48" s="43"/>
      <c r="C48" s="47"/>
      <c r="D48" s="45">
        <v>1332023.8026947132</v>
      </c>
      <c r="E48" s="45">
        <v>1332023.8026947135</v>
      </c>
      <c r="F48" s="47">
        <v>37000.661185964258</v>
      </c>
      <c r="G48" s="45">
        <v>-851015.20727717772</v>
      </c>
      <c r="H48" s="45">
        <v>-629011.24016139226</v>
      </c>
      <c r="I48" s="45">
        <v>703012.56253332121</v>
      </c>
      <c r="J48" s="45">
        <v>7770.1388490524942</v>
      </c>
      <c r="K48" s="59">
        <v>-101011.80503768258</v>
      </c>
      <c r="L48" s="45">
        <v>-147632.63813199752</v>
      </c>
      <c r="M48" s="48">
        <v>555379.92440132366</v>
      </c>
      <c r="N48" s="46">
        <v>379996.79037985293</v>
      </c>
    </row>
    <row r="49" spans="1:16" outlineLevel="1" x14ac:dyDescent="0.25">
      <c r="A49" s="43">
        <v>44681</v>
      </c>
      <c r="B49" s="43"/>
      <c r="C49" s="47"/>
      <c r="D49" s="45">
        <v>1332023.8026947132</v>
      </c>
      <c r="E49" s="45">
        <v>1332023.8026947135</v>
      </c>
      <c r="F49" s="47">
        <v>37000.661185964258</v>
      </c>
      <c r="G49" s="45">
        <v>-888015.86846314196</v>
      </c>
      <c r="H49" s="45">
        <v>-666011.9013473565</v>
      </c>
      <c r="I49" s="45">
        <v>666011.90134735696</v>
      </c>
      <c r="J49" s="45">
        <v>7770.1388490524942</v>
      </c>
      <c r="K49" s="59">
        <v>-93241.666188630086</v>
      </c>
      <c r="L49" s="45">
        <v>-139862.49928294503</v>
      </c>
      <c r="M49" s="48">
        <v>526149.4020644119</v>
      </c>
      <c r="N49" s="50">
        <v>350766.26804294117</v>
      </c>
    </row>
    <row r="50" spans="1:16" outlineLevel="1" x14ac:dyDescent="0.25">
      <c r="A50" s="43">
        <v>44712</v>
      </c>
      <c r="B50" s="43"/>
      <c r="C50" s="47"/>
      <c r="D50" s="45">
        <v>1332023.8026947132</v>
      </c>
      <c r="E50" s="45">
        <v>1332023.8026947135</v>
      </c>
      <c r="F50" s="47">
        <v>37000.661185964258</v>
      </c>
      <c r="G50" s="45">
        <v>-925016.5296491062</v>
      </c>
      <c r="H50" s="45">
        <v>-703012.56253332074</v>
      </c>
      <c r="I50" s="45">
        <v>629011.24016139272</v>
      </c>
      <c r="J50" s="45">
        <v>7770.1388490524942</v>
      </c>
      <c r="K50" s="59">
        <v>-85471.527339577588</v>
      </c>
      <c r="L50" s="45">
        <v>-132092.36043389255</v>
      </c>
      <c r="M50" s="48">
        <v>496918.87972750014</v>
      </c>
      <c r="N50" s="50">
        <v>321535.74570602947</v>
      </c>
    </row>
    <row r="51" spans="1:16" outlineLevel="1" x14ac:dyDescent="0.25">
      <c r="A51" s="43">
        <v>44742</v>
      </c>
      <c r="B51" s="43"/>
      <c r="C51" s="47"/>
      <c r="D51" s="45">
        <v>1332023.8026947132</v>
      </c>
      <c r="E51" s="45">
        <v>1332023.8026947135</v>
      </c>
      <c r="F51" s="47">
        <v>37000.661185964258</v>
      </c>
      <c r="G51" s="45">
        <v>-962017.19083507045</v>
      </c>
      <c r="H51" s="45">
        <v>-740013.22371928499</v>
      </c>
      <c r="I51" s="45">
        <v>592010.57897542848</v>
      </c>
      <c r="J51" s="45">
        <v>7770.1388490524942</v>
      </c>
      <c r="K51" s="59">
        <v>-77701.388490525089</v>
      </c>
      <c r="L51" s="45">
        <v>-124322.22158484008</v>
      </c>
      <c r="M51" s="48">
        <v>467688.35739058838</v>
      </c>
      <c r="N51" s="46">
        <v>292305.22336911771</v>
      </c>
    </row>
    <row r="52" spans="1:16" outlineLevel="1" x14ac:dyDescent="0.25">
      <c r="A52" s="43">
        <v>44773</v>
      </c>
      <c r="B52" s="60"/>
      <c r="C52" s="60"/>
      <c r="D52" s="45">
        <v>1332023.8026947132</v>
      </c>
      <c r="E52" s="45">
        <v>1332023.8026947135</v>
      </c>
      <c r="F52" s="47">
        <v>37000.661185964258</v>
      </c>
      <c r="G52" s="45">
        <v>-999017.85202103469</v>
      </c>
      <c r="H52" s="45">
        <v>-777013.88490524923</v>
      </c>
      <c r="I52" s="45">
        <v>555009.91778946423</v>
      </c>
      <c r="J52" s="45">
        <v>7770.1388490524942</v>
      </c>
      <c r="K52" s="59">
        <v>-69931.24964147259</v>
      </c>
      <c r="L52" s="45">
        <v>-116552.0827357876</v>
      </c>
      <c r="M52" s="48">
        <v>438457.83505367662</v>
      </c>
      <c r="N52" s="46">
        <v>263074.70103220595</v>
      </c>
    </row>
    <row r="53" spans="1:16" outlineLevel="1" x14ac:dyDescent="0.25">
      <c r="A53" s="43">
        <v>44804</v>
      </c>
      <c r="B53" s="60"/>
      <c r="C53" s="60"/>
      <c r="D53" s="45">
        <v>1332023.8026947132</v>
      </c>
      <c r="E53" s="45">
        <v>1332023.8026947135</v>
      </c>
      <c r="F53" s="47">
        <v>37000.661185964258</v>
      </c>
      <c r="G53" s="45">
        <v>-1036018.5132069989</v>
      </c>
      <c r="H53" s="45">
        <v>-814014.54609121347</v>
      </c>
      <c r="I53" s="45">
        <v>518009.25660349999</v>
      </c>
      <c r="J53" s="45">
        <v>7770.1388490524942</v>
      </c>
      <c r="K53" s="59">
        <v>-62161.110792420099</v>
      </c>
      <c r="L53" s="45">
        <v>-108781.94388673508</v>
      </c>
      <c r="M53" s="48">
        <v>409227.31271676492</v>
      </c>
      <c r="N53" s="46">
        <v>233844.17869529419</v>
      </c>
    </row>
    <row r="54" spans="1:16" outlineLevel="1" x14ac:dyDescent="0.25">
      <c r="A54" s="43">
        <v>44834</v>
      </c>
      <c r="B54" s="60"/>
      <c r="C54" s="60"/>
      <c r="D54" s="45">
        <v>1332023.8026947132</v>
      </c>
      <c r="E54" s="45">
        <v>1332023.8026947135</v>
      </c>
      <c r="F54" s="47">
        <v>37000.661185964258</v>
      </c>
      <c r="G54" s="45">
        <v>-1073019.1743929633</v>
      </c>
      <c r="H54" s="45">
        <v>-851015.20727717783</v>
      </c>
      <c r="I54" s="45">
        <v>481008.59541753563</v>
      </c>
      <c r="J54" s="45">
        <v>7770.1388490524942</v>
      </c>
      <c r="K54" s="59">
        <v>-54390.971943367607</v>
      </c>
      <c r="L54" s="45">
        <v>-101011.80503768258</v>
      </c>
      <c r="M54" s="48">
        <v>379996.79037985305</v>
      </c>
      <c r="N54" s="46">
        <v>204613.65635838232</v>
      </c>
    </row>
    <row r="55" spans="1:16" outlineLevel="1" x14ac:dyDescent="0.25">
      <c r="A55" s="43">
        <v>44865</v>
      </c>
      <c r="B55" s="60"/>
      <c r="C55" s="60"/>
      <c r="D55" s="45">
        <v>1332023.8026947132</v>
      </c>
      <c r="E55" s="45">
        <v>1332023.8026947135</v>
      </c>
      <c r="F55" s="47">
        <v>37000.661185964258</v>
      </c>
      <c r="G55" s="45">
        <v>-1110019.8355789275</v>
      </c>
      <c r="H55" s="45">
        <v>-888015.86846314196</v>
      </c>
      <c r="I55" s="45">
        <v>444007.9342315715</v>
      </c>
      <c r="J55" s="45">
        <v>7770.1388490524942</v>
      </c>
      <c r="K55" s="59">
        <v>-46620.833094315116</v>
      </c>
      <c r="L55" s="45">
        <v>-93241.666188630086</v>
      </c>
      <c r="M55" s="48">
        <v>350766.2680429414</v>
      </c>
      <c r="N55" s="46">
        <v>175383.13402147059</v>
      </c>
    </row>
    <row r="56" spans="1:16" outlineLevel="1" x14ac:dyDescent="0.25">
      <c r="A56" s="43">
        <v>44895</v>
      </c>
      <c r="B56" s="60"/>
      <c r="C56" s="60"/>
      <c r="D56" s="45">
        <v>1332023.8026947132</v>
      </c>
      <c r="E56" s="45">
        <v>1332023.8026947135</v>
      </c>
      <c r="F56" s="47">
        <v>37000.661185964258</v>
      </c>
      <c r="G56" s="45">
        <v>-1147020.4967648918</v>
      </c>
      <c r="H56" s="45">
        <v>-925016.52964910632</v>
      </c>
      <c r="I56" s="45">
        <v>407007.27304560714</v>
      </c>
      <c r="J56" s="45">
        <v>7770.1388490524942</v>
      </c>
      <c r="K56" s="59">
        <v>-38850.694245262624</v>
      </c>
      <c r="L56" s="45">
        <v>-85471.527339577588</v>
      </c>
      <c r="M56" s="48">
        <v>321535.74570602959</v>
      </c>
      <c r="N56" s="46">
        <v>146152.61168455883</v>
      </c>
    </row>
    <row r="57" spans="1:16" outlineLevel="1" x14ac:dyDescent="0.25">
      <c r="A57" s="43">
        <v>44926</v>
      </c>
      <c r="B57" s="60"/>
      <c r="C57" s="60"/>
      <c r="D57" s="45">
        <v>1332023.8026947132</v>
      </c>
      <c r="E57" s="45">
        <v>1332023.8026947135</v>
      </c>
      <c r="F57" s="47">
        <v>37000.661185964258</v>
      </c>
      <c r="G57" s="45">
        <v>-1184021.157950856</v>
      </c>
      <c r="H57" s="45">
        <v>-962017.19083507045</v>
      </c>
      <c r="I57" s="45">
        <v>370006.61185964302</v>
      </c>
      <c r="J57" s="45">
        <v>7770.1388490524942</v>
      </c>
      <c r="K57" s="59">
        <v>-31080.555396210129</v>
      </c>
      <c r="L57" s="45">
        <v>-77701.388490525103</v>
      </c>
      <c r="M57" s="48">
        <v>292305.22336911794</v>
      </c>
      <c r="N57" s="46">
        <v>116922.08934764708</v>
      </c>
      <c r="O57" s="80">
        <f>SUM(F46:F57,'GTZ Common'!F46:F57)*$O$5</f>
        <v>7034671.9484617077</v>
      </c>
      <c r="P57" s="80">
        <f>SUM(F46:F57,'GTZ Common'!F46:F57)*$P$5</f>
        <v>3593326.1607114417</v>
      </c>
    </row>
    <row r="58" spans="1:16" outlineLevel="1" x14ac:dyDescent="0.25">
      <c r="A58" s="43">
        <v>44957</v>
      </c>
      <c r="B58" s="60"/>
      <c r="C58" s="60"/>
      <c r="D58" s="45">
        <v>1332023.8026947132</v>
      </c>
      <c r="E58" s="45">
        <v>1332023.8026947135</v>
      </c>
      <c r="F58" s="47">
        <v>37000.661185964258</v>
      </c>
      <c r="G58" s="45">
        <v>-1221021.8191368203</v>
      </c>
      <c r="H58" s="45">
        <v>-999017.85202103481</v>
      </c>
      <c r="I58" s="45">
        <v>333005.95067367866</v>
      </c>
      <c r="J58" s="45">
        <v>7770.1388490524942</v>
      </c>
      <c r="K58" s="59">
        <v>-23310.416547157634</v>
      </c>
      <c r="L58" s="45">
        <v>-69931.249641472605</v>
      </c>
      <c r="M58" s="48">
        <v>263074.70103220607</v>
      </c>
      <c r="N58" s="46">
        <v>87691.567010735336</v>
      </c>
    </row>
    <row r="59" spans="1:16" outlineLevel="1" x14ac:dyDescent="0.25">
      <c r="A59" s="43">
        <v>44985</v>
      </c>
      <c r="B59" s="60"/>
      <c r="C59" s="60"/>
      <c r="D59" s="45">
        <v>1332023.8026947132</v>
      </c>
      <c r="E59" s="45">
        <v>1332023.8026947135</v>
      </c>
      <c r="F59" s="47">
        <v>37000.661185964258</v>
      </c>
      <c r="G59" s="45">
        <v>-1258022.4803227845</v>
      </c>
      <c r="H59" s="45">
        <v>-1036018.5132069992</v>
      </c>
      <c r="I59" s="45">
        <v>296005.2894877143</v>
      </c>
      <c r="J59" s="45">
        <v>7770.1388490524942</v>
      </c>
      <c r="K59" s="59">
        <v>-15540.277698105139</v>
      </c>
      <c r="L59" s="45">
        <v>-62161.110792420113</v>
      </c>
      <c r="M59" s="48">
        <v>233844.17869529419</v>
      </c>
      <c r="N59" s="46">
        <v>58461.044673823577</v>
      </c>
    </row>
    <row r="60" spans="1:16" outlineLevel="1" x14ac:dyDescent="0.25">
      <c r="A60" s="43">
        <v>45016</v>
      </c>
      <c r="B60" s="60"/>
      <c r="C60" s="60"/>
      <c r="D60" s="45">
        <v>1332023.8026947132</v>
      </c>
      <c r="E60" s="45">
        <v>1332023.8026947135</v>
      </c>
      <c r="F60" s="47">
        <v>37000.661185964258</v>
      </c>
      <c r="G60" s="45">
        <v>-1295023.1415087488</v>
      </c>
      <c r="H60" s="45">
        <v>-1073019.1743929633</v>
      </c>
      <c r="I60" s="45">
        <v>259004.62830175017</v>
      </c>
      <c r="J60" s="45">
        <v>7770.1388490524942</v>
      </c>
      <c r="K60" s="59">
        <v>-7770.1388490526451</v>
      </c>
      <c r="L60" s="45">
        <v>-54390.971943367615</v>
      </c>
      <c r="M60" s="48">
        <v>204613.65635838255</v>
      </c>
      <c r="N60" s="46">
        <v>29230.522336911832</v>
      </c>
    </row>
    <row r="61" spans="1:16" outlineLevel="1" x14ac:dyDescent="0.25">
      <c r="A61" s="43">
        <v>45046</v>
      </c>
      <c r="B61" s="60"/>
      <c r="C61" s="60"/>
      <c r="D61" s="45">
        <v>1332023.8026947132</v>
      </c>
      <c r="E61" s="45">
        <v>1332023.8026947135</v>
      </c>
      <c r="F61" s="47">
        <v>37000.661185964258</v>
      </c>
      <c r="G61" s="45">
        <v>-1332023.802694713</v>
      </c>
      <c r="H61" s="45">
        <v>-1110019.8355789275</v>
      </c>
      <c r="I61" s="45">
        <v>222003.96711578593</v>
      </c>
      <c r="J61" s="45">
        <v>7770.1388490524942</v>
      </c>
      <c r="K61" s="59">
        <v>-1.5097612049430609E-10</v>
      </c>
      <c r="L61" s="45">
        <v>-46620.833094315116</v>
      </c>
      <c r="M61" s="48">
        <v>175383.13402147082</v>
      </c>
      <c r="N61" s="46">
        <v>8.1854523159563541E-11</v>
      </c>
    </row>
    <row r="62" spans="1:16" ht="14.45" customHeight="1" outlineLevel="1" x14ac:dyDescent="0.25">
      <c r="A62" s="43">
        <v>45077</v>
      </c>
    </row>
    <row r="63" spans="1:16" x14ac:dyDescent="0.25">
      <c r="A63" s="43">
        <v>45107</v>
      </c>
    </row>
    <row r="64" spans="1:16" x14ac:dyDescent="0.25">
      <c r="A64" s="43">
        <v>45138</v>
      </c>
    </row>
    <row r="65" spans="1:16" x14ac:dyDescent="0.25">
      <c r="A65" s="43">
        <v>45169</v>
      </c>
    </row>
    <row r="66" spans="1:16" x14ac:dyDescent="0.25">
      <c r="A66" s="43">
        <v>45199</v>
      </c>
    </row>
    <row r="67" spans="1:16" x14ac:dyDescent="0.25">
      <c r="A67" s="43">
        <v>45230</v>
      </c>
    </row>
    <row r="68" spans="1:16" x14ac:dyDescent="0.25">
      <c r="A68" s="43">
        <v>45260</v>
      </c>
    </row>
    <row r="69" spans="1:16" x14ac:dyDescent="0.25">
      <c r="A69" s="43">
        <v>45291</v>
      </c>
      <c r="O69" s="80">
        <f>SUM(F58:F69,'GTZ Common'!F58:F69)*$O$5</f>
        <v>2344890.6494872365</v>
      </c>
      <c r="P69" s="80">
        <f>SUM(F58:F69,'GTZ Common'!F58:F69)*$P$5</f>
        <v>1197775.3869038143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9"/>
  <sheetViews>
    <sheetView workbookViewId="0">
      <selection activeCell="C6" sqref="C6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1" width="11.28515625" bestFit="1" customWidth="1"/>
    <col min="12" max="12" width="11.5703125" bestFit="1" customWidth="1"/>
    <col min="14" max="14" width="11.5703125" bestFit="1" customWidth="1"/>
    <col min="15" max="15" width="10.5703125" bestFit="1" customWidth="1"/>
    <col min="16" max="16" width="11.5703125" bestFit="1" customWidth="1"/>
    <col min="17" max="17" width="10.5703125" bestFit="1" customWidth="1"/>
    <col min="18" max="20" width="11.5703125" bestFit="1" customWidth="1"/>
  </cols>
  <sheetData>
    <row r="1" spans="1:20" x14ac:dyDescent="0.25">
      <c r="A1" s="61" t="s">
        <v>59</v>
      </c>
      <c r="L1" s="62">
        <v>28302123</v>
      </c>
      <c r="M1" s="62">
        <v>28302143</v>
      </c>
    </row>
    <row r="2" spans="1:20" x14ac:dyDescent="0.25">
      <c r="B2" t="s">
        <v>60</v>
      </c>
      <c r="D2" s="62">
        <v>18603053</v>
      </c>
      <c r="E2" s="62">
        <v>18603043</v>
      </c>
      <c r="L2" s="62">
        <v>28302033</v>
      </c>
      <c r="M2" t="s">
        <v>61</v>
      </c>
    </row>
    <row r="3" spans="1:20" x14ac:dyDescent="0.25">
      <c r="B3" s="63">
        <v>0.66190000000000004</v>
      </c>
      <c r="C3" s="63">
        <v>0.33810000000000001</v>
      </c>
      <c r="D3" s="62">
        <v>18603033</v>
      </c>
      <c r="J3" s="2">
        <f>+B3</f>
        <v>0.66190000000000004</v>
      </c>
      <c r="K3" s="2">
        <f>+C3</f>
        <v>0.33810000000000001</v>
      </c>
      <c r="L3" s="62">
        <v>28302153</v>
      </c>
      <c r="M3" t="s">
        <v>62</v>
      </c>
      <c r="N3" s="63">
        <v>0.66190000000000004</v>
      </c>
      <c r="O3" s="63">
        <v>0.33810000000000001</v>
      </c>
    </row>
    <row r="4" spans="1:20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20" s="66" customFormat="1" x14ac:dyDescent="0.25">
      <c r="A5" s="65">
        <v>43586</v>
      </c>
      <c r="B5" s="66">
        <f>'GTZ #1 Actuals'!B5+'GTZ #2 Actuals'!B5</f>
        <v>0</v>
      </c>
      <c r="C5" s="66">
        <f>'GTZ #1 Actuals'!C5+'GTZ #2 Actuals'!C5</f>
        <v>0</v>
      </c>
      <c r="D5" s="66">
        <f>'GTZ #1 Actuals'!D5+'GTZ #2 Actuals'!D5</f>
        <v>0</v>
      </c>
      <c r="E5" s="66">
        <f>'GTZ #1 Actuals'!E5+'GTZ #2 Actuals'!E5</f>
        <v>0</v>
      </c>
      <c r="F5" s="66">
        <f>'GTZ #1 Actuals'!F5+'GTZ #2 Actuals'!F5</f>
        <v>0</v>
      </c>
      <c r="G5" s="66">
        <f>'GTZ #1 Actuals'!G5+'GTZ #2 Actuals'!G5</f>
        <v>0</v>
      </c>
      <c r="H5" s="66">
        <f>'GTZ #1 Actuals'!H5+'GTZ #2 Actuals'!H5</f>
        <v>0</v>
      </c>
      <c r="I5" s="66">
        <f>'GTZ #1 Actuals'!I5+'GTZ #2 Actuals'!I5</f>
        <v>0</v>
      </c>
      <c r="J5" s="66">
        <f>'GTZ #1 Actuals'!J5+'GTZ #2 Actuals'!J5</f>
        <v>0</v>
      </c>
      <c r="K5" s="66">
        <f>'GTZ #1 Actuals'!K5+'GTZ #2 Actuals'!K5</f>
        <v>0</v>
      </c>
      <c r="L5" s="66">
        <f>'GTZ #1 Actuals'!L5+'GTZ #2 Actuals'!L5</f>
        <v>0</v>
      </c>
      <c r="M5" s="66">
        <f>'GTZ #1 Actuals'!M5+'GTZ #2 Actuals'!M5</f>
        <v>0</v>
      </c>
      <c r="N5" s="66">
        <f>'GTZ #1 Actuals'!N5+'GTZ #2 Actuals'!N5</f>
        <v>0</v>
      </c>
      <c r="O5" s="66">
        <f>'GTZ #1 Actuals'!O5+'GTZ #2 Actuals'!O5</f>
        <v>0</v>
      </c>
      <c r="P5" s="66">
        <f>'GTZ #1 Actuals'!P5+'GTZ #2 Actuals'!P5</f>
        <v>0</v>
      </c>
    </row>
    <row r="6" spans="1:20" s="66" customFormat="1" x14ac:dyDescent="0.25">
      <c r="A6" s="65">
        <v>43617</v>
      </c>
      <c r="B6" s="66">
        <f>'GTZ #1 Actuals'!B6+'GTZ #2 Actuals'!B6</f>
        <v>3341993.9948000005</v>
      </c>
      <c r="C6" s="66">
        <f>'GTZ #1 Actuals'!C6+'GTZ #2 Actuals'!C6</f>
        <v>1707098.0052</v>
      </c>
      <c r="D6" s="66">
        <f>'GTZ #1 Actuals'!D6+'GTZ #2 Actuals'!D6</f>
        <v>5049092</v>
      </c>
      <c r="E6" s="66">
        <f>'GTZ #1 Actuals'!E6+'GTZ #2 Actuals'!E6</f>
        <v>0</v>
      </c>
      <c r="F6" s="66">
        <f>'GTZ #1 Actuals'!F6+'GTZ #2 Actuals'!F6</f>
        <v>0</v>
      </c>
      <c r="G6" s="66">
        <f>'GTZ #1 Actuals'!G6+'GTZ #2 Actuals'!G6</f>
        <v>0</v>
      </c>
      <c r="H6" s="66">
        <f>'GTZ #1 Actuals'!H6+'GTZ #2 Actuals'!H6</f>
        <v>0</v>
      </c>
      <c r="I6" s="66">
        <f>'GTZ #1 Actuals'!I6+'GTZ #2 Actuals'!I6</f>
        <v>0</v>
      </c>
      <c r="J6" s="66">
        <f>'GTZ #1 Actuals'!J6+'GTZ #2 Actuals'!J6</f>
        <v>0</v>
      </c>
      <c r="K6" s="66">
        <f>'GTZ #1 Actuals'!K6+'GTZ #2 Actuals'!K6</f>
        <v>0</v>
      </c>
      <c r="L6" s="66">
        <f>'GTZ #1 Actuals'!L6+'GTZ #2 Actuals'!L6</f>
        <v>0</v>
      </c>
      <c r="M6" s="66">
        <f>'GTZ #1 Actuals'!M6+'GTZ #2 Actuals'!M6</f>
        <v>0</v>
      </c>
      <c r="N6" s="66">
        <f>'GTZ #1 Actuals'!N6+'GTZ #2 Actuals'!N6</f>
        <v>3341993.9948000005</v>
      </c>
      <c r="O6" s="66">
        <f>'GTZ #1 Actuals'!O6+'GTZ #2 Actuals'!O6</f>
        <v>1707098.0052</v>
      </c>
      <c r="P6" s="66">
        <f>'GTZ #1 Actuals'!P6+'GTZ #2 Actuals'!P6</f>
        <v>5049092</v>
      </c>
    </row>
    <row r="7" spans="1:20" s="66" customFormat="1" x14ac:dyDescent="0.25">
      <c r="A7" s="65">
        <v>43647</v>
      </c>
      <c r="B7" s="66">
        <f>'GTZ #1 Actuals'!B7+'GTZ #2 Actuals'!B7</f>
        <v>1824450.5696</v>
      </c>
      <c r="C7" s="66">
        <f>'GTZ #1 Actuals'!C7+'GTZ #2 Actuals'!C7</f>
        <v>931933.43040000007</v>
      </c>
      <c r="D7" s="66">
        <f>'GTZ #1 Actuals'!D7+'GTZ #2 Actuals'!D7</f>
        <v>2756384</v>
      </c>
      <c r="E7" s="66">
        <f>'GTZ #1 Actuals'!E7+'GTZ #2 Actuals'!E7</f>
        <v>0</v>
      </c>
      <c r="F7" s="66">
        <f>'GTZ #1 Actuals'!F7+'GTZ #2 Actuals'!F7</f>
        <v>0</v>
      </c>
      <c r="G7" s="66">
        <f>'GTZ #1 Actuals'!G7+'GTZ #2 Actuals'!G7</f>
        <v>0</v>
      </c>
      <c r="H7" s="66">
        <f>'GTZ #1 Actuals'!H7+'GTZ #2 Actuals'!H7</f>
        <v>0</v>
      </c>
      <c r="I7" s="66">
        <f>'GTZ #1 Actuals'!I7+'GTZ #2 Actuals'!I7</f>
        <v>0</v>
      </c>
      <c r="J7" s="66">
        <f>'GTZ #1 Actuals'!J7+'GTZ #2 Actuals'!J7</f>
        <v>-1084953.358524</v>
      </c>
      <c r="K7" s="66">
        <f>'GTZ #1 Actuals'!K7+'GTZ #2 Actuals'!K7</f>
        <v>-554196.60147600004</v>
      </c>
      <c r="L7" s="66">
        <f>'GTZ #1 Actuals'!L7+'GTZ #2 Actuals'!L7</f>
        <v>-1639149.96</v>
      </c>
      <c r="M7" s="66">
        <f>'GTZ #1 Actuals'!M7+'GTZ #2 Actuals'!M7</f>
        <v>0</v>
      </c>
      <c r="N7" s="66">
        <f>'GTZ #1 Actuals'!N7+'GTZ #2 Actuals'!N7</f>
        <v>4081491.2058760002</v>
      </c>
      <c r="O7" s="66">
        <f>'GTZ #1 Actuals'!O7+'GTZ #2 Actuals'!O7</f>
        <v>2084834.834124</v>
      </c>
      <c r="P7" s="66">
        <f>'GTZ #1 Actuals'!P7+'GTZ #2 Actuals'!P7</f>
        <v>6166326.04</v>
      </c>
    </row>
    <row r="8" spans="1:20" s="66" customFormat="1" x14ac:dyDescent="0.25">
      <c r="A8" s="65">
        <v>43678</v>
      </c>
      <c r="B8" s="66">
        <f>'GTZ #1 Actuals'!B8+'GTZ #2 Actuals'!B8</f>
        <v>1677168.5530000001</v>
      </c>
      <c r="C8" s="66">
        <f>'GTZ #1 Actuals'!C8+'GTZ #2 Actuals'!C8</f>
        <v>856701.44700000004</v>
      </c>
      <c r="D8" s="66">
        <f>'GTZ #1 Actuals'!D8+'GTZ #2 Actuals'!D8</f>
        <v>2533870</v>
      </c>
      <c r="E8" s="66">
        <f>'GTZ #1 Actuals'!E8+'GTZ #2 Actuals'!E8</f>
        <v>0</v>
      </c>
      <c r="F8" s="66">
        <f>'GTZ #1 Actuals'!F8+'GTZ #2 Actuals'!F8</f>
        <v>0</v>
      </c>
      <c r="G8" s="66">
        <f>'GTZ #1 Actuals'!G8+'GTZ #2 Actuals'!G8</f>
        <v>0</v>
      </c>
      <c r="H8" s="66">
        <f>'GTZ #1 Actuals'!H8+'GTZ #2 Actuals'!H8</f>
        <v>0</v>
      </c>
      <c r="I8" s="66">
        <f>'GTZ #1 Actuals'!I8+'GTZ #2 Actuals'!I8</f>
        <v>0</v>
      </c>
      <c r="J8" s="66">
        <f>'GTZ #1 Actuals'!J8+'GTZ #2 Actuals'!J8</f>
        <v>-352205.39613000001</v>
      </c>
      <c r="K8" s="66">
        <f>'GTZ #1 Actuals'!K8+'GTZ #2 Actuals'!K8</f>
        <v>-179907.30387</v>
      </c>
      <c r="L8" s="66">
        <f>'GTZ #1 Actuals'!L8+'GTZ #2 Actuals'!L8</f>
        <v>-532112.69999999995</v>
      </c>
      <c r="M8" s="66">
        <f>'GTZ #1 Actuals'!M8+'GTZ #2 Actuals'!M8</f>
        <v>0</v>
      </c>
      <c r="N8" s="66">
        <f>'GTZ #1 Actuals'!N8+'GTZ #2 Actuals'!N8</f>
        <v>5406454.3627459994</v>
      </c>
      <c r="O8" s="66">
        <f>'GTZ #1 Actuals'!O8+'GTZ #2 Actuals'!O8</f>
        <v>2761628.9772539996</v>
      </c>
      <c r="P8" s="66">
        <f>'GTZ #1 Actuals'!P8+'GTZ #2 Actuals'!P8</f>
        <v>8168083.3399999989</v>
      </c>
    </row>
    <row r="9" spans="1:20" s="66" customFormat="1" x14ac:dyDescent="0.25">
      <c r="A9" s="65">
        <v>43709</v>
      </c>
      <c r="B9" s="66">
        <f>'GTZ #1 Actuals'!B9+'GTZ #2 Actuals'!B9</f>
        <v>1669737.4017</v>
      </c>
      <c r="C9" s="66">
        <f>'GTZ #1 Actuals'!C9+'GTZ #2 Actuals'!C9</f>
        <v>852905.59830000007</v>
      </c>
      <c r="D9" s="66">
        <f>'GTZ #1 Actuals'!D9+'GTZ #2 Actuals'!D9</f>
        <v>2522643</v>
      </c>
      <c r="E9" s="66">
        <f>'GTZ #1 Actuals'!E9+'GTZ #2 Actuals'!E9</f>
        <v>0</v>
      </c>
      <c r="F9" s="66">
        <f>'GTZ #1 Actuals'!F9+'GTZ #2 Actuals'!F9</f>
        <v>0</v>
      </c>
      <c r="G9" s="66">
        <f>'GTZ #1 Actuals'!G9+'GTZ #2 Actuals'!G9</f>
        <v>0</v>
      </c>
      <c r="H9" s="66">
        <f>'GTZ #1 Actuals'!H9+'GTZ #2 Actuals'!H9</f>
        <v>0</v>
      </c>
      <c r="I9" s="66">
        <f>'GTZ #1 Actuals'!I9+'GTZ #2 Actuals'!I9</f>
        <v>0</v>
      </c>
      <c r="J9" s="66">
        <f>'GTZ #1 Actuals'!J9+'GTZ #2 Actuals'!J9</f>
        <v>-350644.85435700003</v>
      </c>
      <c r="K9" s="66">
        <f>'GTZ #1 Actuals'!K9+'GTZ #2 Actuals'!K9</f>
        <v>-179110.17564300002</v>
      </c>
      <c r="L9" s="66">
        <f>'GTZ #1 Actuals'!L9+'GTZ #2 Actuals'!L9</f>
        <v>-529755.03</v>
      </c>
      <c r="M9" s="66">
        <f>'GTZ #1 Actuals'!M9+'GTZ #2 Actuals'!M9</f>
        <v>0</v>
      </c>
      <c r="N9" s="66">
        <f>'GTZ #1 Actuals'!N9+'GTZ #2 Actuals'!N9</f>
        <v>6725546.9100890011</v>
      </c>
      <c r="O9" s="66">
        <f>'GTZ #1 Actuals'!O9+'GTZ #2 Actuals'!O9</f>
        <v>3435424.3999110004</v>
      </c>
      <c r="P9" s="66">
        <f>'GTZ #1 Actuals'!P9+'GTZ #2 Actuals'!P9</f>
        <v>10160971.310000001</v>
      </c>
    </row>
    <row r="10" spans="1:20" s="66" customFormat="1" x14ac:dyDescent="0.25">
      <c r="A10" s="65">
        <v>43739</v>
      </c>
      <c r="B10" s="66">
        <f>'GTZ #1 Actuals'!B10+'GTZ #2 Actuals'!B10</f>
        <v>1802640.9646000001</v>
      </c>
      <c r="C10" s="66">
        <f>'GTZ #1 Actuals'!C10+'GTZ #2 Actuals'!C10</f>
        <v>920793.03540000005</v>
      </c>
      <c r="D10" s="66">
        <f>'GTZ #1 Actuals'!D10+'GTZ #2 Actuals'!D10</f>
        <v>2723434</v>
      </c>
      <c r="E10" s="66">
        <f>'GTZ #1 Actuals'!E10+'GTZ #2 Actuals'!E10</f>
        <v>0</v>
      </c>
      <c r="F10" s="66">
        <f>'GTZ #1 Actuals'!F10+'GTZ #2 Actuals'!F10</f>
        <v>0</v>
      </c>
      <c r="G10" s="66">
        <f>'GTZ #1 Actuals'!G10+'GTZ #2 Actuals'!G10</f>
        <v>0</v>
      </c>
      <c r="H10" s="66">
        <f>'GTZ #1 Actuals'!H10+'GTZ #2 Actuals'!H10</f>
        <v>0</v>
      </c>
      <c r="I10" s="66">
        <f>'GTZ #1 Actuals'!I10+'GTZ #2 Actuals'!I10</f>
        <v>0</v>
      </c>
      <c r="J10" s="66">
        <f>'GTZ #1 Actuals'!J10+'GTZ #2 Actuals'!J10</f>
        <v>-378554.60256600002</v>
      </c>
      <c r="K10" s="66">
        <f>'GTZ #1 Actuals'!K10+'GTZ #2 Actuals'!K10</f>
        <v>-193366.537434</v>
      </c>
      <c r="L10" s="66">
        <f>'GTZ #1 Actuals'!L10+'GTZ #2 Actuals'!L10</f>
        <v>-571921.14</v>
      </c>
      <c r="M10" s="66">
        <f>'GTZ #1 Actuals'!M10+'GTZ #2 Actuals'!M10</f>
        <v>0</v>
      </c>
      <c r="N10" s="66">
        <f>'GTZ #1 Actuals'!N10+'GTZ #2 Actuals'!N10</f>
        <v>8149633.2721230006</v>
      </c>
      <c r="O10" s="66">
        <f>'GTZ #1 Actuals'!O10+'GTZ #2 Actuals'!O10</f>
        <v>4162850.8978770003</v>
      </c>
      <c r="P10" s="66">
        <f>'GTZ #1 Actuals'!P10+'GTZ #2 Actuals'!P10</f>
        <v>12312484.17</v>
      </c>
    </row>
    <row r="11" spans="1:20" s="66" customFormat="1" x14ac:dyDescent="0.25">
      <c r="A11" s="65">
        <v>43770</v>
      </c>
      <c r="B11" s="66">
        <f>'GTZ #1 Actuals'!B11+'GTZ #2 Actuals'!B11</f>
        <v>1969647.6012000002</v>
      </c>
      <c r="C11" s="66">
        <f>'GTZ #1 Actuals'!C11+'GTZ #2 Actuals'!C11</f>
        <v>1006100.3988000001</v>
      </c>
      <c r="D11" s="66">
        <f>'GTZ #1 Actuals'!D11+'GTZ #2 Actuals'!D11</f>
        <v>2975748</v>
      </c>
      <c r="E11" s="66">
        <f>'GTZ #1 Actuals'!E11+'GTZ #2 Actuals'!E11</f>
        <v>0</v>
      </c>
      <c r="F11" s="66">
        <f>'GTZ #1 Actuals'!F11+'GTZ #2 Actuals'!F11</f>
        <v>0</v>
      </c>
      <c r="G11" s="66">
        <f>'GTZ #1 Actuals'!G11+'GTZ #2 Actuals'!G11</f>
        <v>0</v>
      </c>
      <c r="H11" s="66">
        <f>'GTZ #1 Actuals'!H11+'GTZ #2 Actuals'!H11</f>
        <v>0</v>
      </c>
      <c r="I11" s="66">
        <f>'GTZ #1 Actuals'!I11+'GTZ #2 Actuals'!I11</f>
        <v>0</v>
      </c>
      <c r="J11" s="66">
        <f>'GTZ #1 Actuals'!J11+'GTZ #2 Actuals'!J11</f>
        <v>-413625.99625199998</v>
      </c>
      <c r="K11" s="66">
        <f>'GTZ #1 Actuals'!K11+'GTZ #2 Actuals'!K11</f>
        <v>-211281.083748</v>
      </c>
      <c r="L11" s="66">
        <f>'GTZ #1 Actuals'!L11+'GTZ #2 Actuals'!L11</f>
        <v>-624907.07999999996</v>
      </c>
      <c r="M11" s="66">
        <f>'GTZ #1 Actuals'!M11+'GTZ #2 Actuals'!M11</f>
        <v>0</v>
      </c>
      <c r="N11" s="66">
        <f>'GTZ #1 Actuals'!N11+'GTZ #2 Actuals'!N11</f>
        <v>9705654.8770710006</v>
      </c>
      <c r="O11" s="66">
        <f>'GTZ #1 Actuals'!O11+'GTZ #2 Actuals'!O11</f>
        <v>4957670.2129290001</v>
      </c>
      <c r="P11" s="66">
        <f>'GTZ #1 Actuals'!P11+'GTZ #2 Actuals'!P11</f>
        <v>14663325.09</v>
      </c>
    </row>
    <row r="12" spans="1:20" s="66" customFormat="1" x14ac:dyDescent="0.25">
      <c r="A12" s="65">
        <v>43800</v>
      </c>
      <c r="B12" s="66">
        <f>'GTZ #1 Actuals'!B12+'GTZ #2 Actuals'!B12</f>
        <v>2055676.0680000002</v>
      </c>
      <c r="C12" s="66">
        <f>'GTZ #1 Actuals'!C12+'GTZ #2 Actuals'!C12</f>
        <v>1050043.932</v>
      </c>
      <c r="D12" s="66">
        <f>'GTZ #1 Actuals'!D12+'GTZ #2 Actuals'!D12</f>
        <v>3105720</v>
      </c>
      <c r="E12" s="66">
        <f>'GTZ #1 Actuals'!E12+'GTZ #2 Actuals'!E12</f>
        <v>0</v>
      </c>
      <c r="F12" s="66">
        <f>'GTZ #1 Actuals'!F12+'GTZ #2 Actuals'!F12</f>
        <v>0</v>
      </c>
      <c r="G12" s="66">
        <f>'GTZ #1 Actuals'!G12+'GTZ #2 Actuals'!G12</f>
        <v>0</v>
      </c>
      <c r="H12" s="66">
        <f>'GTZ #1 Actuals'!H12+'GTZ #2 Actuals'!H12</f>
        <v>0</v>
      </c>
      <c r="I12" s="66">
        <f>'GTZ #1 Actuals'!I12+'GTZ #2 Actuals'!I12</f>
        <v>0</v>
      </c>
      <c r="J12" s="66">
        <f>'GTZ #1 Actuals'!J12+'GTZ #2 Actuals'!J12</f>
        <v>-431691.97428000002</v>
      </c>
      <c r="K12" s="66">
        <f>'GTZ #1 Actuals'!K12+'GTZ #2 Actuals'!K12</f>
        <v>-220509.22571999999</v>
      </c>
      <c r="L12" s="66">
        <f>'GTZ #1 Actuals'!L12+'GTZ #2 Actuals'!L12</f>
        <v>-652201.19999999995</v>
      </c>
      <c r="M12" s="66">
        <f>'GTZ #1 Actuals'!M12+'GTZ #2 Actuals'!M12</f>
        <v>0</v>
      </c>
      <c r="N12" s="66">
        <f>'GTZ #1 Actuals'!N12+'GTZ #2 Actuals'!N12</f>
        <v>11329638.970791001</v>
      </c>
      <c r="O12" s="66">
        <f>'GTZ #1 Actuals'!O12+'GTZ #2 Actuals'!O12</f>
        <v>5787204.9192090007</v>
      </c>
      <c r="P12" s="66">
        <f>'GTZ #1 Actuals'!P12+'GTZ #2 Actuals'!P12</f>
        <v>17116843.890000001</v>
      </c>
    </row>
    <row r="13" spans="1:20" s="66" customFormat="1" x14ac:dyDescent="0.25">
      <c r="A13" s="65">
        <v>43831</v>
      </c>
      <c r="B13" s="66">
        <f>'GTZ #1 Actuals'!B13+'GTZ #2 Actuals'!B13</f>
        <v>2111688.6936000003</v>
      </c>
      <c r="C13" s="66">
        <f>'GTZ #1 Actuals'!C13+'GTZ #2 Actuals'!C13</f>
        <v>1078655.3064000001</v>
      </c>
      <c r="D13" s="66">
        <f>'GTZ #1 Actuals'!D13+'GTZ #2 Actuals'!D13</f>
        <v>3190344</v>
      </c>
      <c r="E13" s="66">
        <f>'GTZ #1 Actuals'!E13+'GTZ #2 Actuals'!E13</f>
        <v>0</v>
      </c>
      <c r="F13" s="66">
        <f>'GTZ #1 Actuals'!F13+'GTZ #2 Actuals'!F13</f>
        <v>0</v>
      </c>
      <c r="G13" s="66">
        <f>'GTZ #1 Actuals'!G13+'GTZ #2 Actuals'!G13</f>
        <v>0</v>
      </c>
      <c r="H13" s="66">
        <f>'GTZ #1 Actuals'!H13+'GTZ #2 Actuals'!H13</f>
        <v>0</v>
      </c>
      <c r="I13" s="66">
        <f>'GTZ #1 Actuals'!I13+'GTZ #2 Actuals'!I13</f>
        <v>0</v>
      </c>
      <c r="J13" s="66">
        <f>'GTZ #1 Actuals'!J13+'GTZ #2 Actuals'!J13</f>
        <v>-443454.62565600005</v>
      </c>
      <c r="K13" s="66">
        <f>'GTZ #1 Actuals'!K13+'GTZ #2 Actuals'!K13</f>
        <v>-226517.614344</v>
      </c>
      <c r="L13" s="66">
        <f>'GTZ #1 Actuals'!L13+'GTZ #2 Actuals'!L13</f>
        <v>-669972.24</v>
      </c>
      <c r="M13" s="66">
        <f>'GTZ #1 Actuals'!M13+'GTZ #2 Actuals'!M13</f>
        <v>0</v>
      </c>
      <c r="N13" s="66">
        <f>'GTZ #1 Actuals'!N13+'GTZ #2 Actuals'!N13</f>
        <v>12997873.038735002</v>
      </c>
      <c r="O13" s="66">
        <f>'GTZ #1 Actuals'!O13+'GTZ #2 Actuals'!O13</f>
        <v>6639342.6112650009</v>
      </c>
      <c r="P13" s="66">
        <f>'GTZ #1 Actuals'!P13+'GTZ #2 Actuals'!P13</f>
        <v>19637215.650000002</v>
      </c>
    </row>
    <row r="14" spans="1:20" s="66" customFormat="1" x14ac:dyDescent="0.25">
      <c r="A14" s="65">
        <v>43862</v>
      </c>
      <c r="B14" s="66">
        <f>'GTZ #1 Actuals'!B14+'GTZ #2 Actuals'!B14</f>
        <v>2114028.5101000001</v>
      </c>
      <c r="C14" s="66">
        <f>'GTZ #1 Actuals'!C14+'GTZ #2 Actuals'!C14</f>
        <v>1079850.4899000002</v>
      </c>
      <c r="D14" s="66">
        <f>'GTZ #1 Actuals'!D14+'GTZ #2 Actuals'!D14</f>
        <v>3193879</v>
      </c>
      <c r="E14" s="66">
        <f>'GTZ #1 Actuals'!E14+'GTZ #2 Actuals'!E14</f>
        <v>0</v>
      </c>
      <c r="F14" s="66">
        <f>'GTZ #1 Actuals'!F14+'GTZ #2 Actuals'!F14</f>
        <v>0</v>
      </c>
      <c r="G14" s="66">
        <f>'GTZ #1 Actuals'!G14+'GTZ #2 Actuals'!G14</f>
        <v>0</v>
      </c>
      <c r="H14" s="66">
        <f>'GTZ #1 Actuals'!H14+'GTZ #2 Actuals'!H14</f>
        <v>0</v>
      </c>
      <c r="I14" s="66">
        <f>'GTZ #1 Actuals'!I14+'GTZ #2 Actuals'!I14</f>
        <v>0</v>
      </c>
      <c r="J14" s="66">
        <f>'GTZ #1 Actuals'!J14+'GTZ #2 Actuals'!J14</f>
        <v>-443945.98712100001</v>
      </c>
      <c r="K14" s="66">
        <f>'GTZ #1 Actuals'!K14+'GTZ #2 Actuals'!K14</f>
        <v>-226768.60287899998</v>
      </c>
      <c r="L14" s="66">
        <f>'GTZ #1 Actuals'!L14+'GTZ #2 Actuals'!L14</f>
        <v>-670714.59</v>
      </c>
      <c r="M14" s="66">
        <f>'GTZ #1 Actuals'!M14+'GTZ #2 Actuals'!M14</f>
        <v>0</v>
      </c>
      <c r="N14" s="66">
        <f>'GTZ #1 Actuals'!N14+'GTZ #2 Actuals'!N14</f>
        <v>14667955.561714003</v>
      </c>
      <c r="O14" s="66">
        <f>'GTZ #1 Actuals'!O14+'GTZ #2 Actuals'!O14</f>
        <v>7492424.4982860005</v>
      </c>
      <c r="P14" s="66">
        <f>'GTZ #1 Actuals'!P14+'GTZ #2 Actuals'!P14</f>
        <v>22160380.060000002</v>
      </c>
    </row>
    <row r="15" spans="1:20" s="66" customFormat="1" x14ac:dyDescent="0.25">
      <c r="A15" s="65">
        <v>43891</v>
      </c>
      <c r="B15" s="66">
        <f>'GTZ #1 Actuals'!B15+'GTZ #2 Actuals'!B15</f>
        <v>2139588.4405</v>
      </c>
      <c r="C15" s="66">
        <f>'GTZ #1 Actuals'!C15+'GTZ #2 Actuals'!C15</f>
        <v>1092906.5595</v>
      </c>
      <c r="D15" s="66">
        <f>'GTZ #1 Actuals'!D15+'GTZ #2 Actuals'!D15</f>
        <v>3232495</v>
      </c>
      <c r="E15" s="66">
        <f>'GTZ #1 Actuals'!E15+'GTZ #2 Actuals'!E15</f>
        <v>0</v>
      </c>
      <c r="F15" s="66">
        <f>'GTZ #1 Actuals'!F15+'GTZ #2 Actuals'!F15</f>
        <v>0</v>
      </c>
      <c r="G15" s="66">
        <f>'GTZ #1 Actuals'!G15+'GTZ #2 Actuals'!G15</f>
        <v>0</v>
      </c>
      <c r="H15" s="66">
        <f>'GTZ #1 Actuals'!H15+'GTZ #2 Actuals'!H15</f>
        <v>0</v>
      </c>
      <c r="I15" s="66">
        <f>'GTZ #1 Actuals'!I15+'GTZ #2 Actuals'!I15</f>
        <v>0</v>
      </c>
      <c r="J15" s="66">
        <f>'GTZ #1 Actuals'!J15+'GTZ #2 Actuals'!J15</f>
        <v>-449313.57250499999</v>
      </c>
      <c r="K15" s="66">
        <f>'GTZ #1 Actuals'!K15+'GTZ #2 Actuals'!K15</f>
        <v>-229510.37749499999</v>
      </c>
      <c r="L15" s="66">
        <f>'GTZ #1 Actuals'!L15+'GTZ #2 Actuals'!L15</f>
        <v>-678823.95</v>
      </c>
      <c r="M15" s="66">
        <f>'GTZ #1 Actuals'!M15+'GTZ #2 Actuals'!M15</f>
        <v>0</v>
      </c>
      <c r="N15" s="66">
        <f>'GTZ #1 Actuals'!N15+'GTZ #2 Actuals'!N15</f>
        <v>16358230.429709002</v>
      </c>
      <c r="O15" s="66">
        <f>'GTZ #1 Actuals'!O15+'GTZ #2 Actuals'!O15</f>
        <v>8355820.6802910008</v>
      </c>
      <c r="P15" s="66">
        <f>'GTZ #1 Actuals'!P15+'GTZ #2 Actuals'!P15</f>
        <v>24714051.109999999</v>
      </c>
      <c r="S15" s="66">
        <f>SUM(D6:D15)</f>
        <v>31283609</v>
      </c>
      <c r="T15" s="66">
        <v>3510694</v>
      </c>
    </row>
    <row r="16" spans="1:20" s="66" customFormat="1" x14ac:dyDescent="0.25">
      <c r="A16" s="65">
        <v>43922</v>
      </c>
      <c r="B16" s="66">
        <f>'GTZ #1 Actuals'!B16+'GTZ #2 Actuals'!B16</f>
        <v>0</v>
      </c>
      <c r="C16" s="66">
        <f>'GTZ #1 Actuals'!C16+'GTZ #2 Actuals'!C16</f>
        <v>0</v>
      </c>
      <c r="D16" s="66">
        <f>'GTZ #1 Actuals'!D16+'GTZ #2 Actuals'!D16</f>
        <v>0</v>
      </c>
      <c r="E16" s="66">
        <f>'GTZ #1 Actuals'!E16+'GTZ #2 Actuals'!E16</f>
        <v>0</v>
      </c>
      <c r="F16" s="66">
        <f>'GTZ #1 Actuals'!F16+'GTZ #2 Actuals'!F16</f>
        <v>0</v>
      </c>
      <c r="G16" s="66">
        <f>'GTZ #1 Actuals'!G16+'GTZ #2 Actuals'!G16</f>
        <v>0</v>
      </c>
      <c r="H16" s="66">
        <f>'GTZ #1 Actuals'!H16+'GTZ #2 Actuals'!H16</f>
        <v>0</v>
      </c>
      <c r="I16" s="66">
        <f>'GTZ #1 Actuals'!I16+'GTZ #2 Actuals'!I16</f>
        <v>0</v>
      </c>
      <c r="J16" s="66">
        <f>'GTZ #1 Actuals'!J16+'GTZ #2 Actuals'!J16</f>
        <v>0</v>
      </c>
      <c r="K16" s="66">
        <f>'GTZ #1 Actuals'!K16+'GTZ #2 Actuals'!K16</f>
        <v>0</v>
      </c>
      <c r="L16" s="66">
        <f>'GTZ #1 Actuals'!L16+'GTZ #2 Actuals'!L16</f>
        <v>0</v>
      </c>
      <c r="M16" s="66">
        <f>'GTZ #1 Actuals'!M16+'GTZ #2 Actuals'!M16</f>
        <v>0</v>
      </c>
      <c r="N16" s="66">
        <f>'GTZ #1 Actuals'!N16+'GTZ #2 Actuals'!N16</f>
        <v>16358230.429709002</v>
      </c>
      <c r="O16" s="66">
        <f>'GTZ #1 Actuals'!O16+'GTZ #2 Actuals'!O16</f>
        <v>8355820.6802910008</v>
      </c>
      <c r="P16" s="66">
        <f>'GTZ #1 Actuals'!P16+'GTZ #2 Actuals'!P16</f>
        <v>24714051.109999999</v>
      </c>
      <c r="T16" s="66">
        <f>+T15+S15</f>
        <v>34794303</v>
      </c>
    </row>
    <row r="17" spans="1:16" s="66" customFormat="1" x14ac:dyDescent="0.25">
      <c r="A17" s="65">
        <v>43952</v>
      </c>
      <c r="B17" s="66">
        <f>'GTZ #1 Actuals'!B17+'GTZ #2 Actuals'!B17</f>
        <v>0</v>
      </c>
      <c r="C17" s="66">
        <f>'GTZ #1 Actuals'!C17+'GTZ #2 Actuals'!C17</f>
        <v>0</v>
      </c>
      <c r="D17" s="66">
        <f>'GTZ #1 Actuals'!D17+'GTZ #2 Actuals'!D17</f>
        <v>0</v>
      </c>
      <c r="E17" s="66">
        <f>'GTZ #1 Actuals'!E17+'GTZ #2 Actuals'!E17</f>
        <v>0</v>
      </c>
      <c r="F17" s="66">
        <f>'GTZ #1 Actuals'!F17+'GTZ #2 Actuals'!F17</f>
        <v>0</v>
      </c>
      <c r="G17" s="66">
        <f>'GTZ #1 Actuals'!G17+'GTZ #2 Actuals'!G17</f>
        <v>0</v>
      </c>
      <c r="H17" s="66">
        <f>'GTZ #1 Actuals'!H17+'GTZ #2 Actuals'!H17</f>
        <v>0</v>
      </c>
      <c r="I17" s="66">
        <f>'GTZ #1 Actuals'!I17+'GTZ #2 Actuals'!I17</f>
        <v>0</v>
      </c>
      <c r="J17" s="66">
        <f>'GTZ #1 Actuals'!J17+'GTZ #2 Actuals'!J17</f>
        <v>0</v>
      </c>
      <c r="K17" s="66">
        <f>'GTZ #1 Actuals'!K17+'GTZ #2 Actuals'!K17</f>
        <v>0</v>
      </c>
      <c r="L17" s="66">
        <f>'GTZ #1 Actuals'!L17+'GTZ #2 Actuals'!L17</f>
        <v>0</v>
      </c>
      <c r="M17" s="66">
        <f>'GTZ #1 Actuals'!M17+'GTZ #2 Actuals'!M17</f>
        <v>0</v>
      </c>
      <c r="N17" s="66">
        <f>'GTZ #1 Actuals'!N17+'GTZ #2 Actuals'!N17</f>
        <v>16358230.429709002</v>
      </c>
      <c r="O17" s="66">
        <f>'GTZ #1 Actuals'!O17+'GTZ #2 Actuals'!O17</f>
        <v>8355820.6802910008</v>
      </c>
      <c r="P17" s="66">
        <f>'GTZ #1 Actuals'!P17+'GTZ #2 Actuals'!P17</f>
        <v>24714051.109999999</v>
      </c>
    </row>
    <row r="18" spans="1:16" s="66" customFormat="1" x14ac:dyDescent="0.25">
      <c r="A18" s="65">
        <v>43983</v>
      </c>
      <c r="B18" s="66">
        <f>'GTZ #1 Actuals'!B18+'GTZ #2 Actuals'!B18</f>
        <v>0</v>
      </c>
      <c r="C18" s="66">
        <f>'GTZ #1 Actuals'!C18+'GTZ #2 Actuals'!C18</f>
        <v>0</v>
      </c>
      <c r="D18" s="66">
        <f>'GTZ #1 Actuals'!D18+'GTZ #2 Actuals'!D18</f>
        <v>0</v>
      </c>
      <c r="E18" s="66">
        <f>'GTZ #1 Actuals'!E18+'GTZ #2 Actuals'!E18</f>
        <v>0</v>
      </c>
      <c r="F18" s="66">
        <f>'GTZ #1 Actuals'!F18+'GTZ #2 Actuals'!F18</f>
        <v>0</v>
      </c>
      <c r="G18" s="66">
        <f>'GTZ #1 Actuals'!G18+'GTZ #2 Actuals'!G18</f>
        <v>0</v>
      </c>
      <c r="H18" s="66">
        <f>'GTZ #1 Actuals'!H18+'GTZ #2 Actuals'!H18</f>
        <v>0</v>
      </c>
      <c r="I18" s="66">
        <f>'GTZ #1 Actuals'!I18+'GTZ #2 Actuals'!I18</f>
        <v>0</v>
      </c>
      <c r="J18" s="66">
        <f>'GTZ #1 Actuals'!J18+'GTZ #2 Actuals'!J18</f>
        <v>0</v>
      </c>
      <c r="K18" s="66">
        <f>'GTZ #1 Actuals'!K18+'GTZ #2 Actuals'!K18</f>
        <v>0</v>
      </c>
      <c r="L18" s="66">
        <f>'GTZ #1 Actuals'!L18+'GTZ #2 Actuals'!L18</f>
        <v>0</v>
      </c>
      <c r="M18" s="66">
        <f>'GTZ #1 Actuals'!M18+'GTZ #2 Actuals'!M18</f>
        <v>0</v>
      </c>
      <c r="N18" s="66">
        <f>'GTZ #1 Actuals'!N18+'GTZ #2 Actuals'!N18</f>
        <v>16358230.429709002</v>
      </c>
      <c r="O18" s="66">
        <f>'GTZ #1 Actuals'!O18+'GTZ #2 Actuals'!O18</f>
        <v>8355820.6802910008</v>
      </c>
      <c r="P18" s="66">
        <f>'GTZ #1 Actuals'!P18+'GTZ #2 Actuals'!P18</f>
        <v>24714051.109999999</v>
      </c>
    </row>
    <row r="19" spans="1:16" s="66" customFormat="1" x14ac:dyDescent="0.25">
      <c r="A19" s="65">
        <v>44013</v>
      </c>
      <c r="B19" s="66">
        <f>'GTZ #1 Actuals'!B19+'GTZ #2 Actuals'!B19</f>
        <v>0</v>
      </c>
      <c r="C19" s="66">
        <f>'GTZ #1 Actuals'!C19+'GTZ #2 Actuals'!C19</f>
        <v>0</v>
      </c>
      <c r="D19" s="66">
        <f>'GTZ #1 Actuals'!D19+'GTZ #2 Actuals'!D19</f>
        <v>0</v>
      </c>
      <c r="E19" s="66">
        <f>'GTZ #1 Actuals'!E19+'GTZ #2 Actuals'!E19</f>
        <v>0</v>
      </c>
      <c r="F19" s="66">
        <f>'GTZ #1 Actuals'!F19+'GTZ #2 Actuals'!F19</f>
        <v>0</v>
      </c>
      <c r="G19" s="66">
        <f>'GTZ #1 Actuals'!G19+'GTZ #2 Actuals'!G19</f>
        <v>0</v>
      </c>
      <c r="H19" s="66">
        <f>'GTZ #1 Actuals'!H19+'GTZ #2 Actuals'!H19</f>
        <v>0</v>
      </c>
      <c r="I19" s="66">
        <f>'GTZ #1 Actuals'!I19+'GTZ #2 Actuals'!I19</f>
        <v>0</v>
      </c>
      <c r="J19" s="66">
        <f>'GTZ #1 Actuals'!J19+'GTZ #2 Actuals'!J19</f>
        <v>0</v>
      </c>
      <c r="K19" s="66">
        <f>'GTZ #1 Actuals'!K19+'GTZ #2 Actuals'!K19</f>
        <v>0</v>
      </c>
      <c r="L19" s="66">
        <f>'GTZ #1 Actuals'!L19+'GTZ #2 Actuals'!L19</f>
        <v>0</v>
      </c>
      <c r="M19" s="66">
        <f>'GTZ #1 Actuals'!M19+'GTZ #2 Actuals'!M19</f>
        <v>0</v>
      </c>
      <c r="N19" s="66">
        <f>'GTZ #1 Actuals'!N19+'GTZ #2 Actuals'!N19</f>
        <v>16358230.429709002</v>
      </c>
      <c r="O19" s="66">
        <f>'GTZ #1 Actuals'!O19+'GTZ #2 Actuals'!O19</f>
        <v>8355820.6802910008</v>
      </c>
      <c r="P19" s="66">
        <f>'GTZ #1 Actuals'!P19+'GTZ #2 Actuals'!P19</f>
        <v>24714051.109999999</v>
      </c>
    </row>
    <row r="20" spans="1:16" s="66" customFormat="1" x14ac:dyDescent="0.25">
      <c r="A20" s="65">
        <v>44044</v>
      </c>
      <c r="B20" s="66">
        <f>'GTZ #1 Actuals'!B20+'GTZ #2 Actuals'!B20</f>
        <v>0</v>
      </c>
      <c r="C20" s="66">
        <f>'GTZ #1 Actuals'!C20+'GTZ #2 Actuals'!C20</f>
        <v>0</v>
      </c>
      <c r="D20" s="66">
        <f>'GTZ #1 Actuals'!D20+'GTZ #2 Actuals'!D20</f>
        <v>0</v>
      </c>
      <c r="E20" s="66">
        <f>'GTZ #1 Actuals'!E20+'GTZ #2 Actuals'!E20</f>
        <v>0</v>
      </c>
      <c r="F20" s="66">
        <f>'GTZ #1 Actuals'!F20+'GTZ #2 Actuals'!F20</f>
        <v>0</v>
      </c>
      <c r="G20" s="66">
        <f>'GTZ #1 Actuals'!G20+'GTZ #2 Actuals'!G20</f>
        <v>0</v>
      </c>
      <c r="H20" s="66">
        <f>'GTZ #1 Actuals'!H20+'GTZ #2 Actuals'!H20</f>
        <v>0</v>
      </c>
      <c r="I20" s="66">
        <f>'GTZ #1 Actuals'!I20+'GTZ #2 Actuals'!I20</f>
        <v>0</v>
      </c>
      <c r="J20" s="66">
        <f>'GTZ #1 Actuals'!J20+'GTZ #2 Actuals'!J20</f>
        <v>0</v>
      </c>
      <c r="K20" s="66">
        <f>'GTZ #1 Actuals'!K20+'GTZ #2 Actuals'!K20</f>
        <v>0</v>
      </c>
      <c r="L20" s="66">
        <f>'GTZ #1 Actuals'!L20+'GTZ #2 Actuals'!L20</f>
        <v>0</v>
      </c>
      <c r="M20" s="66">
        <f>'GTZ #1 Actuals'!M20+'GTZ #2 Actuals'!M20</f>
        <v>0</v>
      </c>
      <c r="N20" s="66">
        <f>'GTZ #1 Actuals'!N20+'GTZ #2 Actuals'!N20</f>
        <v>16358230.429709002</v>
      </c>
      <c r="O20" s="66">
        <f>'GTZ #1 Actuals'!O20+'GTZ #2 Actuals'!O20</f>
        <v>8355820.6802910008</v>
      </c>
      <c r="P20" s="66">
        <f>'GTZ #1 Actuals'!P20+'GTZ #2 Actuals'!P20</f>
        <v>24714051.109999999</v>
      </c>
    </row>
    <row r="21" spans="1:16" s="66" customFormat="1" x14ac:dyDescent="0.25">
      <c r="A21" s="65">
        <v>44075</v>
      </c>
      <c r="B21" s="66">
        <f>'GTZ #1 Actuals'!B21+'GTZ #2 Actuals'!B21</f>
        <v>0</v>
      </c>
      <c r="C21" s="66">
        <f>'GTZ #1 Actuals'!C21+'GTZ #2 Actuals'!C21</f>
        <v>0</v>
      </c>
      <c r="D21" s="66">
        <f>'GTZ #1 Actuals'!D21+'GTZ #2 Actuals'!D21</f>
        <v>0</v>
      </c>
      <c r="E21" s="66">
        <f>'GTZ #1 Actuals'!E21+'GTZ #2 Actuals'!E21</f>
        <v>0</v>
      </c>
      <c r="F21" s="66">
        <f>'GTZ #1 Actuals'!F21+'GTZ #2 Actuals'!F21</f>
        <v>0</v>
      </c>
      <c r="G21" s="66">
        <f>'GTZ #1 Actuals'!G21+'GTZ #2 Actuals'!G21</f>
        <v>0</v>
      </c>
      <c r="H21" s="66">
        <f>'GTZ #1 Actuals'!H21+'GTZ #2 Actuals'!H21</f>
        <v>0</v>
      </c>
      <c r="I21" s="66">
        <f>'GTZ #1 Actuals'!I21+'GTZ #2 Actuals'!I21</f>
        <v>0</v>
      </c>
      <c r="J21" s="66">
        <f>'GTZ #1 Actuals'!J21+'GTZ #2 Actuals'!J21</f>
        <v>0</v>
      </c>
      <c r="K21" s="66">
        <f>'GTZ #1 Actuals'!K21+'GTZ #2 Actuals'!K21</f>
        <v>0</v>
      </c>
      <c r="L21" s="66">
        <f>'GTZ #1 Actuals'!L21+'GTZ #2 Actuals'!L21</f>
        <v>0</v>
      </c>
      <c r="M21" s="66">
        <f>'GTZ #1 Actuals'!M21+'GTZ #2 Actuals'!M21</f>
        <v>0</v>
      </c>
      <c r="N21" s="66">
        <f>'GTZ #1 Actuals'!N21+'GTZ #2 Actuals'!N21</f>
        <v>16358230.429709002</v>
      </c>
      <c r="O21" s="66">
        <f>'GTZ #1 Actuals'!O21+'GTZ #2 Actuals'!O21</f>
        <v>8355820.6802910008</v>
      </c>
      <c r="P21" s="66">
        <f>'GTZ #1 Actuals'!P21+'GTZ #2 Actuals'!P21</f>
        <v>24714051.109999999</v>
      </c>
    </row>
    <row r="22" spans="1:16" s="66" customFormat="1" x14ac:dyDescent="0.25">
      <c r="A22" s="65">
        <v>44105</v>
      </c>
      <c r="B22" s="66">
        <f>'GTZ #1 Actuals'!B22+'GTZ #2 Actuals'!B22</f>
        <v>0</v>
      </c>
      <c r="C22" s="66">
        <f>'GTZ #1 Actuals'!C22+'GTZ #2 Actuals'!C22</f>
        <v>0</v>
      </c>
      <c r="D22" s="66">
        <f>'GTZ #1 Actuals'!D22+'GTZ #2 Actuals'!D22</f>
        <v>0</v>
      </c>
      <c r="E22" s="66">
        <f>'GTZ #1 Actuals'!E22+'GTZ #2 Actuals'!E22</f>
        <v>0</v>
      </c>
      <c r="F22" s="66">
        <f>'GTZ #1 Actuals'!F22+'GTZ #2 Actuals'!F22</f>
        <v>0</v>
      </c>
      <c r="G22" s="66">
        <f>'GTZ #1 Actuals'!G22+'GTZ #2 Actuals'!G22</f>
        <v>0</v>
      </c>
      <c r="H22" s="66">
        <f>'GTZ #1 Actuals'!H22+'GTZ #2 Actuals'!H22</f>
        <v>0</v>
      </c>
      <c r="I22" s="66">
        <f>'GTZ #1 Actuals'!I22+'GTZ #2 Actuals'!I22</f>
        <v>0</v>
      </c>
      <c r="J22" s="66">
        <f>'GTZ #1 Actuals'!J22+'GTZ #2 Actuals'!J22</f>
        <v>0</v>
      </c>
      <c r="K22" s="66">
        <f>'GTZ #1 Actuals'!K22+'GTZ #2 Actuals'!K22</f>
        <v>0</v>
      </c>
      <c r="L22" s="66">
        <f>'GTZ #1 Actuals'!L22+'GTZ #2 Actuals'!L22</f>
        <v>0</v>
      </c>
      <c r="M22" s="66">
        <f>'GTZ #1 Actuals'!M22+'GTZ #2 Actuals'!M22</f>
        <v>0</v>
      </c>
      <c r="N22" s="66">
        <f>'GTZ #1 Actuals'!N22+'GTZ #2 Actuals'!N22</f>
        <v>16358230.429709002</v>
      </c>
      <c r="O22" s="66">
        <f>'GTZ #1 Actuals'!O22+'GTZ #2 Actuals'!O22</f>
        <v>8355820.6802910008</v>
      </c>
      <c r="P22" s="66">
        <f>'GTZ #1 Actuals'!P22+'GTZ #2 Actuals'!P22</f>
        <v>24714051.109999999</v>
      </c>
    </row>
    <row r="23" spans="1:16" s="66" customFormat="1" x14ac:dyDescent="0.25">
      <c r="A23" s="65">
        <v>44136</v>
      </c>
      <c r="B23" s="66">
        <f>'GTZ #1 Actuals'!B23+'GTZ #2 Actuals'!B23</f>
        <v>0</v>
      </c>
      <c r="C23" s="66">
        <f>'GTZ #1 Actuals'!C23+'GTZ #2 Actuals'!C23</f>
        <v>0</v>
      </c>
      <c r="D23" s="66">
        <f>'GTZ #1 Actuals'!D23+'GTZ #2 Actuals'!D23</f>
        <v>0</v>
      </c>
      <c r="E23" s="66">
        <f>'GTZ #1 Actuals'!E23+'GTZ #2 Actuals'!E23</f>
        <v>0</v>
      </c>
      <c r="F23" s="66">
        <f>'GTZ #1 Actuals'!F23+'GTZ #2 Actuals'!F23</f>
        <v>0</v>
      </c>
      <c r="G23" s="66">
        <f>'GTZ #1 Actuals'!G23+'GTZ #2 Actuals'!G23</f>
        <v>0</v>
      </c>
      <c r="H23" s="66">
        <f>'GTZ #1 Actuals'!H23+'GTZ #2 Actuals'!H23</f>
        <v>0</v>
      </c>
      <c r="I23" s="66">
        <f>'GTZ #1 Actuals'!I23+'GTZ #2 Actuals'!I23</f>
        <v>0</v>
      </c>
      <c r="J23" s="66">
        <f>'GTZ #1 Actuals'!J23+'GTZ #2 Actuals'!J23</f>
        <v>0</v>
      </c>
      <c r="K23" s="66">
        <f>'GTZ #1 Actuals'!K23+'GTZ #2 Actuals'!K23</f>
        <v>0</v>
      </c>
      <c r="L23" s="66">
        <f>'GTZ #1 Actuals'!L23+'GTZ #2 Actuals'!L23</f>
        <v>0</v>
      </c>
      <c r="M23" s="66">
        <f>'GTZ #1 Actuals'!M23+'GTZ #2 Actuals'!M23</f>
        <v>0</v>
      </c>
      <c r="N23" s="66">
        <f>'GTZ #1 Actuals'!N23+'GTZ #2 Actuals'!N23</f>
        <v>16358230.429709002</v>
      </c>
      <c r="O23" s="66">
        <f>'GTZ #1 Actuals'!O23+'GTZ #2 Actuals'!O23</f>
        <v>8355820.6802910008</v>
      </c>
      <c r="P23" s="66">
        <f>'GTZ #1 Actuals'!P23+'GTZ #2 Actuals'!P23</f>
        <v>24714051.109999999</v>
      </c>
    </row>
    <row r="24" spans="1:16" s="66" customFormat="1" x14ac:dyDescent="0.25">
      <c r="A24" s="65">
        <v>44166</v>
      </c>
      <c r="B24" s="66">
        <f>'GTZ #1 Actuals'!B24+'GTZ #2 Actuals'!B24</f>
        <v>0</v>
      </c>
      <c r="C24" s="66">
        <f>'GTZ #1 Actuals'!C24+'GTZ #2 Actuals'!C24</f>
        <v>0</v>
      </c>
      <c r="D24" s="66">
        <f>'GTZ #1 Actuals'!D24+'GTZ #2 Actuals'!D24</f>
        <v>0</v>
      </c>
      <c r="E24" s="66">
        <f>'GTZ #1 Actuals'!E24+'GTZ #2 Actuals'!E24</f>
        <v>0</v>
      </c>
      <c r="F24" s="66">
        <f>'GTZ #1 Actuals'!F24+'GTZ #2 Actuals'!F24</f>
        <v>0</v>
      </c>
      <c r="G24" s="66">
        <f>'GTZ #1 Actuals'!G24+'GTZ #2 Actuals'!G24</f>
        <v>0</v>
      </c>
      <c r="H24" s="66">
        <f>'GTZ #1 Actuals'!H24+'GTZ #2 Actuals'!H24</f>
        <v>0</v>
      </c>
      <c r="I24" s="66">
        <f>'GTZ #1 Actuals'!I24+'GTZ #2 Actuals'!I24</f>
        <v>0</v>
      </c>
      <c r="J24" s="66">
        <f>'GTZ #1 Actuals'!J24+'GTZ #2 Actuals'!J24</f>
        <v>0</v>
      </c>
      <c r="K24" s="66">
        <f>'GTZ #1 Actuals'!K24+'GTZ #2 Actuals'!K24</f>
        <v>0</v>
      </c>
      <c r="L24" s="66">
        <f>'GTZ #1 Actuals'!L24+'GTZ #2 Actuals'!L24</f>
        <v>0</v>
      </c>
      <c r="M24" s="66">
        <f>'GTZ #1 Actuals'!M24+'GTZ #2 Actuals'!M24</f>
        <v>0</v>
      </c>
      <c r="N24" s="66">
        <f>'GTZ #1 Actuals'!N24+'GTZ #2 Actuals'!N24</f>
        <v>16358230.429709002</v>
      </c>
      <c r="O24" s="66">
        <f>'GTZ #1 Actuals'!O24+'GTZ #2 Actuals'!O24</f>
        <v>8355820.6802910008</v>
      </c>
      <c r="P24" s="66">
        <f>'GTZ #1 Actuals'!P24+'GTZ #2 Actuals'!P24</f>
        <v>24714051.109999999</v>
      </c>
    </row>
    <row r="25" spans="1:16" s="66" customFormat="1" x14ac:dyDescent="0.25">
      <c r="A25" s="65">
        <v>44197</v>
      </c>
      <c r="B25" s="66">
        <f>'GTZ #1 Actuals'!B25+'GTZ #2 Actuals'!B25</f>
        <v>0</v>
      </c>
      <c r="C25" s="66">
        <f>'GTZ #1 Actuals'!C25+'GTZ #2 Actuals'!C25</f>
        <v>0</v>
      </c>
      <c r="D25" s="66">
        <f>'GTZ #1 Actuals'!D25+'GTZ #2 Actuals'!D25</f>
        <v>0</v>
      </c>
      <c r="E25" s="66">
        <f>'GTZ #1 Actuals'!E25+'GTZ #2 Actuals'!E25</f>
        <v>0</v>
      </c>
      <c r="F25" s="66">
        <f>'GTZ #1 Actuals'!F25+'GTZ #2 Actuals'!F25</f>
        <v>0</v>
      </c>
      <c r="G25" s="66">
        <f>'GTZ #1 Actuals'!G25+'GTZ #2 Actuals'!G25</f>
        <v>0</v>
      </c>
      <c r="H25" s="66">
        <f>'GTZ #1 Actuals'!H25+'GTZ #2 Actuals'!H25</f>
        <v>0</v>
      </c>
      <c r="I25" s="66">
        <f>'GTZ #1 Actuals'!I25+'GTZ #2 Actuals'!I25</f>
        <v>0</v>
      </c>
      <c r="J25" s="66">
        <f>'GTZ #1 Actuals'!J25+'GTZ #2 Actuals'!J25</f>
        <v>0</v>
      </c>
      <c r="K25" s="66">
        <f>'GTZ #1 Actuals'!K25+'GTZ #2 Actuals'!K25</f>
        <v>0</v>
      </c>
      <c r="L25" s="66">
        <f>'GTZ #1 Actuals'!L25+'GTZ #2 Actuals'!L25</f>
        <v>0</v>
      </c>
      <c r="M25" s="66">
        <f>'GTZ #1 Actuals'!M25+'GTZ #2 Actuals'!M25</f>
        <v>0</v>
      </c>
      <c r="N25" s="66">
        <f>'GTZ #1 Actuals'!N25+'GTZ #2 Actuals'!N25</f>
        <v>16358230.429709002</v>
      </c>
      <c r="O25" s="66">
        <f>'GTZ #1 Actuals'!O25+'GTZ #2 Actuals'!O25</f>
        <v>8355820.6802910008</v>
      </c>
      <c r="P25" s="66">
        <f>'GTZ #1 Actuals'!P25+'GTZ #2 Actuals'!P25</f>
        <v>24714051.109999999</v>
      </c>
    </row>
    <row r="26" spans="1:16" s="66" customFormat="1" x14ac:dyDescent="0.25">
      <c r="A26" s="65">
        <v>44228</v>
      </c>
      <c r="B26" s="66">
        <f>'GTZ #1 Actuals'!B26+'GTZ #2 Actuals'!B26</f>
        <v>0</v>
      </c>
      <c r="C26" s="66">
        <f>'GTZ #1 Actuals'!C26+'GTZ #2 Actuals'!C26</f>
        <v>0</v>
      </c>
      <c r="D26" s="66">
        <f>'GTZ #1 Actuals'!D26+'GTZ #2 Actuals'!D26</f>
        <v>0</v>
      </c>
      <c r="E26" s="66">
        <f>'GTZ #1 Actuals'!E26+'GTZ #2 Actuals'!E26</f>
        <v>0</v>
      </c>
      <c r="F26" s="66">
        <f>'GTZ #1 Actuals'!F26+'GTZ #2 Actuals'!F26</f>
        <v>0</v>
      </c>
      <c r="G26" s="66">
        <f>'GTZ #1 Actuals'!G26+'GTZ #2 Actuals'!G26</f>
        <v>0</v>
      </c>
      <c r="H26" s="66">
        <f>'GTZ #1 Actuals'!H26+'GTZ #2 Actuals'!H26</f>
        <v>0</v>
      </c>
      <c r="I26" s="66">
        <f>'GTZ #1 Actuals'!I26+'GTZ #2 Actuals'!I26</f>
        <v>0</v>
      </c>
      <c r="J26" s="66">
        <f>'GTZ #1 Actuals'!J26+'GTZ #2 Actuals'!J26</f>
        <v>0</v>
      </c>
      <c r="K26" s="66">
        <f>'GTZ #1 Actuals'!K26+'GTZ #2 Actuals'!K26</f>
        <v>0</v>
      </c>
      <c r="L26" s="66">
        <f>'GTZ #1 Actuals'!L26+'GTZ #2 Actuals'!L26</f>
        <v>0</v>
      </c>
      <c r="M26" s="66">
        <f>'GTZ #1 Actuals'!M26+'GTZ #2 Actuals'!M26</f>
        <v>0</v>
      </c>
      <c r="N26" s="66">
        <f>'GTZ #1 Actuals'!N26+'GTZ #2 Actuals'!N26</f>
        <v>16358230.429709002</v>
      </c>
      <c r="O26" s="66">
        <f>'GTZ #1 Actuals'!O26+'GTZ #2 Actuals'!O26</f>
        <v>8355820.6802910008</v>
      </c>
      <c r="P26" s="66">
        <f>'GTZ #1 Actuals'!P26+'GTZ #2 Actuals'!P26</f>
        <v>24714051.109999999</v>
      </c>
    </row>
    <row r="27" spans="1:16" s="66" customFormat="1" x14ac:dyDescent="0.25">
      <c r="A27" s="65">
        <v>44256</v>
      </c>
      <c r="B27" s="66">
        <f>'GTZ #1 Actuals'!B27+'GTZ #2 Actuals'!B27</f>
        <v>0</v>
      </c>
      <c r="C27" s="66">
        <f>'GTZ #1 Actuals'!C27+'GTZ #2 Actuals'!C27</f>
        <v>0</v>
      </c>
      <c r="D27" s="66">
        <f>'GTZ #1 Actuals'!D27+'GTZ #2 Actuals'!D27</f>
        <v>0</v>
      </c>
      <c r="E27" s="66">
        <f>'GTZ #1 Actuals'!E27+'GTZ #2 Actuals'!E27</f>
        <v>0</v>
      </c>
      <c r="F27" s="66">
        <f>'GTZ #1 Actuals'!F27+'GTZ #2 Actuals'!F27</f>
        <v>0</v>
      </c>
      <c r="G27" s="66">
        <f>'GTZ #1 Actuals'!G27+'GTZ #2 Actuals'!G27</f>
        <v>0</v>
      </c>
      <c r="H27" s="66">
        <f>'GTZ #1 Actuals'!H27+'GTZ #2 Actuals'!H27</f>
        <v>0</v>
      </c>
      <c r="I27" s="66">
        <f>'GTZ #1 Actuals'!I27+'GTZ #2 Actuals'!I27</f>
        <v>0</v>
      </c>
      <c r="J27" s="66">
        <f>'GTZ #1 Actuals'!J27+'GTZ #2 Actuals'!J27</f>
        <v>0</v>
      </c>
      <c r="K27" s="66">
        <f>'GTZ #1 Actuals'!K27+'GTZ #2 Actuals'!K27</f>
        <v>0</v>
      </c>
      <c r="L27" s="66">
        <f>'GTZ #1 Actuals'!L27+'GTZ #2 Actuals'!L27</f>
        <v>0</v>
      </c>
      <c r="M27" s="66">
        <f>'GTZ #1 Actuals'!M27+'GTZ #2 Actuals'!M27</f>
        <v>0</v>
      </c>
      <c r="N27" s="66">
        <f>'GTZ #1 Actuals'!N27+'GTZ #2 Actuals'!N27</f>
        <v>16358230.429709002</v>
      </c>
      <c r="O27" s="66">
        <f>'GTZ #1 Actuals'!O27+'GTZ #2 Actuals'!O27</f>
        <v>8355820.6802910008</v>
      </c>
      <c r="P27" s="66">
        <f>'GTZ #1 Actuals'!P27+'GTZ #2 Actuals'!P27</f>
        <v>24714051.109999999</v>
      </c>
    </row>
    <row r="28" spans="1:16" s="66" customFormat="1" x14ac:dyDescent="0.25">
      <c r="A28" s="65">
        <v>44287</v>
      </c>
      <c r="B28" s="66">
        <f>'GTZ #1 Actuals'!B28+'GTZ #2 Actuals'!B28</f>
        <v>0</v>
      </c>
      <c r="C28" s="66">
        <f>'GTZ #1 Actuals'!C28+'GTZ #2 Actuals'!C28</f>
        <v>0</v>
      </c>
      <c r="D28" s="66">
        <f>'GTZ #1 Actuals'!D28+'GTZ #2 Actuals'!D28</f>
        <v>0</v>
      </c>
      <c r="E28" s="66">
        <f>'GTZ #1 Actuals'!E28+'GTZ #2 Actuals'!E28</f>
        <v>0</v>
      </c>
      <c r="F28" s="66">
        <f>'GTZ #1 Actuals'!F28+'GTZ #2 Actuals'!F28</f>
        <v>0</v>
      </c>
      <c r="G28" s="66">
        <f>'GTZ #1 Actuals'!G28+'GTZ #2 Actuals'!G28</f>
        <v>0</v>
      </c>
      <c r="H28" s="66">
        <f>'GTZ #1 Actuals'!H28+'GTZ #2 Actuals'!H28</f>
        <v>0</v>
      </c>
      <c r="I28" s="66">
        <f>'GTZ #1 Actuals'!I28+'GTZ #2 Actuals'!I28</f>
        <v>0</v>
      </c>
      <c r="J28" s="66">
        <f>'GTZ #1 Actuals'!J28+'GTZ #2 Actuals'!J28</f>
        <v>0</v>
      </c>
      <c r="K28" s="66">
        <f>'GTZ #1 Actuals'!K28+'GTZ #2 Actuals'!K28</f>
        <v>0</v>
      </c>
      <c r="L28" s="66">
        <f>'GTZ #1 Actuals'!L28+'GTZ #2 Actuals'!L28</f>
        <v>0</v>
      </c>
      <c r="M28" s="66">
        <f>'GTZ #1 Actuals'!M28+'GTZ #2 Actuals'!M28</f>
        <v>0</v>
      </c>
      <c r="N28" s="66">
        <f>'GTZ #1 Actuals'!N28+'GTZ #2 Actuals'!N28</f>
        <v>16358230.429709002</v>
      </c>
      <c r="O28" s="66">
        <f>'GTZ #1 Actuals'!O28+'GTZ #2 Actuals'!O28</f>
        <v>8355820.6802910008</v>
      </c>
      <c r="P28" s="66">
        <f>'GTZ #1 Actuals'!P28+'GTZ #2 Actuals'!P28</f>
        <v>24714051.109999999</v>
      </c>
    </row>
    <row r="29" spans="1:16" s="66" customFormat="1" x14ac:dyDescent="0.25">
      <c r="A29" s="65">
        <v>44317</v>
      </c>
      <c r="B29" s="66">
        <f>'GTZ #1 Actuals'!B29+'GTZ #2 Actuals'!B29</f>
        <v>0</v>
      </c>
      <c r="C29" s="66">
        <f>'GTZ #1 Actuals'!C29+'GTZ #2 Actuals'!C29</f>
        <v>0</v>
      </c>
      <c r="D29" s="66">
        <f>'GTZ #1 Actuals'!D29+'GTZ #2 Actuals'!D29</f>
        <v>0</v>
      </c>
      <c r="E29" s="66">
        <f>'GTZ #1 Actuals'!E29+'GTZ #2 Actuals'!E29</f>
        <v>0</v>
      </c>
      <c r="F29" s="66">
        <f>'GTZ #1 Actuals'!F29+'GTZ #2 Actuals'!F29</f>
        <v>0</v>
      </c>
      <c r="G29" s="66">
        <f>'GTZ #1 Actuals'!G29+'GTZ #2 Actuals'!G29</f>
        <v>0</v>
      </c>
      <c r="H29" s="66">
        <f>'GTZ #1 Actuals'!H29+'GTZ #2 Actuals'!H29</f>
        <v>0</v>
      </c>
      <c r="I29" s="66">
        <f>'GTZ #1 Actuals'!I29+'GTZ #2 Actuals'!I29</f>
        <v>0</v>
      </c>
      <c r="J29" s="66">
        <f>'GTZ #1 Actuals'!J29+'GTZ #2 Actuals'!J29</f>
        <v>0</v>
      </c>
      <c r="K29" s="66">
        <f>'GTZ #1 Actuals'!K29+'GTZ #2 Actuals'!K29</f>
        <v>0</v>
      </c>
      <c r="L29" s="66">
        <f>'GTZ #1 Actuals'!L29+'GTZ #2 Actuals'!L29</f>
        <v>0</v>
      </c>
      <c r="M29" s="66">
        <f>'GTZ #1 Actuals'!M29+'GTZ #2 Actuals'!M29</f>
        <v>0</v>
      </c>
      <c r="N29" s="66">
        <f>'GTZ #1 Actuals'!N29+'GTZ #2 Actuals'!N29</f>
        <v>16358230.429709002</v>
      </c>
      <c r="O29" s="66">
        <f>'GTZ #1 Actuals'!O29+'GTZ #2 Actuals'!O29</f>
        <v>8355820.6802910008</v>
      </c>
      <c r="P29" s="66">
        <f>'GTZ #1 Actuals'!P29+'GTZ #2 Actuals'!P29</f>
        <v>24714051.109999999</v>
      </c>
    </row>
    <row r="30" spans="1:16" s="66" customFormat="1" x14ac:dyDescent="0.25">
      <c r="A30" s="65">
        <v>44348</v>
      </c>
      <c r="B30" s="66">
        <f>'GTZ #1 Actuals'!B30+'GTZ #2 Actuals'!B30</f>
        <v>0</v>
      </c>
      <c r="C30" s="66">
        <f>'GTZ #1 Actuals'!C30+'GTZ #2 Actuals'!C30</f>
        <v>0</v>
      </c>
      <c r="D30" s="66">
        <f>'GTZ #1 Actuals'!D30+'GTZ #2 Actuals'!D30</f>
        <v>0</v>
      </c>
      <c r="E30" s="66">
        <f>'GTZ #1 Actuals'!E30+'GTZ #2 Actuals'!E30</f>
        <v>0</v>
      </c>
      <c r="F30" s="66">
        <f>'GTZ #1 Actuals'!F30+'GTZ #2 Actuals'!F30</f>
        <v>0</v>
      </c>
      <c r="G30" s="66">
        <f>'GTZ #1 Actuals'!G30+'GTZ #2 Actuals'!G30</f>
        <v>0</v>
      </c>
      <c r="H30" s="66">
        <f>'GTZ #1 Actuals'!H30+'GTZ #2 Actuals'!H30</f>
        <v>0</v>
      </c>
      <c r="I30" s="66">
        <f>'GTZ #1 Actuals'!I30+'GTZ #2 Actuals'!I30</f>
        <v>0</v>
      </c>
      <c r="J30" s="66">
        <f>'GTZ #1 Actuals'!J30+'GTZ #2 Actuals'!J30</f>
        <v>0</v>
      </c>
      <c r="K30" s="66">
        <f>'GTZ #1 Actuals'!K30+'GTZ #2 Actuals'!K30</f>
        <v>0</v>
      </c>
      <c r="L30" s="66">
        <f>'GTZ #1 Actuals'!L30+'GTZ #2 Actuals'!L30</f>
        <v>0</v>
      </c>
      <c r="M30" s="66">
        <f>'GTZ #1 Actuals'!M30+'GTZ #2 Actuals'!M30</f>
        <v>0</v>
      </c>
      <c r="N30" s="66">
        <f>'GTZ #1 Actuals'!N30+'GTZ #2 Actuals'!N30</f>
        <v>16358230.429709002</v>
      </c>
      <c r="O30" s="66">
        <f>'GTZ #1 Actuals'!O30+'GTZ #2 Actuals'!O30</f>
        <v>8355820.6802910008</v>
      </c>
      <c r="P30" s="66">
        <f>'GTZ #1 Actuals'!P30+'GTZ #2 Actuals'!P30</f>
        <v>24714051.109999999</v>
      </c>
    </row>
    <row r="31" spans="1:16" s="66" customFormat="1" x14ac:dyDescent="0.25">
      <c r="A31" s="65">
        <v>44378</v>
      </c>
      <c r="B31" s="66">
        <f>'GTZ #1 Actuals'!B31+'GTZ #2 Actuals'!B31</f>
        <v>0</v>
      </c>
      <c r="C31" s="66">
        <f>'GTZ #1 Actuals'!C31+'GTZ #2 Actuals'!C31</f>
        <v>0</v>
      </c>
      <c r="D31" s="66">
        <f>'GTZ #1 Actuals'!D31+'GTZ #2 Actuals'!D31</f>
        <v>0</v>
      </c>
      <c r="E31" s="66">
        <f>'GTZ #1 Actuals'!E31+'GTZ #2 Actuals'!E31</f>
        <v>0</v>
      </c>
      <c r="F31" s="66">
        <f>'GTZ #1 Actuals'!F31+'GTZ #2 Actuals'!F31</f>
        <v>0</v>
      </c>
      <c r="G31" s="66">
        <f>'GTZ #1 Actuals'!G31+'GTZ #2 Actuals'!G31</f>
        <v>0</v>
      </c>
      <c r="H31" s="66">
        <f>'GTZ #1 Actuals'!H31+'GTZ #2 Actuals'!H31</f>
        <v>0</v>
      </c>
      <c r="I31" s="66">
        <f>'GTZ #1 Actuals'!I31+'GTZ #2 Actuals'!I31</f>
        <v>0</v>
      </c>
      <c r="J31" s="66">
        <f>'GTZ #1 Actuals'!J31+'GTZ #2 Actuals'!J31</f>
        <v>0</v>
      </c>
      <c r="K31" s="66">
        <f>'GTZ #1 Actuals'!K31+'GTZ #2 Actuals'!K31</f>
        <v>0</v>
      </c>
      <c r="L31" s="66">
        <f>'GTZ #1 Actuals'!L31+'GTZ #2 Actuals'!L31</f>
        <v>0</v>
      </c>
      <c r="M31" s="66">
        <f>'GTZ #1 Actuals'!M31+'GTZ #2 Actuals'!M31</f>
        <v>0</v>
      </c>
      <c r="N31" s="66">
        <f>'GTZ #1 Actuals'!N31+'GTZ #2 Actuals'!N31</f>
        <v>16358230.429709002</v>
      </c>
      <c r="O31" s="66">
        <f>'GTZ #1 Actuals'!O31+'GTZ #2 Actuals'!O31</f>
        <v>8355820.6802910008</v>
      </c>
      <c r="P31" s="66">
        <f>'GTZ #1 Actuals'!P31+'GTZ #2 Actuals'!P31</f>
        <v>24714051.109999999</v>
      </c>
    </row>
    <row r="32" spans="1:16" s="66" customFormat="1" x14ac:dyDescent="0.25">
      <c r="A32" s="65">
        <v>44409</v>
      </c>
      <c r="B32" s="66">
        <f>'GTZ #1 Actuals'!B32+'GTZ #2 Actuals'!B32</f>
        <v>0</v>
      </c>
      <c r="C32" s="66">
        <f>'GTZ #1 Actuals'!C32+'GTZ #2 Actuals'!C32</f>
        <v>0</v>
      </c>
      <c r="D32" s="66">
        <f>'GTZ #1 Actuals'!D32+'GTZ #2 Actuals'!D32</f>
        <v>0</v>
      </c>
      <c r="E32" s="66">
        <f>'GTZ #1 Actuals'!E32+'GTZ #2 Actuals'!E32</f>
        <v>0</v>
      </c>
      <c r="F32" s="66">
        <f>'GTZ #1 Actuals'!F32+'GTZ #2 Actuals'!F32</f>
        <v>0</v>
      </c>
      <c r="G32" s="66">
        <f>'GTZ #1 Actuals'!G32+'GTZ #2 Actuals'!G32</f>
        <v>0</v>
      </c>
      <c r="H32" s="66">
        <f>'GTZ #1 Actuals'!H32+'GTZ #2 Actuals'!H32</f>
        <v>0</v>
      </c>
      <c r="I32" s="66">
        <f>'GTZ #1 Actuals'!I32+'GTZ #2 Actuals'!I32</f>
        <v>0</v>
      </c>
      <c r="J32" s="66">
        <f>'GTZ #1 Actuals'!J32+'GTZ #2 Actuals'!J32</f>
        <v>0</v>
      </c>
      <c r="K32" s="66">
        <f>'GTZ #1 Actuals'!K32+'GTZ #2 Actuals'!K32</f>
        <v>0</v>
      </c>
      <c r="L32" s="66">
        <f>'GTZ #1 Actuals'!L32+'GTZ #2 Actuals'!L32</f>
        <v>0</v>
      </c>
      <c r="M32" s="66">
        <f>'GTZ #1 Actuals'!M32+'GTZ #2 Actuals'!M32</f>
        <v>0</v>
      </c>
      <c r="N32" s="66">
        <f>'GTZ #1 Actuals'!N32+'GTZ #2 Actuals'!N32</f>
        <v>16358230.429709002</v>
      </c>
      <c r="O32" s="66">
        <f>'GTZ #1 Actuals'!O32+'GTZ #2 Actuals'!O32</f>
        <v>8355820.6802910008</v>
      </c>
      <c r="P32" s="66">
        <f>'GTZ #1 Actuals'!P32+'GTZ #2 Actuals'!P32</f>
        <v>24714051.109999999</v>
      </c>
    </row>
    <row r="33" spans="1:16" s="66" customFormat="1" x14ac:dyDescent="0.25">
      <c r="A33" s="65">
        <v>44440</v>
      </c>
      <c r="B33" s="66">
        <f>'GTZ #1 Actuals'!B33+'GTZ #2 Actuals'!B33</f>
        <v>0</v>
      </c>
      <c r="C33" s="66">
        <f>'GTZ #1 Actuals'!C33+'GTZ #2 Actuals'!C33</f>
        <v>0</v>
      </c>
      <c r="D33" s="66">
        <f>'GTZ #1 Actuals'!D33+'GTZ #2 Actuals'!D33</f>
        <v>0</v>
      </c>
      <c r="E33" s="66">
        <f>'GTZ #1 Actuals'!E33+'GTZ #2 Actuals'!E33</f>
        <v>0</v>
      </c>
      <c r="F33" s="66">
        <f>'GTZ #1 Actuals'!F33+'GTZ #2 Actuals'!F33</f>
        <v>0</v>
      </c>
      <c r="G33" s="66">
        <f>'GTZ #1 Actuals'!G33+'GTZ #2 Actuals'!G33</f>
        <v>0</v>
      </c>
      <c r="H33" s="66">
        <f>'GTZ #1 Actuals'!H33+'GTZ #2 Actuals'!H33</f>
        <v>0</v>
      </c>
      <c r="I33" s="66">
        <f>'GTZ #1 Actuals'!I33+'GTZ #2 Actuals'!I33</f>
        <v>0</v>
      </c>
      <c r="J33" s="66">
        <f>'GTZ #1 Actuals'!J33+'GTZ #2 Actuals'!J33</f>
        <v>0</v>
      </c>
      <c r="K33" s="66">
        <f>'GTZ #1 Actuals'!K33+'GTZ #2 Actuals'!K33</f>
        <v>0</v>
      </c>
      <c r="L33" s="66">
        <f>'GTZ #1 Actuals'!L33+'GTZ #2 Actuals'!L33</f>
        <v>0</v>
      </c>
      <c r="M33" s="66">
        <f>'GTZ #1 Actuals'!M33+'GTZ #2 Actuals'!M33</f>
        <v>0</v>
      </c>
      <c r="N33" s="66">
        <f>'GTZ #1 Actuals'!N33+'GTZ #2 Actuals'!N33</f>
        <v>16358230.429709002</v>
      </c>
      <c r="O33" s="66">
        <f>'GTZ #1 Actuals'!O33+'GTZ #2 Actuals'!O33</f>
        <v>8355820.6802910008</v>
      </c>
      <c r="P33" s="66">
        <f>'GTZ #1 Actuals'!P33+'GTZ #2 Actuals'!P33</f>
        <v>24714051.109999999</v>
      </c>
    </row>
    <row r="34" spans="1:16" s="66" customFormat="1" x14ac:dyDescent="0.25">
      <c r="A34" s="65">
        <v>44470</v>
      </c>
      <c r="B34" s="66">
        <f>'GTZ #1 Actuals'!B34+'GTZ #2 Actuals'!B34</f>
        <v>0</v>
      </c>
      <c r="C34" s="66">
        <f>'GTZ #1 Actuals'!C34+'GTZ #2 Actuals'!C34</f>
        <v>0</v>
      </c>
      <c r="D34" s="66">
        <f>'GTZ #1 Actuals'!D34+'GTZ #2 Actuals'!D34</f>
        <v>0</v>
      </c>
      <c r="E34" s="66">
        <f>'GTZ #1 Actuals'!E34+'GTZ #2 Actuals'!E34</f>
        <v>0</v>
      </c>
      <c r="F34" s="66">
        <f>'GTZ #1 Actuals'!F34+'GTZ #2 Actuals'!F34</f>
        <v>0</v>
      </c>
      <c r="G34" s="66">
        <f>'GTZ #1 Actuals'!G34+'GTZ #2 Actuals'!G34</f>
        <v>0</v>
      </c>
      <c r="H34" s="66">
        <f>'GTZ #1 Actuals'!H34+'GTZ #2 Actuals'!H34</f>
        <v>0</v>
      </c>
      <c r="I34" s="66">
        <f>'GTZ #1 Actuals'!I34+'GTZ #2 Actuals'!I34</f>
        <v>0</v>
      </c>
      <c r="J34" s="66">
        <f>'GTZ #1 Actuals'!J34+'GTZ #2 Actuals'!J34</f>
        <v>0</v>
      </c>
      <c r="K34" s="66">
        <f>'GTZ #1 Actuals'!K34+'GTZ #2 Actuals'!K34</f>
        <v>0</v>
      </c>
      <c r="L34" s="66">
        <f>'GTZ #1 Actuals'!L34+'GTZ #2 Actuals'!L34</f>
        <v>0</v>
      </c>
      <c r="M34" s="66">
        <f>'GTZ #1 Actuals'!M34+'GTZ #2 Actuals'!M34</f>
        <v>0</v>
      </c>
      <c r="N34" s="66">
        <f>'GTZ #1 Actuals'!N34+'GTZ #2 Actuals'!N34</f>
        <v>16358230.429709002</v>
      </c>
      <c r="O34" s="66">
        <f>'GTZ #1 Actuals'!O34+'GTZ #2 Actuals'!O34</f>
        <v>8355820.6802910008</v>
      </c>
      <c r="P34" s="66">
        <f>'GTZ #1 Actuals'!P34+'GTZ #2 Actuals'!P34</f>
        <v>24714051.109999999</v>
      </c>
    </row>
    <row r="35" spans="1:16" s="66" customFormat="1" x14ac:dyDescent="0.25">
      <c r="A35" s="65">
        <v>44501</v>
      </c>
      <c r="B35" s="66">
        <f>'GTZ #1 Actuals'!B35+'GTZ #2 Actuals'!B35</f>
        <v>0</v>
      </c>
      <c r="C35" s="66">
        <f>'GTZ #1 Actuals'!C35+'GTZ #2 Actuals'!C35</f>
        <v>0</v>
      </c>
      <c r="D35" s="66">
        <f>'GTZ #1 Actuals'!D35+'GTZ #2 Actuals'!D35</f>
        <v>0</v>
      </c>
      <c r="E35" s="66">
        <f>'GTZ #1 Actuals'!E35+'GTZ #2 Actuals'!E35</f>
        <v>0</v>
      </c>
      <c r="F35" s="66">
        <f>'GTZ #1 Actuals'!F35+'GTZ #2 Actuals'!F35</f>
        <v>0</v>
      </c>
      <c r="G35" s="66">
        <f>'GTZ #1 Actuals'!G35+'GTZ #2 Actuals'!G35</f>
        <v>0</v>
      </c>
      <c r="H35" s="66">
        <f>'GTZ #1 Actuals'!H35+'GTZ #2 Actuals'!H35</f>
        <v>0</v>
      </c>
      <c r="I35" s="66">
        <f>'GTZ #1 Actuals'!I35+'GTZ #2 Actuals'!I35</f>
        <v>0</v>
      </c>
      <c r="J35" s="66">
        <f>'GTZ #1 Actuals'!J35+'GTZ #2 Actuals'!J35</f>
        <v>0</v>
      </c>
      <c r="K35" s="66">
        <f>'GTZ #1 Actuals'!K35+'GTZ #2 Actuals'!K35</f>
        <v>0</v>
      </c>
      <c r="L35" s="66">
        <f>'GTZ #1 Actuals'!L35+'GTZ #2 Actuals'!L35</f>
        <v>0</v>
      </c>
      <c r="M35" s="66">
        <f>'GTZ #1 Actuals'!M35+'GTZ #2 Actuals'!M35</f>
        <v>0</v>
      </c>
      <c r="N35" s="66">
        <f>'GTZ #1 Actuals'!N35+'GTZ #2 Actuals'!N35</f>
        <v>16358230.429709002</v>
      </c>
      <c r="O35" s="66">
        <f>'GTZ #1 Actuals'!O35+'GTZ #2 Actuals'!O35</f>
        <v>8355820.6802910008</v>
      </c>
      <c r="P35" s="66">
        <f>'GTZ #1 Actuals'!P35+'GTZ #2 Actuals'!P35</f>
        <v>24714051.109999999</v>
      </c>
    </row>
    <row r="36" spans="1:16" s="66" customFormat="1" x14ac:dyDescent="0.25">
      <c r="A36" s="65">
        <v>44531</v>
      </c>
      <c r="B36" s="66">
        <f>'GTZ #1 Actuals'!B36+'GTZ #2 Actuals'!B36</f>
        <v>0</v>
      </c>
      <c r="C36" s="66">
        <f>'GTZ #1 Actuals'!C36+'GTZ #2 Actuals'!C36</f>
        <v>0</v>
      </c>
      <c r="D36" s="66">
        <f>'GTZ #1 Actuals'!D36+'GTZ #2 Actuals'!D36</f>
        <v>0</v>
      </c>
      <c r="E36" s="66">
        <f>'GTZ #1 Actuals'!E36+'GTZ #2 Actuals'!E36</f>
        <v>0</v>
      </c>
      <c r="F36" s="66">
        <f>'GTZ #1 Actuals'!F36+'GTZ #2 Actuals'!F36</f>
        <v>0</v>
      </c>
      <c r="G36" s="66">
        <f>'GTZ #1 Actuals'!G36+'GTZ #2 Actuals'!G36</f>
        <v>0</v>
      </c>
      <c r="H36" s="66">
        <f>'GTZ #1 Actuals'!H36+'GTZ #2 Actuals'!H36</f>
        <v>0</v>
      </c>
      <c r="I36" s="66">
        <f>'GTZ #1 Actuals'!I36+'GTZ #2 Actuals'!I36</f>
        <v>0</v>
      </c>
      <c r="J36" s="66">
        <f>'GTZ #1 Actuals'!J36+'GTZ #2 Actuals'!J36</f>
        <v>0</v>
      </c>
      <c r="K36" s="66">
        <f>'GTZ #1 Actuals'!K36+'GTZ #2 Actuals'!K36</f>
        <v>0</v>
      </c>
      <c r="L36" s="66">
        <f>'GTZ #1 Actuals'!L36+'GTZ #2 Actuals'!L36</f>
        <v>0</v>
      </c>
      <c r="M36" s="66">
        <f>'GTZ #1 Actuals'!M36+'GTZ #2 Actuals'!M36</f>
        <v>0</v>
      </c>
      <c r="N36" s="66">
        <f>'GTZ #1 Actuals'!N36+'GTZ #2 Actuals'!N36</f>
        <v>16358230.429709002</v>
      </c>
      <c r="O36" s="66">
        <f>'GTZ #1 Actuals'!O36+'GTZ #2 Actuals'!O36</f>
        <v>8355820.6802910008</v>
      </c>
      <c r="P36" s="66">
        <f>'GTZ #1 Actuals'!P36+'GTZ #2 Actuals'!P36</f>
        <v>24714051.109999999</v>
      </c>
    </row>
    <row r="37" spans="1:16" s="66" customFormat="1" x14ac:dyDescent="0.25">
      <c r="A37" s="65">
        <v>44562</v>
      </c>
      <c r="B37" s="66">
        <f>'GTZ #1 Actuals'!B37+'GTZ #2 Actuals'!B37</f>
        <v>0</v>
      </c>
      <c r="C37" s="66">
        <f>'GTZ #1 Actuals'!C37+'GTZ #2 Actuals'!C37</f>
        <v>0</v>
      </c>
      <c r="D37" s="66">
        <f>'GTZ #1 Actuals'!D37+'GTZ #2 Actuals'!D37</f>
        <v>0</v>
      </c>
      <c r="E37" s="66">
        <f>'GTZ #1 Actuals'!E37+'GTZ #2 Actuals'!E37</f>
        <v>0</v>
      </c>
      <c r="F37" s="66">
        <f>'GTZ #1 Actuals'!F37+'GTZ #2 Actuals'!F37</f>
        <v>0</v>
      </c>
      <c r="G37" s="66">
        <f>'GTZ #1 Actuals'!G37+'GTZ #2 Actuals'!G37</f>
        <v>0</v>
      </c>
      <c r="H37" s="66">
        <f>'GTZ #1 Actuals'!H37+'GTZ #2 Actuals'!H37</f>
        <v>0</v>
      </c>
      <c r="I37" s="66">
        <f>'GTZ #1 Actuals'!I37+'GTZ #2 Actuals'!I37</f>
        <v>0</v>
      </c>
      <c r="J37" s="66">
        <f>'GTZ #1 Actuals'!J37+'GTZ #2 Actuals'!J37</f>
        <v>0</v>
      </c>
      <c r="K37" s="66">
        <f>'GTZ #1 Actuals'!K37+'GTZ #2 Actuals'!K37</f>
        <v>0</v>
      </c>
      <c r="L37" s="66">
        <f>'GTZ #1 Actuals'!L37+'GTZ #2 Actuals'!L37</f>
        <v>0</v>
      </c>
      <c r="M37" s="66">
        <f>'GTZ #1 Actuals'!M37+'GTZ #2 Actuals'!M37</f>
        <v>0</v>
      </c>
      <c r="N37" s="66">
        <f>'GTZ #1 Actuals'!N37+'GTZ #2 Actuals'!N37</f>
        <v>16358230.429709002</v>
      </c>
      <c r="O37" s="66">
        <f>'GTZ #1 Actuals'!O37+'GTZ #2 Actuals'!O37</f>
        <v>8355820.6802910008</v>
      </c>
      <c r="P37" s="66">
        <f>'GTZ #1 Actuals'!P37+'GTZ #2 Actuals'!P37</f>
        <v>24714051.109999999</v>
      </c>
    </row>
    <row r="38" spans="1:16" s="66" customFormat="1" x14ac:dyDescent="0.25">
      <c r="A38" s="65">
        <v>44593</v>
      </c>
      <c r="B38" s="66">
        <f>'GTZ #1 Actuals'!B38+'GTZ #2 Actuals'!B38</f>
        <v>0</v>
      </c>
      <c r="C38" s="66">
        <f>'GTZ #1 Actuals'!C38+'GTZ #2 Actuals'!C38</f>
        <v>0</v>
      </c>
      <c r="D38" s="66">
        <f>'GTZ #1 Actuals'!D38+'GTZ #2 Actuals'!D38</f>
        <v>0</v>
      </c>
      <c r="E38" s="66">
        <f>'GTZ #1 Actuals'!E38+'GTZ #2 Actuals'!E38</f>
        <v>0</v>
      </c>
      <c r="F38" s="66">
        <f>'GTZ #1 Actuals'!F38+'GTZ #2 Actuals'!F38</f>
        <v>0</v>
      </c>
      <c r="G38" s="66">
        <f>'GTZ #1 Actuals'!G38+'GTZ #2 Actuals'!G38</f>
        <v>0</v>
      </c>
      <c r="H38" s="66">
        <f>'GTZ #1 Actuals'!H38+'GTZ #2 Actuals'!H38</f>
        <v>0</v>
      </c>
      <c r="I38" s="66">
        <f>'GTZ #1 Actuals'!I38+'GTZ #2 Actuals'!I38</f>
        <v>0</v>
      </c>
      <c r="J38" s="66">
        <f>'GTZ #1 Actuals'!J38+'GTZ #2 Actuals'!J38</f>
        <v>0</v>
      </c>
      <c r="K38" s="66">
        <f>'GTZ #1 Actuals'!K38+'GTZ #2 Actuals'!K38</f>
        <v>0</v>
      </c>
      <c r="L38" s="66">
        <f>'GTZ #1 Actuals'!L38+'GTZ #2 Actuals'!L38</f>
        <v>0</v>
      </c>
      <c r="M38" s="66">
        <f>'GTZ #1 Actuals'!M38+'GTZ #2 Actuals'!M38</f>
        <v>0</v>
      </c>
      <c r="N38" s="66">
        <f>'GTZ #1 Actuals'!N38+'GTZ #2 Actuals'!N38</f>
        <v>16358230.429709002</v>
      </c>
      <c r="O38" s="66">
        <f>'GTZ #1 Actuals'!O38+'GTZ #2 Actuals'!O38</f>
        <v>8355820.6802910008</v>
      </c>
      <c r="P38" s="66">
        <f>'GTZ #1 Actuals'!P38+'GTZ #2 Actuals'!P38</f>
        <v>24714051.109999999</v>
      </c>
    </row>
    <row r="39" spans="1:16" s="66" customFormat="1" x14ac:dyDescent="0.25">
      <c r="A39" s="65">
        <v>44621</v>
      </c>
      <c r="B39" s="66">
        <f>'GTZ #1 Actuals'!B39+'GTZ #2 Actuals'!B39</f>
        <v>0</v>
      </c>
      <c r="C39" s="66">
        <f>'GTZ #1 Actuals'!C39+'GTZ #2 Actuals'!C39</f>
        <v>0</v>
      </c>
      <c r="D39" s="66">
        <f>'GTZ #1 Actuals'!D39+'GTZ #2 Actuals'!D39</f>
        <v>0</v>
      </c>
      <c r="E39" s="66">
        <f>'GTZ #1 Actuals'!E39+'GTZ #2 Actuals'!E39</f>
        <v>0</v>
      </c>
      <c r="F39" s="66">
        <f>'GTZ #1 Actuals'!F39+'GTZ #2 Actuals'!F39</f>
        <v>0</v>
      </c>
      <c r="G39" s="66">
        <f>'GTZ #1 Actuals'!G39+'GTZ #2 Actuals'!G39</f>
        <v>0</v>
      </c>
      <c r="H39" s="66">
        <f>'GTZ #1 Actuals'!H39+'GTZ #2 Actuals'!H39</f>
        <v>0</v>
      </c>
      <c r="I39" s="66">
        <f>'GTZ #1 Actuals'!I39+'GTZ #2 Actuals'!I39</f>
        <v>0</v>
      </c>
      <c r="J39" s="66">
        <f>'GTZ #1 Actuals'!J39+'GTZ #2 Actuals'!J39</f>
        <v>0</v>
      </c>
      <c r="K39" s="66">
        <f>'GTZ #1 Actuals'!K39+'GTZ #2 Actuals'!K39</f>
        <v>0</v>
      </c>
      <c r="L39" s="66">
        <f>'GTZ #1 Actuals'!L39+'GTZ #2 Actuals'!L39</f>
        <v>0</v>
      </c>
      <c r="M39" s="66">
        <f>'GTZ #1 Actuals'!M39+'GTZ #2 Actuals'!M39</f>
        <v>0</v>
      </c>
      <c r="N39" s="66">
        <f>'GTZ #1 Actuals'!N39+'GTZ #2 Actuals'!N39</f>
        <v>16358230.429709002</v>
      </c>
      <c r="O39" s="66">
        <f>'GTZ #1 Actuals'!O39+'GTZ #2 Actuals'!O39</f>
        <v>8355820.6802910008</v>
      </c>
      <c r="P39" s="66">
        <f>'GTZ #1 Actuals'!P39+'GTZ #2 Actuals'!P39</f>
        <v>24714051.109999999</v>
      </c>
    </row>
    <row r="40" spans="1:16" s="66" customFormat="1" x14ac:dyDescent="0.25">
      <c r="A40" s="65">
        <v>44652</v>
      </c>
      <c r="B40" s="66">
        <f>'GTZ #1 Actuals'!B40+'GTZ #2 Actuals'!B40</f>
        <v>0</v>
      </c>
      <c r="C40" s="66">
        <f>'GTZ #1 Actuals'!C40+'GTZ #2 Actuals'!C40</f>
        <v>0</v>
      </c>
      <c r="D40" s="66">
        <f>'GTZ #1 Actuals'!D40+'GTZ #2 Actuals'!D40</f>
        <v>0</v>
      </c>
      <c r="E40" s="66">
        <f>'GTZ #1 Actuals'!E40+'GTZ #2 Actuals'!E40</f>
        <v>0</v>
      </c>
      <c r="F40" s="66">
        <f>'GTZ #1 Actuals'!F40+'GTZ #2 Actuals'!F40</f>
        <v>0</v>
      </c>
      <c r="G40" s="66">
        <f>'GTZ #1 Actuals'!G40+'GTZ #2 Actuals'!G40</f>
        <v>0</v>
      </c>
      <c r="H40" s="66">
        <f>'GTZ #1 Actuals'!H40+'GTZ #2 Actuals'!H40</f>
        <v>0</v>
      </c>
      <c r="I40" s="66">
        <f>'GTZ #1 Actuals'!I40+'GTZ #2 Actuals'!I40</f>
        <v>0</v>
      </c>
      <c r="J40" s="66">
        <f>'GTZ #1 Actuals'!J40+'GTZ #2 Actuals'!J40</f>
        <v>0</v>
      </c>
      <c r="K40" s="66">
        <f>'GTZ #1 Actuals'!K40+'GTZ #2 Actuals'!K40</f>
        <v>0</v>
      </c>
      <c r="L40" s="66">
        <f>'GTZ #1 Actuals'!L40+'GTZ #2 Actuals'!L40</f>
        <v>0</v>
      </c>
      <c r="M40" s="66">
        <f>'GTZ #1 Actuals'!M40+'GTZ #2 Actuals'!M40</f>
        <v>0</v>
      </c>
      <c r="N40" s="66">
        <f>'GTZ #1 Actuals'!N40+'GTZ #2 Actuals'!N40</f>
        <v>16358230.429709002</v>
      </c>
      <c r="O40" s="66">
        <f>'GTZ #1 Actuals'!O40+'GTZ #2 Actuals'!O40</f>
        <v>8355820.6802910008</v>
      </c>
      <c r="P40" s="66">
        <f>'GTZ #1 Actuals'!P40+'GTZ #2 Actuals'!P40</f>
        <v>24714051.109999999</v>
      </c>
    </row>
    <row r="41" spans="1:16" s="66" customFormat="1" x14ac:dyDescent="0.25">
      <c r="A41" s="65">
        <v>44682</v>
      </c>
      <c r="B41" s="66">
        <f>'GTZ #1 Actuals'!B41+'GTZ #2 Actuals'!B41</f>
        <v>0</v>
      </c>
      <c r="C41" s="66">
        <f>'GTZ #1 Actuals'!C41+'GTZ #2 Actuals'!C41</f>
        <v>0</v>
      </c>
      <c r="D41" s="66">
        <f>'GTZ #1 Actuals'!D41+'GTZ #2 Actuals'!D41</f>
        <v>0</v>
      </c>
      <c r="E41" s="66">
        <f>'GTZ #1 Actuals'!E41+'GTZ #2 Actuals'!E41</f>
        <v>0</v>
      </c>
      <c r="F41" s="66">
        <f>'GTZ #1 Actuals'!F41+'GTZ #2 Actuals'!F41</f>
        <v>0</v>
      </c>
      <c r="G41" s="66">
        <f>'GTZ #1 Actuals'!G41+'GTZ #2 Actuals'!G41</f>
        <v>0</v>
      </c>
      <c r="H41" s="66">
        <f>'GTZ #1 Actuals'!H41+'GTZ #2 Actuals'!H41</f>
        <v>0</v>
      </c>
      <c r="I41" s="66">
        <f>'GTZ #1 Actuals'!I41+'GTZ #2 Actuals'!I41</f>
        <v>0</v>
      </c>
      <c r="J41" s="66">
        <f>'GTZ #1 Actuals'!J41+'GTZ #2 Actuals'!J41</f>
        <v>0</v>
      </c>
      <c r="K41" s="66">
        <f>'GTZ #1 Actuals'!K41+'GTZ #2 Actuals'!K41</f>
        <v>0</v>
      </c>
      <c r="L41" s="66">
        <f>'GTZ #1 Actuals'!L41+'GTZ #2 Actuals'!L41</f>
        <v>0</v>
      </c>
      <c r="M41" s="66">
        <f>'GTZ #1 Actuals'!M41+'GTZ #2 Actuals'!M41</f>
        <v>0</v>
      </c>
      <c r="N41" s="66">
        <f>'GTZ #1 Actuals'!N41+'GTZ #2 Actuals'!N41</f>
        <v>16358230.429709002</v>
      </c>
      <c r="O41" s="66">
        <f>'GTZ #1 Actuals'!O41+'GTZ #2 Actuals'!O41</f>
        <v>8355820.6802910008</v>
      </c>
      <c r="P41" s="66">
        <f>'GTZ #1 Actuals'!P41+'GTZ #2 Actuals'!P41</f>
        <v>24714051.109999999</v>
      </c>
    </row>
    <row r="42" spans="1:16" s="66" customFormat="1" x14ac:dyDescent="0.25">
      <c r="A42" s="65">
        <v>44713</v>
      </c>
      <c r="B42" s="66">
        <f>'GTZ #1 Actuals'!B42+'GTZ #2 Actuals'!B42</f>
        <v>0</v>
      </c>
      <c r="C42" s="66">
        <f>'GTZ #1 Actuals'!C42+'GTZ #2 Actuals'!C42</f>
        <v>0</v>
      </c>
      <c r="D42" s="66">
        <f>'GTZ #1 Actuals'!D42+'GTZ #2 Actuals'!D42</f>
        <v>0</v>
      </c>
      <c r="E42" s="66">
        <f>'GTZ #1 Actuals'!E42+'GTZ #2 Actuals'!E42</f>
        <v>0</v>
      </c>
      <c r="F42" s="66">
        <f>'GTZ #1 Actuals'!F42+'GTZ #2 Actuals'!F42</f>
        <v>0</v>
      </c>
      <c r="G42" s="66">
        <f>'GTZ #1 Actuals'!G42+'GTZ #2 Actuals'!G42</f>
        <v>0</v>
      </c>
      <c r="H42" s="66">
        <f>'GTZ #1 Actuals'!H42+'GTZ #2 Actuals'!H42</f>
        <v>0</v>
      </c>
      <c r="I42" s="66">
        <f>'GTZ #1 Actuals'!I42+'GTZ #2 Actuals'!I42</f>
        <v>0</v>
      </c>
      <c r="J42" s="66">
        <f>'GTZ #1 Actuals'!J42+'GTZ #2 Actuals'!J42</f>
        <v>0</v>
      </c>
      <c r="K42" s="66">
        <f>'GTZ #1 Actuals'!K42+'GTZ #2 Actuals'!K42</f>
        <v>0</v>
      </c>
      <c r="L42" s="66">
        <f>'GTZ #1 Actuals'!L42+'GTZ #2 Actuals'!L42</f>
        <v>0</v>
      </c>
      <c r="M42" s="66">
        <f>'GTZ #1 Actuals'!M42+'GTZ #2 Actuals'!M42</f>
        <v>0</v>
      </c>
      <c r="N42" s="66">
        <f>'GTZ #1 Actuals'!N42+'GTZ #2 Actuals'!N42</f>
        <v>16358230.429709002</v>
      </c>
      <c r="O42" s="66">
        <f>'GTZ #1 Actuals'!O42+'GTZ #2 Actuals'!O42</f>
        <v>8355820.6802910008</v>
      </c>
      <c r="P42" s="66">
        <f>'GTZ #1 Actuals'!P42+'GTZ #2 Actuals'!P42</f>
        <v>24714051.109999999</v>
      </c>
    </row>
    <row r="43" spans="1:16" s="66" customFormat="1" x14ac:dyDescent="0.25">
      <c r="A43" s="65">
        <v>44743</v>
      </c>
      <c r="B43" s="66">
        <f>'GTZ #1 Actuals'!B43+'GTZ #2 Actuals'!B43</f>
        <v>0</v>
      </c>
      <c r="C43" s="66">
        <f>'GTZ #1 Actuals'!C43+'GTZ #2 Actuals'!C43</f>
        <v>0</v>
      </c>
      <c r="D43" s="66">
        <f>'GTZ #1 Actuals'!D43+'GTZ #2 Actuals'!D43</f>
        <v>0</v>
      </c>
      <c r="E43" s="66">
        <f>'GTZ #1 Actuals'!E43+'GTZ #2 Actuals'!E43</f>
        <v>0</v>
      </c>
      <c r="F43" s="66">
        <f>'GTZ #1 Actuals'!F43+'GTZ #2 Actuals'!F43</f>
        <v>0</v>
      </c>
      <c r="G43" s="66">
        <f>'GTZ #1 Actuals'!G43+'GTZ #2 Actuals'!G43</f>
        <v>0</v>
      </c>
      <c r="H43" s="66">
        <f>'GTZ #1 Actuals'!H43+'GTZ #2 Actuals'!H43</f>
        <v>0</v>
      </c>
      <c r="I43" s="66">
        <f>'GTZ #1 Actuals'!I43+'GTZ #2 Actuals'!I43</f>
        <v>0</v>
      </c>
      <c r="J43" s="66">
        <f>'GTZ #1 Actuals'!J43+'GTZ #2 Actuals'!J43</f>
        <v>0</v>
      </c>
      <c r="K43" s="66">
        <f>'GTZ #1 Actuals'!K43+'GTZ #2 Actuals'!K43</f>
        <v>0</v>
      </c>
      <c r="L43" s="66">
        <f>'GTZ #1 Actuals'!L43+'GTZ #2 Actuals'!L43</f>
        <v>0</v>
      </c>
      <c r="M43" s="66">
        <f>'GTZ #1 Actuals'!M43+'GTZ #2 Actuals'!M43</f>
        <v>0</v>
      </c>
      <c r="N43" s="66">
        <f>'GTZ #1 Actuals'!N43+'GTZ #2 Actuals'!N43</f>
        <v>16358230.429709002</v>
      </c>
      <c r="O43" s="66">
        <f>'GTZ #1 Actuals'!O43+'GTZ #2 Actuals'!O43</f>
        <v>8355820.6802910008</v>
      </c>
      <c r="P43" s="66">
        <f>'GTZ #1 Actuals'!P43+'GTZ #2 Actuals'!P43</f>
        <v>24714051.109999999</v>
      </c>
    </row>
    <row r="44" spans="1:16" s="66" customFormat="1" x14ac:dyDescent="0.25">
      <c r="A44" s="65">
        <v>44774</v>
      </c>
      <c r="B44" s="66">
        <f>'GTZ #1 Actuals'!B44+'GTZ #2 Actuals'!B44</f>
        <v>0</v>
      </c>
      <c r="C44" s="66">
        <f>'GTZ #1 Actuals'!C44+'GTZ #2 Actuals'!C44</f>
        <v>0</v>
      </c>
      <c r="D44" s="66">
        <f>'GTZ #1 Actuals'!D44+'GTZ #2 Actuals'!D44</f>
        <v>0</v>
      </c>
      <c r="E44" s="66">
        <f>'GTZ #1 Actuals'!E44+'GTZ #2 Actuals'!E44</f>
        <v>0</v>
      </c>
      <c r="F44" s="66">
        <f>'GTZ #1 Actuals'!F44+'GTZ #2 Actuals'!F44</f>
        <v>0</v>
      </c>
      <c r="G44" s="66">
        <f>'GTZ #1 Actuals'!G44+'GTZ #2 Actuals'!G44</f>
        <v>0</v>
      </c>
      <c r="H44" s="66">
        <f>'GTZ #1 Actuals'!H44+'GTZ #2 Actuals'!H44</f>
        <v>0</v>
      </c>
      <c r="I44" s="66">
        <f>'GTZ #1 Actuals'!I44+'GTZ #2 Actuals'!I44</f>
        <v>0</v>
      </c>
      <c r="J44" s="66">
        <f>'GTZ #1 Actuals'!J44+'GTZ #2 Actuals'!J44</f>
        <v>0</v>
      </c>
      <c r="K44" s="66">
        <f>'GTZ #1 Actuals'!K44+'GTZ #2 Actuals'!K44</f>
        <v>0</v>
      </c>
      <c r="L44" s="66">
        <f>'GTZ #1 Actuals'!L44+'GTZ #2 Actuals'!L44</f>
        <v>0</v>
      </c>
      <c r="M44" s="66">
        <f>'GTZ #1 Actuals'!M44+'GTZ #2 Actuals'!M44</f>
        <v>0</v>
      </c>
      <c r="N44" s="66">
        <f>'GTZ #1 Actuals'!N44+'GTZ #2 Actuals'!N44</f>
        <v>16358230.429709002</v>
      </c>
      <c r="O44" s="66">
        <f>'GTZ #1 Actuals'!O44+'GTZ #2 Actuals'!O44</f>
        <v>8355820.6802910008</v>
      </c>
      <c r="P44" s="66">
        <f>'GTZ #1 Actuals'!P44+'GTZ #2 Actuals'!P44</f>
        <v>24714051.109999999</v>
      </c>
    </row>
    <row r="45" spans="1:16" s="66" customFormat="1" x14ac:dyDescent="0.25">
      <c r="A45" s="65">
        <v>44805</v>
      </c>
      <c r="B45" s="66">
        <f>'GTZ #1 Actuals'!B45+'GTZ #2 Actuals'!B45</f>
        <v>0</v>
      </c>
      <c r="C45" s="66">
        <f>'GTZ #1 Actuals'!C45+'GTZ #2 Actuals'!C45</f>
        <v>0</v>
      </c>
      <c r="D45" s="66">
        <f>'GTZ #1 Actuals'!D45+'GTZ #2 Actuals'!D45</f>
        <v>0</v>
      </c>
      <c r="E45" s="66">
        <f>'GTZ #1 Actuals'!E45+'GTZ #2 Actuals'!E45</f>
        <v>0</v>
      </c>
      <c r="F45" s="66">
        <f>'GTZ #1 Actuals'!F45+'GTZ #2 Actuals'!F45</f>
        <v>0</v>
      </c>
      <c r="G45" s="66">
        <f>'GTZ #1 Actuals'!G45+'GTZ #2 Actuals'!G45</f>
        <v>0</v>
      </c>
      <c r="H45" s="66">
        <f>'GTZ #1 Actuals'!H45+'GTZ #2 Actuals'!H45</f>
        <v>0</v>
      </c>
      <c r="I45" s="66">
        <f>'GTZ #1 Actuals'!I45+'GTZ #2 Actuals'!I45</f>
        <v>0</v>
      </c>
      <c r="J45" s="66">
        <f>'GTZ #1 Actuals'!J45+'GTZ #2 Actuals'!J45</f>
        <v>0</v>
      </c>
      <c r="K45" s="66">
        <f>'GTZ #1 Actuals'!K45+'GTZ #2 Actuals'!K45</f>
        <v>0</v>
      </c>
      <c r="L45" s="66">
        <f>'GTZ #1 Actuals'!L45+'GTZ #2 Actuals'!L45</f>
        <v>0</v>
      </c>
      <c r="M45" s="66">
        <f>'GTZ #1 Actuals'!M45+'GTZ #2 Actuals'!M45</f>
        <v>0</v>
      </c>
      <c r="N45" s="66">
        <f>'GTZ #1 Actuals'!N45+'GTZ #2 Actuals'!N45</f>
        <v>16358230.429709002</v>
      </c>
      <c r="O45" s="66">
        <f>'GTZ #1 Actuals'!O45+'GTZ #2 Actuals'!O45</f>
        <v>8355820.6802910008</v>
      </c>
      <c r="P45" s="66">
        <f>'GTZ #1 Actuals'!P45+'GTZ #2 Actuals'!P45</f>
        <v>24714051.109999999</v>
      </c>
    </row>
    <row r="46" spans="1:16" s="66" customFormat="1" x14ac:dyDescent="0.25">
      <c r="A46" s="65">
        <v>44835</v>
      </c>
      <c r="B46" s="66">
        <f>'GTZ #1 Actuals'!B46+'GTZ #2 Actuals'!B46</f>
        <v>0</v>
      </c>
      <c r="C46" s="66">
        <f>'GTZ #1 Actuals'!C46+'GTZ #2 Actuals'!C46</f>
        <v>0</v>
      </c>
      <c r="D46" s="66">
        <f>'GTZ #1 Actuals'!D46+'GTZ #2 Actuals'!D46</f>
        <v>0</v>
      </c>
      <c r="E46" s="66">
        <f>'GTZ #1 Actuals'!E46+'GTZ #2 Actuals'!E46</f>
        <v>0</v>
      </c>
      <c r="F46" s="66">
        <f>'GTZ #1 Actuals'!F46+'GTZ #2 Actuals'!F46</f>
        <v>0</v>
      </c>
      <c r="G46" s="66">
        <f>'GTZ #1 Actuals'!G46+'GTZ #2 Actuals'!G46</f>
        <v>0</v>
      </c>
      <c r="H46" s="66">
        <f>'GTZ #1 Actuals'!H46+'GTZ #2 Actuals'!H46</f>
        <v>0</v>
      </c>
      <c r="I46" s="66">
        <f>'GTZ #1 Actuals'!I46+'GTZ #2 Actuals'!I46</f>
        <v>0</v>
      </c>
      <c r="J46" s="66">
        <f>'GTZ #1 Actuals'!J46+'GTZ #2 Actuals'!J46</f>
        <v>0</v>
      </c>
      <c r="K46" s="66">
        <f>'GTZ #1 Actuals'!K46+'GTZ #2 Actuals'!K46</f>
        <v>0</v>
      </c>
      <c r="L46" s="66">
        <f>'GTZ #1 Actuals'!L46+'GTZ #2 Actuals'!L46</f>
        <v>0</v>
      </c>
      <c r="M46" s="66">
        <f>'GTZ #1 Actuals'!M46+'GTZ #2 Actuals'!M46</f>
        <v>0</v>
      </c>
      <c r="N46" s="66">
        <f>'GTZ #1 Actuals'!N46+'GTZ #2 Actuals'!N46</f>
        <v>16358230.429709002</v>
      </c>
      <c r="O46" s="66">
        <f>'GTZ #1 Actuals'!O46+'GTZ #2 Actuals'!O46</f>
        <v>8355820.6802910008</v>
      </c>
      <c r="P46" s="66">
        <f>'GTZ #1 Actuals'!P46+'GTZ #2 Actuals'!P46</f>
        <v>24714051.109999999</v>
      </c>
    </row>
    <row r="47" spans="1:16" s="66" customFormat="1" x14ac:dyDescent="0.25">
      <c r="A47" s="65">
        <v>44866</v>
      </c>
      <c r="B47" s="66">
        <f>'GTZ #1 Actuals'!B47+'GTZ #2 Actuals'!B47</f>
        <v>0</v>
      </c>
      <c r="C47" s="66">
        <f>'GTZ #1 Actuals'!C47+'GTZ #2 Actuals'!C47</f>
        <v>0</v>
      </c>
      <c r="D47" s="66">
        <f>'GTZ #1 Actuals'!D47+'GTZ #2 Actuals'!D47</f>
        <v>0</v>
      </c>
      <c r="E47" s="66">
        <f>'GTZ #1 Actuals'!E47+'GTZ #2 Actuals'!E47</f>
        <v>0</v>
      </c>
      <c r="F47" s="66">
        <f>'GTZ #1 Actuals'!F47+'GTZ #2 Actuals'!F47</f>
        <v>0</v>
      </c>
      <c r="G47" s="66">
        <f>'GTZ #1 Actuals'!G47+'GTZ #2 Actuals'!G47</f>
        <v>0</v>
      </c>
      <c r="H47" s="66">
        <f>'GTZ #1 Actuals'!H47+'GTZ #2 Actuals'!H47</f>
        <v>0</v>
      </c>
      <c r="I47" s="66">
        <f>'GTZ #1 Actuals'!I47+'GTZ #2 Actuals'!I47</f>
        <v>0</v>
      </c>
      <c r="J47" s="66">
        <f>'GTZ #1 Actuals'!J47+'GTZ #2 Actuals'!J47</f>
        <v>0</v>
      </c>
      <c r="K47" s="66">
        <f>'GTZ #1 Actuals'!K47+'GTZ #2 Actuals'!K47</f>
        <v>0</v>
      </c>
      <c r="L47" s="66">
        <f>'GTZ #1 Actuals'!L47+'GTZ #2 Actuals'!L47</f>
        <v>0</v>
      </c>
      <c r="M47" s="66">
        <f>'GTZ #1 Actuals'!M47+'GTZ #2 Actuals'!M47</f>
        <v>0</v>
      </c>
      <c r="N47" s="66">
        <f>'GTZ #1 Actuals'!N47+'GTZ #2 Actuals'!N47</f>
        <v>16358230.429709002</v>
      </c>
      <c r="O47" s="66">
        <f>'GTZ #1 Actuals'!O47+'GTZ #2 Actuals'!O47</f>
        <v>8355820.6802910008</v>
      </c>
      <c r="P47" s="66">
        <f>'GTZ #1 Actuals'!P47+'GTZ #2 Actuals'!P47</f>
        <v>24714051.109999999</v>
      </c>
    </row>
    <row r="48" spans="1:16" s="66" customFormat="1" x14ac:dyDescent="0.25">
      <c r="A48" s="65">
        <v>44896</v>
      </c>
      <c r="B48" s="66">
        <f>'GTZ #1 Actuals'!B48+'GTZ #2 Actuals'!B48</f>
        <v>0</v>
      </c>
      <c r="C48" s="66">
        <f>'GTZ #1 Actuals'!C48+'GTZ #2 Actuals'!C48</f>
        <v>0</v>
      </c>
      <c r="D48" s="66">
        <f>'GTZ #1 Actuals'!D48+'GTZ #2 Actuals'!D48</f>
        <v>0</v>
      </c>
      <c r="E48" s="66">
        <f>'GTZ #1 Actuals'!E48+'GTZ #2 Actuals'!E48</f>
        <v>0</v>
      </c>
      <c r="F48" s="66">
        <f>'GTZ #1 Actuals'!F48+'GTZ #2 Actuals'!F48</f>
        <v>0</v>
      </c>
      <c r="G48" s="66">
        <f>'GTZ #1 Actuals'!G48+'GTZ #2 Actuals'!G48</f>
        <v>0</v>
      </c>
      <c r="H48" s="66">
        <f>'GTZ #1 Actuals'!H48+'GTZ #2 Actuals'!H48</f>
        <v>0</v>
      </c>
      <c r="I48" s="66">
        <f>'GTZ #1 Actuals'!I48+'GTZ #2 Actuals'!I48</f>
        <v>0</v>
      </c>
      <c r="J48" s="66">
        <f>'GTZ #1 Actuals'!J48+'GTZ #2 Actuals'!J48</f>
        <v>0</v>
      </c>
      <c r="K48" s="66">
        <f>'GTZ #1 Actuals'!K48+'GTZ #2 Actuals'!K48</f>
        <v>0</v>
      </c>
      <c r="L48" s="66">
        <f>'GTZ #1 Actuals'!L48+'GTZ #2 Actuals'!L48</f>
        <v>0</v>
      </c>
      <c r="M48" s="66">
        <f>'GTZ #1 Actuals'!M48+'GTZ #2 Actuals'!M48</f>
        <v>0</v>
      </c>
      <c r="N48" s="66">
        <f>'GTZ #1 Actuals'!N48+'GTZ #2 Actuals'!N48</f>
        <v>16358230.429709002</v>
      </c>
      <c r="O48" s="66">
        <f>'GTZ #1 Actuals'!O48+'GTZ #2 Actuals'!O48</f>
        <v>8355820.6802910008</v>
      </c>
      <c r="P48" s="66">
        <f>'GTZ #1 Actuals'!P48+'GTZ #2 Actuals'!P48</f>
        <v>24714051.109999999</v>
      </c>
    </row>
    <row r="49" spans="1:16" s="66" customFormat="1" x14ac:dyDescent="0.25">
      <c r="A49" s="65">
        <v>44927</v>
      </c>
      <c r="B49" s="66">
        <f>'GTZ #1 Actuals'!B49+'GTZ #2 Actuals'!B49</f>
        <v>0</v>
      </c>
      <c r="C49" s="66">
        <f>'GTZ #1 Actuals'!C49+'GTZ #2 Actuals'!C49</f>
        <v>0</v>
      </c>
      <c r="D49" s="66">
        <f>'GTZ #1 Actuals'!D49+'GTZ #2 Actuals'!D49</f>
        <v>0</v>
      </c>
      <c r="E49" s="66">
        <f>'GTZ #1 Actuals'!E49+'GTZ #2 Actuals'!E49</f>
        <v>0</v>
      </c>
      <c r="F49" s="66">
        <f>'GTZ #1 Actuals'!F49+'GTZ #2 Actuals'!F49</f>
        <v>0</v>
      </c>
      <c r="G49" s="66">
        <f>'GTZ #1 Actuals'!G49+'GTZ #2 Actuals'!G49</f>
        <v>0</v>
      </c>
      <c r="H49" s="66">
        <f>'GTZ #1 Actuals'!H49+'GTZ #2 Actuals'!H49</f>
        <v>0</v>
      </c>
      <c r="I49" s="66">
        <f>'GTZ #1 Actuals'!I49+'GTZ #2 Actuals'!I49</f>
        <v>0</v>
      </c>
      <c r="J49" s="66">
        <f>'GTZ #1 Actuals'!J49+'GTZ #2 Actuals'!J49</f>
        <v>0</v>
      </c>
      <c r="K49" s="66">
        <f>'GTZ #1 Actuals'!K49+'GTZ #2 Actuals'!K49</f>
        <v>0</v>
      </c>
      <c r="L49" s="66">
        <f>'GTZ #1 Actuals'!L49+'GTZ #2 Actuals'!L49</f>
        <v>0</v>
      </c>
      <c r="M49" s="66">
        <f>'GTZ #1 Actuals'!M49+'GTZ #2 Actuals'!M49</f>
        <v>0</v>
      </c>
      <c r="N49" s="66">
        <f>'GTZ #1 Actuals'!N49+'GTZ #2 Actuals'!N49</f>
        <v>16358230.429709002</v>
      </c>
      <c r="O49" s="66">
        <f>'GTZ #1 Actuals'!O49+'GTZ #2 Actuals'!O49</f>
        <v>8355820.6802910008</v>
      </c>
      <c r="P49" s="66">
        <f>'GTZ #1 Actuals'!P49+'GTZ #2 Actuals'!P49</f>
        <v>24714051.109999999</v>
      </c>
    </row>
    <row r="50" spans="1:16" s="66" customFormat="1" x14ac:dyDescent="0.25">
      <c r="A50" s="65">
        <v>44958</v>
      </c>
      <c r="B50" s="66">
        <f>'GTZ #1 Actuals'!B50+'GTZ #2 Actuals'!B50</f>
        <v>0</v>
      </c>
      <c r="C50" s="66">
        <f>'GTZ #1 Actuals'!C50+'GTZ #2 Actuals'!C50</f>
        <v>0</v>
      </c>
      <c r="D50" s="66">
        <f>'GTZ #1 Actuals'!D50+'GTZ #2 Actuals'!D50</f>
        <v>0</v>
      </c>
      <c r="E50" s="66">
        <f>'GTZ #1 Actuals'!E50+'GTZ #2 Actuals'!E50</f>
        <v>0</v>
      </c>
      <c r="F50" s="66">
        <f>'GTZ #1 Actuals'!F50+'GTZ #2 Actuals'!F50</f>
        <v>0</v>
      </c>
      <c r="G50" s="66">
        <f>'GTZ #1 Actuals'!G50+'GTZ #2 Actuals'!G50</f>
        <v>0</v>
      </c>
      <c r="H50" s="66">
        <f>'GTZ #1 Actuals'!H50+'GTZ #2 Actuals'!H50</f>
        <v>0</v>
      </c>
      <c r="I50" s="66">
        <f>'GTZ #1 Actuals'!I50+'GTZ #2 Actuals'!I50</f>
        <v>0</v>
      </c>
      <c r="J50" s="66">
        <f>'GTZ #1 Actuals'!J50+'GTZ #2 Actuals'!J50</f>
        <v>0</v>
      </c>
      <c r="K50" s="66">
        <f>'GTZ #1 Actuals'!K50+'GTZ #2 Actuals'!K50</f>
        <v>0</v>
      </c>
      <c r="L50" s="66">
        <f>'GTZ #1 Actuals'!L50+'GTZ #2 Actuals'!L50</f>
        <v>0</v>
      </c>
      <c r="M50" s="66">
        <f>'GTZ #1 Actuals'!M50+'GTZ #2 Actuals'!M50</f>
        <v>0</v>
      </c>
      <c r="N50" s="66">
        <f>'GTZ #1 Actuals'!N50+'GTZ #2 Actuals'!N50</f>
        <v>16358230.429709002</v>
      </c>
      <c r="O50" s="66">
        <f>'GTZ #1 Actuals'!O50+'GTZ #2 Actuals'!O50</f>
        <v>8355820.6802910008</v>
      </c>
      <c r="P50" s="66">
        <f>'GTZ #1 Actuals'!P50+'GTZ #2 Actuals'!P50</f>
        <v>24714051.109999999</v>
      </c>
    </row>
    <row r="51" spans="1:16" s="66" customFormat="1" x14ac:dyDescent="0.25">
      <c r="A51" s="65">
        <v>44986</v>
      </c>
      <c r="B51" s="66">
        <f>'GTZ #1 Actuals'!B51+'GTZ #2 Actuals'!B51</f>
        <v>0</v>
      </c>
      <c r="C51" s="66">
        <f>'GTZ #1 Actuals'!C51+'GTZ #2 Actuals'!C51</f>
        <v>0</v>
      </c>
      <c r="D51" s="66">
        <f>'GTZ #1 Actuals'!D51+'GTZ #2 Actuals'!D51</f>
        <v>0</v>
      </c>
      <c r="E51" s="66">
        <f>'GTZ #1 Actuals'!E51+'GTZ #2 Actuals'!E51</f>
        <v>0</v>
      </c>
      <c r="F51" s="66">
        <f>'GTZ #1 Actuals'!F51+'GTZ #2 Actuals'!F51</f>
        <v>0</v>
      </c>
      <c r="G51" s="66">
        <f>'GTZ #1 Actuals'!G51+'GTZ #2 Actuals'!G51</f>
        <v>0</v>
      </c>
      <c r="H51" s="66">
        <f>'GTZ #1 Actuals'!H51+'GTZ #2 Actuals'!H51</f>
        <v>0</v>
      </c>
      <c r="I51" s="66">
        <f>'GTZ #1 Actuals'!I51+'GTZ #2 Actuals'!I51</f>
        <v>0</v>
      </c>
      <c r="J51" s="66">
        <f>'GTZ #1 Actuals'!J51+'GTZ #2 Actuals'!J51</f>
        <v>0</v>
      </c>
      <c r="K51" s="66">
        <f>'GTZ #1 Actuals'!K51+'GTZ #2 Actuals'!K51</f>
        <v>0</v>
      </c>
      <c r="L51" s="66">
        <f>'GTZ #1 Actuals'!L51+'GTZ #2 Actuals'!L51</f>
        <v>0</v>
      </c>
      <c r="M51" s="66">
        <f>'GTZ #1 Actuals'!M51+'GTZ #2 Actuals'!M51</f>
        <v>0</v>
      </c>
      <c r="N51" s="66">
        <f>'GTZ #1 Actuals'!N51+'GTZ #2 Actuals'!N51</f>
        <v>16358230.429709002</v>
      </c>
      <c r="O51" s="66">
        <f>'GTZ #1 Actuals'!O51+'GTZ #2 Actuals'!O51</f>
        <v>8355820.6802910008</v>
      </c>
      <c r="P51" s="66">
        <f>'GTZ #1 Actuals'!P51+'GTZ #2 Actuals'!P51</f>
        <v>24714051.109999999</v>
      </c>
    </row>
    <row r="52" spans="1:16" s="66" customFormat="1" x14ac:dyDescent="0.25">
      <c r="A52" s="65">
        <v>45017</v>
      </c>
      <c r="B52" s="66">
        <f>'GTZ #1 Actuals'!B52+'GTZ #2 Actuals'!B52</f>
        <v>0</v>
      </c>
      <c r="C52" s="66">
        <f>'GTZ #1 Actuals'!C52+'GTZ #2 Actuals'!C52</f>
        <v>0</v>
      </c>
      <c r="D52" s="66">
        <f>'GTZ #1 Actuals'!D52+'GTZ #2 Actuals'!D52</f>
        <v>0</v>
      </c>
      <c r="E52" s="66">
        <f>'GTZ #1 Actuals'!E52+'GTZ #2 Actuals'!E52</f>
        <v>0</v>
      </c>
      <c r="F52" s="66">
        <f>'GTZ #1 Actuals'!F52+'GTZ #2 Actuals'!F52</f>
        <v>0</v>
      </c>
      <c r="G52" s="66">
        <f>'GTZ #1 Actuals'!G52+'GTZ #2 Actuals'!G52</f>
        <v>0</v>
      </c>
      <c r="H52" s="66">
        <f>'GTZ #1 Actuals'!H52+'GTZ #2 Actuals'!H52</f>
        <v>0</v>
      </c>
      <c r="I52" s="66">
        <f>'GTZ #1 Actuals'!I52+'GTZ #2 Actuals'!I52</f>
        <v>0</v>
      </c>
      <c r="J52" s="66">
        <f>'GTZ #1 Actuals'!J52+'GTZ #2 Actuals'!J52</f>
        <v>0</v>
      </c>
      <c r="K52" s="66">
        <f>'GTZ #1 Actuals'!K52+'GTZ #2 Actuals'!K52</f>
        <v>0</v>
      </c>
      <c r="L52" s="66">
        <f>'GTZ #1 Actuals'!L52+'GTZ #2 Actuals'!L52</f>
        <v>0</v>
      </c>
      <c r="M52" s="66">
        <f>'GTZ #1 Actuals'!M52+'GTZ #2 Actuals'!M52</f>
        <v>0</v>
      </c>
      <c r="N52" s="66">
        <f>'GTZ #1 Actuals'!N52+'GTZ #2 Actuals'!N52</f>
        <v>16358230.429709002</v>
      </c>
      <c r="O52" s="66">
        <f>'GTZ #1 Actuals'!O52+'GTZ #2 Actuals'!O52</f>
        <v>8355820.6802910008</v>
      </c>
      <c r="P52" s="66">
        <f>'GTZ #1 Actuals'!P52+'GTZ #2 Actuals'!P52</f>
        <v>24714051.109999999</v>
      </c>
    </row>
    <row r="53" spans="1:16" s="66" customFormat="1" x14ac:dyDescent="0.25">
      <c r="A53" s="65">
        <v>45047</v>
      </c>
      <c r="B53" s="66">
        <f>'GTZ #1 Actuals'!B53+'GTZ #2 Actuals'!B53</f>
        <v>0</v>
      </c>
      <c r="C53" s="66">
        <f>'GTZ #1 Actuals'!C53+'GTZ #2 Actuals'!C53</f>
        <v>0</v>
      </c>
      <c r="D53" s="66">
        <f>'GTZ #1 Actuals'!D53+'GTZ #2 Actuals'!D53</f>
        <v>0</v>
      </c>
      <c r="E53" s="66">
        <f>'GTZ #1 Actuals'!E53+'GTZ #2 Actuals'!E53</f>
        <v>0</v>
      </c>
      <c r="F53" s="66">
        <f>'GTZ #1 Actuals'!F53+'GTZ #2 Actuals'!F53</f>
        <v>0</v>
      </c>
      <c r="G53" s="66">
        <f>'GTZ #1 Actuals'!G53+'GTZ #2 Actuals'!G53</f>
        <v>0</v>
      </c>
      <c r="H53" s="66">
        <f>'GTZ #1 Actuals'!H53+'GTZ #2 Actuals'!H53</f>
        <v>0</v>
      </c>
      <c r="I53" s="66">
        <f>'GTZ #1 Actuals'!I53+'GTZ #2 Actuals'!I53</f>
        <v>0</v>
      </c>
      <c r="J53" s="66">
        <f>'GTZ #1 Actuals'!J53+'GTZ #2 Actuals'!J53</f>
        <v>0</v>
      </c>
      <c r="K53" s="66">
        <f>'GTZ #1 Actuals'!K53+'GTZ #2 Actuals'!K53</f>
        <v>0</v>
      </c>
      <c r="L53" s="66">
        <f>'GTZ #1 Actuals'!L53+'GTZ #2 Actuals'!L53</f>
        <v>0</v>
      </c>
      <c r="M53" s="66">
        <f>'GTZ #1 Actuals'!M53+'GTZ #2 Actuals'!M53</f>
        <v>0</v>
      </c>
      <c r="N53" s="66">
        <f>'GTZ #1 Actuals'!N53+'GTZ #2 Actuals'!N53</f>
        <v>16358230.429709002</v>
      </c>
      <c r="O53" s="66">
        <f>'GTZ #1 Actuals'!O53+'GTZ #2 Actuals'!O53</f>
        <v>8355820.6802910008</v>
      </c>
      <c r="P53" s="66">
        <f>'GTZ #1 Actuals'!P53+'GTZ #2 Actuals'!P53</f>
        <v>24714051.109999999</v>
      </c>
    </row>
    <row r="54" spans="1:16" s="66" customFormat="1" x14ac:dyDescent="0.25">
      <c r="A54" s="65">
        <v>45078</v>
      </c>
      <c r="B54" s="66">
        <f>'GTZ #1 Actuals'!B54+'GTZ #2 Actuals'!B54</f>
        <v>0</v>
      </c>
      <c r="C54" s="66">
        <f>'GTZ #1 Actuals'!C54+'GTZ #2 Actuals'!C54</f>
        <v>0</v>
      </c>
      <c r="D54" s="66">
        <f>'GTZ #1 Actuals'!D54+'GTZ #2 Actuals'!D54</f>
        <v>0</v>
      </c>
      <c r="E54" s="66">
        <f>'GTZ #1 Actuals'!E54+'GTZ #2 Actuals'!E54</f>
        <v>0</v>
      </c>
      <c r="F54" s="66">
        <f>'GTZ #1 Actuals'!F54+'GTZ #2 Actuals'!F54</f>
        <v>0</v>
      </c>
      <c r="G54" s="66">
        <f>'GTZ #1 Actuals'!G54+'GTZ #2 Actuals'!G54</f>
        <v>0</v>
      </c>
      <c r="H54" s="66">
        <f>'GTZ #1 Actuals'!H54+'GTZ #2 Actuals'!H54</f>
        <v>0</v>
      </c>
      <c r="I54" s="66">
        <f>'GTZ #1 Actuals'!I54+'GTZ #2 Actuals'!I54</f>
        <v>0</v>
      </c>
      <c r="J54" s="66">
        <f>'GTZ #1 Actuals'!J54+'GTZ #2 Actuals'!J54</f>
        <v>0</v>
      </c>
      <c r="K54" s="66">
        <f>'GTZ #1 Actuals'!K54+'GTZ #2 Actuals'!K54</f>
        <v>0</v>
      </c>
      <c r="L54" s="66">
        <f>'GTZ #1 Actuals'!L54+'GTZ #2 Actuals'!L54</f>
        <v>0</v>
      </c>
      <c r="M54" s="66">
        <f>'GTZ #1 Actuals'!M54+'GTZ #2 Actuals'!M54</f>
        <v>0</v>
      </c>
      <c r="N54" s="66">
        <f>'GTZ #1 Actuals'!N54+'GTZ #2 Actuals'!N54</f>
        <v>16358230.429709002</v>
      </c>
      <c r="O54" s="66">
        <f>'GTZ #1 Actuals'!O54+'GTZ #2 Actuals'!O54</f>
        <v>8355820.6802910008</v>
      </c>
      <c r="P54" s="66">
        <f>'GTZ #1 Actuals'!P54+'GTZ #2 Actuals'!P54</f>
        <v>24714051.109999999</v>
      </c>
    </row>
    <row r="55" spans="1:16" s="66" customFormat="1" x14ac:dyDescent="0.25">
      <c r="A55" s="65">
        <v>45108</v>
      </c>
      <c r="B55" s="66">
        <f>'GTZ #1 Actuals'!B55+'GTZ #2 Actuals'!B55</f>
        <v>0</v>
      </c>
      <c r="C55" s="66">
        <f>'GTZ #1 Actuals'!C55+'GTZ #2 Actuals'!C55</f>
        <v>0</v>
      </c>
      <c r="D55" s="66">
        <f>'GTZ #1 Actuals'!D55+'GTZ #2 Actuals'!D55</f>
        <v>0</v>
      </c>
      <c r="E55" s="66">
        <f>'GTZ #1 Actuals'!E55+'GTZ #2 Actuals'!E55</f>
        <v>0</v>
      </c>
      <c r="F55" s="66">
        <f>'GTZ #1 Actuals'!F55+'GTZ #2 Actuals'!F55</f>
        <v>0</v>
      </c>
      <c r="G55" s="66">
        <f>'GTZ #1 Actuals'!G55+'GTZ #2 Actuals'!G55</f>
        <v>0</v>
      </c>
      <c r="H55" s="66">
        <f>'GTZ #1 Actuals'!H55+'GTZ #2 Actuals'!H55</f>
        <v>0</v>
      </c>
      <c r="I55" s="66">
        <f>'GTZ #1 Actuals'!I55+'GTZ #2 Actuals'!I55</f>
        <v>0</v>
      </c>
      <c r="J55" s="66">
        <f>'GTZ #1 Actuals'!J55+'GTZ #2 Actuals'!J55</f>
        <v>0</v>
      </c>
      <c r="K55" s="66">
        <f>'GTZ #1 Actuals'!K55+'GTZ #2 Actuals'!K55</f>
        <v>0</v>
      </c>
      <c r="L55" s="66">
        <f>'GTZ #1 Actuals'!L55+'GTZ #2 Actuals'!L55</f>
        <v>0</v>
      </c>
      <c r="M55" s="66">
        <f>'GTZ #1 Actuals'!M55+'GTZ #2 Actuals'!M55</f>
        <v>0</v>
      </c>
      <c r="N55" s="66">
        <f>'GTZ #1 Actuals'!N55+'GTZ #2 Actuals'!N55</f>
        <v>16358230.429709002</v>
      </c>
      <c r="O55" s="66">
        <f>'GTZ #1 Actuals'!O55+'GTZ #2 Actuals'!O55</f>
        <v>8355820.6802910008</v>
      </c>
      <c r="P55" s="66">
        <f>'GTZ #1 Actuals'!P55+'GTZ #2 Actuals'!P55</f>
        <v>24714051.109999999</v>
      </c>
    </row>
    <row r="56" spans="1:16" s="66" customFormat="1" x14ac:dyDescent="0.25">
      <c r="A56" s="65">
        <v>45139</v>
      </c>
      <c r="B56" s="66">
        <f>'GTZ #1 Actuals'!B56+'GTZ #2 Actuals'!B56</f>
        <v>0</v>
      </c>
      <c r="C56" s="66">
        <f>'GTZ #1 Actuals'!C56+'GTZ #2 Actuals'!C56</f>
        <v>0</v>
      </c>
      <c r="D56" s="66">
        <f>'GTZ #1 Actuals'!D56+'GTZ #2 Actuals'!D56</f>
        <v>0</v>
      </c>
      <c r="E56" s="66">
        <f>'GTZ #1 Actuals'!E56+'GTZ #2 Actuals'!E56</f>
        <v>0</v>
      </c>
      <c r="F56" s="66">
        <f>'GTZ #1 Actuals'!F56+'GTZ #2 Actuals'!F56</f>
        <v>0</v>
      </c>
      <c r="G56" s="66">
        <f>'GTZ #1 Actuals'!G56+'GTZ #2 Actuals'!G56</f>
        <v>0</v>
      </c>
      <c r="H56" s="66">
        <f>'GTZ #1 Actuals'!H56+'GTZ #2 Actuals'!H56</f>
        <v>0</v>
      </c>
      <c r="I56" s="66">
        <f>'GTZ #1 Actuals'!I56+'GTZ #2 Actuals'!I56</f>
        <v>0</v>
      </c>
      <c r="J56" s="66">
        <f>'GTZ #1 Actuals'!J56+'GTZ #2 Actuals'!J56</f>
        <v>0</v>
      </c>
      <c r="K56" s="66">
        <f>'GTZ #1 Actuals'!K56+'GTZ #2 Actuals'!K56</f>
        <v>0</v>
      </c>
      <c r="L56" s="66">
        <f>'GTZ #1 Actuals'!L56+'GTZ #2 Actuals'!L56</f>
        <v>0</v>
      </c>
      <c r="M56" s="66">
        <f>'GTZ #1 Actuals'!M56+'GTZ #2 Actuals'!M56</f>
        <v>0</v>
      </c>
      <c r="N56" s="66">
        <f>'GTZ #1 Actuals'!N56+'GTZ #2 Actuals'!N56</f>
        <v>16358230.429709002</v>
      </c>
      <c r="O56" s="66">
        <f>'GTZ #1 Actuals'!O56+'GTZ #2 Actuals'!O56</f>
        <v>8355820.6802910008</v>
      </c>
      <c r="P56" s="66">
        <f>'GTZ #1 Actuals'!P56+'GTZ #2 Actuals'!P56</f>
        <v>24714051.109999999</v>
      </c>
    </row>
    <row r="57" spans="1:16" s="66" customFormat="1" x14ac:dyDescent="0.25">
      <c r="A57" s="65">
        <v>45170</v>
      </c>
      <c r="B57" s="66">
        <f>'GTZ #1 Actuals'!B57+'GTZ #2 Actuals'!B57</f>
        <v>0</v>
      </c>
      <c r="C57" s="66">
        <f>'GTZ #1 Actuals'!C57+'GTZ #2 Actuals'!C57</f>
        <v>0</v>
      </c>
      <c r="D57" s="66">
        <f>'GTZ #1 Actuals'!D57+'GTZ #2 Actuals'!D57</f>
        <v>0</v>
      </c>
      <c r="E57" s="66">
        <f>'GTZ #1 Actuals'!E57+'GTZ #2 Actuals'!E57</f>
        <v>0</v>
      </c>
      <c r="F57" s="66">
        <f>'GTZ #1 Actuals'!F57+'GTZ #2 Actuals'!F57</f>
        <v>0</v>
      </c>
      <c r="G57" s="66">
        <f>'GTZ #1 Actuals'!G57+'GTZ #2 Actuals'!G57</f>
        <v>0</v>
      </c>
      <c r="H57" s="66">
        <f>'GTZ #1 Actuals'!H57+'GTZ #2 Actuals'!H57</f>
        <v>0</v>
      </c>
      <c r="I57" s="66">
        <f>'GTZ #1 Actuals'!I57+'GTZ #2 Actuals'!I57</f>
        <v>0</v>
      </c>
      <c r="J57" s="66">
        <f>'GTZ #1 Actuals'!J57+'GTZ #2 Actuals'!J57</f>
        <v>0</v>
      </c>
      <c r="K57" s="66">
        <f>'GTZ #1 Actuals'!K57+'GTZ #2 Actuals'!K57</f>
        <v>0</v>
      </c>
      <c r="L57" s="66">
        <f>'GTZ #1 Actuals'!L57+'GTZ #2 Actuals'!L57</f>
        <v>0</v>
      </c>
      <c r="M57" s="66">
        <f>'GTZ #1 Actuals'!M57+'GTZ #2 Actuals'!M57</f>
        <v>0</v>
      </c>
      <c r="N57" s="66">
        <f>'GTZ #1 Actuals'!N57+'GTZ #2 Actuals'!N57</f>
        <v>16358230.429709002</v>
      </c>
      <c r="O57" s="66">
        <f>'GTZ #1 Actuals'!O57+'GTZ #2 Actuals'!O57</f>
        <v>8355820.6802910008</v>
      </c>
      <c r="P57" s="66">
        <f>'GTZ #1 Actuals'!P57+'GTZ #2 Actuals'!P57</f>
        <v>24714051.109999999</v>
      </c>
    </row>
    <row r="58" spans="1:16" s="66" customFormat="1" x14ac:dyDescent="0.25">
      <c r="A58" s="65">
        <v>45200</v>
      </c>
      <c r="B58" s="66">
        <f>'GTZ #1 Actuals'!B58+'GTZ #2 Actuals'!B58</f>
        <v>0</v>
      </c>
      <c r="C58" s="66">
        <f>'GTZ #1 Actuals'!C58+'GTZ #2 Actuals'!C58</f>
        <v>0</v>
      </c>
      <c r="D58" s="66">
        <f>'GTZ #1 Actuals'!D58+'GTZ #2 Actuals'!D58</f>
        <v>0</v>
      </c>
      <c r="E58" s="66">
        <f>'GTZ #1 Actuals'!E58+'GTZ #2 Actuals'!E58</f>
        <v>0</v>
      </c>
      <c r="F58" s="66">
        <f>'GTZ #1 Actuals'!F58+'GTZ #2 Actuals'!F58</f>
        <v>0</v>
      </c>
      <c r="G58" s="66">
        <f>'GTZ #1 Actuals'!G58+'GTZ #2 Actuals'!G58</f>
        <v>0</v>
      </c>
      <c r="H58" s="66">
        <f>'GTZ #1 Actuals'!H58+'GTZ #2 Actuals'!H58</f>
        <v>0</v>
      </c>
      <c r="I58" s="66">
        <f>'GTZ #1 Actuals'!I58+'GTZ #2 Actuals'!I58</f>
        <v>0</v>
      </c>
      <c r="J58" s="66">
        <f>'GTZ #1 Actuals'!J58+'GTZ #2 Actuals'!J58</f>
        <v>0</v>
      </c>
      <c r="K58" s="66">
        <f>'GTZ #1 Actuals'!K58+'GTZ #2 Actuals'!K58</f>
        <v>0</v>
      </c>
      <c r="L58" s="66">
        <f>'GTZ #1 Actuals'!L58+'GTZ #2 Actuals'!L58</f>
        <v>0</v>
      </c>
      <c r="M58" s="66">
        <f>'GTZ #1 Actuals'!M58+'GTZ #2 Actuals'!M58</f>
        <v>0</v>
      </c>
      <c r="N58" s="66">
        <f>'GTZ #1 Actuals'!N58+'GTZ #2 Actuals'!N58</f>
        <v>16358230.429709002</v>
      </c>
      <c r="O58" s="66">
        <f>'GTZ #1 Actuals'!O58+'GTZ #2 Actuals'!O58</f>
        <v>8355820.6802910008</v>
      </c>
      <c r="P58" s="66">
        <f>'GTZ #1 Actuals'!P58+'GTZ #2 Actuals'!P58</f>
        <v>24714051.109999999</v>
      </c>
    </row>
    <row r="59" spans="1:16" s="66" customFormat="1" x14ac:dyDescent="0.25">
      <c r="A59" s="65">
        <v>45231</v>
      </c>
      <c r="B59" s="66">
        <f>'GTZ #1 Actuals'!B59+'GTZ #2 Actuals'!B59</f>
        <v>0</v>
      </c>
      <c r="C59" s="66">
        <f>'GTZ #1 Actuals'!C59+'GTZ #2 Actuals'!C59</f>
        <v>0</v>
      </c>
      <c r="D59" s="66">
        <f>'GTZ #1 Actuals'!D59+'GTZ #2 Actuals'!D59</f>
        <v>0</v>
      </c>
      <c r="E59" s="66">
        <f>'GTZ #1 Actuals'!E59+'GTZ #2 Actuals'!E59</f>
        <v>0</v>
      </c>
      <c r="F59" s="66">
        <f>'GTZ #1 Actuals'!F59+'GTZ #2 Actuals'!F59</f>
        <v>0</v>
      </c>
      <c r="G59" s="66">
        <f>'GTZ #1 Actuals'!G59+'GTZ #2 Actuals'!G59</f>
        <v>0</v>
      </c>
      <c r="H59" s="66">
        <f>'GTZ #1 Actuals'!H59+'GTZ #2 Actuals'!H59</f>
        <v>0</v>
      </c>
      <c r="I59" s="66">
        <f>'GTZ #1 Actuals'!I59+'GTZ #2 Actuals'!I59</f>
        <v>0</v>
      </c>
      <c r="J59" s="66">
        <f>'GTZ #1 Actuals'!J59+'GTZ #2 Actuals'!J59</f>
        <v>0</v>
      </c>
      <c r="K59" s="66">
        <f>'GTZ #1 Actuals'!K59+'GTZ #2 Actuals'!K59</f>
        <v>0</v>
      </c>
      <c r="L59" s="66">
        <f>'GTZ #1 Actuals'!L59+'GTZ #2 Actuals'!L59</f>
        <v>0</v>
      </c>
      <c r="M59" s="66">
        <f>'GTZ #1 Actuals'!M59+'GTZ #2 Actuals'!M59</f>
        <v>0</v>
      </c>
      <c r="N59" s="66">
        <f>'GTZ #1 Actuals'!N59+'GTZ #2 Actuals'!N59</f>
        <v>16358230.429709002</v>
      </c>
      <c r="O59" s="66">
        <f>'GTZ #1 Actuals'!O59+'GTZ #2 Actuals'!O59</f>
        <v>8355820.6802910008</v>
      </c>
      <c r="P59" s="66">
        <f>'GTZ #1 Actuals'!P59+'GTZ #2 Actuals'!P59</f>
        <v>24714051.109999999</v>
      </c>
    </row>
    <row r="60" spans="1:16" s="66" customFormat="1" x14ac:dyDescent="0.25">
      <c r="A60" s="65">
        <v>45261</v>
      </c>
      <c r="B60" s="66">
        <f>'GTZ #1 Actuals'!B60+'GTZ #2 Actuals'!B60</f>
        <v>0</v>
      </c>
      <c r="C60" s="66">
        <f>'GTZ #1 Actuals'!C60+'GTZ #2 Actuals'!C60</f>
        <v>0</v>
      </c>
      <c r="D60" s="66">
        <f>'GTZ #1 Actuals'!D60+'GTZ #2 Actuals'!D60</f>
        <v>0</v>
      </c>
      <c r="E60" s="66">
        <f>'GTZ #1 Actuals'!E60+'GTZ #2 Actuals'!E60</f>
        <v>0</v>
      </c>
      <c r="F60" s="66">
        <f>'GTZ #1 Actuals'!F60+'GTZ #2 Actuals'!F60</f>
        <v>0</v>
      </c>
      <c r="G60" s="66">
        <f>'GTZ #1 Actuals'!G60+'GTZ #2 Actuals'!G60</f>
        <v>0</v>
      </c>
      <c r="H60" s="66">
        <f>'GTZ #1 Actuals'!H60+'GTZ #2 Actuals'!H60</f>
        <v>0</v>
      </c>
      <c r="I60" s="66">
        <f>'GTZ #1 Actuals'!I60+'GTZ #2 Actuals'!I60</f>
        <v>0</v>
      </c>
      <c r="J60" s="66">
        <f>'GTZ #1 Actuals'!J60+'GTZ #2 Actuals'!J60</f>
        <v>0</v>
      </c>
      <c r="K60" s="66">
        <f>'GTZ #1 Actuals'!K60+'GTZ #2 Actuals'!K60</f>
        <v>0</v>
      </c>
      <c r="L60" s="66">
        <f>'GTZ #1 Actuals'!L60+'GTZ #2 Actuals'!L60</f>
        <v>0</v>
      </c>
      <c r="M60" s="66">
        <f>'GTZ #1 Actuals'!M60+'GTZ #2 Actuals'!M60</f>
        <v>0</v>
      </c>
      <c r="N60" s="66">
        <f>'GTZ #1 Actuals'!N60+'GTZ #2 Actuals'!N60</f>
        <v>16358230.429709002</v>
      </c>
      <c r="O60" s="66">
        <f>'GTZ #1 Actuals'!O60+'GTZ #2 Actuals'!O60</f>
        <v>8355820.6802910008</v>
      </c>
      <c r="P60" s="66">
        <f>'GTZ #1 Actuals'!P60+'GTZ #2 Actuals'!P60</f>
        <v>24714051.109999999</v>
      </c>
    </row>
    <row r="61" spans="1:16" s="66" customFormat="1" x14ac:dyDescent="0.25">
      <c r="A61" s="65">
        <v>45292</v>
      </c>
      <c r="B61" s="66">
        <f>'GTZ #1 Actuals'!B61+'GTZ #2 Actuals'!B61</f>
        <v>0</v>
      </c>
      <c r="C61" s="66">
        <f>'GTZ #1 Actuals'!C61+'GTZ #2 Actuals'!C61</f>
        <v>0</v>
      </c>
      <c r="D61" s="66">
        <f>'GTZ #1 Actuals'!D61+'GTZ #2 Actuals'!D61</f>
        <v>0</v>
      </c>
      <c r="E61" s="66">
        <f>'GTZ #1 Actuals'!E61+'GTZ #2 Actuals'!E61</f>
        <v>0</v>
      </c>
      <c r="F61" s="66">
        <f>'GTZ #1 Actuals'!F61+'GTZ #2 Actuals'!F61</f>
        <v>0</v>
      </c>
      <c r="G61" s="66">
        <f>'GTZ #1 Actuals'!G61+'GTZ #2 Actuals'!G61</f>
        <v>0</v>
      </c>
      <c r="H61" s="66">
        <f>'GTZ #1 Actuals'!H61+'GTZ #2 Actuals'!H61</f>
        <v>0</v>
      </c>
      <c r="I61" s="66">
        <f>'GTZ #1 Actuals'!I61+'GTZ #2 Actuals'!I61</f>
        <v>0</v>
      </c>
      <c r="J61" s="66">
        <f>'GTZ #1 Actuals'!J61+'GTZ #2 Actuals'!J61</f>
        <v>0</v>
      </c>
      <c r="K61" s="66">
        <f>'GTZ #1 Actuals'!K61+'GTZ #2 Actuals'!K61</f>
        <v>0</v>
      </c>
      <c r="L61" s="66">
        <f>'GTZ #1 Actuals'!L61+'GTZ #2 Actuals'!L61</f>
        <v>0</v>
      </c>
      <c r="M61" s="66">
        <f>'GTZ #1 Actuals'!M61+'GTZ #2 Actuals'!M61</f>
        <v>0</v>
      </c>
      <c r="N61" s="66">
        <f>'GTZ #1 Actuals'!N61+'GTZ #2 Actuals'!N61</f>
        <v>16358230.429709002</v>
      </c>
      <c r="O61" s="66">
        <f>'GTZ #1 Actuals'!O61+'GTZ #2 Actuals'!O61</f>
        <v>8355820.6802910008</v>
      </c>
      <c r="P61" s="66">
        <f>'GTZ #1 Actuals'!P61+'GTZ #2 Actuals'!P61</f>
        <v>24714051.109999999</v>
      </c>
    </row>
    <row r="62" spans="1:16" s="66" customFormat="1" x14ac:dyDescent="0.25">
      <c r="A62" s="65">
        <v>45323</v>
      </c>
      <c r="B62" s="66">
        <f>'GTZ #1 Actuals'!B62+'GTZ #2 Actuals'!B62</f>
        <v>0</v>
      </c>
      <c r="C62" s="66">
        <f>'GTZ #1 Actuals'!C62+'GTZ #2 Actuals'!C62</f>
        <v>0</v>
      </c>
      <c r="D62" s="66">
        <f>'GTZ #1 Actuals'!D62+'GTZ #2 Actuals'!D62</f>
        <v>0</v>
      </c>
      <c r="E62" s="66">
        <f>'GTZ #1 Actuals'!E62+'GTZ #2 Actuals'!E62</f>
        <v>0</v>
      </c>
      <c r="F62" s="66">
        <f>'GTZ #1 Actuals'!F62+'GTZ #2 Actuals'!F62</f>
        <v>0</v>
      </c>
      <c r="G62" s="66">
        <f>'GTZ #1 Actuals'!G62+'GTZ #2 Actuals'!G62</f>
        <v>0</v>
      </c>
      <c r="H62" s="66">
        <f>'GTZ #1 Actuals'!H62+'GTZ #2 Actuals'!H62</f>
        <v>0</v>
      </c>
      <c r="I62" s="66">
        <f>'GTZ #1 Actuals'!I62+'GTZ #2 Actuals'!I62</f>
        <v>0</v>
      </c>
      <c r="J62" s="66">
        <f>'GTZ #1 Actuals'!J62+'GTZ #2 Actuals'!J62</f>
        <v>0</v>
      </c>
      <c r="K62" s="66">
        <f>'GTZ #1 Actuals'!K62+'GTZ #2 Actuals'!K62</f>
        <v>0</v>
      </c>
      <c r="L62" s="66">
        <f>'GTZ #1 Actuals'!L62+'GTZ #2 Actuals'!L62</f>
        <v>0</v>
      </c>
      <c r="M62" s="66">
        <f>'GTZ #1 Actuals'!M62+'GTZ #2 Actuals'!M62</f>
        <v>0</v>
      </c>
      <c r="N62" s="66">
        <f>'GTZ #1 Actuals'!N62+'GTZ #2 Actuals'!N62</f>
        <v>16358230.429709002</v>
      </c>
      <c r="O62" s="66">
        <f>'GTZ #1 Actuals'!O62+'GTZ #2 Actuals'!O62</f>
        <v>8355820.6802910008</v>
      </c>
      <c r="P62" s="66">
        <f>'GTZ #1 Actuals'!P62+'GTZ #2 Actuals'!P62</f>
        <v>24714051.109999999</v>
      </c>
    </row>
    <row r="63" spans="1:16" s="66" customFormat="1" x14ac:dyDescent="0.25">
      <c r="A63" s="65">
        <v>45352</v>
      </c>
      <c r="B63" s="66">
        <f>'GTZ #1 Actuals'!B63+'GTZ #2 Actuals'!B63</f>
        <v>0</v>
      </c>
      <c r="C63" s="66">
        <f>'GTZ #1 Actuals'!C63+'GTZ #2 Actuals'!C63</f>
        <v>0</v>
      </c>
      <c r="D63" s="66">
        <f>'GTZ #1 Actuals'!D63+'GTZ #2 Actuals'!D63</f>
        <v>0</v>
      </c>
      <c r="E63" s="66">
        <f>'GTZ #1 Actuals'!E63+'GTZ #2 Actuals'!E63</f>
        <v>0</v>
      </c>
      <c r="F63" s="66">
        <f>'GTZ #1 Actuals'!F63+'GTZ #2 Actuals'!F63</f>
        <v>0</v>
      </c>
      <c r="G63" s="66">
        <f>'GTZ #1 Actuals'!G63+'GTZ #2 Actuals'!G63</f>
        <v>0</v>
      </c>
      <c r="H63" s="66">
        <f>'GTZ #1 Actuals'!H63+'GTZ #2 Actuals'!H63</f>
        <v>0</v>
      </c>
      <c r="I63" s="66">
        <f>'GTZ #1 Actuals'!I63+'GTZ #2 Actuals'!I63</f>
        <v>0</v>
      </c>
      <c r="J63" s="66">
        <f>'GTZ #1 Actuals'!J63+'GTZ #2 Actuals'!J63</f>
        <v>0</v>
      </c>
      <c r="K63" s="66">
        <f>'GTZ #1 Actuals'!K63+'GTZ #2 Actuals'!K63</f>
        <v>0</v>
      </c>
      <c r="L63" s="66">
        <f>'GTZ #1 Actuals'!L63+'GTZ #2 Actuals'!L63</f>
        <v>0</v>
      </c>
      <c r="M63" s="66">
        <f>'GTZ #1 Actuals'!M63+'GTZ #2 Actuals'!M63</f>
        <v>0</v>
      </c>
      <c r="N63" s="66">
        <f>'GTZ #1 Actuals'!N63+'GTZ #2 Actuals'!N63</f>
        <v>16358230.429709002</v>
      </c>
      <c r="O63" s="66">
        <f>'GTZ #1 Actuals'!O63+'GTZ #2 Actuals'!O63</f>
        <v>8355820.6802910008</v>
      </c>
      <c r="P63" s="66">
        <f>'GTZ #1 Actuals'!P63+'GTZ #2 Actuals'!P63</f>
        <v>24714051.109999999</v>
      </c>
    </row>
    <row r="64" spans="1:16" s="66" customFormat="1" x14ac:dyDescent="0.25">
      <c r="A64" s="65">
        <v>45383</v>
      </c>
      <c r="B64" s="66">
        <f>'GTZ #1 Actuals'!B64+'GTZ #2 Actuals'!B64</f>
        <v>0</v>
      </c>
      <c r="C64" s="66">
        <f>'GTZ #1 Actuals'!C64+'GTZ #2 Actuals'!C64</f>
        <v>0</v>
      </c>
      <c r="D64" s="66">
        <f>'GTZ #1 Actuals'!D64+'GTZ #2 Actuals'!D64</f>
        <v>0</v>
      </c>
      <c r="E64" s="66">
        <f>'GTZ #1 Actuals'!E64+'GTZ #2 Actuals'!E64</f>
        <v>0</v>
      </c>
      <c r="F64" s="66">
        <f>'GTZ #1 Actuals'!F64+'GTZ #2 Actuals'!F64</f>
        <v>0</v>
      </c>
      <c r="G64" s="66">
        <f>'GTZ #1 Actuals'!G64+'GTZ #2 Actuals'!G64</f>
        <v>0</v>
      </c>
      <c r="H64" s="66">
        <f>'GTZ #1 Actuals'!H64+'GTZ #2 Actuals'!H64</f>
        <v>0</v>
      </c>
      <c r="I64" s="66">
        <f>'GTZ #1 Actuals'!I64+'GTZ #2 Actuals'!I64</f>
        <v>0</v>
      </c>
      <c r="J64" s="66">
        <f>'GTZ #1 Actuals'!J64+'GTZ #2 Actuals'!J64</f>
        <v>0</v>
      </c>
      <c r="K64" s="66">
        <f>'GTZ #1 Actuals'!K64+'GTZ #2 Actuals'!K64</f>
        <v>0</v>
      </c>
      <c r="L64" s="66">
        <f>'GTZ #1 Actuals'!L64+'GTZ #2 Actuals'!L64</f>
        <v>0</v>
      </c>
      <c r="M64" s="66">
        <f>'GTZ #1 Actuals'!M64+'GTZ #2 Actuals'!M64</f>
        <v>0</v>
      </c>
      <c r="N64" s="66">
        <f>'GTZ #1 Actuals'!N64+'GTZ #2 Actuals'!N64</f>
        <v>16358230.429709002</v>
      </c>
      <c r="O64" s="66">
        <f>'GTZ #1 Actuals'!O64+'GTZ #2 Actuals'!O64</f>
        <v>8355820.6802910008</v>
      </c>
      <c r="P64" s="66">
        <f>'GTZ #1 Actuals'!P64+'GTZ #2 Actuals'!P64</f>
        <v>24714051.109999999</v>
      </c>
    </row>
    <row r="65" spans="1:16" s="66" customFormat="1" x14ac:dyDescent="0.25">
      <c r="A65" s="65">
        <v>45413</v>
      </c>
      <c r="B65" s="66">
        <f>'GTZ #1 Actuals'!B65+'GTZ #2 Actuals'!B65</f>
        <v>0</v>
      </c>
      <c r="C65" s="66">
        <f>'GTZ #1 Actuals'!C65+'GTZ #2 Actuals'!C65</f>
        <v>0</v>
      </c>
      <c r="D65" s="66">
        <f>'GTZ #1 Actuals'!D65+'GTZ #2 Actuals'!D65</f>
        <v>0</v>
      </c>
      <c r="E65" s="66">
        <f>'GTZ #1 Actuals'!E65+'GTZ #2 Actuals'!E65</f>
        <v>0</v>
      </c>
      <c r="F65" s="66">
        <f>'GTZ #1 Actuals'!F65+'GTZ #2 Actuals'!F65</f>
        <v>0</v>
      </c>
      <c r="G65" s="66">
        <f>'GTZ #1 Actuals'!G65+'GTZ #2 Actuals'!G65</f>
        <v>0</v>
      </c>
      <c r="H65" s="66">
        <f>'GTZ #1 Actuals'!H65+'GTZ #2 Actuals'!H65</f>
        <v>0</v>
      </c>
      <c r="I65" s="66">
        <f>'GTZ #1 Actuals'!I65+'GTZ #2 Actuals'!I65</f>
        <v>0</v>
      </c>
      <c r="J65" s="66">
        <f>'GTZ #1 Actuals'!J65+'GTZ #2 Actuals'!J65</f>
        <v>0</v>
      </c>
      <c r="K65" s="66">
        <f>'GTZ #1 Actuals'!K65+'GTZ #2 Actuals'!K65</f>
        <v>0</v>
      </c>
      <c r="L65" s="66">
        <f>'GTZ #1 Actuals'!L65+'GTZ #2 Actuals'!L65</f>
        <v>0</v>
      </c>
      <c r="M65" s="66">
        <f>'GTZ #1 Actuals'!M65+'GTZ #2 Actuals'!M65</f>
        <v>0</v>
      </c>
      <c r="N65" s="66">
        <f>'GTZ #1 Actuals'!N65+'GTZ #2 Actuals'!N65</f>
        <v>16358230.429709002</v>
      </c>
      <c r="O65" s="66">
        <f>'GTZ #1 Actuals'!O65+'GTZ #2 Actuals'!O65</f>
        <v>8355820.6802910008</v>
      </c>
      <c r="P65" s="66">
        <f>'GTZ #1 Actuals'!P65+'GTZ #2 Actuals'!P65</f>
        <v>24714051.109999999</v>
      </c>
    </row>
    <row r="66" spans="1:16" s="66" customFormat="1" x14ac:dyDescent="0.25">
      <c r="A66" s="65">
        <v>45444</v>
      </c>
      <c r="B66" s="66">
        <f>'GTZ #1 Actuals'!B66+'GTZ #2 Actuals'!B66</f>
        <v>0</v>
      </c>
      <c r="C66" s="66">
        <f>'GTZ #1 Actuals'!C66+'GTZ #2 Actuals'!C66</f>
        <v>0</v>
      </c>
      <c r="D66" s="66">
        <f>'GTZ #1 Actuals'!D66+'GTZ #2 Actuals'!D66</f>
        <v>0</v>
      </c>
      <c r="E66" s="66">
        <f>'GTZ #1 Actuals'!E66+'GTZ #2 Actuals'!E66</f>
        <v>0</v>
      </c>
      <c r="F66" s="66">
        <f>'GTZ #1 Actuals'!F66+'GTZ #2 Actuals'!F66</f>
        <v>0</v>
      </c>
      <c r="G66" s="66">
        <f>'GTZ #1 Actuals'!G66+'GTZ #2 Actuals'!G66</f>
        <v>0</v>
      </c>
      <c r="H66" s="66">
        <f>'GTZ #1 Actuals'!H66+'GTZ #2 Actuals'!H66</f>
        <v>0</v>
      </c>
      <c r="I66" s="66">
        <f>'GTZ #1 Actuals'!I66+'GTZ #2 Actuals'!I66</f>
        <v>0</v>
      </c>
      <c r="J66" s="66">
        <f>'GTZ #1 Actuals'!J66+'GTZ #2 Actuals'!J66</f>
        <v>0</v>
      </c>
      <c r="K66" s="66">
        <f>'GTZ #1 Actuals'!K66+'GTZ #2 Actuals'!K66</f>
        <v>0</v>
      </c>
      <c r="L66" s="66">
        <f>'GTZ #1 Actuals'!L66+'GTZ #2 Actuals'!L66</f>
        <v>0</v>
      </c>
      <c r="M66" s="66">
        <f>'GTZ #1 Actuals'!M66+'GTZ #2 Actuals'!M66</f>
        <v>0</v>
      </c>
      <c r="N66" s="66">
        <f>'GTZ #1 Actuals'!N66+'GTZ #2 Actuals'!N66</f>
        <v>16358230.429709002</v>
      </c>
      <c r="O66" s="66">
        <f>'GTZ #1 Actuals'!O66+'GTZ #2 Actuals'!O66</f>
        <v>8355820.6802910008</v>
      </c>
      <c r="P66" s="66">
        <f>'GTZ #1 Actuals'!P66+'GTZ #2 Actuals'!P66</f>
        <v>24714051.109999999</v>
      </c>
    </row>
    <row r="67" spans="1:16" s="66" customFormat="1" x14ac:dyDescent="0.25">
      <c r="A67" s="65">
        <v>45474</v>
      </c>
      <c r="B67" s="66">
        <f>'GTZ #1 Actuals'!B67+'GTZ #2 Actuals'!B67</f>
        <v>0</v>
      </c>
      <c r="C67" s="66">
        <f>'GTZ #1 Actuals'!C67+'GTZ #2 Actuals'!C67</f>
        <v>0</v>
      </c>
      <c r="D67" s="66">
        <f>'GTZ #1 Actuals'!D67+'GTZ #2 Actuals'!D67</f>
        <v>0</v>
      </c>
      <c r="E67" s="66">
        <f>'GTZ #1 Actuals'!E67+'GTZ #2 Actuals'!E67</f>
        <v>0</v>
      </c>
      <c r="F67" s="66">
        <f>'GTZ #1 Actuals'!F67+'GTZ #2 Actuals'!F67</f>
        <v>0</v>
      </c>
      <c r="G67" s="66">
        <f>'GTZ #1 Actuals'!G67+'GTZ #2 Actuals'!G67</f>
        <v>0</v>
      </c>
      <c r="H67" s="66">
        <f>'GTZ #1 Actuals'!H67+'GTZ #2 Actuals'!H67</f>
        <v>0</v>
      </c>
      <c r="I67" s="66">
        <f>'GTZ #1 Actuals'!I67+'GTZ #2 Actuals'!I67</f>
        <v>0</v>
      </c>
      <c r="J67" s="66">
        <f>'GTZ #1 Actuals'!J67+'GTZ #2 Actuals'!J67</f>
        <v>0</v>
      </c>
      <c r="K67" s="66">
        <f>'GTZ #1 Actuals'!K67+'GTZ #2 Actuals'!K67</f>
        <v>0</v>
      </c>
      <c r="L67" s="66">
        <f>'GTZ #1 Actuals'!L67+'GTZ #2 Actuals'!L67</f>
        <v>0</v>
      </c>
      <c r="M67" s="66">
        <f>'GTZ #1 Actuals'!M67+'GTZ #2 Actuals'!M67</f>
        <v>0</v>
      </c>
      <c r="N67" s="66">
        <f>'GTZ #1 Actuals'!N67+'GTZ #2 Actuals'!N67</f>
        <v>16358230.429709002</v>
      </c>
      <c r="O67" s="66">
        <f>'GTZ #1 Actuals'!O67+'GTZ #2 Actuals'!O67</f>
        <v>8355820.6802910008</v>
      </c>
      <c r="P67" s="66">
        <f>'GTZ #1 Actuals'!P67+'GTZ #2 Actuals'!P67</f>
        <v>24714051.109999999</v>
      </c>
    </row>
    <row r="68" spans="1:16" s="66" customFormat="1" x14ac:dyDescent="0.25">
      <c r="A68" s="65">
        <v>45505</v>
      </c>
      <c r="B68" s="66">
        <f>'GTZ #1 Actuals'!B68+'GTZ #2 Actuals'!B68</f>
        <v>0</v>
      </c>
      <c r="C68" s="66">
        <f>'GTZ #1 Actuals'!C68+'GTZ #2 Actuals'!C68</f>
        <v>0</v>
      </c>
      <c r="D68" s="66">
        <f>'GTZ #1 Actuals'!D68+'GTZ #2 Actuals'!D68</f>
        <v>0</v>
      </c>
      <c r="E68" s="66">
        <f>'GTZ #1 Actuals'!E68+'GTZ #2 Actuals'!E68</f>
        <v>0</v>
      </c>
      <c r="F68" s="66">
        <f>'GTZ #1 Actuals'!F68+'GTZ #2 Actuals'!F68</f>
        <v>0</v>
      </c>
      <c r="G68" s="66">
        <f>'GTZ #1 Actuals'!G68+'GTZ #2 Actuals'!G68</f>
        <v>0</v>
      </c>
      <c r="H68" s="66">
        <f>'GTZ #1 Actuals'!H68+'GTZ #2 Actuals'!H68</f>
        <v>0</v>
      </c>
      <c r="I68" s="66">
        <f>'GTZ #1 Actuals'!I68+'GTZ #2 Actuals'!I68</f>
        <v>0</v>
      </c>
      <c r="J68" s="66">
        <f>'GTZ #1 Actuals'!J68+'GTZ #2 Actuals'!J68</f>
        <v>0</v>
      </c>
      <c r="K68" s="66">
        <f>'GTZ #1 Actuals'!K68+'GTZ #2 Actuals'!K68</f>
        <v>0</v>
      </c>
      <c r="L68" s="66">
        <f>'GTZ #1 Actuals'!L68+'GTZ #2 Actuals'!L68</f>
        <v>0</v>
      </c>
      <c r="M68" s="66">
        <f>'GTZ #1 Actuals'!M68+'GTZ #2 Actuals'!M68</f>
        <v>0</v>
      </c>
      <c r="N68" s="66">
        <f>'GTZ #1 Actuals'!N68+'GTZ #2 Actuals'!N68</f>
        <v>16358230.429709002</v>
      </c>
      <c r="O68" s="66">
        <f>'GTZ #1 Actuals'!O68+'GTZ #2 Actuals'!O68</f>
        <v>8355820.6802910008</v>
      </c>
      <c r="P68" s="66">
        <f>'GTZ #1 Actuals'!P68+'GTZ #2 Actuals'!P68</f>
        <v>24714051.109999999</v>
      </c>
    </row>
    <row r="69" spans="1:16" s="66" customFormat="1" x14ac:dyDescent="0.25">
      <c r="A69" s="65">
        <v>45536</v>
      </c>
      <c r="B69" s="66">
        <f>'GTZ #1 Actuals'!B69+'GTZ #2 Actuals'!B69</f>
        <v>0</v>
      </c>
      <c r="C69" s="66">
        <f>'GTZ #1 Actuals'!C69+'GTZ #2 Actuals'!C69</f>
        <v>0</v>
      </c>
      <c r="D69" s="66">
        <f>'GTZ #1 Actuals'!D69+'GTZ #2 Actuals'!D69</f>
        <v>0</v>
      </c>
      <c r="E69" s="66">
        <f>'GTZ #1 Actuals'!E69+'GTZ #2 Actuals'!E69</f>
        <v>0</v>
      </c>
      <c r="F69" s="66">
        <f>'GTZ #1 Actuals'!F69+'GTZ #2 Actuals'!F69</f>
        <v>0</v>
      </c>
      <c r="G69" s="66">
        <f>'GTZ #1 Actuals'!G69+'GTZ #2 Actuals'!G69</f>
        <v>0</v>
      </c>
      <c r="H69" s="66">
        <f>'GTZ #1 Actuals'!H69+'GTZ #2 Actuals'!H69</f>
        <v>0</v>
      </c>
      <c r="I69" s="66">
        <f>'GTZ #1 Actuals'!I69+'GTZ #2 Actuals'!I69</f>
        <v>0</v>
      </c>
      <c r="J69" s="66">
        <f>'GTZ #1 Actuals'!J69+'GTZ #2 Actuals'!J69</f>
        <v>0</v>
      </c>
      <c r="K69" s="66">
        <f>'GTZ #1 Actuals'!K69+'GTZ #2 Actuals'!K69</f>
        <v>0</v>
      </c>
      <c r="L69" s="66">
        <f>'GTZ #1 Actuals'!L69+'GTZ #2 Actuals'!L69</f>
        <v>0</v>
      </c>
      <c r="M69" s="66">
        <f>'GTZ #1 Actuals'!M69+'GTZ #2 Actuals'!M69</f>
        <v>0</v>
      </c>
      <c r="N69" s="66">
        <f>'GTZ #1 Actuals'!N69+'GTZ #2 Actuals'!N69</f>
        <v>16358230.429709002</v>
      </c>
      <c r="O69" s="66">
        <f>'GTZ #1 Actuals'!O69+'GTZ #2 Actuals'!O69</f>
        <v>8355820.6802910008</v>
      </c>
      <c r="P69" s="66">
        <f>'GTZ #1 Actuals'!P69+'GTZ #2 Actuals'!P69</f>
        <v>24714051.109999999</v>
      </c>
    </row>
    <row r="70" spans="1:16" s="66" customFormat="1" x14ac:dyDescent="0.25">
      <c r="A70" s="65">
        <v>45566</v>
      </c>
      <c r="B70" s="66">
        <f>'GTZ #1 Actuals'!B70+'GTZ #2 Actuals'!B70</f>
        <v>0</v>
      </c>
      <c r="C70" s="66">
        <f>'GTZ #1 Actuals'!C70+'GTZ #2 Actuals'!C70</f>
        <v>0</v>
      </c>
      <c r="D70" s="66">
        <f>'GTZ #1 Actuals'!D70+'GTZ #2 Actuals'!D70</f>
        <v>0</v>
      </c>
      <c r="E70" s="66">
        <f>'GTZ #1 Actuals'!E70+'GTZ #2 Actuals'!E70</f>
        <v>0</v>
      </c>
      <c r="F70" s="66">
        <f>'GTZ #1 Actuals'!F70+'GTZ #2 Actuals'!F70</f>
        <v>0</v>
      </c>
      <c r="G70" s="66">
        <f>'GTZ #1 Actuals'!G70+'GTZ #2 Actuals'!G70</f>
        <v>0</v>
      </c>
      <c r="H70" s="66">
        <f>'GTZ #1 Actuals'!H70+'GTZ #2 Actuals'!H70</f>
        <v>0</v>
      </c>
      <c r="I70" s="66">
        <f>'GTZ #1 Actuals'!I70+'GTZ #2 Actuals'!I70</f>
        <v>0</v>
      </c>
      <c r="J70" s="66">
        <f>'GTZ #1 Actuals'!J70+'GTZ #2 Actuals'!J70</f>
        <v>0</v>
      </c>
      <c r="K70" s="66">
        <f>'GTZ #1 Actuals'!K70+'GTZ #2 Actuals'!K70</f>
        <v>0</v>
      </c>
      <c r="L70" s="66">
        <f>'GTZ #1 Actuals'!L70+'GTZ #2 Actuals'!L70</f>
        <v>0</v>
      </c>
      <c r="M70" s="66">
        <f>'GTZ #1 Actuals'!M70+'GTZ #2 Actuals'!M70</f>
        <v>0</v>
      </c>
      <c r="N70" s="66">
        <f>'GTZ #1 Actuals'!N70+'GTZ #2 Actuals'!N70</f>
        <v>16358230.429709002</v>
      </c>
      <c r="O70" s="66">
        <f>'GTZ #1 Actuals'!O70+'GTZ #2 Actuals'!O70</f>
        <v>8355820.6802910008</v>
      </c>
      <c r="P70" s="66">
        <f>'GTZ #1 Actuals'!P70+'GTZ #2 Actuals'!P70</f>
        <v>24714051.109999999</v>
      </c>
    </row>
    <row r="71" spans="1:16" s="66" customFormat="1" x14ac:dyDescent="0.25">
      <c r="A71" s="65">
        <v>45597</v>
      </c>
      <c r="B71" s="66">
        <f>'GTZ #1 Actuals'!B71+'GTZ #2 Actuals'!B71</f>
        <v>0</v>
      </c>
      <c r="C71" s="66">
        <f>'GTZ #1 Actuals'!C71+'GTZ #2 Actuals'!C71</f>
        <v>0</v>
      </c>
      <c r="D71" s="66">
        <f>'GTZ #1 Actuals'!D71+'GTZ #2 Actuals'!D71</f>
        <v>0</v>
      </c>
      <c r="E71" s="66">
        <f>'GTZ #1 Actuals'!E71+'GTZ #2 Actuals'!E71</f>
        <v>0</v>
      </c>
      <c r="F71" s="66">
        <f>'GTZ #1 Actuals'!F71+'GTZ #2 Actuals'!F71</f>
        <v>0</v>
      </c>
      <c r="G71" s="66">
        <f>'GTZ #1 Actuals'!G71+'GTZ #2 Actuals'!G71</f>
        <v>0</v>
      </c>
      <c r="H71" s="66">
        <f>'GTZ #1 Actuals'!H71+'GTZ #2 Actuals'!H71</f>
        <v>0</v>
      </c>
      <c r="I71" s="66">
        <f>'GTZ #1 Actuals'!I71+'GTZ #2 Actuals'!I71</f>
        <v>0</v>
      </c>
      <c r="J71" s="66">
        <f>'GTZ #1 Actuals'!J71+'GTZ #2 Actuals'!J71</f>
        <v>0</v>
      </c>
      <c r="K71" s="66">
        <f>'GTZ #1 Actuals'!K71+'GTZ #2 Actuals'!K71</f>
        <v>0</v>
      </c>
      <c r="L71" s="66">
        <f>'GTZ #1 Actuals'!L71+'GTZ #2 Actuals'!L71</f>
        <v>0</v>
      </c>
      <c r="M71" s="66">
        <f>'GTZ #1 Actuals'!M71+'GTZ #2 Actuals'!M71</f>
        <v>0</v>
      </c>
      <c r="N71" s="66">
        <f>'GTZ #1 Actuals'!N71+'GTZ #2 Actuals'!N71</f>
        <v>16358230.429709002</v>
      </c>
      <c r="O71" s="66">
        <f>'GTZ #1 Actuals'!O71+'GTZ #2 Actuals'!O71</f>
        <v>8355820.6802910008</v>
      </c>
      <c r="P71" s="66">
        <f>'GTZ #1 Actuals'!P71+'GTZ #2 Actuals'!P71</f>
        <v>24714051.109999999</v>
      </c>
    </row>
    <row r="72" spans="1:16" s="66" customFormat="1" x14ac:dyDescent="0.25">
      <c r="A72" s="65">
        <v>45627</v>
      </c>
      <c r="B72" s="66">
        <f>'GTZ #1 Actuals'!B72+'GTZ #2 Actuals'!B72</f>
        <v>0</v>
      </c>
      <c r="C72" s="66">
        <f>'GTZ #1 Actuals'!C72+'GTZ #2 Actuals'!C72</f>
        <v>0</v>
      </c>
      <c r="D72" s="66">
        <f>'GTZ #1 Actuals'!D72+'GTZ #2 Actuals'!D72</f>
        <v>0</v>
      </c>
      <c r="E72" s="66">
        <f>'GTZ #1 Actuals'!E72+'GTZ #2 Actuals'!E72</f>
        <v>0</v>
      </c>
      <c r="F72" s="66">
        <f>'GTZ #1 Actuals'!F72+'GTZ #2 Actuals'!F72</f>
        <v>0</v>
      </c>
      <c r="G72" s="66">
        <f>'GTZ #1 Actuals'!G72+'GTZ #2 Actuals'!G72</f>
        <v>0</v>
      </c>
      <c r="H72" s="66">
        <f>'GTZ #1 Actuals'!H72+'GTZ #2 Actuals'!H72</f>
        <v>0</v>
      </c>
      <c r="I72" s="66">
        <f>'GTZ #1 Actuals'!I72+'GTZ #2 Actuals'!I72</f>
        <v>0</v>
      </c>
      <c r="J72" s="66">
        <f>'GTZ #1 Actuals'!J72+'GTZ #2 Actuals'!J72</f>
        <v>0</v>
      </c>
      <c r="K72" s="66">
        <f>'GTZ #1 Actuals'!K72+'GTZ #2 Actuals'!K72</f>
        <v>0</v>
      </c>
      <c r="L72" s="66">
        <f>'GTZ #1 Actuals'!L72+'GTZ #2 Actuals'!L72</f>
        <v>0</v>
      </c>
      <c r="M72" s="66">
        <f>'GTZ #1 Actuals'!M72+'GTZ #2 Actuals'!M72</f>
        <v>0</v>
      </c>
      <c r="N72" s="66">
        <f>'GTZ #1 Actuals'!N72+'GTZ #2 Actuals'!N72</f>
        <v>16358230.429709002</v>
      </c>
      <c r="O72" s="66">
        <f>'GTZ #1 Actuals'!O72+'GTZ #2 Actuals'!O72</f>
        <v>8355820.6802910008</v>
      </c>
      <c r="P72" s="66">
        <f>'GTZ #1 Actuals'!P72+'GTZ #2 Actuals'!P72</f>
        <v>24714051.109999999</v>
      </c>
    </row>
    <row r="73" spans="1:16" s="66" customFormat="1" x14ac:dyDescent="0.25">
      <c r="A73" s="65">
        <v>45658</v>
      </c>
      <c r="B73" s="66">
        <f>'GTZ #1 Actuals'!B73+'GTZ #2 Actuals'!B73</f>
        <v>0</v>
      </c>
      <c r="C73" s="66">
        <f>'GTZ #1 Actuals'!C73+'GTZ #2 Actuals'!C73</f>
        <v>0</v>
      </c>
      <c r="D73" s="66">
        <f>'GTZ #1 Actuals'!D73+'GTZ #2 Actuals'!D73</f>
        <v>0</v>
      </c>
      <c r="E73" s="66">
        <f>'GTZ #1 Actuals'!E73+'GTZ #2 Actuals'!E73</f>
        <v>0</v>
      </c>
      <c r="F73" s="66">
        <f>'GTZ #1 Actuals'!F73+'GTZ #2 Actuals'!F73</f>
        <v>0</v>
      </c>
      <c r="G73" s="66">
        <f>'GTZ #1 Actuals'!G73+'GTZ #2 Actuals'!G73</f>
        <v>0</v>
      </c>
      <c r="H73" s="66">
        <f>'GTZ #1 Actuals'!H73+'GTZ #2 Actuals'!H73</f>
        <v>0</v>
      </c>
      <c r="I73" s="66">
        <f>'GTZ #1 Actuals'!I73+'GTZ #2 Actuals'!I73</f>
        <v>0</v>
      </c>
      <c r="J73" s="66">
        <f>'GTZ #1 Actuals'!J73+'GTZ #2 Actuals'!J73</f>
        <v>0</v>
      </c>
      <c r="K73" s="66">
        <f>'GTZ #1 Actuals'!K73+'GTZ #2 Actuals'!K73</f>
        <v>0</v>
      </c>
      <c r="L73" s="66">
        <f>'GTZ #1 Actuals'!L73+'GTZ #2 Actuals'!L73</f>
        <v>0</v>
      </c>
      <c r="M73" s="66">
        <f>'GTZ #1 Actuals'!M73+'GTZ #2 Actuals'!M73</f>
        <v>0</v>
      </c>
      <c r="N73" s="66">
        <f>'GTZ #1 Actuals'!N73+'GTZ #2 Actuals'!N73</f>
        <v>16358230.429709002</v>
      </c>
      <c r="O73" s="66">
        <f>'GTZ #1 Actuals'!O73+'GTZ #2 Actuals'!O73</f>
        <v>8355820.6802910008</v>
      </c>
      <c r="P73" s="66">
        <f>'GTZ #1 Actuals'!P73+'GTZ #2 Actuals'!P73</f>
        <v>24714051.109999999</v>
      </c>
    </row>
    <row r="74" spans="1:16" s="66" customFormat="1" x14ac:dyDescent="0.25">
      <c r="A74" s="65">
        <v>45689</v>
      </c>
      <c r="B74" s="66">
        <f>'GTZ #1 Actuals'!B74+'GTZ #2 Actuals'!B74</f>
        <v>0</v>
      </c>
      <c r="C74" s="66">
        <f>'GTZ #1 Actuals'!C74+'GTZ #2 Actuals'!C74</f>
        <v>0</v>
      </c>
      <c r="D74" s="66">
        <f>'GTZ #1 Actuals'!D74+'GTZ #2 Actuals'!D74</f>
        <v>0</v>
      </c>
      <c r="E74" s="66">
        <f>'GTZ #1 Actuals'!E74+'GTZ #2 Actuals'!E74</f>
        <v>0</v>
      </c>
      <c r="F74" s="66">
        <f>'GTZ #1 Actuals'!F74+'GTZ #2 Actuals'!F74</f>
        <v>0</v>
      </c>
      <c r="G74" s="66">
        <f>'GTZ #1 Actuals'!G74+'GTZ #2 Actuals'!G74</f>
        <v>0</v>
      </c>
      <c r="H74" s="66">
        <f>'GTZ #1 Actuals'!H74+'GTZ #2 Actuals'!H74</f>
        <v>0</v>
      </c>
      <c r="I74" s="66">
        <f>'GTZ #1 Actuals'!I74+'GTZ #2 Actuals'!I74</f>
        <v>0</v>
      </c>
      <c r="J74" s="66">
        <f>'GTZ #1 Actuals'!J74+'GTZ #2 Actuals'!J74</f>
        <v>0</v>
      </c>
      <c r="K74" s="66">
        <f>'GTZ #1 Actuals'!K74+'GTZ #2 Actuals'!K74</f>
        <v>0</v>
      </c>
      <c r="L74" s="66">
        <f>'GTZ #1 Actuals'!L74+'GTZ #2 Actuals'!L74</f>
        <v>0</v>
      </c>
      <c r="M74" s="66">
        <f>'GTZ #1 Actuals'!M74+'GTZ #2 Actuals'!M74</f>
        <v>0</v>
      </c>
      <c r="N74" s="66">
        <f>'GTZ #1 Actuals'!N74+'GTZ #2 Actuals'!N74</f>
        <v>16358230.429709002</v>
      </c>
      <c r="O74" s="66">
        <f>'GTZ #1 Actuals'!O74+'GTZ #2 Actuals'!O74</f>
        <v>8355820.6802910008</v>
      </c>
      <c r="P74" s="66">
        <f>'GTZ #1 Actuals'!P74+'GTZ #2 Actuals'!P74</f>
        <v>24714051.109999999</v>
      </c>
    </row>
    <row r="75" spans="1:16" s="66" customFormat="1" x14ac:dyDescent="0.25">
      <c r="A75" s="65">
        <v>45717</v>
      </c>
      <c r="B75" s="66">
        <f>'GTZ #1 Actuals'!B75+'GTZ #2 Actuals'!B75</f>
        <v>0</v>
      </c>
      <c r="C75" s="66">
        <f>'GTZ #1 Actuals'!C75+'GTZ #2 Actuals'!C75</f>
        <v>0</v>
      </c>
      <c r="D75" s="66">
        <f>'GTZ #1 Actuals'!D75+'GTZ #2 Actuals'!D75</f>
        <v>0</v>
      </c>
      <c r="E75" s="66">
        <f>'GTZ #1 Actuals'!E75+'GTZ #2 Actuals'!E75</f>
        <v>0</v>
      </c>
      <c r="F75" s="66">
        <f>'GTZ #1 Actuals'!F75+'GTZ #2 Actuals'!F75</f>
        <v>0</v>
      </c>
      <c r="G75" s="66">
        <f>'GTZ #1 Actuals'!G75+'GTZ #2 Actuals'!G75</f>
        <v>0</v>
      </c>
      <c r="H75" s="66">
        <f>'GTZ #1 Actuals'!H75+'GTZ #2 Actuals'!H75</f>
        <v>0</v>
      </c>
      <c r="I75" s="66">
        <f>'GTZ #1 Actuals'!I75+'GTZ #2 Actuals'!I75</f>
        <v>0</v>
      </c>
      <c r="J75" s="66">
        <f>'GTZ #1 Actuals'!J75+'GTZ #2 Actuals'!J75</f>
        <v>0</v>
      </c>
      <c r="K75" s="66">
        <f>'GTZ #1 Actuals'!K75+'GTZ #2 Actuals'!K75</f>
        <v>0</v>
      </c>
      <c r="L75" s="66">
        <f>'GTZ #1 Actuals'!L75+'GTZ #2 Actuals'!L75</f>
        <v>0</v>
      </c>
      <c r="M75" s="66">
        <f>'GTZ #1 Actuals'!M75+'GTZ #2 Actuals'!M75</f>
        <v>0</v>
      </c>
      <c r="N75" s="66">
        <f>'GTZ #1 Actuals'!N75+'GTZ #2 Actuals'!N75</f>
        <v>16358230.429709002</v>
      </c>
      <c r="O75" s="66">
        <f>'GTZ #1 Actuals'!O75+'GTZ #2 Actuals'!O75</f>
        <v>8355820.6802910008</v>
      </c>
      <c r="P75" s="66">
        <f>'GTZ #1 Actuals'!P75+'GTZ #2 Actuals'!P75</f>
        <v>24714051.109999999</v>
      </c>
    </row>
    <row r="76" spans="1:16" s="66" customFormat="1" x14ac:dyDescent="0.25">
      <c r="A76" s="65">
        <v>45748</v>
      </c>
      <c r="B76" s="66">
        <f>'GTZ #1 Actuals'!B76+'GTZ #2 Actuals'!B76</f>
        <v>0</v>
      </c>
      <c r="C76" s="66">
        <f>'GTZ #1 Actuals'!C76+'GTZ #2 Actuals'!C76</f>
        <v>0</v>
      </c>
      <c r="D76" s="66">
        <f>'GTZ #1 Actuals'!D76+'GTZ #2 Actuals'!D76</f>
        <v>0</v>
      </c>
      <c r="E76" s="66">
        <f>'GTZ #1 Actuals'!E76+'GTZ #2 Actuals'!E76</f>
        <v>0</v>
      </c>
      <c r="F76" s="66">
        <f>'GTZ #1 Actuals'!F76+'GTZ #2 Actuals'!F76</f>
        <v>0</v>
      </c>
      <c r="G76" s="66">
        <f>'GTZ #1 Actuals'!G76+'GTZ #2 Actuals'!G76</f>
        <v>0</v>
      </c>
      <c r="H76" s="66">
        <f>'GTZ #1 Actuals'!H76+'GTZ #2 Actuals'!H76</f>
        <v>0</v>
      </c>
      <c r="I76" s="66">
        <f>'GTZ #1 Actuals'!I76+'GTZ #2 Actuals'!I76</f>
        <v>0</v>
      </c>
      <c r="J76" s="66">
        <f>'GTZ #1 Actuals'!J76+'GTZ #2 Actuals'!J76</f>
        <v>0</v>
      </c>
      <c r="K76" s="66">
        <f>'GTZ #1 Actuals'!K76+'GTZ #2 Actuals'!K76</f>
        <v>0</v>
      </c>
      <c r="L76" s="66">
        <f>'GTZ #1 Actuals'!L76+'GTZ #2 Actuals'!L76</f>
        <v>0</v>
      </c>
      <c r="M76" s="66">
        <f>'GTZ #1 Actuals'!M76+'GTZ #2 Actuals'!M76</f>
        <v>0</v>
      </c>
      <c r="N76" s="66">
        <f>'GTZ #1 Actuals'!N76+'GTZ #2 Actuals'!N76</f>
        <v>16358230.429709002</v>
      </c>
      <c r="O76" s="66">
        <f>'GTZ #1 Actuals'!O76+'GTZ #2 Actuals'!O76</f>
        <v>8355820.6802910008</v>
      </c>
      <c r="P76" s="66">
        <f>'GTZ #1 Actuals'!P76+'GTZ #2 Actuals'!P76</f>
        <v>24714051.109999999</v>
      </c>
    </row>
    <row r="77" spans="1:16" s="66" customFormat="1" x14ac:dyDescent="0.25">
      <c r="A77" s="65">
        <v>45778</v>
      </c>
      <c r="B77" s="66">
        <f>'GTZ #1 Actuals'!B77+'GTZ #2 Actuals'!B77</f>
        <v>0</v>
      </c>
      <c r="C77" s="66">
        <f>'GTZ #1 Actuals'!C77+'GTZ #2 Actuals'!C77</f>
        <v>0</v>
      </c>
      <c r="D77" s="66">
        <f>'GTZ #1 Actuals'!D77+'GTZ #2 Actuals'!D77</f>
        <v>0</v>
      </c>
      <c r="E77" s="66">
        <f>'GTZ #1 Actuals'!E77+'GTZ #2 Actuals'!E77</f>
        <v>0</v>
      </c>
      <c r="F77" s="66">
        <f>'GTZ #1 Actuals'!F77+'GTZ #2 Actuals'!F77</f>
        <v>0</v>
      </c>
      <c r="G77" s="66">
        <f>'GTZ #1 Actuals'!G77+'GTZ #2 Actuals'!G77</f>
        <v>0</v>
      </c>
      <c r="H77" s="66">
        <f>'GTZ #1 Actuals'!H77+'GTZ #2 Actuals'!H77</f>
        <v>0</v>
      </c>
      <c r="I77" s="66">
        <f>'GTZ #1 Actuals'!I77+'GTZ #2 Actuals'!I77</f>
        <v>0</v>
      </c>
      <c r="J77" s="66">
        <f>'GTZ #1 Actuals'!J77+'GTZ #2 Actuals'!J77</f>
        <v>0</v>
      </c>
      <c r="K77" s="66">
        <f>'GTZ #1 Actuals'!K77+'GTZ #2 Actuals'!K77</f>
        <v>0</v>
      </c>
      <c r="L77" s="66">
        <f>'GTZ #1 Actuals'!L77+'GTZ #2 Actuals'!L77</f>
        <v>0</v>
      </c>
      <c r="M77" s="66">
        <f>'GTZ #1 Actuals'!M77+'GTZ #2 Actuals'!M77</f>
        <v>0</v>
      </c>
      <c r="N77" s="66">
        <f>'GTZ #1 Actuals'!N77+'GTZ #2 Actuals'!N77</f>
        <v>16358230.429709002</v>
      </c>
      <c r="O77" s="66">
        <f>'GTZ #1 Actuals'!O77+'GTZ #2 Actuals'!O77</f>
        <v>8355820.6802910008</v>
      </c>
      <c r="P77" s="66">
        <f>'GTZ #1 Actuals'!P77+'GTZ #2 Actuals'!P77</f>
        <v>24714051.109999999</v>
      </c>
    </row>
    <row r="78" spans="1:16" s="66" customFormat="1" x14ac:dyDescent="0.25">
      <c r="A78" s="65">
        <v>45809</v>
      </c>
      <c r="B78" s="66">
        <f>'GTZ #1 Actuals'!B78+'GTZ #2 Actuals'!B78</f>
        <v>0</v>
      </c>
      <c r="C78" s="66">
        <f>'GTZ #1 Actuals'!C78+'GTZ #2 Actuals'!C78</f>
        <v>0</v>
      </c>
      <c r="D78" s="66">
        <f>'GTZ #1 Actuals'!D78+'GTZ #2 Actuals'!D78</f>
        <v>0</v>
      </c>
      <c r="E78" s="66">
        <f>'GTZ #1 Actuals'!E78+'GTZ #2 Actuals'!E78</f>
        <v>0</v>
      </c>
      <c r="F78" s="66">
        <f>'GTZ #1 Actuals'!F78+'GTZ #2 Actuals'!F78</f>
        <v>0</v>
      </c>
      <c r="G78" s="66">
        <f>'GTZ #1 Actuals'!G78+'GTZ #2 Actuals'!G78</f>
        <v>0</v>
      </c>
      <c r="H78" s="66">
        <f>'GTZ #1 Actuals'!H78+'GTZ #2 Actuals'!H78</f>
        <v>0</v>
      </c>
      <c r="I78" s="66">
        <f>'GTZ #1 Actuals'!I78+'GTZ #2 Actuals'!I78</f>
        <v>0</v>
      </c>
      <c r="J78" s="66">
        <f>'GTZ #1 Actuals'!J78+'GTZ #2 Actuals'!J78</f>
        <v>0</v>
      </c>
      <c r="K78" s="66">
        <f>'GTZ #1 Actuals'!K78+'GTZ #2 Actuals'!K78</f>
        <v>0</v>
      </c>
      <c r="L78" s="66">
        <f>'GTZ #1 Actuals'!L78+'GTZ #2 Actuals'!L78</f>
        <v>0</v>
      </c>
      <c r="M78" s="66">
        <f>'GTZ #1 Actuals'!M78+'GTZ #2 Actuals'!M78</f>
        <v>0</v>
      </c>
      <c r="N78" s="66">
        <f>'GTZ #1 Actuals'!N78+'GTZ #2 Actuals'!N78</f>
        <v>16358230.429709002</v>
      </c>
      <c r="O78" s="66">
        <f>'GTZ #1 Actuals'!O78+'GTZ #2 Actuals'!O78</f>
        <v>8355820.6802910008</v>
      </c>
      <c r="P78" s="66">
        <f>'GTZ #1 Actuals'!P78+'GTZ #2 Actuals'!P78</f>
        <v>24714051.109999999</v>
      </c>
    </row>
    <row r="79" spans="1:16" s="66" customFormat="1" x14ac:dyDescent="0.25">
      <c r="A79" s="65">
        <v>45839</v>
      </c>
      <c r="B79" s="66">
        <f>'GTZ #1 Actuals'!B79+'GTZ #2 Actuals'!B79</f>
        <v>0</v>
      </c>
      <c r="C79" s="66">
        <f>'GTZ #1 Actuals'!C79+'GTZ #2 Actuals'!C79</f>
        <v>0</v>
      </c>
      <c r="D79" s="66">
        <f>'GTZ #1 Actuals'!D79+'GTZ #2 Actuals'!D79</f>
        <v>0</v>
      </c>
      <c r="E79" s="66">
        <f>'GTZ #1 Actuals'!E79+'GTZ #2 Actuals'!E79</f>
        <v>0</v>
      </c>
      <c r="F79" s="66">
        <f>'GTZ #1 Actuals'!F79+'GTZ #2 Actuals'!F79</f>
        <v>0</v>
      </c>
      <c r="G79" s="66">
        <f>'GTZ #1 Actuals'!G79+'GTZ #2 Actuals'!G79</f>
        <v>0</v>
      </c>
      <c r="H79" s="66">
        <f>'GTZ #1 Actuals'!H79+'GTZ #2 Actuals'!H79</f>
        <v>0</v>
      </c>
      <c r="I79" s="66">
        <f>'GTZ #1 Actuals'!I79+'GTZ #2 Actuals'!I79</f>
        <v>0</v>
      </c>
      <c r="J79" s="66">
        <f>'GTZ #1 Actuals'!J79+'GTZ #2 Actuals'!J79</f>
        <v>0</v>
      </c>
      <c r="K79" s="66">
        <f>'GTZ #1 Actuals'!K79+'GTZ #2 Actuals'!K79</f>
        <v>0</v>
      </c>
      <c r="L79" s="66">
        <f>'GTZ #1 Actuals'!L79+'GTZ #2 Actuals'!L79</f>
        <v>0</v>
      </c>
      <c r="M79" s="66">
        <f>'GTZ #1 Actuals'!M79+'GTZ #2 Actuals'!M79</f>
        <v>0</v>
      </c>
      <c r="N79" s="66">
        <f>'GTZ #1 Actuals'!N79+'GTZ #2 Actuals'!N79</f>
        <v>16358230.429709002</v>
      </c>
      <c r="O79" s="66">
        <f>'GTZ #1 Actuals'!O79+'GTZ #2 Actuals'!O79</f>
        <v>8355820.6802910008</v>
      </c>
      <c r="P79" s="66">
        <f>'GTZ #1 Actuals'!P79+'GTZ #2 Actuals'!P79</f>
        <v>24714051.109999999</v>
      </c>
    </row>
    <row r="80" spans="1:16" s="66" customFormat="1" x14ac:dyDescent="0.25">
      <c r="A80" s="65">
        <v>45870</v>
      </c>
      <c r="B80" s="66">
        <f>'GTZ #1 Actuals'!B80+'GTZ #2 Actuals'!B80</f>
        <v>0</v>
      </c>
      <c r="C80" s="66">
        <f>'GTZ #1 Actuals'!C80+'GTZ #2 Actuals'!C80</f>
        <v>0</v>
      </c>
      <c r="D80" s="66">
        <f>'GTZ #1 Actuals'!D80+'GTZ #2 Actuals'!D80</f>
        <v>0</v>
      </c>
      <c r="E80" s="66">
        <f>'GTZ #1 Actuals'!E80+'GTZ #2 Actuals'!E80</f>
        <v>0</v>
      </c>
      <c r="F80" s="66">
        <f>'GTZ #1 Actuals'!F80+'GTZ #2 Actuals'!F80</f>
        <v>0</v>
      </c>
      <c r="G80" s="66">
        <f>'GTZ #1 Actuals'!G80+'GTZ #2 Actuals'!G80</f>
        <v>0</v>
      </c>
      <c r="H80" s="66">
        <f>'GTZ #1 Actuals'!H80+'GTZ #2 Actuals'!H80</f>
        <v>0</v>
      </c>
      <c r="I80" s="66">
        <f>'GTZ #1 Actuals'!I80+'GTZ #2 Actuals'!I80</f>
        <v>0</v>
      </c>
      <c r="J80" s="66">
        <f>'GTZ #1 Actuals'!J80+'GTZ #2 Actuals'!J80</f>
        <v>0</v>
      </c>
      <c r="K80" s="66">
        <f>'GTZ #1 Actuals'!K80+'GTZ #2 Actuals'!K80</f>
        <v>0</v>
      </c>
      <c r="L80" s="66">
        <f>'GTZ #1 Actuals'!L80+'GTZ #2 Actuals'!L80</f>
        <v>0</v>
      </c>
      <c r="M80" s="66">
        <f>'GTZ #1 Actuals'!M80+'GTZ #2 Actuals'!M80</f>
        <v>0</v>
      </c>
      <c r="N80" s="66">
        <f>'GTZ #1 Actuals'!N80+'GTZ #2 Actuals'!N80</f>
        <v>16358230.429709002</v>
      </c>
      <c r="O80" s="66">
        <f>'GTZ #1 Actuals'!O80+'GTZ #2 Actuals'!O80</f>
        <v>8355820.6802910008</v>
      </c>
      <c r="P80" s="66">
        <f>'GTZ #1 Actuals'!P80+'GTZ #2 Actuals'!P80</f>
        <v>24714051.109999999</v>
      </c>
    </row>
    <row r="81" spans="1:16" s="66" customFormat="1" x14ac:dyDescent="0.25">
      <c r="A81" s="65">
        <v>45901</v>
      </c>
      <c r="B81" s="66">
        <f>'GTZ #1 Actuals'!B81+'GTZ #2 Actuals'!B81</f>
        <v>0</v>
      </c>
      <c r="C81" s="66">
        <f>'GTZ #1 Actuals'!C81+'GTZ #2 Actuals'!C81</f>
        <v>0</v>
      </c>
      <c r="D81" s="66">
        <f>'GTZ #1 Actuals'!D81+'GTZ #2 Actuals'!D81</f>
        <v>0</v>
      </c>
      <c r="E81" s="66">
        <f>'GTZ #1 Actuals'!E81+'GTZ #2 Actuals'!E81</f>
        <v>0</v>
      </c>
      <c r="F81" s="66">
        <f>'GTZ #1 Actuals'!F81+'GTZ #2 Actuals'!F81</f>
        <v>0</v>
      </c>
      <c r="G81" s="66">
        <f>'GTZ #1 Actuals'!G81+'GTZ #2 Actuals'!G81</f>
        <v>0</v>
      </c>
      <c r="H81" s="66">
        <f>'GTZ #1 Actuals'!H81+'GTZ #2 Actuals'!H81</f>
        <v>0</v>
      </c>
      <c r="I81" s="66">
        <f>'GTZ #1 Actuals'!I81+'GTZ #2 Actuals'!I81</f>
        <v>0</v>
      </c>
      <c r="J81" s="66">
        <f>'GTZ #1 Actuals'!J81+'GTZ #2 Actuals'!J81</f>
        <v>0</v>
      </c>
      <c r="K81" s="66">
        <f>'GTZ #1 Actuals'!K81+'GTZ #2 Actuals'!K81</f>
        <v>0</v>
      </c>
      <c r="L81" s="66">
        <f>'GTZ #1 Actuals'!L81+'GTZ #2 Actuals'!L81</f>
        <v>0</v>
      </c>
      <c r="M81" s="66">
        <f>'GTZ #1 Actuals'!M81+'GTZ #2 Actuals'!M81</f>
        <v>0</v>
      </c>
      <c r="N81" s="66">
        <f>'GTZ #1 Actuals'!N81+'GTZ #2 Actuals'!N81</f>
        <v>16358230.429709002</v>
      </c>
      <c r="O81" s="66">
        <f>'GTZ #1 Actuals'!O81+'GTZ #2 Actuals'!O81</f>
        <v>8355820.6802910008</v>
      </c>
      <c r="P81" s="66">
        <f>'GTZ #1 Actuals'!P81+'GTZ #2 Actuals'!P81</f>
        <v>24714051.109999999</v>
      </c>
    </row>
    <row r="82" spans="1:16" s="66" customFormat="1" x14ac:dyDescent="0.25">
      <c r="A82" s="65">
        <v>45931</v>
      </c>
      <c r="B82" s="66">
        <f>'GTZ #1 Actuals'!B82+'GTZ #2 Actuals'!B82</f>
        <v>0</v>
      </c>
      <c r="C82" s="66">
        <f>'GTZ #1 Actuals'!C82+'GTZ #2 Actuals'!C82</f>
        <v>0</v>
      </c>
      <c r="D82" s="66">
        <f>'GTZ #1 Actuals'!D82+'GTZ #2 Actuals'!D82</f>
        <v>0</v>
      </c>
      <c r="E82" s="66">
        <f>'GTZ #1 Actuals'!E82+'GTZ #2 Actuals'!E82</f>
        <v>0</v>
      </c>
      <c r="F82" s="66">
        <f>'GTZ #1 Actuals'!F82+'GTZ #2 Actuals'!F82</f>
        <v>0</v>
      </c>
      <c r="G82" s="66">
        <f>'GTZ #1 Actuals'!G82+'GTZ #2 Actuals'!G82</f>
        <v>0</v>
      </c>
      <c r="H82" s="66">
        <f>'GTZ #1 Actuals'!H82+'GTZ #2 Actuals'!H82</f>
        <v>0</v>
      </c>
      <c r="I82" s="66">
        <f>'GTZ #1 Actuals'!I82+'GTZ #2 Actuals'!I82</f>
        <v>0</v>
      </c>
      <c r="J82" s="66">
        <f>'GTZ #1 Actuals'!J82+'GTZ #2 Actuals'!J82</f>
        <v>0</v>
      </c>
      <c r="K82" s="66">
        <f>'GTZ #1 Actuals'!K82+'GTZ #2 Actuals'!K82</f>
        <v>0</v>
      </c>
      <c r="L82" s="66">
        <f>'GTZ #1 Actuals'!L82+'GTZ #2 Actuals'!L82</f>
        <v>0</v>
      </c>
      <c r="M82" s="66">
        <f>'GTZ #1 Actuals'!M82+'GTZ #2 Actuals'!M82</f>
        <v>0</v>
      </c>
      <c r="N82" s="66">
        <f>'GTZ #1 Actuals'!N82+'GTZ #2 Actuals'!N82</f>
        <v>16358230.429709002</v>
      </c>
      <c r="O82" s="66">
        <f>'GTZ #1 Actuals'!O82+'GTZ #2 Actuals'!O82</f>
        <v>8355820.6802910008</v>
      </c>
      <c r="P82" s="66">
        <f>'GTZ #1 Actuals'!P82+'GTZ #2 Actuals'!P82</f>
        <v>24714051.109999999</v>
      </c>
    </row>
    <row r="83" spans="1:16" s="66" customFormat="1" x14ac:dyDescent="0.25">
      <c r="A83" s="65">
        <v>45962</v>
      </c>
      <c r="B83" s="66">
        <f>'GTZ #1 Actuals'!B83+'GTZ #2 Actuals'!B83</f>
        <v>0</v>
      </c>
      <c r="C83" s="66">
        <f>'GTZ #1 Actuals'!C83+'GTZ #2 Actuals'!C83</f>
        <v>0</v>
      </c>
      <c r="D83" s="66">
        <f>'GTZ #1 Actuals'!D83+'GTZ #2 Actuals'!D83</f>
        <v>0</v>
      </c>
      <c r="E83" s="66">
        <f>'GTZ #1 Actuals'!E83+'GTZ #2 Actuals'!E83</f>
        <v>0</v>
      </c>
      <c r="F83" s="66">
        <f>'GTZ #1 Actuals'!F83+'GTZ #2 Actuals'!F83</f>
        <v>0</v>
      </c>
      <c r="G83" s="66">
        <f>'GTZ #1 Actuals'!G83+'GTZ #2 Actuals'!G83</f>
        <v>0</v>
      </c>
      <c r="H83" s="66">
        <f>'GTZ #1 Actuals'!H83+'GTZ #2 Actuals'!H83</f>
        <v>0</v>
      </c>
      <c r="I83" s="66">
        <f>'GTZ #1 Actuals'!I83+'GTZ #2 Actuals'!I83</f>
        <v>0</v>
      </c>
      <c r="J83" s="66">
        <f>'GTZ #1 Actuals'!J83+'GTZ #2 Actuals'!J83</f>
        <v>0</v>
      </c>
      <c r="K83" s="66">
        <f>'GTZ #1 Actuals'!K83+'GTZ #2 Actuals'!K83</f>
        <v>0</v>
      </c>
      <c r="L83" s="66">
        <f>'GTZ #1 Actuals'!L83+'GTZ #2 Actuals'!L83</f>
        <v>0</v>
      </c>
      <c r="M83" s="66">
        <f>'GTZ #1 Actuals'!M83+'GTZ #2 Actuals'!M83</f>
        <v>0</v>
      </c>
      <c r="N83" s="66">
        <f>'GTZ #1 Actuals'!N83+'GTZ #2 Actuals'!N83</f>
        <v>16358230.429709002</v>
      </c>
      <c r="O83" s="66">
        <f>'GTZ #1 Actuals'!O83+'GTZ #2 Actuals'!O83</f>
        <v>8355820.6802910008</v>
      </c>
      <c r="P83" s="66">
        <f>'GTZ #1 Actuals'!P83+'GTZ #2 Actuals'!P83</f>
        <v>24714051.109999999</v>
      </c>
    </row>
    <row r="84" spans="1:16" s="66" customFormat="1" x14ac:dyDescent="0.25">
      <c r="A84" s="65">
        <v>45992</v>
      </c>
      <c r="B84" s="66">
        <f>'GTZ #1 Actuals'!B84+'GTZ #2 Actuals'!B84</f>
        <v>0</v>
      </c>
      <c r="C84" s="66">
        <f>'GTZ #1 Actuals'!C84+'GTZ #2 Actuals'!C84</f>
        <v>0</v>
      </c>
      <c r="D84" s="66">
        <f>'GTZ #1 Actuals'!D84+'GTZ #2 Actuals'!D84</f>
        <v>0</v>
      </c>
      <c r="E84" s="66">
        <f>'GTZ #1 Actuals'!E84+'GTZ #2 Actuals'!E84</f>
        <v>0</v>
      </c>
      <c r="F84" s="66">
        <f>'GTZ #1 Actuals'!F84+'GTZ #2 Actuals'!F84</f>
        <v>0</v>
      </c>
      <c r="G84" s="66">
        <f>'GTZ #1 Actuals'!G84+'GTZ #2 Actuals'!G84</f>
        <v>0</v>
      </c>
      <c r="H84" s="66">
        <f>'GTZ #1 Actuals'!H84+'GTZ #2 Actuals'!H84</f>
        <v>0</v>
      </c>
      <c r="I84" s="66">
        <f>'GTZ #1 Actuals'!I84+'GTZ #2 Actuals'!I84</f>
        <v>0</v>
      </c>
      <c r="J84" s="66">
        <f>'GTZ #1 Actuals'!J84+'GTZ #2 Actuals'!J84</f>
        <v>0</v>
      </c>
      <c r="K84" s="66">
        <f>'GTZ #1 Actuals'!K84+'GTZ #2 Actuals'!K84</f>
        <v>0</v>
      </c>
      <c r="L84" s="66">
        <f>'GTZ #1 Actuals'!L84+'GTZ #2 Actuals'!L84</f>
        <v>0</v>
      </c>
      <c r="M84" s="66">
        <f>'GTZ #1 Actuals'!M84+'GTZ #2 Actuals'!M84</f>
        <v>0</v>
      </c>
      <c r="N84" s="66">
        <f>'GTZ #1 Actuals'!N84+'GTZ #2 Actuals'!N84</f>
        <v>16358230.429709002</v>
      </c>
      <c r="O84" s="66">
        <f>'GTZ #1 Actuals'!O84+'GTZ #2 Actuals'!O84</f>
        <v>8355820.6802910008</v>
      </c>
      <c r="P84" s="66">
        <f>'GTZ #1 Actuals'!P84+'GTZ #2 Actuals'!P84</f>
        <v>24714051.109999999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9"/>
  <sheetViews>
    <sheetView workbookViewId="0">
      <selection activeCell="J28" sqref="J28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1" width="11.28515625" bestFit="1" customWidth="1"/>
    <col min="12" max="12" width="11.5703125" bestFit="1" customWidth="1"/>
    <col min="14" max="14" width="11.5703125" bestFit="1" customWidth="1"/>
    <col min="15" max="15" width="10.5703125" bestFit="1" customWidth="1"/>
    <col min="16" max="16" width="11.5703125" bestFit="1" customWidth="1"/>
    <col min="17" max="17" width="10.5703125" bestFit="1" customWidth="1"/>
    <col min="18" max="20" width="11.5703125" bestFit="1" customWidth="1"/>
  </cols>
  <sheetData>
    <row r="1" spans="1:20" x14ac:dyDescent="0.25">
      <c r="A1" s="61" t="s">
        <v>59</v>
      </c>
    </row>
    <row r="2" spans="1:20" x14ac:dyDescent="0.25">
      <c r="B2" t="s">
        <v>60</v>
      </c>
      <c r="L2" s="62">
        <v>28302033</v>
      </c>
      <c r="M2" t="s">
        <v>61</v>
      </c>
    </row>
    <row r="3" spans="1:20" x14ac:dyDescent="0.25">
      <c r="B3" s="63">
        <v>0.66190000000000004</v>
      </c>
      <c r="C3" s="63">
        <v>0.33810000000000001</v>
      </c>
      <c r="D3" s="62">
        <v>18603033</v>
      </c>
      <c r="J3" s="2">
        <f>+B3</f>
        <v>0.66190000000000004</v>
      </c>
      <c r="K3" s="2">
        <f>+C3</f>
        <v>0.33810000000000001</v>
      </c>
      <c r="L3" s="62">
        <v>28302153</v>
      </c>
      <c r="M3" t="s">
        <v>62</v>
      </c>
      <c r="N3" s="63">
        <v>0.66190000000000004</v>
      </c>
      <c r="O3" s="63">
        <v>0.33810000000000001</v>
      </c>
    </row>
    <row r="4" spans="1:20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20" s="66" customFormat="1" x14ac:dyDescent="0.25">
      <c r="A5" s="65">
        <v>43586</v>
      </c>
      <c r="B5" s="66">
        <f>+D5*$B$3</f>
        <v>0</v>
      </c>
      <c r="C5" s="66">
        <f>+D5*$C$3</f>
        <v>0</v>
      </c>
      <c r="J5" s="66">
        <f>-B5*$J$3+F5*$J$3</f>
        <v>0</v>
      </c>
      <c r="K5" s="66">
        <f>-C5*$K$3+G5*$K$3</f>
        <v>0</v>
      </c>
      <c r="L5" s="66">
        <f>SUM(J5:K5)</f>
        <v>0</v>
      </c>
      <c r="N5" s="66">
        <f>+B5-F5+J5</f>
        <v>0</v>
      </c>
      <c r="O5" s="66">
        <f>+C5-G5+K5</f>
        <v>0</v>
      </c>
      <c r="P5" s="66">
        <f>SUM(N5:O5)</f>
        <v>0</v>
      </c>
    </row>
    <row r="6" spans="1:20" s="66" customFormat="1" x14ac:dyDescent="0.25">
      <c r="A6" s="65">
        <v>43617</v>
      </c>
      <c r="B6" s="66">
        <f t="shared" ref="B6:B24" si="0">+D6*$B$3</f>
        <v>3341993.9948000005</v>
      </c>
      <c r="C6" s="66">
        <f t="shared" ref="C6:C24" si="1">+D6*$C$3</f>
        <v>1707098.0052</v>
      </c>
      <c r="D6" s="66">
        <v>5049092</v>
      </c>
      <c r="L6" s="66">
        <f t="shared" ref="L6" si="2">SUM(J6:K6)</f>
        <v>0</v>
      </c>
      <c r="N6" s="66">
        <f>+P6*$N$3</f>
        <v>3341993.9948000005</v>
      </c>
      <c r="O6" s="66">
        <f>+P6*$O$3</f>
        <v>1707098.0052</v>
      </c>
      <c r="P6" s="66">
        <f>+P5+D6-H6+L6</f>
        <v>5049092</v>
      </c>
    </row>
    <row r="7" spans="1:20" s="66" customFormat="1" x14ac:dyDescent="0.25">
      <c r="A7" s="65">
        <v>43647</v>
      </c>
      <c r="B7" s="66">
        <f t="shared" si="0"/>
        <v>1824450.5696</v>
      </c>
      <c r="C7" s="66">
        <f t="shared" si="1"/>
        <v>931933.43040000007</v>
      </c>
      <c r="D7" s="66">
        <v>2756384</v>
      </c>
      <c r="J7" s="66">
        <f>+L7*$J$3</f>
        <v>-1084953.358524</v>
      </c>
      <c r="K7" s="66">
        <f>+L7*$K$3</f>
        <v>-554196.60147600004</v>
      </c>
      <c r="L7" s="66">
        <v>-1639149.96</v>
      </c>
      <c r="N7" s="66">
        <f t="shared" ref="N7:N70" si="3">+P7*$N$3</f>
        <v>4081491.2058760002</v>
      </c>
      <c r="O7" s="66">
        <f t="shared" ref="O7:O70" si="4">+P7*$O$3</f>
        <v>2084834.834124</v>
      </c>
      <c r="P7" s="66">
        <f t="shared" ref="P7:P70" si="5">+P6+D7-H7+L7</f>
        <v>6166326.04</v>
      </c>
    </row>
    <row r="8" spans="1:20" s="66" customFormat="1" x14ac:dyDescent="0.25">
      <c r="A8" s="65">
        <v>43678</v>
      </c>
      <c r="B8" s="66">
        <f t="shared" si="0"/>
        <v>1677168.5530000001</v>
      </c>
      <c r="C8" s="66">
        <f t="shared" si="1"/>
        <v>856701.44700000004</v>
      </c>
      <c r="D8" s="66">
        <v>2533870</v>
      </c>
      <c r="J8" s="66">
        <f t="shared" ref="J8:J71" si="6">+L8*$J$3</f>
        <v>-352205.39613000001</v>
      </c>
      <c r="K8" s="66">
        <f t="shared" ref="K8:K71" si="7">+L8*$K$3</f>
        <v>-179907.30387</v>
      </c>
      <c r="L8" s="66">
        <v>-532112.69999999995</v>
      </c>
      <c r="N8" s="66">
        <f t="shared" si="3"/>
        <v>5406454.3627459994</v>
      </c>
      <c r="O8" s="66">
        <f t="shared" si="4"/>
        <v>2761628.9772539996</v>
      </c>
      <c r="P8" s="66">
        <f t="shared" si="5"/>
        <v>8168083.3399999989</v>
      </c>
    </row>
    <row r="9" spans="1:20" s="66" customFormat="1" x14ac:dyDescent="0.25">
      <c r="A9" s="65">
        <v>43709</v>
      </c>
      <c r="B9" s="66">
        <f t="shared" si="0"/>
        <v>1669737.4017</v>
      </c>
      <c r="C9" s="66">
        <f t="shared" si="1"/>
        <v>852905.59830000007</v>
      </c>
      <c r="D9" s="66">
        <v>2522643</v>
      </c>
      <c r="J9" s="66">
        <f t="shared" si="6"/>
        <v>-350644.85435700003</v>
      </c>
      <c r="K9" s="66">
        <f t="shared" si="7"/>
        <v>-179110.17564300002</v>
      </c>
      <c r="L9" s="66">
        <v>-529755.03</v>
      </c>
      <c r="N9" s="66">
        <f t="shared" si="3"/>
        <v>6725546.9100890011</v>
      </c>
      <c r="O9" s="66">
        <f t="shared" si="4"/>
        <v>3435424.3999110004</v>
      </c>
      <c r="P9" s="66">
        <f t="shared" si="5"/>
        <v>10160971.310000001</v>
      </c>
    </row>
    <row r="10" spans="1:20" s="66" customFormat="1" x14ac:dyDescent="0.25">
      <c r="A10" s="65">
        <v>43739</v>
      </c>
      <c r="B10" s="66">
        <f t="shared" si="0"/>
        <v>1802640.9646000001</v>
      </c>
      <c r="C10" s="66">
        <f t="shared" si="1"/>
        <v>920793.03540000005</v>
      </c>
      <c r="D10" s="66">
        <v>2723434</v>
      </c>
      <c r="J10" s="66">
        <f t="shared" si="6"/>
        <v>-378554.60256600002</v>
      </c>
      <c r="K10" s="66">
        <f t="shared" si="7"/>
        <v>-193366.537434</v>
      </c>
      <c r="L10" s="66">
        <v>-571921.14</v>
      </c>
      <c r="N10" s="66">
        <f t="shared" si="3"/>
        <v>8149633.2721230006</v>
      </c>
      <c r="O10" s="66">
        <f t="shared" si="4"/>
        <v>4162850.8978770003</v>
      </c>
      <c r="P10" s="66">
        <f t="shared" si="5"/>
        <v>12312484.17</v>
      </c>
    </row>
    <row r="11" spans="1:20" s="66" customFormat="1" x14ac:dyDescent="0.25">
      <c r="A11" s="65">
        <v>43770</v>
      </c>
      <c r="B11" s="66">
        <f t="shared" si="0"/>
        <v>1969647.6012000002</v>
      </c>
      <c r="C11" s="66">
        <f t="shared" si="1"/>
        <v>1006100.3988000001</v>
      </c>
      <c r="D11" s="66">
        <v>2975748</v>
      </c>
      <c r="J11" s="66">
        <f t="shared" si="6"/>
        <v>-413625.99625199998</v>
      </c>
      <c r="K11" s="66">
        <f t="shared" si="7"/>
        <v>-211281.083748</v>
      </c>
      <c r="L11" s="66">
        <v>-624907.07999999996</v>
      </c>
      <c r="N11" s="66">
        <f t="shared" si="3"/>
        <v>9705654.8770710006</v>
      </c>
      <c r="O11" s="66">
        <f t="shared" si="4"/>
        <v>4957670.2129290001</v>
      </c>
      <c r="P11" s="66">
        <f t="shared" si="5"/>
        <v>14663325.09</v>
      </c>
    </row>
    <row r="12" spans="1:20" s="66" customFormat="1" x14ac:dyDescent="0.25">
      <c r="A12" s="65">
        <v>43800</v>
      </c>
      <c r="B12" s="66">
        <f t="shared" si="0"/>
        <v>2055676.0680000002</v>
      </c>
      <c r="C12" s="66">
        <f t="shared" si="1"/>
        <v>1050043.932</v>
      </c>
      <c r="D12" s="66">
        <v>3105720</v>
      </c>
      <c r="J12" s="66">
        <f t="shared" si="6"/>
        <v>-431691.97428000002</v>
      </c>
      <c r="K12" s="66">
        <f t="shared" si="7"/>
        <v>-220509.22571999999</v>
      </c>
      <c r="L12" s="66">
        <v>-652201.19999999995</v>
      </c>
      <c r="N12" s="66">
        <f t="shared" si="3"/>
        <v>11329638.970791001</v>
      </c>
      <c r="O12" s="66">
        <f t="shared" si="4"/>
        <v>5787204.9192090007</v>
      </c>
      <c r="P12" s="66">
        <f t="shared" si="5"/>
        <v>17116843.890000001</v>
      </c>
    </row>
    <row r="13" spans="1:20" s="66" customFormat="1" x14ac:dyDescent="0.25">
      <c r="A13" s="65">
        <v>43831</v>
      </c>
      <c r="B13" s="66">
        <f t="shared" si="0"/>
        <v>2111688.6936000003</v>
      </c>
      <c r="C13" s="66">
        <f t="shared" si="1"/>
        <v>1078655.3064000001</v>
      </c>
      <c r="D13" s="66">
        <v>3190344</v>
      </c>
      <c r="J13" s="66">
        <f t="shared" si="6"/>
        <v>-443454.62565600005</v>
      </c>
      <c r="K13" s="66">
        <f t="shared" si="7"/>
        <v>-226517.614344</v>
      </c>
      <c r="L13" s="66">
        <v>-669972.24</v>
      </c>
      <c r="N13" s="66">
        <f t="shared" si="3"/>
        <v>12997873.038735002</v>
      </c>
      <c r="O13" s="66">
        <f t="shared" si="4"/>
        <v>6639342.6112650009</v>
      </c>
      <c r="P13" s="66">
        <f t="shared" si="5"/>
        <v>19637215.650000002</v>
      </c>
    </row>
    <row r="14" spans="1:20" s="66" customFormat="1" x14ac:dyDescent="0.25">
      <c r="A14" s="65">
        <v>43862</v>
      </c>
      <c r="B14" s="66">
        <f t="shared" si="0"/>
        <v>292606.13300000003</v>
      </c>
      <c r="C14" s="66">
        <f t="shared" si="1"/>
        <v>149463.867</v>
      </c>
      <c r="D14" s="66">
        <v>442070</v>
      </c>
      <c r="J14" s="66">
        <f t="shared" si="6"/>
        <v>-443945.98712100001</v>
      </c>
      <c r="K14" s="66">
        <f t="shared" si="7"/>
        <v>-226768.60287899998</v>
      </c>
      <c r="L14" s="66">
        <v>-670714.59</v>
      </c>
      <c r="N14" s="66">
        <f t="shared" si="3"/>
        <v>12846533.184614003</v>
      </c>
      <c r="O14" s="66">
        <f t="shared" si="4"/>
        <v>6562037.8753860006</v>
      </c>
      <c r="P14" s="66">
        <f t="shared" si="5"/>
        <v>19408571.060000002</v>
      </c>
    </row>
    <row r="15" spans="1:20" s="66" customFormat="1" x14ac:dyDescent="0.25">
      <c r="A15" s="65">
        <v>43891</v>
      </c>
      <c r="B15" s="66">
        <f t="shared" si="0"/>
        <v>1637282.459</v>
      </c>
      <c r="C15" s="66">
        <f t="shared" si="1"/>
        <v>836327.54100000008</v>
      </c>
      <c r="D15" s="66">
        <v>2473610</v>
      </c>
      <c r="J15" s="66">
        <f t="shared" si="6"/>
        <v>38669.382801000029</v>
      </c>
      <c r="K15" s="66">
        <f t="shared" si="7"/>
        <v>19752.407199000012</v>
      </c>
      <c r="L15" s="67">
        <v>58421.790000000037</v>
      </c>
      <c r="N15" s="66">
        <f t="shared" si="3"/>
        <v>14522485.026415002</v>
      </c>
      <c r="O15" s="66">
        <f t="shared" si="4"/>
        <v>7418117.8235850008</v>
      </c>
      <c r="P15" s="66">
        <f t="shared" si="5"/>
        <v>21940602.850000001</v>
      </c>
      <c r="S15" s="66">
        <f>SUM(D6:D15)</f>
        <v>27772915</v>
      </c>
      <c r="T15" s="66">
        <v>3510694</v>
      </c>
    </row>
    <row r="16" spans="1:20" s="66" customFormat="1" x14ac:dyDescent="0.25">
      <c r="A16" s="65">
        <v>43922</v>
      </c>
      <c r="B16" s="66">
        <f t="shared" si="0"/>
        <v>0</v>
      </c>
      <c r="C16" s="66">
        <f t="shared" si="1"/>
        <v>0</v>
      </c>
      <c r="D16" s="66">
        <v>0</v>
      </c>
      <c r="J16" s="66">
        <f t="shared" si="6"/>
        <v>0</v>
      </c>
      <c r="K16" s="66">
        <f t="shared" si="7"/>
        <v>0</v>
      </c>
      <c r="L16" s="66">
        <v>0</v>
      </c>
      <c r="N16" s="66">
        <f t="shared" si="3"/>
        <v>14522485.026415002</v>
      </c>
      <c r="O16" s="66">
        <f t="shared" si="4"/>
        <v>7418117.8235850008</v>
      </c>
      <c r="P16" s="66">
        <f t="shared" si="5"/>
        <v>21940602.850000001</v>
      </c>
      <c r="T16" s="66">
        <f>+T15+S15</f>
        <v>31283609</v>
      </c>
    </row>
    <row r="17" spans="1:16" s="66" customFormat="1" x14ac:dyDescent="0.25">
      <c r="A17" s="65">
        <v>43952</v>
      </c>
      <c r="B17" s="66">
        <f t="shared" si="0"/>
        <v>0</v>
      </c>
      <c r="C17" s="66">
        <f t="shared" si="1"/>
        <v>0</v>
      </c>
      <c r="D17" s="66">
        <v>0</v>
      </c>
      <c r="J17" s="66">
        <f t="shared" si="6"/>
        <v>0</v>
      </c>
      <c r="K17" s="66">
        <f t="shared" si="7"/>
        <v>0</v>
      </c>
      <c r="L17" s="66">
        <v>0</v>
      </c>
      <c r="N17" s="66">
        <f t="shared" si="3"/>
        <v>14522485.026415002</v>
      </c>
      <c r="O17" s="66">
        <f t="shared" si="4"/>
        <v>7418117.8235850008</v>
      </c>
      <c r="P17" s="66">
        <f t="shared" si="5"/>
        <v>21940602.850000001</v>
      </c>
    </row>
    <row r="18" spans="1:16" s="66" customFormat="1" x14ac:dyDescent="0.25">
      <c r="A18" s="65">
        <v>43983</v>
      </c>
      <c r="B18" s="66">
        <f t="shared" si="0"/>
        <v>0</v>
      </c>
      <c r="C18" s="66">
        <f t="shared" si="1"/>
        <v>0</v>
      </c>
      <c r="D18" s="66">
        <v>0</v>
      </c>
      <c r="J18" s="66">
        <f t="shared" si="6"/>
        <v>0</v>
      </c>
      <c r="K18" s="66">
        <f t="shared" si="7"/>
        <v>0</v>
      </c>
      <c r="L18" s="66">
        <v>0</v>
      </c>
      <c r="N18" s="66">
        <f t="shared" si="3"/>
        <v>14522485.026415002</v>
      </c>
      <c r="O18" s="66">
        <f t="shared" si="4"/>
        <v>7418117.8235850008</v>
      </c>
      <c r="P18" s="66">
        <f t="shared" si="5"/>
        <v>21940602.850000001</v>
      </c>
    </row>
    <row r="19" spans="1:16" s="66" customFormat="1" x14ac:dyDescent="0.25">
      <c r="A19" s="65">
        <v>44013</v>
      </c>
      <c r="B19" s="66">
        <f t="shared" si="0"/>
        <v>0</v>
      </c>
      <c r="C19" s="66">
        <f t="shared" si="1"/>
        <v>0</v>
      </c>
      <c r="D19" s="66">
        <v>0</v>
      </c>
      <c r="J19" s="66">
        <f t="shared" si="6"/>
        <v>0</v>
      </c>
      <c r="K19" s="66">
        <f t="shared" si="7"/>
        <v>0</v>
      </c>
      <c r="L19" s="66">
        <v>0</v>
      </c>
      <c r="N19" s="66">
        <f t="shared" si="3"/>
        <v>14522485.026415002</v>
      </c>
      <c r="O19" s="66">
        <f t="shared" si="4"/>
        <v>7418117.8235850008</v>
      </c>
      <c r="P19" s="66">
        <f t="shared" si="5"/>
        <v>21940602.850000001</v>
      </c>
    </row>
    <row r="20" spans="1:16" s="66" customFormat="1" x14ac:dyDescent="0.25">
      <c r="A20" s="65">
        <v>44044</v>
      </c>
      <c r="B20" s="66">
        <f t="shared" si="0"/>
        <v>0</v>
      </c>
      <c r="C20" s="66">
        <f t="shared" si="1"/>
        <v>0</v>
      </c>
      <c r="D20" s="66">
        <v>0</v>
      </c>
      <c r="J20" s="66">
        <f t="shared" si="6"/>
        <v>0</v>
      </c>
      <c r="K20" s="66">
        <f t="shared" si="7"/>
        <v>0</v>
      </c>
      <c r="L20" s="66">
        <v>0</v>
      </c>
      <c r="N20" s="66">
        <f t="shared" si="3"/>
        <v>14522485.026415002</v>
      </c>
      <c r="O20" s="66">
        <f t="shared" si="4"/>
        <v>7418117.8235850008</v>
      </c>
      <c r="P20" s="66">
        <f t="shared" si="5"/>
        <v>21940602.850000001</v>
      </c>
    </row>
    <row r="21" spans="1:16" s="66" customFormat="1" x14ac:dyDescent="0.25">
      <c r="A21" s="65">
        <v>44075</v>
      </c>
      <c r="B21" s="66">
        <f t="shared" si="0"/>
        <v>0</v>
      </c>
      <c r="C21" s="66">
        <f t="shared" si="1"/>
        <v>0</v>
      </c>
      <c r="D21" s="66">
        <v>0</v>
      </c>
      <c r="J21" s="66">
        <f t="shared" si="6"/>
        <v>0</v>
      </c>
      <c r="K21" s="66">
        <f t="shared" si="7"/>
        <v>0</v>
      </c>
      <c r="L21" s="66">
        <v>0</v>
      </c>
      <c r="N21" s="66">
        <f t="shared" si="3"/>
        <v>14522485.026415002</v>
      </c>
      <c r="O21" s="66">
        <f t="shared" si="4"/>
        <v>7418117.8235850008</v>
      </c>
      <c r="P21" s="66">
        <f t="shared" si="5"/>
        <v>21940602.850000001</v>
      </c>
    </row>
    <row r="22" spans="1:16" s="66" customFormat="1" x14ac:dyDescent="0.25">
      <c r="A22" s="65">
        <v>44105</v>
      </c>
      <c r="B22" s="66">
        <f t="shared" si="0"/>
        <v>0</v>
      </c>
      <c r="C22" s="66">
        <f t="shared" si="1"/>
        <v>0</v>
      </c>
      <c r="D22" s="66">
        <v>0</v>
      </c>
      <c r="J22" s="66">
        <f t="shared" si="6"/>
        <v>0</v>
      </c>
      <c r="K22" s="66">
        <f t="shared" si="7"/>
        <v>0</v>
      </c>
      <c r="L22" s="66">
        <v>0</v>
      </c>
      <c r="N22" s="66">
        <f t="shared" si="3"/>
        <v>14522485.026415002</v>
      </c>
      <c r="O22" s="66">
        <f t="shared" si="4"/>
        <v>7418117.8235850008</v>
      </c>
      <c r="P22" s="66">
        <f t="shared" si="5"/>
        <v>21940602.850000001</v>
      </c>
    </row>
    <row r="23" spans="1:16" s="66" customFormat="1" x14ac:dyDescent="0.25">
      <c r="A23" s="65">
        <v>44136</v>
      </c>
      <c r="B23" s="66">
        <f t="shared" si="0"/>
        <v>0</v>
      </c>
      <c r="C23" s="66">
        <f t="shared" si="1"/>
        <v>0</v>
      </c>
      <c r="D23" s="66">
        <v>0</v>
      </c>
      <c r="J23" s="66">
        <f t="shared" si="6"/>
        <v>0</v>
      </c>
      <c r="K23" s="66">
        <f t="shared" si="7"/>
        <v>0</v>
      </c>
      <c r="L23" s="66">
        <v>0</v>
      </c>
      <c r="N23" s="66">
        <f t="shared" si="3"/>
        <v>14522485.026415002</v>
      </c>
      <c r="O23" s="66">
        <f t="shared" si="4"/>
        <v>7418117.8235850008</v>
      </c>
      <c r="P23" s="66">
        <f t="shared" si="5"/>
        <v>21940602.850000001</v>
      </c>
    </row>
    <row r="24" spans="1:16" s="66" customFormat="1" x14ac:dyDescent="0.25">
      <c r="A24" s="65">
        <v>44166</v>
      </c>
      <c r="B24" s="66">
        <f t="shared" si="0"/>
        <v>0</v>
      </c>
      <c r="C24" s="66">
        <f t="shared" si="1"/>
        <v>0</v>
      </c>
      <c r="D24" s="66">
        <v>0</v>
      </c>
      <c r="J24" s="66">
        <f t="shared" si="6"/>
        <v>0</v>
      </c>
      <c r="K24" s="66">
        <f t="shared" si="7"/>
        <v>0</v>
      </c>
      <c r="L24" s="66">
        <v>0</v>
      </c>
      <c r="N24" s="66">
        <f t="shared" si="3"/>
        <v>14522485.026415002</v>
      </c>
      <c r="O24" s="66">
        <f t="shared" si="4"/>
        <v>7418117.8235850008</v>
      </c>
      <c r="P24" s="66">
        <f t="shared" si="5"/>
        <v>21940602.850000001</v>
      </c>
    </row>
    <row r="25" spans="1:16" s="66" customFormat="1" x14ac:dyDescent="0.25">
      <c r="A25" s="65">
        <v>44197</v>
      </c>
      <c r="D25" s="66">
        <f t="shared" ref="D25:D84" si="8">SUM(B25:C25)</f>
        <v>0</v>
      </c>
      <c r="J25" s="66">
        <f t="shared" si="6"/>
        <v>0</v>
      </c>
      <c r="K25" s="66">
        <f t="shared" si="7"/>
        <v>0</v>
      </c>
      <c r="N25" s="66">
        <f t="shared" si="3"/>
        <v>14522485.026415002</v>
      </c>
      <c r="O25" s="66">
        <f t="shared" si="4"/>
        <v>7418117.8235850008</v>
      </c>
      <c r="P25" s="66">
        <f t="shared" si="5"/>
        <v>21940602.850000001</v>
      </c>
    </row>
    <row r="26" spans="1:16" s="66" customFormat="1" x14ac:dyDescent="0.25">
      <c r="A26" s="65">
        <v>44228</v>
      </c>
      <c r="D26" s="66">
        <f t="shared" si="8"/>
        <v>0</v>
      </c>
      <c r="J26" s="66">
        <f t="shared" si="6"/>
        <v>0</v>
      </c>
      <c r="K26" s="66">
        <f t="shared" si="7"/>
        <v>0</v>
      </c>
      <c r="N26" s="66">
        <f t="shared" si="3"/>
        <v>14522485.026415002</v>
      </c>
      <c r="O26" s="66">
        <f t="shared" si="4"/>
        <v>7418117.8235850008</v>
      </c>
      <c r="P26" s="66">
        <f t="shared" si="5"/>
        <v>21940602.850000001</v>
      </c>
    </row>
    <row r="27" spans="1:16" s="66" customFormat="1" x14ac:dyDescent="0.25">
      <c r="A27" s="65">
        <v>44256</v>
      </c>
      <c r="D27" s="66">
        <f t="shared" si="8"/>
        <v>0</v>
      </c>
      <c r="J27" s="66">
        <f t="shared" si="6"/>
        <v>0</v>
      </c>
      <c r="K27" s="66">
        <f t="shared" si="7"/>
        <v>0</v>
      </c>
      <c r="N27" s="66">
        <f t="shared" si="3"/>
        <v>14522485.026415002</v>
      </c>
      <c r="O27" s="66">
        <f t="shared" si="4"/>
        <v>7418117.8235850008</v>
      </c>
      <c r="P27" s="66">
        <f t="shared" si="5"/>
        <v>21940602.850000001</v>
      </c>
    </row>
    <row r="28" spans="1:16" s="66" customFormat="1" x14ac:dyDescent="0.25">
      <c r="A28" s="65">
        <v>44287</v>
      </c>
      <c r="D28" s="66">
        <f t="shared" si="8"/>
        <v>0</v>
      </c>
      <c r="J28" s="66">
        <f t="shared" si="6"/>
        <v>0</v>
      </c>
      <c r="K28" s="66">
        <f t="shared" si="7"/>
        <v>0</v>
      </c>
      <c r="N28" s="66">
        <f t="shared" si="3"/>
        <v>14522485.026415002</v>
      </c>
      <c r="O28" s="66">
        <f t="shared" si="4"/>
        <v>7418117.8235850008</v>
      </c>
      <c r="P28" s="66">
        <f t="shared" si="5"/>
        <v>21940602.850000001</v>
      </c>
    </row>
    <row r="29" spans="1:16" s="66" customFormat="1" x14ac:dyDescent="0.25">
      <c r="A29" s="65">
        <v>44317</v>
      </c>
      <c r="D29" s="66">
        <f t="shared" si="8"/>
        <v>0</v>
      </c>
      <c r="J29" s="66">
        <f t="shared" si="6"/>
        <v>0</v>
      </c>
      <c r="K29" s="66">
        <f t="shared" si="7"/>
        <v>0</v>
      </c>
      <c r="N29" s="66">
        <f t="shared" si="3"/>
        <v>14522485.026415002</v>
      </c>
      <c r="O29" s="66">
        <f t="shared" si="4"/>
        <v>7418117.8235850008</v>
      </c>
      <c r="P29" s="66">
        <f t="shared" si="5"/>
        <v>21940602.850000001</v>
      </c>
    </row>
    <row r="30" spans="1:16" s="66" customFormat="1" x14ac:dyDescent="0.25">
      <c r="A30" s="65">
        <v>44348</v>
      </c>
      <c r="D30" s="66">
        <f t="shared" si="8"/>
        <v>0</v>
      </c>
      <c r="J30" s="66">
        <f t="shared" si="6"/>
        <v>0</v>
      </c>
      <c r="K30" s="66">
        <f t="shared" si="7"/>
        <v>0</v>
      </c>
      <c r="N30" s="66">
        <f t="shared" si="3"/>
        <v>14522485.026415002</v>
      </c>
      <c r="O30" s="66">
        <f t="shared" si="4"/>
        <v>7418117.8235850008</v>
      </c>
      <c r="P30" s="66">
        <f t="shared" si="5"/>
        <v>21940602.850000001</v>
      </c>
    </row>
    <row r="31" spans="1:16" s="66" customFormat="1" x14ac:dyDescent="0.25">
      <c r="A31" s="65">
        <v>44378</v>
      </c>
      <c r="D31" s="66">
        <f t="shared" si="8"/>
        <v>0</v>
      </c>
      <c r="J31" s="66">
        <f t="shared" si="6"/>
        <v>0</v>
      </c>
      <c r="K31" s="66">
        <f t="shared" si="7"/>
        <v>0</v>
      </c>
      <c r="N31" s="66">
        <f t="shared" si="3"/>
        <v>14522485.026415002</v>
      </c>
      <c r="O31" s="66">
        <f t="shared" si="4"/>
        <v>7418117.8235850008</v>
      </c>
      <c r="P31" s="66">
        <f t="shared" si="5"/>
        <v>21940602.850000001</v>
      </c>
    </row>
    <row r="32" spans="1:16" s="66" customFormat="1" x14ac:dyDescent="0.25">
      <c r="A32" s="65">
        <v>44409</v>
      </c>
      <c r="D32" s="66">
        <f t="shared" si="8"/>
        <v>0</v>
      </c>
      <c r="J32" s="66">
        <f t="shared" si="6"/>
        <v>0</v>
      </c>
      <c r="K32" s="66">
        <f t="shared" si="7"/>
        <v>0</v>
      </c>
      <c r="N32" s="66">
        <f t="shared" si="3"/>
        <v>14522485.026415002</v>
      </c>
      <c r="O32" s="66">
        <f t="shared" si="4"/>
        <v>7418117.8235850008</v>
      </c>
      <c r="P32" s="66">
        <f t="shared" si="5"/>
        <v>21940602.850000001</v>
      </c>
    </row>
    <row r="33" spans="1:16" s="66" customFormat="1" x14ac:dyDescent="0.25">
      <c r="A33" s="65">
        <v>44440</v>
      </c>
      <c r="D33" s="66">
        <f t="shared" si="8"/>
        <v>0</v>
      </c>
      <c r="J33" s="66">
        <f t="shared" si="6"/>
        <v>0</v>
      </c>
      <c r="K33" s="66">
        <f t="shared" si="7"/>
        <v>0</v>
      </c>
      <c r="N33" s="66">
        <f t="shared" si="3"/>
        <v>14522485.026415002</v>
      </c>
      <c r="O33" s="66">
        <f t="shared" si="4"/>
        <v>7418117.8235850008</v>
      </c>
      <c r="P33" s="66">
        <f t="shared" si="5"/>
        <v>21940602.850000001</v>
      </c>
    </row>
    <row r="34" spans="1:16" s="66" customFormat="1" x14ac:dyDescent="0.25">
      <c r="A34" s="65">
        <v>44470</v>
      </c>
      <c r="D34" s="66">
        <f t="shared" si="8"/>
        <v>0</v>
      </c>
      <c r="J34" s="66">
        <f t="shared" si="6"/>
        <v>0</v>
      </c>
      <c r="K34" s="66">
        <f t="shared" si="7"/>
        <v>0</v>
      </c>
      <c r="N34" s="66">
        <f t="shared" si="3"/>
        <v>14522485.026415002</v>
      </c>
      <c r="O34" s="66">
        <f t="shared" si="4"/>
        <v>7418117.8235850008</v>
      </c>
      <c r="P34" s="66">
        <f t="shared" si="5"/>
        <v>21940602.850000001</v>
      </c>
    </row>
    <row r="35" spans="1:16" s="66" customFormat="1" x14ac:dyDescent="0.25">
      <c r="A35" s="65">
        <v>44501</v>
      </c>
      <c r="D35" s="66">
        <f t="shared" si="8"/>
        <v>0</v>
      </c>
      <c r="J35" s="66">
        <f t="shared" si="6"/>
        <v>0</v>
      </c>
      <c r="K35" s="66">
        <f t="shared" si="7"/>
        <v>0</v>
      </c>
      <c r="N35" s="66">
        <f t="shared" si="3"/>
        <v>14522485.026415002</v>
      </c>
      <c r="O35" s="66">
        <f t="shared" si="4"/>
        <v>7418117.8235850008</v>
      </c>
      <c r="P35" s="66">
        <f t="shared" si="5"/>
        <v>21940602.850000001</v>
      </c>
    </row>
    <row r="36" spans="1:16" s="66" customFormat="1" x14ac:dyDescent="0.25">
      <c r="A36" s="65">
        <v>44531</v>
      </c>
      <c r="D36" s="66">
        <f t="shared" si="8"/>
        <v>0</v>
      </c>
      <c r="J36" s="66">
        <f t="shared" si="6"/>
        <v>0</v>
      </c>
      <c r="K36" s="66">
        <f t="shared" si="7"/>
        <v>0</v>
      </c>
      <c r="N36" s="66">
        <f t="shared" si="3"/>
        <v>14522485.026415002</v>
      </c>
      <c r="O36" s="66">
        <f t="shared" si="4"/>
        <v>7418117.8235850008</v>
      </c>
      <c r="P36" s="66">
        <f t="shared" si="5"/>
        <v>21940602.850000001</v>
      </c>
    </row>
    <row r="37" spans="1:16" s="66" customFormat="1" x14ac:dyDescent="0.25">
      <c r="A37" s="65">
        <v>44562</v>
      </c>
      <c r="D37" s="66">
        <f t="shared" si="8"/>
        <v>0</v>
      </c>
      <c r="J37" s="66">
        <f t="shared" si="6"/>
        <v>0</v>
      </c>
      <c r="K37" s="66">
        <f t="shared" si="7"/>
        <v>0</v>
      </c>
      <c r="N37" s="66">
        <f t="shared" si="3"/>
        <v>14522485.026415002</v>
      </c>
      <c r="O37" s="66">
        <f t="shared" si="4"/>
        <v>7418117.8235850008</v>
      </c>
      <c r="P37" s="66">
        <f t="shared" si="5"/>
        <v>21940602.850000001</v>
      </c>
    </row>
    <row r="38" spans="1:16" s="66" customFormat="1" x14ac:dyDescent="0.25">
      <c r="A38" s="65">
        <v>44593</v>
      </c>
      <c r="D38" s="66">
        <f t="shared" si="8"/>
        <v>0</v>
      </c>
      <c r="J38" s="66">
        <f t="shared" si="6"/>
        <v>0</v>
      </c>
      <c r="K38" s="66">
        <f t="shared" si="7"/>
        <v>0</v>
      </c>
      <c r="N38" s="66">
        <f t="shared" si="3"/>
        <v>14522485.026415002</v>
      </c>
      <c r="O38" s="66">
        <f t="shared" si="4"/>
        <v>7418117.8235850008</v>
      </c>
      <c r="P38" s="66">
        <f t="shared" si="5"/>
        <v>21940602.850000001</v>
      </c>
    </row>
    <row r="39" spans="1:16" s="66" customFormat="1" x14ac:dyDescent="0.25">
      <c r="A39" s="65">
        <v>44621</v>
      </c>
      <c r="D39" s="66">
        <f t="shared" si="8"/>
        <v>0</v>
      </c>
      <c r="J39" s="66">
        <f t="shared" si="6"/>
        <v>0</v>
      </c>
      <c r="K39" s="66">
        <f t="shared" si="7"/>
        <v>0</v>
      </c>
      <c r="N39" s="66">
        <f t="shared" si="3"/>
        <v>14522485.026415002</v>
      </c>
      <c r="O39" s="66">
        <f t="shared" si="4"/>
        <v>7418117.8235850008</v>
      </c>
      <c r="P39" s="66">
        <f t="shared" si="5"/>
        <v>21940602.850000001</v>
      </c>
    </row>
    <row r="40" spans="1:16" s="66" customFormat="1" x14ac:dyDescent="0.25">
      <c r="A40" s="65">
        <v>44652</v>
      </c>
      <c r="D40" s="66">
        <f t="shared" si="8"/>
        <v>0</v>
      </c>
      <c r="J40" s="66">
        <f t="shared" si="6"/>
        <v>0</v>
      </c>
      <c r="K40" s="66">
        <f t="shared" si="7"/>
        <v>0</v>
      </c>
      <c r="N40" s="66">
        <f t="shared" si="3"/>
        <v>14522485.026415002</v>
      </c>
      <c r="O40" s="66">
        <f t="shared" si="4"/>
        <v>7418117.8235850008</v>
      </c>
      <c r="P40" s="66">
        <f t="shared" si="5"/>
        <v>21940602.850000001</v>
      </c>
    </row>
    <row r="41" spans="1:16" s="66" customFormat="1" x14ac:dyDescent="0.25">
      <c r="A41" s="65">
        <v>44682</v>
      </c>
      <c r="D41" s="66">
        <f t="shared" si="8"/>
        <v>0</v>
      </c>
      <c r="J41" s="66">
        <f t="shared" si="6"/>
        <v>0</v>
      </c>
      <c r="K41" s="66">
        <f t="shared" si="7"/>
        <v>0</v>
      </c>
      <c r="N41" s="66">
        <f t="shared" si="3"/>
        <v>14522485.026415002</v>
      </c>
      <c r="O41" s="66">
        <f t="shared" si="4"/>
        <v>7418117.8235850008</v>
      </c>
      <c r="P41" s="66">
        <f t="shared" si="5"/>
        <v>21940602.850000001</v>
      </c>
    </row>
    <row r="42" spans="1:16" s="66" customFormat="1" x14ac:dyDescent="0.25">
      <c r="A42" s="65">
        <v>44713</v>
      </c>
      <c r="D42" s="66">
        <f t="shared" si="8"/>
        <v>0</v>
      </c>
      <c r="J42" s="66">
        <f t="shared" si="6"/>
        <v>0</v>
      </c>
      <c r="K42" s="66">
        <f t="shared" si="7"/>
        <v>0</v>
      </c>
      <c r="N42" s="66">
        <f t="shared" si="3"/>
        <v>14522485.026415002</v>
      </c>
      <c r="O42" s="66">
        <f t="shared" si="4"/>
        <v>7418117.8235850008</v>
      </c>
      <c r="P42" s="66">
        <f t="shared" si="5"/>
        <v>21940602.850000001</v>
      </c>
    </row>
    <row r="43" spans="1:16" s="66" customFormat="1" x14ac:dyDescent="0.25">
      <c r="A43" s="65">
        <v>44743</v>
      </c>
      <c r="D43" s="66">
        <f t="shared" si="8"/>
        <v>0</v>
      </c>
      <c r="J43" s="66">
        <f t="shared" si="6"/>
        <v>0</v>
      </c>
      <c r="K43" s="66">
        <f t="shared" si="7"/>
        <v>0</v>
      </c>
      <c r="N43" s="66">
        <f t="shared" si="3"/>
        <v>14522485.026415002</v>
      </c>
      <c r="O43" s="66">
        <f t="shared" si="4"/>
        <v>7418117.8235850008</v>
      </c>
      <c r="P43" s="66">
        <f t="shared" si="5"/>
        <v>21940602.850000001</v>
      </c>
    </row>
    <row r="44" spans="1:16" s="66" customFormat="1" x14ac:dyDescent="0.25">
      <c r="A44" s="65">
        <v>44774</v>
      </c>
      <c r="D44" s="66">
        <f t="shared" si="8"/>
        <v>0</v>
      </c>
      <c r="J44" s="66">
        <f t="shared" si="6"/>
        <v>0</v>
      </c>
      <c r="K44" s="66">
        <f t="shared" si="7"/>
        <v>0</v>
      </c>
      <c r="N44" s="66">
        <f t="shared" si="3"/>
        <v>14522485.026415002</v>
      </c>
      <c r="O44" s="66">
        <f t="shared" si="4"/>
        <v>7418117.8235850008</v>
      </c>
      <c r="P44" s="66">
        <f t="shared" si="5"/>
        <v>21940602.850000001</v>
      </c>
    </row>
    <row r="45" spans="1:16" s="66" customFormat="1" x14ac:dyDescent="0.25">
      <c r="A45" s="65">
        <v>44805</v>
      </c>
      <c r="D45" s="66">
        <f t="shared" si="8"/>
        <v>0</v>
      </c>
      <c r="J45" s="66">
        <f t="shared" si="6"/>
        <v>0</v>
      </c>
      <c r="K45" s="66">
        <f t="shared" si="7"/>
        <v>0</v>
      </c>
      <c r="N45" s="66">
        <f t="shared" si="3"/>
        <v>14522485.026415002</v>
      </c>
      <c r="O45" s="66">
        <f t="shared" si="4"/>
        <v>7418117.8235850008</v>
      </c>
      <c r="P45" s="66">
        <f t="shared" si="5"/>
        <v>21940602.850000001</v>
      </c>
    </row>
    <row r="46" spans="1:16" s="66" customFormat="1" x14ac:dyDescent="0.25">
      <c r="A46" s="65">
        <v>44835</v>
      </c>
      <c r="D46" s="66">
        <f t="shared" si="8"/>
        <v>0</v>
      </c>
      <c r="J46" s="66">
        <f t="shared" si="6"/>
        <v>0</v>
      </c>
      <c r="K46" s="66">
        <f t="shared" si="7"/>
        <v>0</v>
      </c>
      <c r="N46" s="66">
        <f t="shared" si="3"/>
        <v>14522485.026415002</v>
      </c>
      <c r="O46" s="66">
        <f t="shared" si="4"/>
        <v>7418117.8235850008</v>
      </c>
      <c r="P46" s="66">
        <f t="shared" si="5"/>
        <v>21940602.850000001</v>
      </c>
    </row>
    <row r="47" spans="1:16" s="66" customFormat="1" x14ac:dyDescent="0.25">
      <c r="A47" s="65">
        <v>44866</v>
      </c>
      <c r="D47" s="66">
        <f t="shared" si="8"/>
        <v>0</v>
      </c>
      <c r="J47" s="66">
        <f t="shared" si="6"/>
        <v>0</v>
      </c>
      <c r="K47" s="66">
        <f t="shared" si="7"/>
        <v>0</v>
      </c>
      <c r="N47" s="66">
        <f t="shared" si="3"/>
        <v>14522485.026415002</v>
      </c>
      <c r="O47" s="66">
        <f t="shared" si="4"/>
        <v>7418117.8235850008</v>
      </c>
      <c r="P47" s="66">
        <f t="shared" si="5"/>
        <v>21940602.850000001</v>
      </c>
    </row>
    <row r="48" spans="1:16" s="66" customFormat="1" x14ac:dyDescent="0.25">
      <c r="A48" s="65">
        <v>44896</v>
      </c>
      <c r="D48" s="66">
        <f t="shared" si="8"/>
        <v>0</v>
      </c>
      <c r="J48" s="66">
        <f t="shared" si="6"/>
        <v>0</v>
      </c>
      <c r="K48" s="66">
        <f t="shared" si="7"/>
        <v>0</v>
      </c>
      <c r="N48" s="66">
        <f t="shared" si="3"/>
        <v>14522485.026415002</v>
      </c>
      <c r="O48" s="66">
        <f t="shared" si="4"/>
        <v>7418117.8235850008</v>
      </c>
      <c r="P48" s="66">
        <f t="shared" si="5"/>
        <v>21940602.850000001</v>
      </c>
    </row>
    <row r="49" spans="1:16" s="66" customFormat="1" x14ac:dyDescent="0.25">
      <c r="A49" s="65">
        <v>44927</v>
      </c>
      <c r="D49" s="66">
        <f t="shared" si="8"/>
        <v>0</v>
      </c>
      <c r="J49" s="66">
        <f t="shared" si="6"/>
        <v>0</v>
      </c>
      <c r="K49" s="66">
        <f t="shared" si="7"/>
        <v>0</v>
      </c>
      <c r="N49" s="66">
        <f t="shared" si="3"/>
        <v>14522485.026415002</v>
      </c>
      <c r="O49" s="66">
        <f t="shared" si="4"/>
        <v>7418117.8235850008</v>
      </c>
      <c r="P49" s="66">
        <f t="shared" si="5"/>
        <v>21940602.850000001</v>
      </c>
    </row>
    <row r="50" spans="1:16" s="66" customFormat="1" x14ac:dyDescent="0.25">
      <c r="A50" s="65">
        <v>44958</v>
      </c>
      <c r="D50" s="66">
        <f t="shared" si="8"/>
        <v>0</v>
      </c>
      <c r="J50" s="66">
        <f t="shared" si="6"/>
        <v>0</v>
      </c>
      <c r="K50" s="66">
        <f t="shared" si="7"/>
        <v>0</v>
      </c>
      <c r="N50" s="66">
        <f t="shared" si="3"/>
        <v>14522485.026415002</v>
      </c>
      <c r="O50" s="66">
        <f t="shared" si="4"/>
        <v>7418117.8235850008</v>
      </c>
      <c r="P50" s="66">
        <f t="shared" si="5"/>
        <v>21940602.850000001</v>
      </c>
    </row>
    <row r="51" spans="1:16" s="66" customFormat="1" x14ac:dyDescent="0.25">
      <c r="A51" s="65">
        <v>44986</v>
      </c>
      <c r="D51" s="66">
        <f t="shared" si="8"/>
        <v>0</v>
      </c>
      <c r="J51" s="66">
        <f t="shared" si="6"/>
        <v>0</v>
      </c>
      <c r="K51" s="66">
        <f t="shared" si="7"/>
        <v>0</v>
      </c>
      <c r="N51" s="66">
        <f t="shared" si="3"/>
        <v>14522485.026415002</v>
      </c>
      <c r="O51" s="66">
        <f t="shared" si="4"/>
        <v>7418117.8235850008</v>
      </c>
      <c r="P51" s="66">
        <f t="shared" si="5"/>
        <v>21940602.850000001</v>
      </c>
    </row>
    <row r="52" spans="1:16" s="66" customFormat="1" x14ac:dyDescent="0.25">
      <c r="A52" s="65">
        <v>45017</v>
      </c>
      <c r="D52" s="66">
        <f t="shared" si="8"/>
        <v>0</v>
      </c>
      <c r="J52" s="66">
        <f t="shared" si="6"/>
        <v>0</v>
      </c>
      <c r="K52" s="66">
        <f t="shared" si="7"/>
        <v>0</v>
      </c>
      <c r="N52" s="66">
        <f t="shared" si="3"/>
        <v>14522485.026415002</v>
      </c>
      <c r="O52" s="66">
        <f t="shared" si="4"/>
        <v>7418117.8235850008</v>
      </c>
      <c r="P52" s="66">
        <f t="shared" si="5"/>
        <v>21940602.850000001</v>
      </c>
    </row>
    <row r="53" spans="1:16" s="66" customFormat="1" x14ac:dyDescent="0.25">
      <c r="A53" s="65">
        <v>45047</v>
      </c>
      <c r="D53" s="66">
        <f t="shared" si="8"/>
        <v>0</v>
      </c>
      <c r="J53" s="66">
        <f t="shared" si="6"/>
        <v>0</v>
      </c>
      <c r="K53" s="66">
        <f t="shared" si="7"/>
        <v>0</v>
      </c>
      <c r="N53" s="66">
        <f t="shared" si="3"/>
        <v>14522485.026415002</v>
      </c>
      <c r="O53" s="66">
        <f t="shared" si="4"/>
        <v>7418117.8235850008</v>
      </c>
      <c r="P53" s="66">
        <f t="shared" si="5"/>
        <v>21940602.850000001</v>
      </c>
    </row>
    <row r="54" spans="1:16" s="66" customFormat="1" x14ac:dyDescent="0.25">
      <c r="A54" s="65">
        <v>45078</v>
      </c>
      <c r="D54" s="66">
        <f t="shared" si="8"/>
        <v>0</v>
      </c>
      <c r="J54" s="66">
        <f t="shared" si="6"/>
        <v>0</v>
      </c>
      <c r="K54" s="66">
        <f t="shared" si="7"/>
        <v>0</v>
      </c>
      <c r="N54" s="66">
        <f t="shared" si="3"/>
        <v>14522485.026415002</v>
      </c>
      <c r="O54" s="66">
        <f t="shared" si="4"/>
        <v>7418117.8235850008</v>
      </c>
      <c r="P54" s="66">
        <f t="shared" si="5"/>
        <v>21940602.850000001</v>
      </c>
    </row>
    <row r="55" spans="1:16" s="66" customFormat="1" x14ac:dyDescent="0.25">
      <c r="A55" s="65">
        <v>45108</v>
      </c>
      <c r="D55" s="66">
        <f t="shared" si="8"/>
        <v>0</v>
      </c>
      <c r="J55" s="66">
        <f t="shared" si="6"/>
        <v>0</v>
      </c>
      <c r="K55" s="66">
        <f t="shared" si="7"/>
        <v>0</v>
      </c>
      <c r="N55" s="66">
        <f t="shared" si="3"/>
        <v>14522485.026415002</v>
      </c>
      <c r="O55" s="66">
        <f t="shared" si="4"/>
        <v>7418117.8235850008</v>
      </c>
      <c r="P55" s="66">
        <f t="shared" si="5"/>
        <v>21940602.850000001</v>
      </c>
    </row>
    <row r="56" spans="1:16" s="66" customFormat="1" x14ac:dyDescent="0.25">
      <c r="A56" s="65">
        <v>45139</v>
      </c>
      <c r="D56" s="66">
        <f t="shared" si="8"/>
        <v>0</v>
      </c>
      <c r="J56" s="66">
        <f t="shared" si="6"/>
        <v>0</v>
      </c>
      <c r="K56" s="66">
        <f t="shared" si="7"/>
        <v>0</v>
      </c>
      <c r="N56" s="66">
        <f t="shared" si="3"/>
        <v>14522485.026415002</v>
      </c>
      <c r="O56" s="66">
        <f t="shared" si="4"/>
        <v>7418117.8235850008</v>
      </c>
      <c r="P56" s="66">
        <f t="shared" si="5"/>
        <v>21940602.850000001</v>
      </c>
    </row>
    <row r="57" spans="1:16" s="66" customFormat="1" x14ac:dyDescent="0.25">
      <c r="A57" s="65">
        <v>45170</v>
      </c>
      <c r="D57" s="66">
        <f t="shared" si="8"/>
        <v>0</v>
      </c>
      <c r="J57" s="66">
        <f t="shared" si="6"/>
        <v>0</v>
      </c>
      <c r="K57" s="66">
        <f t="shared" si="7"/>
        <v>0</v>
      </c>
      <c r="N57" s="66">
        <f t="shared" si="3"/>
        <v>14522485.026415002</v>
      </c>
      <c r="O57" s="66">
        <f t="shared" si="4"/>
        <v>7418117.8235850008</v>
      </c>
      <c r="P57" s="66">
        <f t="shared" si="5"/>
        <v>21940602.850000001</v>
      </c>
    </row>
    <row r="58" spans="1:16" s="66" customFormat="1" x14ac:dyDescent="0.25">
      <c r="A58" s="65">
        <v>45200</v>
      </c>
      <c r="D58" s="66">
        <f t="shared" si="8"/>
        <v>0</v>
      </c>
      <c r="J58" s="66">
        <f t="shared" si="6"/>
        <v>0</v>
      </c>
      <c r="K58" s="66">
        <f t="shared" si="7"/>
        <v>0</v>
      </c>
      <c r="N58" s="66">
        <f t="shared" si="3"/>
        <v>14522485.026415002</v>
      </c>
      <c r="O58" s="66">
        <f t="shared" si="4"/>
        <v>7418117.8235850008</v>
      </c>
      <c r="P58" s="66">
        <f t="shared" si="5"/>
        <v>21940602.850000001</v>
      </c>
    </row>
    <row r="59" spans="1:16" s="66" customFormat="1" x14ac:dyDescent="0.25">
      <c r="A59" s="65">
        <v>45231</v>
      </c>
      <c r="D59" s="66">
        <f t="shared" si="8"/>
        <v>0</v>
      </c>
      <c r="J59" s="66">
        <f t="shared" si="6"/>
        <v>0</v>
      </c>
      <c r="K59" s="66">
        <f t="shared" si="7"/>
        <v>0</v>
      </c>
      <c r="N59" s="66">
        <f t="shared" si="3"/>
        <v>14522485.026415002</v>
      </c>
      <c r="O59" s="66">
        <f t="shared" si="4"/>
        <v>7418117.8235850008</v>
      </c>
      <c r="P59" s="66">
        <f t="shared" si="5"/>
        <v>21940602.850000001</v>
      </c>
    </row>
    <row r="60" spans="1:16" s="66" customFormat="1" x14ac:dyDescent="0.25">
      <c r="A60" s="65">
        <v>45261</v>
      </c>
      <c r="D60" s="66">
        <f t="shared" si="8"/>
        <v>0</v>
      </c>
      <c r="J60" s="66">
        <f t="shared" si="6"/>
        <v>0</v>
      </c>
      <c r="K60" s="66">
        <f t="shared" si="7"/>
        <v>0</v>
      </c>
      <c r="N60" s="66">
        <f t="shared" si="3"/>
        <v>14522485.026415002</v>
      </c>
      <c r="O60" s="66">
        <f t="shared" si="4"/>
        <v>7418117.8235850008</v>
      </c>
      <c r="P60" s="66">
        <f t="shared" si="5"/>
        <v>21940602.850000001</v>
      </c>
    </row>
    <row r="61" spans="1:16" s="66" customFormat="1" x14ac:dyDescent="0.25">
      <c r="A61" s="65">
        <v>45292</v>
      </c>
      <c r="D61" s="66">
        <f t="shared" si="8"/>
        <v>0</v>
      </c>
      <c r="J61" s="66">
        <f t="shared" si="6"/>
        <v>0</v>
      </c>
      <c r="K61" s="66">
        <f t="shared" si="7"/>
        <v>0</v>
      </c>
      <c r="N61" s="66">
        <f t="shared" si="3"/>
        <v>14522485.026415002</v>
      </c>
      <c r="O61" s="66">
        <f t="shared" si="4"/>
        <v>7418117.8235850008</v>
      </c>
      <c r="P61" s="66">
        <f t="shared" si="5"/>
        <v>21940602.850000001</v>
      </c>
    </row>
    <row r="62" spans="1:16" s="66" customFormat="1" x14ac:dyDescent="0.25">
      <c r="A62" s="65">
        <v>45323</v>
      </c>
      <c r="D62" s="66">
        <f t="shared" si="8"/>
        <v>0</v>
      </c>
      <c r="J62" s="66">
        <f t="shared" si="6"/>
        <v>0</v>
      </c>
      <c r="K62" s="66">
        <f t="shared" si="7"/>
        <v>0</v>
      </c>
      <c r="N62" s="66">
        <f t="shared" si="3"/>
        <v>14522485.026415002</v>
      </c>
      <c r="O62" s="66">
        <f t="shared" si="4"/>
        <v>7418117.8235850008</v>
      </c>
      <c r="P62" s="66">
        <f t="shared" si="5"/>
        <v>21940602.850000001</v>
      </c>
    </row>
    <row r="63" spans="1:16" s="66" customFormat="1" x14ac:dyDescent="0.25">
      <c r="A63" s="65">
        <v>45352</v>
      </c>
      <c r="D63" s="66">
        <f t="shared" si="8"/>
        <v>0</v>
      </c>
      <c r="J63" s="66">
        <f t="shared" si="6"/>
        <v>0</v>
      </c>
      <c r="K63" s="66">
        <f t="shared" si="7"/>
        <v>0</v>
      </c>
      <c r="N63" s="66">
        <f t="shared" si="3"/>
        <v>14522485.026415002</v>
      </c>
      <c r="O63" s="66">
        <f t="shared" si="4"/>
        <v>7418117.8235850008</v>
      </c>
      <c r="P63" s="66">
        <f t="shared" si="5"/>
        <v>21940602.850000001</v>
      </c>
    </row>
    <row r="64" spans="1:16" s="66" customFormat="1" x14ac:dyDescent="0.25">
      <c r="A64" s="65">
        <v>45383</v>
      </c>
      <c r="D64" s="66">
        <f t="shared" si="8"/>
        <v>0</v>
      </c>
      <c r="J64" s="66">
        <f t="shared" si="6"/>
        <v>0</v>
      </c>
      <c r="K64" s="66">
        <f t="shared" si="7"/>
        <v>0</v>
      </c>
      <c r="N64" s="66">
        <f t="shared" si="3"/>
        <v>14522485.026415002</v>
      </c>
      <c r="O64" s="66">
        <f t="shared" si="4"/>
        <v>7418117.8235850008</v>
      </c>
      <c r="P64" s="66">
        <f t="shared" si="5"/>
        <v>21940602.850000001</v>
      </c>
    </row>
    <row r="65" spans="1:16" s="66" customFormat="1" x14ac:dyDescent="0.25">
      <c r="A65" s="65">
        <v>45413</v>
      </c>
      <c r="D65" s="66">
        <f t="shared" si="8"/>
        <v>0</v>
      </c>
      <c r="J65" s="66">
        <f t="shared" si="6"/>
        <v>0</v>
      </c>
      <c r="K65" s="66">
        <f t="shared" si="7"/>
        <v>0</v>
      </c>
      <c r="N65" s="66">
        <f t="shared" si="3"/>
        <v>14522485.026415002</v>
      </c>
      <c r="O65" s="66">
        <f t="shared" si="4"/>
        <v>7418117.8235850008</v>
      </c>
      <c r="P65" s="66">
        <f t="shared" si="5"/>
        <v>21940602.850000001</v>
      </c>
    </row>
    <row r="66" spans="1:16" s="66" customFormat="1" x14ac:dyDescent="0.25">
      <c r="A66" s="65">
        <v>45444</v>
      </c>
      <c r="D66" s="66">
        <f t="shared" si="8"/>
        <v>0</v>
      </c>
      <c r="J66" s="66">
        <f t="shared" si="6"/>
        <v>0</v>
      </c>
      <c r="K66" s="66">
        <f t="shared" si="7"/>
        <v>0</v>
      </c>
      <c r="N66" s="66">
        <f t="shared" si="3"/>
        <v>14522485.026415002</v>
      </c>
      <c r="O66" s="66">
        <f t="shared" si="4"/>
        <v>7418117.8235850008</v>
      </c>
      <c r="P66" s="66">
        <f t="shared" si="5"/>
        <v>21940602.850000001</v>
      </c>
    </row>
    <row r="67" spans="1:16" s="66" customFormat="1" x14ac:dyDescent="0.25">
      <c r="A67" s="65">
        <v>45474</v>
      </c>
      <c r="D67" s="66">
        <f t="shared" si="8"/>
        <v>0</v>
      </c>
      <c r="J67" s="66">
        <f t="shared" si="6"/>
        <v>0</v>
      </c>
      <c r="K67" s="66">
        <f t="shared" si="7"/>
        <v>0</v>
      </c>
      <c r="N67" s="66">
        <f t="shared" si="3"/>
        <v>14522485.026415002</v>
      </c>
      <c r="O67" s="66">
        <f t="shared" si="4"/>
        <v>7418117.8235850008</v>
      </c>
      <c r="P67" s="66">
        <f t="shared" si="5"/>
        <v>21940602.850000001</v>
      </c>
    </row>
    <row r="68" spans="1:16" s="66" customFormat="1" x14ac:dyDescent="0.25">
      <c r="A68" s="65">
        <v>45505</v>
      </c>
      <c r="D68" s="66">
        <f t="shared" si="8"/>
        <v>0</v>
      </c>
      <c r="J68" s="66">
        <f t="shared" si="6"/>
        <v>0</v>
      </c>
      <c r="K68" s="66">
        <f t="shared" si="7"/>
        <v>0</v>
      </c>
      <c r="N68" s="66">
        <f t="shared" si="3"/>
        <v>14522485.026415002</v>
      </c>
      <c r="O68" s="66">
        <f t="shared" si="4"/>
        <v>7418117.8235850008</v>
      </c>
      <c r="P68" s="66">
        <f t="shared" si="5"/>
        <v>21940602.850000001</v>
      </c>
    </row>
    <row r="69" spans="1:16" s="66" customFormat="1" x14ac:dyDescent="0.25">
      <c r="A69" s="65">
        <v>45536</v>
      </c>
      <c r="D69" s="66">
        <f t="shared" si="8"/>
        <v>0</v>
      </c>
      <c r="J69" s="66">
        <f t="shared" si="6"/>
        <v>0</v>
      </c>
      <c r="K69" s="66">
        <f t="shared" si="7"/>
        <v>0</v>
      </c>
      <c r="N69" s="66">
        <f t="shared" si="3"/>
        <v>14522485.026415002</v>
      </c>
      <c r="O69" s="66">
        <f t="shared" si="4"/>
        <v>7418117.8235850008</v>
      </c>
      <c r="P69" s="66">
        <f t="shared" si="5"/>
        <v>21940602.850000001</v>
      </c>
    </row>
    <row r="70" spans="1:16" s="66" customFormat="1" x14ac:dyDescent="0.25">
      <c r="A70" s="65">
        <v>45566</v>
      </c>
      <c r="D70" s="66">
        <f t="shared" si="8"/>
        <v>0</v>
      </c>
      <c r="J70" s="66">
        <f t="shared" si="6"/>
        <v>0</v>
      </c>
      <c r="K70" s="66">
        <f t="shared" si="7"/>
        <v>0</v>
      </c>
      <c r="N70" s="66">
        <f t="shared" si="3"/>
        <v>14522485.026415002</v>
      </c>
      <c r="O70" s="66">
        <f t="shared" si="4"/>
        <v>7418117.8235850008</v>
      </c>
      <c r="P70" s="66">
        <f t="shared" si="5"/>
        <v>21940602.850000001</v>
      </c>
    </row>
    <row r="71" spans="1:16" s="66" customFormat="1" x14ac:dyDescent="0.25">
      <c r="A71" s="65">
        <v>45597</v>
      </c>
      <c r="D71" s="66">
        <f t="shared" si="8"/>
        <v>0</v>
      </c>
      <c r="J71" s="66">
        <f t="shared" si="6"/>
        <v>0</v>
      </c>
      <c r="K71" s="66">
        <f t="shared" si="7"/>
        <v>0</v>
      </c>
      <c r="N71" s="66">
        <f t="shared" ref="N71:N84" si="9">+P71*$N$3</f>
        <v>14522485.026415002</v>
      </c>
      <c r="O71" s="66">
        <f t="shared" ref="O71:O84" si="10">+P71*$O$3</f>
        <v>7418117.8235850008</v>
      </c>
      <c r="P71" s="66">
        <f t="shared" ref="P71:P84" si="11">+P70+D71-H71+L71</f>
        <v>21940602.850000001</v>
      </c>
    </row>
    <row r="72" spans="1:16" s="66" customFormat="1" x14ac:dyDescent="0.25">
      <c r="A72" s="65">
        <v>45627</v>
      </c>
      <c r="D72" s="66">
        <f t="shared" si="8"/>
        <v>0</v>
      </c>
      <c r="J72" s="66">
        <f t="shared" ref="J72:J84" si="12">+L72*$J$3</f>
        <v>0</v>
      </c>
      <c r="K72" s="66">
        <f t="shared" ref="K72:K84" si="13">+L72*$K$3</f>
        <v>0</v>
      </c>
      <c r="N72" s="66">
        <f t="shared" si="9"/>
        <v>14522485.026415002</v>
      </c>
      <c r="O72" s="66">
        <f t="shared" si="10"/>
        <v>7418117.8235850008</v>
      </c>
      <c r="P72" s="66">
        <f t="shared" si="11"/>
        <v>21940602.850000001</v>
      </c>
    </row>
    <row r="73" spans="1:16" s="66" customFormat="1" x14ac:dyDescent="0.25">
      <c r="A73" s="65">
        <v>45658</v>
      </c>
      <c r="D73" s="66">
        <f t="shared" si="8"/>
        <v>0</v>
      </c>
      <c r="J73" s="66">
        <f t="shared" si="12"/>
        <v>0</v>
      </c>
      <c r="K73" s="66">
        <f t="shared" si="13"/>
        <v>0</v>
      </c>
      <c r="N73" s="66">
        <f t="shared" si="9"/>
        <v>14522485.026415002</v>
      </c>
      <c r="O73" s="66">
        <f t="shared" si="10"/>
        <v>7418117.8235850008</v>
      </c>
      <c r="P73" s="66">
        <f t="shared" si="11"/>
        <v>21940602.850000001</v>
      </c>
    </row>
    <row r="74" spans="1:16" s="66" customFormat="1" x14ac:dyDescent="0.25">
      <c r="A74" s="65">
        <v>45689</v>
      </c>
      <c r="D74" s="66">
        <f t="shared" si="8"/>
        <v>0</v>
      </c>
      <c r="J74" s="66">
        <f t="shared" si="12"/>
        <v>0</v>
      </c>
      <c r="K74" s="66">
        <f t="shared" si="13"/>
        <v>0</v>
      </c>
      <c r="N74" s="66">
        <f t="shared" si="9"/>
        <v>14522485.026415002</v>
      </c>
      <c r="O74" s="66">
        <f t="shared" si="10"/>
        <v>7418117.8235850008</v>
      </c>
      <c r="P74" s="66">
        <f t="shared" si="11"/>
        <v>21940602.850000001</v>
      </c>
    </row>
    <row r="75" spans="1:16" s="66" customFormat="1" x14ac:dyDescent="0.25">
      <c r="A75" s="65">
        <v>45717</v>
      </c>
      <c r="D75" s="66">
        <f t="shared" si="8"/>
        <v>0</v>
      </c>
      <c r="J75" s="66">
        <f t="shared" si="12"/>
        <v>0</v>
      </c>
      <c r="K75" s="66">
        <f t="shared" si="13"/>
        <v>0</v>
      </c>
      <c r="N75" s="66">
        <f t="shared" si="9"/>
        <v>14522485.026415002</v>
      </c>
      <c r="O75" s="66">
        <f t="shared" si="10"/>
        <v>7418117.8235850008</v>
      </c>
      <c r="P75" s="66">
        <f t="shared" si="11"/>
        <v>21940602.850000001</v>
      </c>
    </row>
    <row r="76" spans="1:16" s="66" customFormat="1" x14ac:dyDescent="0.25">
      <c r="A76" s="65">
        <v>45748</v>
      </c>
      <c r="D76" s="66">
        <f t="shared" si="8"/>
        <v>0</v>
      </c>
      <c r="J76" s="66">
        <f t="shared" si="12"/>
        <v>0</v>
      </c>
      <c r="K76" s="66">
        <f t="shared" si="13"/>
        <v>0</v>
      </c>
      <c r="N76" s="66">
        <f t="shared" si="9"/>
        <v>14522485.026415002</v>
      </c>
      <c r="O76" s="66">
        <f t="shared" si="10"/>
        <v>7418117.8235850008</v>
      </c>
      <c r="P76" s="66">
        <f t="shared" si="11"/>
        <v>21940602.850000001</v>
      </c>
    </row>
    <row r="77" spans="1:16" s="66" customFormat="1" x14ac:dyDescent="0.25">
      <c r="A77" s="65">
        <v>45778</v>
      </c>
      <c r="D77" s="66">
        <f t="shared" si="8"/>
        <v>0</v>
      </c>
      <c r="J77" s="66">
        <f t="shared" si="12"/>
        <v>0</v>
      </c>
      <c r="K77" s="66">
        <f t="shared" si="13"/>
        <v>0</v>
      </c>
      <c r="N77" s="66">
        <f t="shared" si="9"/>
        <v>14522485.026415002</v>
      </c>
      <c r="O77" s="66">
        <f t="shared" si="10"/>
        <v>7418117.8235850008</v>
      </c>
      <c r="P77" s="66">
        <f t="shared" si="11"/>
        <v>21940602.850000001</v>
      </c>
    </row>
    <row r="78" spans="1:16" s="66" customFormat="1" x14ac:dyDescent="0.25">
      <c r="A78" s="65">
        <v>45809</v>
      </c>
      <c r="D78" s="66">
        <f t="shared" si="8"/>
        <v>0</v>
      </c>
      <c r="J78" s="66">
        <f t="shared" si="12"/>
        <v>0</v>
      </c>
      <c r="K78" s="66">
        <f t="shared" si="13"/>
        <v>0</v>
      </c>
      <c r="N78" s="66">
        <f t="shared" si="9"/>
        <v>14522485.026415002</v>
      </c>
      <c r="O78" s="66">
        <f t="shared" si="10"/>
        <v>7418117.8235850008</v>
      </c>
      <c r="P78" s="66">
        <f t="shared" si="11"/>
        <v>21940602.850000001</v>
      </c>
    </row>
    <row r="79" spans="1:16" s="66" customFormat="1" x14ac:dyDescent="0.25">
      <c r="A79" s="65">
        <v>45839</v>
      </c>
      <c r="D79" s="66">
        <f t="shared" si="8"/>
        <v>0</v>
      </c>
      <c r="J79" s="66">
        <f t="shared" si="12"/>
        <v>0</v>
      </c>
      <c r="K79" s="66">
        <f t="shared" si="13"/>
        <v>0</v>
      </c>
      <c r="N79" s="66">
        <f t="shared" si="9"/>
        <v>14522485.026415002</v>
      </c>
      <c r="O79" s="66">
        <f t="shared" si="10"/>
        <v>7418117.8235850008</v>
      </c>
      <c r="P79" s="66">
        <f t="shared" si="11"/>
        <v>21940602.850000001</v>
      </c>
    </row>
    <row r="80" spans="1:16" s="66" customFormat="1" x14ac:dyDescent="0.25">
      <c r="A80" s="65">
        <v>45870</v>
      </c>
      <c r="D80" s="66">
        <f t="shared" si="8"/>
        <v>0</v>
      </c>
      <c r="J80" s="66">
        <f t="shared" si="12"/>
        <v>0</v>
      </c>
      <c r="K80" s="66">
        <f t="shared" si="13"/>
        <v>0</v>
      </c>
      <c r="N80" s="66">
        <f t="shared" si="9"/>
        <v>14522485.026415002</v>
      </c>
      <c r="O80" s="66">
        <f t="shared" si="10"/>
        <v>7418117.8235850008</v>
      </c>
      <c r="P80" s="66">
        <f t="shared" si="11"/>
        <v>21940602.850000001</v>
      </c>
    </row>
    <row r="81" spans="1:16" s="66" customFormat="1" x14ac:dyDescent="0.25">
      <c r="A81" s="65">
        <v>45901</v>
      </c>
      <c r="D81" s="66">
        <f t="shared" si="8"/>
        <v>0</v>
      </c>
      <c r="J81" s="66">
        <f t="shared" si="12"/>
        <v>0</v>
      </c>
      <c r="K81" s="66">
        <f t="shared" si="13"/>
        <v>0</v>
      </c>
      <c r="N81" s="66">
        <f t="shared" si="9"/>
        <v>14522485.026415002</v>
      </c>
      <c r="O81" s="66">
        <f t="shared" si="10"/>
        <v>7418117.8235850008</v>
      </c>
      <c r="P81" s="66">
        <f t="shared" si="11"/>
        <v>21940602.850000001</v>
      </c>
    </row>
    <row r="82" spans="1:16" s="66" customFormat="1" x14ac:dyDescent="0.25">
      <c r="A82" s="65">
        <v>45931</v>
      </c>
      <c r="D82" s="66">
        <f t="shared" si="8"/>
        <v>0</v>
      </c>
      <c r="J82" s="66">
        <f t="shared" si="12"/>
        <v>0</v>
      </c>
      <c r="K82" s="66">
        <f t="shared" si="13"/>
        <v>0</v>
      </c>
      <c r="N82" s="66">
        <f t="shared" si="9"/>
        <v>14522485.026415002</v>
      </c>
      <c r="O82" s="66">
        <f t="shared" si="10"/>
        <v>7418117.8235850008</v>
      </c>
      <c r="P82" s="66">
        <f t="shared" si="11"/>
        <v>21940602.850000001</v>
      </c>
    </row>
    <row r="83" spans="1:16" s="66" customFormat="1" x14ac:dyDescent="0.25">
      <c r="A83" s="65">
        <v>45962</v>
      </c>
      <c r="D83" s="66">
        <f t="shared" si="8"/>
        <v>0</v>
      </c>
      <c r="J83" s="66">
        <f t="shared" si="12"/>
        <v>0</v>
      </c>
      <c r="K83" s="66">
        <f t="shared" si="13"/>
        <v>0</v>
      </c>
      <c r="N83" s="66">
        <f t="shared" si="9"/>
        <v>14522485.026415002</v>
      </c>
      <c r="O83" s="66">
        <f t="shared" si="10"/>
        <v>7418117.8235850008</v>
      </c>
      <c r="P83" s="66">
        <f t="shared" si="11"/>
        <v>21940602.850000001</v>
      </c>
    </row>
    <row r="84" spans="1:16" s="66" customFormat="1" x14ac:dyDescent="0.25">
      <c r="A84" s="65">
        <v>45992</v>
      </c>
      <c r="D84" s="66">
        <f t="shared" si="8"/>
        <v>0</v>
      </c>
      <c r="J84" s="66">
        <f t="shared" si="12"/>
        <v>0</v>
      </c>
      <c r="K84" s="66">
        <f t="shared" si="13"/>
        <v>0</v>
      </c>
      <c r="N84" s="66">
        <f t="shared" si="9"/>
        <v>14522485.026415002</v>
      </c>
      <c r="O84" s="66">
        <f t="shared" si="10"/>
        <v>7418117.8235850008</v>
      </c>
      <c r="P84" s="66">
        <f t="shared" si="11"/>
        <v>21940602.850000001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9"/>
  <sheetViews>
    <sheetView workbookViewId="0">
      <selection activeCell="K18" sqref="K18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2" width="11.28515625" bestFit="1" customWidth="1"/>
    <col min="14" max="14" width="11.5703125" bestFit="1" customWidth="1"/>
    <col min="15" max="15" width="10.5703125" bestFit="1" customWidth="1"/>
    <col min="16" max="16" width="11.5703125" bestFit="1" customWidth="1"/>
    <col min="19" max="19" width="10.5703125" bestFit="1" customWidth="1"/>
  </cols>
  <sheetData>
    <row r="1" spans="1:16" x14ac:dyDescent="0.25">
      <c r="A1" s="61" t="s">
        <v>59</v>
      </c>
    </row>
    <row r="3" spans="1:16" x14ac:dyDescent="0.25">
      <c r="B3" s="63">
        <v>0.66190000000000004</v>
      </c>
      <c r="C3" s="63">
        <v>0.33810000000000001</v>
      </c>
      <c r="D3" s="62">
        <v>18603053</v>
      </c>
      <c r="J3" s="2">
        <f>+B3</f>
        <v>0.66190000000000004</v>
      </c>
      <c r="K3" s="2">
        <f>+C3</f>
        <v>0.33810000000000001</v>
      </c>
      <c r="L3" s="62">
        <v>28302123</v>
      </c>
      <c r="N3" s="63">
        <v>0.66190000000000004</v>
      </c>
      <c r="O3" s="63">
        <v>0.33810000000000001</v>
      </c>
    </row>
    <row r="4" spans="1:16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6" s="66" customFormat="1" x14ac:dyDescent="0.25">
      <c r="A5" s="65">
        <v>43586</v>
      </c>
      <c r="B5" s="66">
        <f>+D5*$B$3</f>
        <v>0</v>
      </c>
      <c r="C5" s="66">
        <f>+D5*$C$3</f>
        <v>0</v>
      </c>
      <c r="N5" s="66">
        <f>+B5-F5+J5</f>
        <v>0</v>
      </c>
      <c r="O5" s="66">
        <f>+C5-G5+K5</f>
        <v>0</v>
      </c>
      <c r="P5" s="66">
        <f>SUM(N5:O5)</f>
        <v>0</v>
      </c>
    </row>
    <row r="6" spans="1:16" s="66" customFormat="1" x14ac:dyDescent="0.25">
      <c r="A6" s="65">
        <v>43617</v>
      </c>
      <c r="B6" s="66">
        <f t="shared" ref="B6:B24" si="0">+D6*$B$3</f>
        <v>0</v>
      </c>
      <c r="C6" s="66">
        <f t="shared" ref="C6:C24" si="1">+D6*$C$3</f>
        <v>0</v>
      </c>
      <c r="N6" s="66">
        <f>+P6*$N$3</f>
        <v>0</v>
      </c>
      <c r="O6" s="66">
        <f>+P6*$O$3</f>
        <v>0</v>
      </c>
      <c r="P6" s="66">
        <f>+P5+D6-H6+L6</f>
        <v>0</v>
      </c>
    </row>
    <row r="7" spans="1:16" s="66" customFormat="1" x14ac:dyDescent="0.25">
      <c r="A7" s="65">
        <v>43647</v>
      </c>
      <c r="B7" s="66">
        <f t="shared" si="0"/>
        <v>0</v>
      </c>
      <c r="C7" s="66">
        <f t="shared" si="1"/>
        <v>0</v>
      </c>
      <c r="N7" s="66">
        <f t="shared" ref="N7:N70" si="2">+P7*$N$3</f>
        <v>0</v>
      </c>
      <c r="O7" s="66">
        <f t="shared" ref="O7:O70" si="3">+P7*$O$3</f>
        <v>0</v>
      </c>
      <c r="P7" s="66">
        <f t="shared" ref="P7:P70" si="4">+P6+D7-H7+L7</f>
        <v>0</v>
      </c>
    </row>
    <row r="8" spans="1:16" s="66" customFormat="1" x14ac:dyDescent="0.25">
      <c r="A8" s="65">
        <v>43678</v>
      </c>
      <c r="B8" s="66">
        <f t="shared" si="0"/>
        <v>0</v>
      </c>
      <c r="C8" s="66">
        <f t="shared" si="1"/>
        <v>0</v>
      </c>
      <c r="N8" s="66">
        <f t="shared" si="2"/>
        <v>0</v>
      </c>
      <c r="O8" s="66">
        <f t="shared" si="3"/>
        <v>0</v>
      </c>
      <c r="P8" s="66">
        <f t="shared" si="4"/>
        <v>0</v>
      </c>
    </row>
    <row r="9" spans="1:16" s="66" customFormat="1" x14ac:dyDescent="0.25">
      <c r="A9" s="65">
        <v>43709</v>
      </c>
      <c r="B9" s="66">
        <f t="shared" si="0"/>
        <v>0</v>
      </c>
      <c r="C9" s="66">
        <f t="shared" si="1"/>
        <v>0</v>
      </c>
      <c r="N9" s="66">
        <f t="shared" si="2"/>
        <v>0</v>
      </c>
      <c r="O9" s="66">
        <f t="shared" si="3"/>
        <v>0</v>
      </c>
      <c r="P9" s="66">
        <f t="shared" si="4"/>
        <v>0</v>
      </c>
    </row>
    <row r="10" spans="1:16" s="66" customFormat="1" x14ac:dyDescent="0.25">
      <c r="A10" s="65">
        <v>43739</v>
      </c>
      <c r="B10" s="66">
        <f t="shared" si="0"/>
        <v>0</v>
      </c>
      <c r="C10" s="66">
        <f t="shared" si="1"/>
        <v>0</v>
      </c>
      <c r="N10" s="66">
        <f t="shared" si="2"/>
        <v>0</v>
      </c>
      <c r="O10" s="66">
        <f t="shared" si="3"/>
        <v>0</v>
      </c>
      <c r="P10" s="66">
        <f t="shared" si="4"/>
        <v>0</v>
      </c>
    </row>
    <row r="11" spans="1:16" s="66" customFormat="1" x14ac:dyDescent="0.25">
      <c r="A11" s="65">
        <v>43770</v>
      </c>
      <c r="B11" s="66">
        <f t="shared" si="0"/>
        <v>0</v>
      </c>
      <c r="C11" s="66">
        <f t="shared" si="1"/>
        <v>0</v>
      </c>
      <c r="N11" s="66">
        <f t="shared" si="2"/>
        <v>0</v>
      </c>
      <c r="O11" s="66">
        <f t="shared" si="3"/>
        <v>0</v>
      </c>
      <c r="P11" s="66">
        <f t="shared" si="4"/>
        <v>0</v>
      </c>
    </row>
    <row r="12" spans="1:16" s="66" customFormat="1" x14ac:dyDescent="0.25">
      <c r="A12" s="65">
        <v>43800</v>
      </c>
      <c r="B12" s="66">
        <f t="shared" si="0"/>
        <v>0</v>
      </c>
      <c r="C12" s="66">
        <f t="shared" si="1"/>
        <v>0</v>
      </c>
      <c r="N12" s="66">
        <f t="shared" si="2"/>
        <v>0</v>
      </c>
      <c r="O12" s="66">
        <f t="shared" si="3"/>
        <v>0</v>
      </c>
      <c r="P12" s="66">
        <f t="shared" si="4"/>
        <v>0</v>
      </c>
    </row>
    <row r="13" spans="1:16" s="66" customFormat="1" x14ac:dyDescent="0.25">
      <c r="A13" s="65">
        <v>43831</v>
      </c>
      <c r="B13" s="66">
        <f t="shared" si="0"/>
        <v>0</v>
      </c>
      <c r="C13" s="66">
        <f t="shared" si="1"/>
        <v>0</v>
      </c>
      <c r="N13" s="66">
        <f t="shared" si="2"/>
        <v>0</v>
      </c>
      <c r="O13" s="66">
        <f t="shared" si="3"/>
        <v>0</v>
      </c>
      <c r="P13" s="66">
        <f t="shared" si="4"/>
        <v>0</v>
      </c>
    </row>
    <row r="14" spans="1:16" s="66" customFormat="1" x14ac:dyDescent="0.25">
      <c r="A14" s="65">
        <v>43862</v>
      </c>
      <c r="B14" s="66">
        <f t="shared" si="0"/>
        <v>1821422.3771000002</v>
      </c>
      <c r="C14" s="66">
        <f t="shared" si="1"/>
        <v>930386.62290000007</v>
      </c>
      <c r="D14" s="66">
        <v>2751809</v>
      </c>
      <c r="N14" s="66">
        <f t="shared" si="2"/>
        <v>1821422.3771000002</v>
      </c>
      <c r="O14" s="66">
        <f t="shared" si="3"/>
        <v>930386.62290000007</v>
      </c>
      <c r="P14" s="66">
        <f t="shared" si="4"/>
        <v>2751809</v>
      </c>
    </row>
    <row r="15" spans="1:16" s="66" customFormat="1" x14ac:dyDescent="0.25">
      <c r="A15" s="65">
        <v>43891</v>
      </c>
      <c r="B15" s="66">
        <f t="shared" si="0"/>
        <v>502305.98150000005</v>
      </c>
      <c r="C15" s="66">
        <f t="shared" si="1"/>
        <v>256579.01850000001</v>
      </c>
      <c r="D15" s="66">
        <v>758885</v>
      </c>
      <c r="J15" s="66">
        <f t="shared" ref="J15:J78" si="5">+L15*$J$3</f>
        <v>-487982.95530600002</v>
      </c>
      <c r="K15" s="66">
        <f t="shared" ref="K15:K78" si="6">+L15*$K$3</f>
        <v>-249262.784694</v>
      </c>
      <c r="L15" s="67">
        <v>-737245.74</v>
      </c>
      <c r="N15" s="66">
        <f t="shared" si="2"/>
        <v>1835745.4032940001</v>
      </c>
      <c r="O15" s="66">
        <f t="shared" si="3"/>
        <v>937702.85670599993</v>
      </c>
      <c r="P15" s="66">
        <f t="shared" si="4"/>
        <v>2773448.26</v>
      </c>
    </row>
    <row r="16" spans="1:16" s="66" customFormat="1" x14ac:dyDescent="0.25">
      <c r="A16" s="65">
        <v>43922</v>
      </c>
      <c r="B16" s="66">
        <f t="shared" si="0"/>
        <v>0</v>
      </c>
      <c r="C16" s="66">
        <f t="shared" si="1"/>
        <v>0</v>
      </c>
      <c r="D16" s="66">
        <v>0</v>
      </c>
      <c r="J16" s="66">
        <f t="shared" si="5"/>
        <v>0</v>
      </c>
      <c r="K16" s="66">
        <f t="shared" si="6"/>
        <v>0</v>
      </c>
      <c r="L16" s="66">
        <v>0</v>
      </c>
      <c r="N16" s="66">
        <f t="shared" si="2"/>
        <v>1835745.4032940001</v>
      </c>
      <c r="O16" s="66">
        <f t="shared" si="3"/>
        <v>937702.85670599993</v>
      </c>
      <c r="P16" s="66">
        <f t="shared" si="4"/>
        <v>2773448.26</v>
      </c>
    </row>
    <row r="17" spans="1:16" s="66" customFormat="1" x14ac:dyDescent="0.25">
      <c r="A17" s="65">
        <v>43952</v>
      </c>
      <c r="B17" s="66">
        <f t="shared" si="0"/>
        <v>0</v>
      </c>
      <c r="C17" s="66">
        <f t="shared" si="1"/>
        <v>0</v>
      </c>
      <c r="D17" s="66">
        <v>0</v>
      </c>
      <c r="J17" s="66">
        <f t="shared" si="5"/>
        <v>0</v>
      </c>
      <c r="K17" s="66">
        <f t="shared" si="6"/>
        <v>0</v>
      </c>
      <c r="L17" s="66">
        <v>0</v>
      </c>
      <c r="N17" s="66">
        <f t="shared" si="2"/>
        <v>1835745.4032940001</v>
      </c>
      <c r="O17" s="66">
        <f t="shared" si="3"/>
        <v>937702.85670599993</v>
      </c>
      <c r="P17" s="66">
        <f t="shared" si="4"/>
        <v>2773448.26</v>
      </c>
    </row>
    <row r="18" spans="1:16" s="66" customFormat="1" x14ac:dyDescent="0.25">
      <c r="A18" s="65">
        <v>43983</v>
      </c>
      <c r="B18" s="66">
        <f t="shared" si="0"/>
        <v>0</v>
      </c>
      <c r="C18" s="66">
        <f t="shared" si="1"/>
        <v>0</v>
      </c>
      <c r="D18" s="66">
        <v>0</v>
      </c>
      <c r="J18" s="66">
        <f t="shared" si="5"/>
        <v>0</v>
      </c>
      <c r="K18" s="66">
        <f t="shared" si="6"/>
        <v>0</v>
      </c>
      <c r="L18" s="66">
        <v>0</v>
      </c>
      <c r="N18" s="66">
        <f t="shared" si="2"/>
        <v>1835745.4032940001</v>
      </c>
      <c r="O18" s="66">
        <f t="shared" si="3"/>
        <v>937702.85670599993</v>
      </c>
      <c r="P18" s="66">
        <f t="shared" si="4"/>
        <v>2773448.26</v>
      </c>
    </row>
    <row r="19" spans="1:16" s="66" customFormat="1" x14ac:dyDescent="0.25">
      <c r="A19" s="65">
        <v>44013</v>
      </c>
      <c r="B19" s="66">
        <f t="shared" si="0"/>
        <v>0</v>
      </c>
      <c r="C19" s="66">
        <f t="shared" si="1"/>
        <v>0</v>
      </c>
      <c r="D19" s="66">
        <v>0</v>
      </c>
      <c r="J19" s="66">
        <f t="shared" si="5"/>
        <v>0</v>
      </c>
      <c r="K19" s="66">
        <f t="shared" si="6"/>
        <v>0</v>
      </c>
      <c r="L19" s="66">
        <v>0</v>
      </c>
      <c r="N19" s="66">
        <f t="shared" si="2"/>
        <v>1835745.4032940001</v>
      </c>
      <c r="O19" s="66">
        <f t="shared" si="3"/>
        <v>937702.85670599993</v>
      </c>
      <c r="P19" s="66">
        <f t="shared" si="4"/>
        <v>2773448.26</v>
      </c>
    </row>
    <row r="20" spans="1:16" s="66" customFormat="1" x14ac:dyDescent="0.25">
      <c r="A20" s="65">
        <v>44044</v>
      </c>
      <c r="B20" s="66">
        <f t="shared" si="0"/>
        <v>0</v>
      </c>
      <c r="C20" s="66">
        <f t="shared" si="1"/>
        <v>0</v>
      </c>
      <c r="D20" s="66">
        <v>0</v>
      </c>
      <c r="J20" s="66">
        <f t="shared" si="5"/>
        <v>0</v>
      </c>
      <c r="K20" s="66">
        <f t="shared" si="6"/>
        <v>0</v>
      </c>
      <c r="L20" s="66">
        <v>0</v>
      </c>
      <c r="N20" s="66">
        <f t="shared" si="2"/>
        <v>1835745.4032940001</v>
      </c>
      <c r="O20" s="66">
        <f t="shared" si="3"/>
        <v>937702.85670599993</v>
      </c>
      <c r="P20" s="66">
        <f t="shared" si="4"/>
        <v>2773448.26</v>
      </c>
    </row>
    <row r="21" spans="1:16" s="66" customFormat="1" x14ac:dyDescent="0.25">
      <c r="A21" s="65">
        <v>44075</v>
      </c>
      <c r="B21" s="66">
        <f t="shared" si="0"/>
        <v>0</v>
      </c>
      <c r="C21" s="66">
        <f t="shared" si="1"/>
        <v>0</v>
      </c>
      <c r="D21" s="66">
        <v>0</v>
      </c>
      <c r="J21" s="66">
        <f t="shared" si="5"/>
        <v>0</v>
      </c>
      <c r="K21" s="66">
        <f t="shared" si="6"/>
        <v>0</v>
      </c>
      <c r="L21" s="66">
        <v>0</v>
      </c>
      <c r="N21" s="66">
        <f t="shared" si="2"/>
        <v>1835745.4032940001</v>
      </c>
      <c r="O21" s="66">
        <f t="shared" si="3"/>
        <v>937702.85670599993</v>
      </c>
      <c r="P21" s="66">
        <f t="shared" si="4"/>
        <v>2773448.26</v>
      </c>
    </row>
    <row r="22" spans="1:16" s="66" customFormat="1" x14ac:dyDescent="0.25">
      <c r="A22" s="65">
        <v>44105</v>
      </c>
      <c r="B22" s="66">
        <f t="shared" si="0"/>
        <v>0</v>
      </c>
      <c r="C22" s="66">
        <f t="shared" si="1"/>
        <v>0</v>
      </c>
      <c r="D22" s="66">
        <v>0</v>
      </c>
      <c r="J22" s="66">
        <f t="shared" si="5"/>
        <v>0</v>
      </c>
      <c r="K22" s="66">
        <f t="shared" si="6"/>
        <v>0</v>
      </c>
      <c r="L22" s="66">
        <v>0</v>
      </c>
      <c r="N22" s="66">
        <f t="shared" si="2"/>
        <v>1835745.4032940001</v>
      </c>
      <c r="O22" s="66">
        <f t="shared" si="3"/>
        <v>937702.85670599993</v>
      </c>
      <c r="P22" s="66">
        <f t="shared" si="4"/>
        <v>2773448.26</v>
      </c>
    </row>
    <row r="23" spans="1:16" s="66" customFormat="1" x14ac:dyDescent="0.25">
      <c r="A23" s="65">
        <v>44136</v>
      </c>
      <c r="B23" s="66">
        <f t="shared" si="0"/>
        <v>0</v>
      </c>
      <c r="C23" s="66">
        <f t="shared" si="1"/>
        <v>0</v>
      </c>
      <c r="D23" s="66">
        <v>0</v>
      </c>
      <c r="J23" s="66">
        <f t="shared" si="5"/>
        <v>0</v>
      </c>
      <c r="K23" s="66">
        <f t="shared" si="6"/>
        <v>0</v>
      </c>
      <c r="L23" s="66">
        <v>0</v>
      </c>
      <c r="N23" s="66">
        <f t="shared" si="2"/>
        <v>1835745.4032940001</v>
      </c>
      <c r="O23" s="66">
        <f t="shared" si="3"/>
        <v>937702.85670599993</v>
      </c>
      <c r="P23" s="66">
        <f t="shared" si="4"/>
        <v>2773448.26</v>
      </c>
    </row>
    <row r="24" spans="1:16" s="66" customFormat="1" x14ac:dyDescent="0.25">
      <c r="A24" s="65">
        <v>44166</v>
      </c>
      <c r="B24" s="66">
        <f t="shared" si="0"/>
        <v>0</v>
      </c>
      <c r="C24" s="66">
        <f t="shared" si="1"/>
        <v>0</v>
      </c>
      <c r="D24" s="66">
        <v>0</v>
      </c>
      <c r="J24" s="66">
        <f t="shared" si="5"/>
        <v>0</v>
      </c>
      <c r="K24" s="66">
        <f t="shared" si="6"/>
        <v>0</v>
      </c>
      <c r="L24" s="66">
        <v>0</v>
      </c>
      <c r="N24" s="66">
        <f t="shared" si="2"/>
        <v>1835745.4032940001</v>
      </c>
      <c r="O24" s="66">
        <f t="shared" si="3"/>
        <v>937702.85670599993</v>
      </c>
      <c r="P24" s="66">
        <f t="shared" si="4"/>
        <v>2773448.26</v>
      </c>
    </row>
    <row r="25" spans="1:16" s="66" customFormat="1" x14ac:dyDescent="0.25">
      <c r="A25" s="65">
        <v>44197</v>
      </c>
      <c r="D25" s="66">
        <f t="shared" ref="D25:D69" si="7">SUM(B25:C25)</f>
        <v>0</v>
      </c>
      <c r="J25" s="66">
        <f t="shared" si="5"/>
        <v>0</v>
      </c>
      <c r="K25" s="66">
        <f t="shared" si="6"/>
        <v>0</v>
      </c>
      <c r="N25" s="66">
        <f t="shared" si="2"/>
        <v>1835745.4032940001</v>
      </c>
      <c r="O25" s="66">
        <f t="shared" si="3"/>
        <v>937702.85670599993</v>
      </c>
      <c r="P25" s="66">
        <f t="shared" si="4"/>
        <v>2773448.26</v>
      </c>
    </row>
    <row r="26" spans="1:16" s="66" customFormat="1" x14ac:dyDescent="0.25">
      <c r="A26" s="65">
        <v>44228</v>
      </c>
      <c r="D26" s="66">
        <f t="shared" si="7"/>
        <v>0</v>
      </c>
      <c r="J26" s="66">
        <f t="shared" si="5"/>
        <v>0</v>
      </c>
      <c r="K26" s="66">
        <f t="shared" si="6"/>
        <v>0</v>
      </c>
      <c r="N26" s="66">
        <f t="shared" si="2"/>
        <v>1835745.4032940001</v>
      </c>
      <c r="O26" s="66">
        <f t="shared" si="3"/>
        <v>937702.85670599993</v>
      </c>
      <c r="P26" s="66">
        <f t="shared" si="4"/>
        <v>2773448.26</v>
      </c>
    </row>
    <row r="27" spans="1:16" s="66" customFormat="1" x14ac:dyDescent="0.25">
      <c r="A27" s="65">
        <v>44256</v>
      </c>
      <c r="D27" s="66">
        <f t="shared" si="7"/>
        <v>0</v>
      </c>
      <c r="J27" s="66">
        <f t="shared" si="5"/>
        <v>0</v>
      </c>
      <c r="K27" s="66">
        <f t="shared" si="6"/>
        <v>0</v>
      </c>
      <c r="N27" s="66">
        <f t="shared" si="2"/>
        <v>1835745.4032940001</v>
      </c>
      <c r="O27" s="66">
        <f t="shared" si="3"/>
        <v>937702.85670599993</v>
      </c>
      <c r="P27" s="66">
        <f t="shared" si="4"/>
        <v>2773448.26</v>
      </c>
    </row>
    <row r="28" spans="1:16" s="66" customFormat="1" x14ac:dyDescent="0.25">
      <c r="A28" s="65">
        <v>44287</v>
      </c>
      <c r="D28" s="66">
        <f t="shared" si="7"/>
        <v>0</v>
      </c>
      <c r="J28" s="66">
        <f t="shared" si="5"/>
        <v>0</v>
      </c>
      <c r="K28" s="66">
        <f t="shared" si="6"/>
        <v>0</v>
      </c>
      <c r="N28" s="66">
        <f t="shared" si="2"/>
        <v>1835745.4032940001</v>
      </c>
      <c r="O28" s="66">
        <f t="shared" si="3"/>
        <v>937702.85670599993</v>
      </c>
      <c r="P28" s="66">
        <f t="shared" si="4"/>
        <v>2773448.26</v>
      </c>
    </row>
    <row r="29" spans="1:16" s="66" customFormat="1" x14ac:dyDescent="0.25">
      <c r="A29" s="65">
        <v>44317</v>
      </c>
      <c r="D29" s="66">
        <f t="shared" si="7"/>
        <v>0</v>
      </c>
      <c r="J29" s="66">
        <f t="shared" si="5"/>
        <v>0</v>
      </c>
      <c r="K29" s="66">
        <f t="shared" si="6"/>
        <v>0</v>
      </c>
      <c r="N29" s="66">
        <f t="shared" si="2"/>
        <v>1835745.4032940001</v>
      </c>
      <c r="O29" s="66">
        <f t="shared" si="3"/>
        <v>937702.85670599993</v>
      </c>
      <c r="P29" s="66">
        <f t="shared" si="4"/>
        <v>2773448.26</v>
      </c>
    </row>
    <row r="30" spans="1:16" s="66" customFormat="1" x14ac:dyDescent="0.25">
      <c r="A30" s="65">
        <v>44348</v>
      </c>
      <c r="D30" s="66">
        <f t="shared" si="7"/>
        <v>0</v>
      </c>
      <c r="J30" s="66">
        <f t="shared" si="5"/>
        <v>0</v>
      </c>
      <c r="K30" s="66">
        <f t="shared" si="6"/>
        <v>0</v>
      </c>
      <c r="N30" s="66">
        <f t="shared" si="2"/>
        <v>1835745.4032940001</v>
      </c>
      <c r="O30" s="66">
        <f t="shared" si="3"/>
        <v>937702.85670599993</v>
      </c>
      <c r="P30" s="66">
        <f t="shared" si="4"/>
        <v>2773448.26</v>
      </c>
    </row>
    <row r="31" spans="1:16" s="66" customFormat="1" x14ac:dyDescent="0.25">
      <c r="A31" s="65">
        <v>44378</v>
      </c>
      <c r="D31" s="66">
        <f t="shared" si="7"/>
        <v>0</v>
      </c>
      <c r="J31" s="66">
        <f t="shared" si="5"/>
        <v>0</v>
      </c>
      <c r="K31" s="66">
        <f t="shared" si="6"/>
        <v>0</v>
      </c>
      <c r="N31" s="66">
        <f t="shared" si="2"/>
        <v>1835745.4032940001</v>
      </c>
      <c r="O31" s="66">
        <f t="shared" si="3"/>
        <v>937702.85670599993</v>
      </c>
      <c r="P31" s="66">
        <f t="shared" si="4"/>
        <v>2773448.26</v>
      </c>
    </row>
    <row r="32" spans="1:16" s="66" customFormat="1" x14ac:dyDescent="0.25">
      <c r="A32" s="65">
        <v>44409</v>
      </c>
      <c r="D32" s="66">
        <f t="shared" si="7"/>
        <v>0</v>
      </c>
      <c r="J32" s="66">
        <f t="shared" si="5"/>
        <v>0</v>
      </c>
      <c r="K32" s="66">
        <f t="shared" si="6"/>
        <v>0</v>
      </c>
      <c r="N32" s="66">
        <f t="shared" si="2"/>
        <v>1835745.4032940001</v>
      </c>
      <c r="O32" s="66">
        <f t="shared" si="3"/>
        <v>937702.85670599993</v>
      </c>
      <c r="P32" s="66">
        <f t="shared" si="4"/>
        <v>2773448.26</v>
      </c>
    </row>
    <row r="33" spans="1:16" s="66" customFormat="1" x14ac:dyDescent="0.25">
      <c r="A33" s="65">
        <v>44440</v>
      </c>
      <c r="D33" s="66">
        <f t="shared" si="7"/>
        <v>0</v>
      </c>
      <c r="J33" s="66">
        <f t="shared" si="5"/>
        <v>0</v>
      </c>
      <c r="K33" s="66">
        <f t="shared" si="6"/>
        <v>0</v>
      </c>
      <c r="N33" s="66">
        <f t="shared" si="2"/>
        <v>1835745.4032940001</v>
      </c>
      <c r="O33" s="66">
        <f t="shared" si="3"/>
        <v>937702.85670599993</v>
      </c>
      <c r="P33" s="66">
        <f t="shared" si="4"/>
        <v>2773448.26</v>
      </c>
    </row>
    <row r="34" spans="1:16" s="66" customFormat="1" x14ac:dyDescent="0.25">
      <c r="A34" s="65">
        <v>44470</v>
      </c>
      <c r="D34" s="66">
        <f t="shared" si="7"/>
        <v>0</v>
      </c>
      <c r="J34" s="66">
        <f t="shared" si="5"/>
        <v>0</v>
      </c>
      <c r="K34" s="66">
        <f t="shared" si="6"/>
        <v>0</v>
      </c>
      <c r="N34" s="66">
        <f t="shared" si="2"/>
        <v>1835745.4032940001</v>
      </c>
      <c r="O34" s="66">
        <f t="shared" si="3"/>
        <v>937702.85670599993</v>
      </c>
      <c r="P34" s="66">
        <f t="shared" si="4"/>
        <v>2773448.26</v>
      </c>
    </row>
    <row r="35" spans="1:16" s="66" customFormat="1" x14ac:dyDescent="0.25">
      <c r="A35" s="65">
        <v>44501</v>
      </c>
      <c r="D35" s="66">
        <f t="shared" si="7"/>
        <v>0</v>
      </c>
      <c r="J35" s="66">
        <f t="shared" si="5"/>
        <v>0</v>
      </c>
      <c r="K35" s="66">
        <f t="shared" si="6"/>
        <v>0</v>
      </c>
      <c r="N35" s="66">
        <f t="shared" si="2"/>
        <v>1835745.4032940001</v>
      </c>
      <c r="O35" s="66">
        <f t="shared" si="3"/>
        <v>937702.85670599993</v>
      </c>
      <c r="P35" s="66">
        <f t="shared" si="4"/>
        <v>2773448.26</v>
      </c>
    </row>
    <row r="36" spans="1:16" s="66" customFormat="1" x14ac:dyDescent="0.25">
      <c r="A36" s="65">
        <v>44531</v>
      </c>
      <c r="D36" s="66">
        <f t="shared" si="7"/>
        <v>0</v>
      </c>
      <c r="J36" s="66">
        <f t="shared" si="5"/>
        <v>0</v>
      </c>
      <c r="K36" s="66">
        <f t="shared" si="6"/>
        <v>0</v>
      </c>
      <c r="N36" s="66">
        <f t="shared" si="2"/>
        <v>1835745.4032940001</v>
      </c>
      <c r="O36" s="66">
        <f t="shared" si="3"/>
        <v>937702.85670599993</v>
      </c>
      <c r="P36" s="66">
        <f t="shared" si="4"/>
        <v>2773448.26</v>
      </c>
    </row>
    <row r="37" spans="1:16" s="66" customFormat="1" x14ac:dyDescent="0.25">
      <c r="A37" s="65">
        <v>44562</v>
      </c>
      <c r="D37" s="66">
        <f t="shared" si="7"/>
        <v>0</v>
      </c>
      <c r="J37" s="66">
        <f t="shared" si="5"/>
        <v>0</v>
      </c>
      <c r="K37" s="66">
        <f t="shared" si="6"/>
        <v>0</v>
      </c>
      <c r="N37" s="66">
        <f t="shared" si="2"/>
        <v>1835745.4032940001</v>
      </c>
      <c r="O37" s="66">
        <f t="shared" si="3"/>
        <v>937702.85670599993</v>
      </c>
      <c r="P37" s="66">
        <f t="shared" si="4"/>
        <v>2773448.26</v>
      </c>
    </row>
    <row r="38" spans="1:16" s="66" customFormat="1" x14ac:dyDescent="0.25">
      <c r="A38" s="65">
        <v>44593</v>
      </c>
      <c r="D38" s="66">
        <f t="shared" si="7"/>
        <v>0</v>
      </c>
      <c r="J38" s="66">
        <f t="shared" si="5"/>
        <v>0</v>
      </c>
      <c r="K38" s="66">
        <f t="shared" si="6"/>
        <v>0</v>
      </c>
      <c r="N38" s="66">
        <f t="shared" si="2"/>
        <v>1835745.4032940001</v>
      </c>
      <c r="O38" s="66">
        <f t="shared" si="3"/>
        <v>937702.85670599993</v>
      </c>
      <c r="P38" s="66">
        <f t="shared" si="4"/>
        <v>2773448.26</v>
      </c>
    </row>
    <row r="39" spans="1:16" s="66" customFormat="1" x14ac:dyDescent="0.25">
      <c r="A39" s="65">
        <v>44621</v>
      </c>
      <c r="D39" s="66">
        <f t="shared" si="7"/>
        <v>0</v>
      </c>
      <c r="J39" s="66">
        <f t="shared" si="5"/>
        <v>0</v>
      </c>
      <c r="K39" s="66">
        <f t="shared" si="6"/>
        <v>0</v>
      </c>
      <c r="N39" s="66">
        <f t="shared" si="2"/>
        <v>1835745.4032940001</v>
      </c>
      <c r="O39" s="66">
        <f t="shared" si="3"/>
        <v>937702.85670599993</v>
      </c>
      <c r="P39" s="66">
        <f t="shared" si="4"/>
        <v>2773448.26</v>
      </c>
    </row>
    <row r="40" spans="1:16" s="66" customFormat="1" x14ac:dyDescent="0.25">
      <c r="A40" s="65">
        <v>44652</v>
      </c>
      <c r="D40" s="66">
        <f t="shared" si="7"/>
        <v>0</v>
      </c>
      <c r="J40" s="66">
        <f t="shared" si="5"/>
        <v>0</v>
      </c>
      <c r="K40" s="66">
        <f t="shared" si="6"/>
        <v>0</v>
      </c>
      <c r="N40" s="66">
        <f t="shared" si="2"/>
        <v>1835745.4032940001</v>
      </c>
      <c r="O40" s="66">
        <f t="shared" si="3"/>
        <v>937702.85670599993</v>
      </c>
      <c r="P40" s="66">
        <f t="shared" si="4"/>
        <v>2773448.26</v>
      </c>
    </row>
    <row r="41" spans="1:16" s="66" customFormat="1" x14ac:dyDescent="0.25">
      <c r="A41" s="65">
        <v>44682</v>
      </c>
      <c r="D41" s="66">
        <f t="shared" si="7"/>
        <v>0</v>
      </c>
      <c r="J41" s="66">
        <f t="shared" si="5"/>
        <v>0</v>
      </c>
      <c r="K41" s="66">
        <f t="shared" si="6"/>
        <v>0</v>
      </c>
      <c r="N41" s="66">
        <f t="shared" si="2"/>
        <v>1835745.4032940001</v>
      </c>
      <c r="O41" s="66">
        <f t="shared" si="3"/>
        <v>937702.85670599993</v>
      </c>
      <c r="P41" s="66">
        <f t="shared" si="4"/>
        <v>2773448.26</v>
      </c>
    </row>
    <row r="42" spans="1:16" s="66" customFormat="1" x14ac:dyDescent="0.25">
      <c r="A42" s="65">
        <v>44713</v>
      </c>
      <c r="D42" s="66">
        <f t="shared" si="7"/>
        <v>0</v>
      </c>
      <c r="J42" s="66">
        <f t="shared" si="5"/>
        <v>0</v>
      </c>
      <c r="K42" s="66">
        <f t="shared" si="6"/>
        <v>0</v>
      </c>
      <c r="N42" s="66">
        <f t="shared" si="2"/>
        <v>1835745.4032940001</v>
      </c>
      <c r="O42" s="66">
        <f t="shared" si="3"/>
        <v>937702.85670599993</v>
      </c>
      <c r="P42" s="66">
        <f t="shared" si="4"/>
        <v>2773448.26</v>
      </c>
    </row>
    <row r="43" spans="1:16" s="66" customFormat="1" x14ac:dyDescent="0.25">
      <c r="A43" s="65">
        <v>44743</v>
      </c>
      <c r="D43" s="66">
        <f t="shared" si="7"/>
        <v>0</v>
      </c>
      <c r="J43" s="66">
        <f t="shared" si="5"/>
        <v>0</v>
      </c>
      <c r="K43" s="66">
        <f t="shared" si="6"/>
        <v>0</v>
      </c>
      <c r="N43" s="66">
        <f t="shared" si="2"/>
        <v>1835745.4032940001</v>
      </c>
      <c r="O43" s="66">
        <f t="shared" si="3"/>
        <v>937702.85670599993</v>
      </c>
      <c r="P43" s="66">
        <f t="shared" si="4"/>
        <v>2773448.26</v>
      </c>
    </row>
    <row r="44" spans="1:16" s="66" customFormat="1" x14ac:dyDescent="0.25">
      <c r="A44" s="65">
        <v>44774</v>
      </c>
      <c r="D44" s="66">
        <f t="shared" si="7"/>
        <v>0</v>
      </c>
      <c r="J44" s="66">
        <f t="shared" si="5"/>
        <v>0</v>
      </c>
      <c r="K44" s="66">
        <f t="shared" si="6"/>
        <v>0</v>
      </c>
      <c r="N44" s="66">
        <f t="shared" si="2"/>
        <v>1835745.4032940001</v>
      </c>
      <c r="O44" s="66">
        <f t="shared" si="3"/>
        <v>937702.85670599993</v>
      </c>
      <c r="P44" s="66">
        <f t="shared" si="4"/>
        <v>2773448.26</v>
      </c>
    </row>
    <row r="45" spans="1:16" s="66" customFormat="1" x14ac:dyDescent="0.25">
      <c r="A45" s="65">
        <v>44805</v>
      </c>
      <c r="D45" s="66">
        <f t="shared" si="7"/>
        <v>0</v>
      </c>
      <c r="J45" s="66">
        <f t="shared" si="5"/>
        <v>0</v>
      </c>
      <c r="K45" s="66">
        <f t="shared" si="6"/>
        <v>0</v>
      </c>
      <c r="N45" s="66">
        <f t="shared" si="2"/>
        <v>1835745.4032940001</v>
      </c>
      <c r="O45" s="66">
        <f t="shared" si="3"/>
        <v>937702.85670599993</v>
      </c>
      <c r="P45" s="66">
        <f t="shared" si="4"/>
        <v>2773448.26</v>
      </c>
    </row>
    <row r="46" spans="1:16" s="66" customFormat="1" x14ac:dyDescent="0.25">
      <c r="A46" s="65">
        <v>44835</v>
      </c>
      <c r="D46" s="66">
        <f t="shared" si="7"/>
        <v>0</v>
      </c>
      <c r="J46" s="66">
        <f t="shared" si="5"/>
        <v>0</v>
      </c>
      <c r="K46" s="66">
        <f t="shared" si="6"/>
        <v>0</v>
      </c>
      <c r="N46" s="66">
        <f t="shared" si="2"/>
        <v>1835745.4032940001</v>
      </c>
      <c r="O46" s="66">
        <f t="shared" si="3"/>
        <v>937702.85670599993</v>
      </c>
      <c r="P46" s="66">
        <f t="shared" si="4"/>
        <v>2773448.26</v>
      </c>
    </row>
    <row r="47" spans="1:16" s="66" customFormat="1" x14ac:dyDescent="0.25">
      <c r="A47" s="65">
        <v>44866</v>
      </c>
      <c r="D47" s="66">
        <f t="shared" si="7"/>
        <v>0</v>
      </c>
      <c r="J47" s="66">
        <f t="shared" si="5"/>
        <v>0</v>
      </c>
      <c r="K47" s="66">
        <f t="shared" si="6"/>
        <v>0</v>
      </c>
      <c r="N47" s="66">
        <f t="shared" si="2"/>
        <v>1835745.4032940001</v>
      </c>
      <c r="O47" s="66">
        <f t="shared" si="3"/>
        <v>937702.85670599993</v>
      </c>
      <c r="P47" s="66">
        <f t="shared" si="4"/>
        <v>2773448.26</v>
      </c>
    </row>
    <row r="48" spans="1:16" s="66" customFormat="1" x14ac:dyDescent="0.25">
      <c r="A48" s="65">
        <v>44896</v>
      </c>
      <c r="D48" s="66">
        <f t="shared" si="7"/>
        <v>0</v>
      </c>
      <c r="J48" s="66">
        <f t="shared" si="5"/>
        <v>0</v>
      </c>
      <c r="K48" s="66">
        <f t="shared" si="6"/>
        <v>0</v>
      </c>
      <c r="N48" s="66">
        <f t="shared" si="2"/>
        <v>1835745.4032940001</v>
      </c>
      <c r="O48" s="66">
        <f t="shared" si="3"/>
        <v>937702.85670599993</v>
      </c>
      <c r="P48" s="66">
        <f t="shared" si="4"/>
        <v>2773448.26</v>
      </c>
    </row>
    <row r="49" spans="1:16" s="66" customFormat="1" x14ac:dyDescent="0.25">
      <c r="A49" s="65">
        <v>44927</v>
      </c>
      <c r="D49" s="66">
        <f t="shared" si="7"/>
        <v>0</v>
      </c>
      <c r="J49" s="66">
        <f t="shared" si="5"/>
        <v>0</v>
      </c>
      <c r="K49" s="66">
        <f t="shared" si="6"/>
        <v>0</v>
      </c>
      <c r="N49" s="66">
        <f t="shared" si="2"/>
        <v>1835745.4032940001</v>
      </c>
      <c r="O49" s="66">
        <f t="shared" si="3"/>
        <v>937702.85670599993</v>
      </c>
      <c r="P49" s="66">
        <f t="shared" si="4"/>
        <v>2773448.26</v>
      </c>
    </row>
    <row r="50" spans="1:16" s="66" customFormat="1" x14ac:dyDescent="0.25">
      <c r="A50" s="65">
        <v>44958</v>
      </c>
      <c r="D50" s="66">
        <f t="shared" si="7"/>
        <v>0</v>
      </c>
      <c r="J50" s="66">
        <f t="shared" si="5"/>
        <v>0</v>
      </c>
      <c r="K50" s="66">
        <f t="shared" si="6"/>
        <v>0</v>
      </c>
      <c r="N50" s="66">
        <f t="shared" si="2"/>
        <v>1835745.4032940001</v>
      </c>
      <c r="O50" s="66">
        <f t="shared" si="3"/>
        <v>937702.85670599993</v>
      </c>
      <c r="P50" s="66">
        <f t="shared" si="4"/>
        <v>2773448.26</v>
      </c>
    </row>
    <row r="51" spans="1:16" s="66" customFormat="1" x14ac:dyDescent="0.25">
      <c r="A51" s="65">
        <v>44986</v>
      </c>
      <c r="D51" s="66">
        <f t="shared" si="7"/>
        <v>0</v>
      </c>
      <c r="J51" s="66">
        <f t="shared" si="5"/>
        <v>0</v>
      </c>
      <c r="K51" s="66">
        <f t="shared" si="6"/>
        <v>0</v>
      </c>
      <c r="N51" s="66">
        <f t="shared" si="2"/>
        <v>1835745.4032940001</v>
      </c>
      <c r="O51" s="66">
        <f t="shared" si="3"/>
        <v>937702.85670599993</v>
      </c>
      <c r="P51" s="66">
        <f t="shared" si="4"/>
        <v>2773448.26</v>
      </c>
    </row>
    <row r="52" spans="1:16" s="66" customFormat="1" x14ac:dyDescent="0.25">
      <c r="A52" s="65">
        <v>45017</v>
      </c>
      <c r="D52" s="66">
        <f t="shared" si="7"/>
        <v>0</v>
      </c>
      <c r="J52" s="66">
        <f t="shared" si="5"/>
        <v>0</v>
      </c>
      <c r="K52" s="66">
        <f t="shared" si="6"/>
        <v>0</v>
      </c>
      <c r="N52" s="66">
        <f t="shared" si="2"/>
        <v>1835745.4032940001</v>
      </c>
      <c r="O52" s="66">
        <f t="shared" si="3"/>
        <v>937702.85670599993</v>
      </c>
      <c r="P52" s="66">
        <f t="shared" si="4"/>
        <v>2773448.26</v>
      </c>
    </row>
    <row r="53" spans="1:16" s="66" customFormat="1" x14ac:dyDescent="0.25">
      <c r="A53" s="65">
        <v>45047</v>
      </c>
      <c r="D53" s="66">
        <f t="shared" si="7"/>
        <v>0</v>
      </c>
      <c r="J53" s="66">
        <f t="shared" si="5"/>
        <v>0</v>
      </c>
      <c r="K53" s="66">
        <f t="shared" si="6"/>
        <v>0</v>
      </c>
      <c r="N53" s="66">
        <f t="shared" si="2"/>
        <v>1835745.4032940001</v>
      </c>
      <c r="O53" s="66">
        <f t="shared" si="3"/>
        <v>937702.85670599993</v>
      </c>
      <c r="P53" s="66">
        <f t="shared" si="4"/>
        <v>2773448.26</v>
      </c>
    </row>
    <row r="54" spans="1:16" s="66" customFormat="1" x14ac:dyDescent="0.25">
      <c r="A54" s="65">
        <v>45078</v>
      </c>
      <c r="D54" s="66">
        <f t="shared" si="7"/>
        <v>0</v>
      </c>
      <c r="J54" s="66">
        <f t="shared" si="5"/>
        <v>0</v>
      </c>
      <c r="K54" s="66">
        <f t="shared" si="6"/>
        <v>0</v>
      </c>
      <c r="N54" s="66">
        <f t="shared" si="2"/>
        <v>1835745.4032940001</v>
      </c>
      <c r="O54" s="66">
        <f t="shared" si="3"/>
        <v>937702.85670599993</v>
      </c>
      <c r="P54" s="66">
        <f t="shared" si="4"/>
        <v>2773448.26</v>
      </c>
    </row>
    <row r="55" spans="1:16" s="66" customFormat="1" x14ac:dyDescent="0.25">
      <c r="A55" s="65">
        <v>45108</v>
      </c>
      <c r="D55" s="66">
        <f t="shared" si="7"/>
        <v>0</v>
      </c>
      <c r="J55" s="66">
        <f t="shared" si="5"/>
        <v>0</v>
      </c>
      <c r="K55" s="66">
        <f t="shared" si="6"/>
        <v>0</v>
      </c>
      <c r="N55" s="66">
        <f t="shared" si="2"/>
        <v>1835745.4032940001</v>
      </c>
      <c r="O55" s="66">
        <f t="shared" si="3"/>
        <v>937702.85670599993</v>
      </c>
      <c r="P55" s="66">
        <f t="shared" si="4"/>
        <v>2773448.26</v>
      </c>
    </row>
    <row r="56" spans="1:16" s="66" customFormat="1" x14ac:dyDescent="0.25">
      <c r="A56" s="65">
        <v>45139</v>
      </c>
      <c r="D56" s="66">
        <f t="shared" si="7"/>
        <v>0</v>
      </c>
      <c r="J56" s="66">
        <f t="shared" si="5"/>
        <v>0</v>
      </c>
      <c r="K56" s="66">
        <f t="shared" si="6"/>
        <v>0</v>
      </c>
      <c r="N56" s="66">
        <f t="shared" si="2"/>
        <v>1835745.4032940001</v>
      </c>
      <c r="O56" s="66">
        <f t="shared" si="3"/>
        <v>937702.85670599993</v>
      </c>
      <c r="P56" s="66">
        <f t="shared" si="4"/>
        <v>2773448.26</v>
      </c>
    </row>
    <row r="57" spans="1:16" s="66" customFormat="1" x14ac:dyDescent="0.25">
      <c r="A57" s="65">
        <v>45170</v>
      </c>
      <c r="D57" s="66">
        <f t="shared" si="7"/>
        <v>0</v>
      </c>
      <c r="J57" s="66">
        <f t="shared" si="5"/>
        <v>0</v>
      </c>
      <c r="K57" s="66">
        <f t="shared" si="6"/>
        <v>0</v>
      </c>
      <c r="N57" s="66">
        <f t="shared" si="2"/>
        <v>1835745.4032940001</v>
      </c>
      <c r="O57" s="66">
        <f t="shared" si="3"/>
        <v>937702.85670599993</v>
      </c>
      <c r="P57" s="66">
        <f t="shared" si="4"/>
        <v>2773448.26</v>
      </c>
    </row>
    <row r="58" spans="1:16" s="66" customFormat="1" x14ac:dyDescent="0.25">
      <c r="A58" s="65">
        <v>45200</v>
      </c>
      <c r="D58" s="66">
        <f t="shared" si="7"/>
        <v>0</v>
      </c>
      <c r="J58" s="66">
        <f t="shared" si="5"/>
        <v>0</v>
      </c>
      <c r="K58" s="66">
        <f t="shared" si="6"/>
        <v>0</v>
      </c>
      <c r="N58" s="66">
        <f t="shared" si="2"/>
        <v>1835745.4032940001</v>
      </c>
      <c r="O58" s="66">
        <f t="shared" si="3"/>
        <v>937702.85670599993</v>
      </c>
      <c r="P58" s="66">
        <f t="shared" si="4"/>
        <v>2773448.26</v>
      </c>
    </row>
    <row r="59" spans="1:16" s="66" customFormat="1" x14ac:dyDescent="0.25">
      <c r="A59" s="65">
        <v>45231</v>
      </c>
      <c r="D59" s="66">
        <f t="shared" si="7"/>
        <v>0</v>
      </c>
      <c r="J59" s="66">
        <f t="shared" si="5"/>
        <v>0</v>
      </c>
      <c r="K59" s="66">
        <f t="shared" si="6"/>
        <v>0</v>
      </c>
      <c r="N59" s="66">
        <f t="shared" si="2"/>
        <v>1835745.4032940001</v>
      </c>
      <c r="O59" s="66">
        <f t="shared" si="3"/>
        <v>937702.85670599993</v>
      </c>
      <c r="P59" s="66">
        <f t="shared" si="4"/>
        <v>2773448.26</v>
      </c>
    </row>
    <row r="60" spans="1:16" s="66" customFormat="1" x14ac:dyDescent="0.25">
      <c r="A60" s="65">
        <v>45261</v>
      </c>
      <c r="D60" s="66">
        <f t="shared" si="7"/>
        <v>0</v>
      </c>
      <c r="J60" s="66">
        <f t="shared" si="5"/>
        <v>0</v>
      </c>
      <c r="K60" s="66">
        <f t="shared" si="6"/>
        <v>0</v>
      </c>
      <c r="N60" s="66">
        <f t="shared" si="2"/>
        <v>1835745.4032940001</v>
      </c>
      <c r="O60" s="66">
        <f t="shared" si="3"/>
        <v>937702.85670599993</v>
      </c>
      <c r="P60" s="66">
        <f t="shared" si="4"/>
        <v>2773448.26</v>
      </c>
    </row>
    <row r="61" spans="1:16" s="66" customFormat="1" x14ac:dyDescent="0.25">
      <c r="A61" s="65">
        <v>45292</v>
      </c>
      <c r="D61" s="66">
        <f t="shared" si="7"/>
        <v>0</v>
      </c>
      <c r="J61" s="66">
        <f t="shared" si="5"/>
        <v>0</v>
      </c>
      <c r="K61" s="66">
        <f t="shared" si="6"/>
        <v>0</v>
      </c>
      <c r="N61" s="66">
        <f t="shared" si="2"/>
        <v>1835745.4032940001</v>
      </c>
      <c r="O61" s="66">
        <f t="shared" si="3"/>
        <v>937702.85670599993</v>
      </c>
      <c r="P61" s="66">
        <f t="shared" si="4"/>
        <v>2773448.26</v>
      </c>
    </row>
    <row r="62" spans="1:16" s="66" customFormat="1" x14ac:dyDescent="0.25">
      <c r="A62" s="65">
        <v>45323</v>
      </c>
      <c r="D62" s="66">
        <f t="shared" si="7"/>
        <v>0</v>
      </c>
      <c r="J62" s="66">
        <f t="shared" si="5"/>
        <v>0</v>
      </c>
      <c r="K62" s="66">
        <f t="shared" si="6"/>
        <v>0</v>
      </c>
      <c r="N62" s="66">
        <f t="shared" si="2"/>
        <v>1835745.4032940001</v>
      </c>
      <c r="O62" s="66">
        <f t="shared" si="3"/>
        <v>937702.85670599993</v>
      </c>
      <c r="P62" s="66">
        <f t="shared" si="4"/>
        <v>2773448.26</v>
      </c>
    </row>
    <row r="63" spans="1:16" s="66" customFormat="1" x14ac:dyDescent="0.25">
      <c r="A63" s="65">
        <v>45352</v>
      </c>
      <c r="D63" s="66">
        <f t="shared" si="7"/>
        <v>0</v>
      </c>
      <c r="J63" s="66">
        <f t="shared" si="5"/>
        <v>0</v>
      </c>
      <c r="K63" s="66">
        <f t="shared" si="6"/>
        <v>0</v>
      </c>
      <c r="N63" s="66">
        <f t="shared" si="2"/>
        <v>1835745.4032940001</v>
      </c>
      <c r="O63" s="66">
        <f t="shared" si="3"/>
        <v>937702.85670599993</v>
      </c>
      <c r="P63" s="66">
        <f t="shared" si="4"/>
        <v>2773448.26</v>
      </c>
    </row>
    <row r="64" spans="1:16" s="66" customFormat="1" x14ac:dyDescent="0.25">
      <c r="A64" s="65">
        <v>45383</v>
      </c>
      <c r="D64" s="66">
        <f t="shared" si="7"/>
        <v>0</v>
      </c>
      <c r="J64" s="66">
        <f t="shared" si="5"/>
        <v>0</v>
      </c>
      <c r="K64" s="66">
        <f t="shared" si="6"/>
        <v>0</v>
      </c>
      <c r="N64" s="66">
        <f t="shared" si="2"/>
        <v>1835745.4032940001</v>
      </c>
      <c r="O64" s="66">
        <f t="shared" si="3"/>
        <v>937702.85670599993</v>
      </c>
      <c r="P64" s="66">
        <f t="shared" si="4"/>
        <v>2773448.26</v>
      </c>
    </row>
    <row r="65" spans="1:16" s="66" customFormat="1" x14ac:dyDescent="0.25">
      <c r="A65" s="65">
        <v>45413</v>
      </c>
      <c r="D65" s="66">
        <f t="shared" si="7"/>
        <v>0</v>
      </c>
      <c r="J65" s="66">
        <f t="shared" si="5"/>
        <v>0</v>
      </c>
      <c r="K65" s="66">
        <f t="shared" si="6"/>
        <v>0</v>
      </c>
      <c r="N65" s="66">
        <f t="shared" si="2"/>
        <v>1835745.4032940001</v>
      </c>
      <c r="O65" s="66">
        <f t="shared" si="3"/>
        <v>937702.85670599993</v>
      </c>
      <c r="P65" s="66">
        <f t="shared" si="4"/>
        <v>2773448.26</v>
      </c>
    </row>
    <row r="66" spans="1:16" s="66" customFormat="1" x14ac:dyDescent="0.25">
      <c r="A66" s="65">
        <v>45444</v>
      </c>
      <c r="D66" s="66">
        <f t="shared" si="7"/>
        <v>0</v>
      </c>
      <c r="J66" s="66">
        <f t="shared" si="5"/>
        <v>0</v>
      </c>
      <c r="K66" s="66">
        <f t="shared" si="6"/>
        <v>0</v>
      </c>
      <c r="N66" s="66">
        <f t="shared" si="2"/>
        <v>1835745.4032940001</v>
      </c>
      <c r="O66" s="66">
        <f t="shared" si="3"/>
        <v>937702.85670599993</v>
      </c>
      <c r="P66" s="66">
        <f t="shared" si="4"/>
        <v>2773448.26</v>
      </c>
    </row>
    <row r="67" spans="1:16" s="66" customFormat="1" x14ac:dyDescent="0.25">
      <c r="A67" s="65">
        <v>45474</v>
      </c>
      <c r="D67" s="66">
        <f t="shared" si="7"/>
        <v>0</v>
      </c>
      <c r="J67" s="66">
        <f t="shared" si="5"/>
        <v>0</v>
      </c>
      <c r="K67" s="66">
        <f t="shared" si="6"/>
        <v>0</v>
      </c>
      <c r="N67" s="66">
        <f t="shared" si="2"/>
        <v>1835745.4032940001</v>
      </c>
      <c r="O67" s="66">
        <f t="shared" si="3"/>
        <v>937702.85670599993</v>
      </c>
      <c r="P67" s="66">
        <f t="shared" si="4"/>
        <v>2773448.26</v>
      </c>
    </row>
    <row r="68" spans="1:16" s="66" customFormat="1" x14ac:dyDescent="0.25">
      <c r="A68" s="65">
        <v>45505</v>
      </c>
      <c r="D68" s="66">
        <f t="shared" si="7"/>
        <v>0</v>
      </c>
      <c r="J68" s="66">
        <f t="shared" si="5"/>
        <v>0</v>
      </c>
      <c r="K68" s="66">
        <f t="shared" si="6"/>
        <v>0</v>
      </c>
      <c r="N68" s="66">
        <f t="shared" si="2"/>
        <v>1835745.4032940001</v>
      </c>
      <c r="O68" s="66">
        <f t="shared" si="3"/>
        <v>937702.85670599993</v>
      </c>
      <c r="P68" s="66">
        <f t="shared" si="4"/>
        <v>2773448.26</v>
      </c>
    </row>
    <row r="69" spans="1:16" s="66" customFormat="1" x14ac:dyDescent="0.25">
      <c r="A69" s="65">
        <v>45536</v>
      </c>
      <c r="D69" s="66">
        <f t="shared" si="7"/>
        <v>0</v>
      </c>
      <c r="J69" s="66">
        <f t="shared" si="5"/>
        <v>0</v>
      </c>
      <c r="K69" s="66">
        <f t="shared" si="6"/>
        <v>0</v>
      </c>
      <c r="N69" s="66">
        <f t="shared" si="2"/>
        <v>1835745.4032940001</v>
      </c>
      <c r="O69" s="66">
        <f t="shared" si="3"/>
        <v>937702.85670599993</v>
      </c>
      <c r="P69" s="66">
        <f t="shared" si="4"/>
        <v>2773448.26</v>
      </c>
    </row>
    <row r="70" spans="1:16" s="66" customFormat="1" x14ac:dyDescent="0.25">
      <c r="A70" s="65">
        <v>45566</v>
      </c>
      <c r="D70" s="66">
        <f t="shared" ref="D70:D84" si="8">SUM(B70:C70)</f>
        <v>0</v>
      </c>
      <c r="J70" s="66">
        <f t="shared" si="5"/>
        <v>0</v>
      </c>
      <c r="K70" s="66">
        <f t="shared" si="6"/>
        <v>0</v>
      </c>
      <c r="N70" s="66">
        <f t="shared" si="2"/>
        <v>1835745.4032940001</v>
      </c>
      <c r="O70" s="66">
        <f t="shared" si="3"/>
        <v>937702.85670599993</v>
      </c>
      <c r="P70" s="66">
        <f t="shared" si="4"/>
        <v>2773448.26</v>
      </c>
    </row>
    <row r="71" spans="1:16" s="66" customFormat="1" x14ac:dyDescent="0.25">
      <c r="A71" s="65">
        <v>45597</v>
      </c>
      <c r="D71" s="66">
        <f t="shared" si="8"/>
        <v>0</v>
      </c>
      <c r="J71" s="66">
        <f t="shared" si="5"/>
        <v>0</v>
      </c>
      <c r="K71" s="66">
        <f t="shared" si="6"/>
        <v>0</v>
      </c>
      <c r="N71" s="66">
        <f t="shared" ref="N71:N84" si="9">+P71*$N$3</f>
        <v>1835745.4032940001</v>
      </c>
      <c r="O71" s="66">
        <f t="shared" ref="O71:O84" si="10">+P71*$O$3</f>
        <v>937702.85670599993</v>
      </c>
      <c r="P71" s="66">
        <f t="shared" ref="P71:P84" si="11">+P70+D71-H71+L71</f>
        <v>2773448.26</v>
      </c>
    </row>
    <row r="72" spans="1:16" s="66" customFormat="1" x14ac:dyDescent="0.25">
      <c r="A72" s="65">
        <v>45627</v>
      </c>
      <c r="D72" s="66">
        <f t="shared" si="8"/>
        <v>0</v>
      </c>
      <c r="J72" s="66">
        <f t="shared" si="5"/>
        <v>0</v>
      </c>
      <c r="K72" s="66">
        <f t="shared" si="6"/>
        <v>0</v>
      </c>
      <c r="N72" s="66">
        <f t="shared" si="9"/>
        <v>1835745.4032940001</v>
      </c>
      <c r="O72" s="66">
        <f t="shared" si="10"/>
        <v>937702.85670599993</v>
      </c>
      <c r="P72" s="66">
        <f t="shared" si="11"/>
        <v>2773448.26</v>
      </c>
    </row>
    <row r="73" spans="1:16" s="66" customFormat="1" x14ac:dyDescent="0.25">
      <c r="A73" s="65">
        <v>45658</v>
      </c>
      <c r="D73" s="66">
        <f t="shared" si="8"/>
        <v>0</v>
      </c>
      <c r="J73" s="66">
        <f t="shared" si="5"/>
        <v>0</v>
      </c>
      <c r="K73" s="66">
        <f t="shared" si="6"/>
        <v>0</v>
      </c>
      <c r="N73" s="66">
        <f t="shared" si="9"/>
        <v>1835745.4032940001</v>
      </c>
      <c r="O73" s="66">
        <f t="shared" si="10"/>
        <v>937702.85670599993</v>
      </c>
      <c r="P73" s="66">
        <f t="shared" si="11"/>
        <v>2773448.26</v>
      </c>
    </row>
    <row r="74" spans="1:16" s="66" customFormat="1" x14ac:dyDescent="0.25">
      <c r="A74" s="65">
        <v>45689</v>
      </c>
      <c r="D74" s="66">
        <f t="shared" si="8"/>
        <v>0</v>
      </c>
      <c r="J74" s="66">
        <f t="shared" si="5"/>
        <v>0</v>
      </c>
      <c r="K74" s="66">
        <f t="shared" si="6"/>
        <v>0</v>
      </c>
      <c r="N74" s="66">
        <f t="shared" si="9"/>
        <v>1835745.4032940001</v>
      </c>
      <c r="O74" s="66">
        <f t="shared" si="10"/>
        <v>937702.85670599993</v>
      </c>
      <c r="P74" s="66">
        <f t="shared" si="11"/>
        <v>2773448.26</v>
      </c>
    </row>
    <row r="75" spans="1:16" s="66" customFormat="1" x14ac:dyDescent="0.25">
      <c r="A75" s="65">
        <v>45717</v>
      </c>
      <c r="D75" s="66">
        <f t="shared" si="8"/>
        <v>0</v>
      </c>
      <c r="J75" s="66">
        <f t="shared" si="5"/>
        <v>0</v>
      </c>
      <c r="K75" s="66">
        <f t="shared" si="6"/>
        <v>0</v>
      </c>
      <c r="N75" s="66">
        <f t="shared" si="9"/>
        <v>1835745.4032940001</v>
      </c>
      <c r="O75" s="66">
        <f t="shared" si="10"/>
        <v>937702.85670599993</v>
      </c>
      <c r="P75" s="66">
        <f t="shared" si="11"/>
        <v>2773448.26</v>
      </c>
    </row>
    <row r="76" spans="1:16" s="66" customFormat="1" x14ac:dyDescent="0.25">
      <c r="A76" s="65">
        <v>45748</v>
      </c>
      <c r="D76" s="66">
        <f t="shared" si="8"/>
        <v>0</v>
      </c>
      <c r="J76" s="66">
        <f t="shared" si="5"/>
        <v>0</v>
      </c>
      <c r="K76" s="66">
        <f t="shared" si="6"/>
        <v>0</v>
      </c>
      <c r="N76" s="66">
        <f t="shared" si="9"/>
        <v>1835745.4032940001</v>
      </c>
      <c r="O76" s="66">
        <f t="shared" si="10"/>
        <v>937702.85670599993</v>
      </c>
      <c r="P76" s="66">
        <f t="shared" si="11"/>
        <v>2773448.26</v>
      </c>
    </row>
    <row r="77" spans="1:16" s="66" customFormat="1" x14ac:dyDescent="0.25">
      <c r="A77" s="65">
        <v>45778</v>
      </c>
      <c r="D77" s="66">
        <f t="shared" si="8"/>
        <v>0</v>
      </c>
      <c r="J77" s="66">
        <f t="shared" si="5"/>
        <v>0</v>
      </c>
      <c r="K77" s="66">
        <f t="shared" si="6"/>
        <v>0</v>
      </c>
      <c r="N77" s="66">
        <f t="shared" si="9"/>
        <v>1835745.4032940001</v>
      </c>
      <c r="O77" s="66">
        <f t="shared" si="10"/>
        <v>937702.85670599993</v>
      </c>
      <c r="P77" s="66">
        <f t="shared" si="11"/>
        <v>2773448.26</v>
      </c>
    </row>
    <row r="78" spans="1:16" s="66" customFormat="1" x14ac:dyDescent="0.25">
      <c r="A78" s="65">
        <v>45809</v>
      </c>
      <c r="D78" s="66">
        <f t="shared" si="8"/>
        <v>0</v>
      </c>
      <c r="J78" s="66">
        <f t="shared" si="5"/>
        <v>0</v>
      </c>
      <c r="K78" s="66">
        <f t="shared" si="6"/>
        <v>0</v>
      </c>
      <c r="N78" s="66">
        <f t="shared" si="9"/>
        <v>1835745.4032940001</v>
      </c>
      <c r="O78" s="66">
        <f t="shared" si="10"/>
        <v>937702.85670599993</v>
      </c>
      <c r="P78" s="66">
        <f t="shared" si="11"/>
        <v>2773448.26</v>
      </c>
    </row>
    <row r="79" spans="1:16" s="66" customFormat="1" x14ac:dyDescent="0.25">
      <c r="A79" s="65">
        <v>45839</v>
      </c>
      <c r="D79" s="66">
        <f t="shared" si="8"/>
        <v>0</v>
      </c>
      <c r="J79" s="66">
        <f t="shared" ref="J79:J84" si="12">+L79*$J$3</f>
        <v>0</v>
      </c>
      <c r="K79" s="66">
        <f t="shared" ref="K79:K84" si="13">+L79*$K$3</f>
        <v>0</v>
      </c>
      <c r="N79" s="66">
        <f t="shared" si="9"/>
        <v>1835745.4032940001</v>
      </c>
      <c r="O79" s="66">
        <f t="shared" si="10"/>
        <v>937702.85670599993</v>
      </c>
      <c r="P79" s="66">
        <f t="shared" si="11"/>
        <v>2773448.26</v>
      </c>
    </row>
    <row r="80" spans="1:16" s="66" customFormat="1" x14ac:dyDescent="0.25">
      <c r="A80" s="65">
        <v>45870</v>
      </c>
      <c r="D80" s="66">
        <f t="shared" si="8"/>
        <v>0</v>
      </c>
      <c r="J80" s="66">
        <f t="shared" si="12"/>
        <v>0</v>
      </c>
      <c r="K80" s="66">
        <f t="shared" si="13"/>
        <v>0</v>
      </c>
      <c r="N80" s="66">
        <f t="shared" si="9"/>
        <v>1835745.4032940001</v>
      </c>
      <c r="O80" s="66">
        <f t="shared" si="10"/>
        <v>937702.85670599993</v>
      </c>
      <c r="P80" s="66">
        <f t="shared" si="11"/>
        <v>2773448.26</v>
      </c>
    </row>
    <row r="81" spans="1:16" s="66" customFormat="1" x14ac:dyDescent="0.25">
      <c r="A81" s="65">
        <v>45901</v>
      </c>
      <c r="D81" s="66">
        <f t="shared" si="8"/>
        <v>0</v>
      </c>
      <c r="J81" s="66">
        <f t="shared" si="12"/>
        <v>0</v>
      </c>
      <c r="K81" s="66">
        <f t="shared" si="13"/>
        <v>0</v>
      </c>
      <c r="N81" s="66">
        <f t="shared" si="9"/>
        <v>1835745.4032940001</v>
      </c>
      <c r="O81" s="66">
        <f t="shared" si="10"/>
        <v>937702.85670599993</v>
      </c>
      <c r="P81" s="66">
        <f t="shared" si="11"/>
        <v>2773448.26</v>
      </c>
    </row>
    <row r="82" spans="1:16" s="66" customFormat="1" x14ac:dyDescent="0.25">
      <c r="A82" s="65">
        <v>45931</v>
      </c>
      <c r="D82" s="66">
        <f t="shared" si="8"/>
        <v>0</v>
      </c>
      <c r="J82" s="66">
        <f t="shared" si="12"/>
        <v>0</v>
      </c>
      <c r="K82" s="66">
        <f t="shared" si="13"/>
        <v>0</v>
      </c>
      <c r="N82" s="66">
        <f t="shared" si="9"/>
        <v>1835745.4032940001</v>
      </c>
      <c r="O82" s="66">
        <f t="shared" si="10"/>
        <v>937702.85670599993</v>
      </c>
      <c r="P82" s="66">
        <f t="shared" si="11"/>
        <v>2773448.26</v>
      </c>
    </row>
    <row r="83" spans="1:16" s="66" customFormat="1" x14ac:dyDescent="0.25">
      <c r="A83" s="65">
        <v>45962</v>
      </c>
      <c r="D83" s="66">
        <f t="shared" si="8"/>
        <v>0</v>
      </c>
      <c r="J83" s="66">
        <f t="shared" si="12"/>
        <v>0</v>
      </c>
      <c r="K83" s="66">
        <f t="shared" si="13"/>
        <v>0</v>
      </c>
      <c r="N83" s="66">
        <f t="shared" si="9"/>
        <v>1835745.4032940001</v>
      </c>
      <c r="O83" s="66">
        <f t="shared" si="10"/>
        <v>937702.85670599993</v>
      </c>
      <c r="P83" s="66">
        <f t="shared" si="11"/>
        <v>2773448.26</v>
      </c>
    </row>
    <row r="84" spans="1:16" s="66" customFormat="1" x14ac:dyDescent="0.25">
      <c r="A84" s="65">
        <v>45992</v>
      </c>
      <c r="D84" s="66">
        <f t="shared" si="8"/>
        <v>0</v>
      </c>
      <c r="J84" s="66">
        <f t="shared" si="12"/>
        <v>0</v>
      </c>
      <c r="K84" s="66">
        <f t="shared" si="13"/>
        <v>0</v>
      </c>
      <c r="N84" s="66">
        <f t="shared" si="9"/>
        <v>1835745.4032940001</v>
      </c>
      <c r="O84" s="66">
        <f t="shared" si="10"/>
        <v>937702.85670599993</v>
      </c>
      <c r="P84" s="66">
        <f t="shared" si="11"/>
        <v>2773448.26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9"/>
  <sheetViews>
    <sheetView workbookViewId="0">
      <selection activeCell="P1" sqref="P1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2" width="11.28515625" bestFit="1" customWidth="1"/>
    <col min="14" max="14" width="11.5703125" bestFit="1" customWidth="1"/>
    <col min="15" max="15" width="10.5703125" bestFit="1" customWidth="1"/>
    <col min="16" max="16" width="11.5703125" bestFit="1" customWidth="1"/>
    <col min="18" max="18" width="10.5703125" bestFit="1" customWidth="1"/>
  </cols>
  <sheetData>
    <row r="1" spans="1:18" x14ac:dyDescent="0.25">
      <c r="A1" s="61" t="s">
        <v>59</v>
      </c>
    </row>
    <row r="2" spans="1:18" x14ac:dyDescent="0.25">
      <c r="B2" s="62">
        <v>18603043</v>
      </c>
      <c r="C2" t="s">
        <v>75</v>
      </c>
      <c r="J2" s="62">
        <v>28302143</v>
      </c>
      <c r="K2" t="s">
        <v>75</v>
      </c>
    </row>
    <row r="3" spans="1:18" x14ac:dyDescent="0.25">
      <c r="B3" s="63">
        <v>0.66190000000000004</v>
      </c>
      <c r="C3" s="63">
        <v>0.33810000000000001</v>
      </c>
      <c r="J3" s="63">
        <v>0.66190000000000004</v>
      </c>
      <c r="K3" s="63">
        <v>0.33810000000000001</v>
      </c>
      <c r="L3" s="62">
        <v>28302143</v>
      </c>
      <c r="M3" t="s">
        <v>75</v>
      </c>
      <c r="N3" s="63">
        <v>0.66190000000000004</v>
      </c>
      <c r="O3" s="63">
        <v>0.33810000000000001</v>
      </c>
    </row>
    <row r="4" spans="1:18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8" s="66" customFormat="1" x14ac:dyDescent="0.25">
      <c r="A5" s="65">
        <v>43586</v>
      </c>
      <c r="B5" s="66">
        <f>+D5*$B$3</f>
        <v>0</v>
      </c>
      <c r="C5" s="66">
        <f>+D5*$C$3</f>
        <v>0</v>
      </c>
      <c r="J5" s="66">
        <f>-B5*$J$3+F5*$J$3</f>
        <v>0</v>
      </c>
      <c r="K5" s="66">
        <f>-C5*$K$3+G5*$K$3</f>
        <v>0</v>
      </c>
      <c r="L5" s="66">
        <f>SUM(J5:K5)</f>
        <v>0</v>
      </c>
      <c r="N5" s="66">
        <f>+B5-F5+J5</f>
        <v>0</v>
      </c>
      <c r="O5" s="66">
        <f>+C5-G5+K5</f>
        <v>0</v>
      </c>
      <c r="P5" s="66">
        <f>SUM(N5:O5)</f>
        <v>0</v>
      </c>
    </row>
    <row r="6" spans="1:18" s="66" customFormat="1" x14ac:dyDescent="0.25">
      <c r="A6" s="65">
        <v>43617</v>
      </c>
      <c r="B6" s="66">
        <f t="shared" ref="B6:B24" si="0">+D6*$B$3</f>
        <v>19154.724099999999</v>
      </c>
      <c r="C6" s="66">
        <f t="shared" ref="C6:C24" si="1">+D6*$C$3</f>
        <v>9784.2759000000005</v>
      </c>
      <c r="D6" s="66">
        <v>28939</v>
      </c>
      <c r="L6" s="66">
        <f t="shared" ref="L6" si="2">SUM(J6:K6)</f>
        <v>0</v>
      </c>
      <c r="N6" s="66">
        <f>+P6*$N$3</f>
        <v>19154.724099999999</v>
      </c>
      <c r="O6" s="66">
        <f>+P6*$O$3</f>
        <v>9784.2759000000005</v>
      </c>
      <c r="P6" s="66">
        <f>+P5+D6-H6+L6</f>
        <v>28939</v>
      </c>
    </row>
    <row r="7" spans="1:18" s="66" customFormat="1" x14ac:dyDescent="0.25">
      <c r="A7" s="65">
        <v>43647</v>
      </c>
      <c r="B7" s="66">
        <f t="shared" si="0"/>
        <v>25646.639300000003</v>
      </c>
      <c r="C7" s="66">
        <f t="shared" si="1"/>
        <v>13100.360700000001</v>
      </c>
      <c r="D7" s="66">
        <v>38747</v>
      </c>
      <c r="J7" s="68"/>
      <c r="K7" s="68"/>
      <c r="N7" s="66">
        <f t="shared" ref="N7:N70" si="3">+P7*$N$3</f>
        <v>44801.363400000002</v>
      </c>
      <c r="O7" s="66">
        <f t="shared" ref="O7:O70" si="4">+P7*$O$3</f>
        <v>22884.636600000002</v>
      </c>
      <c r="P7" s="66">
        <f t="shared" ref="P7:P70" si="5">+P6+D7-H7+L7</f>
        <v>67686</v>
      </c>
    </row>
    <row r="8" spans="1:18" s="66" customFormat="1" x14ac:dyDescent="0.25">
      <c r="A8" s="65">
        <v>43678</v>
      </c>
      <c r="B8" s="66">
        <f t="shared" si="0"/>
        <v>34459.837800000001</v>
      </c>
      <c r="C8" s="66">
        <f t="shared" si="1"/>
        <v>17602.162199999999</v>
      </c>
      <c r="D8" s="66">
        <v>52062</v>
      </c>
      <c r="J8" s="68"/>
      <c r="K8" s="68"/>
      <c r="N8" s="66">
        <f t="shared" si="3"/>
        <v>79261.20120000001</v>
      </c>
      <c r="O8" s="66">
        <f t="shared" si="4"/>
        <v>40486.798800000004</v>
      </c>
      <c r="P8" s="66">
        <f t="shared" si="5"/>
        <v>119748</v>
      </c>
    </row>
    <row r="9" spans="1:18" s="66" customFormat="1" x14ac:dyDescent="0.25">
      <c r="A9" s="65">
        <v>43709</v>
      </c>
      <c r="B9" s="66">
        <f t="shared" si="0"/>
        <v>44068.640100000004</v>
      </c>
      <c r="C9" s="66">
        <f t="shared" si="1"/>
        <v>22510.359899999999</v>
      </c>
      <c r="D9" s="66">
        <v>66579</v>
      </c>
      <c r="J9" s="68"/>
      <c r="K9" s="68"/>
      <c r="N9" s="66">
        <f t="shared" si="3"/>
        <v>123329.84130000001</v>
      </c>
      <c r="O9" s="66">
        <f t="shared" si="4"/>
        <v>62997.1587</v>
      </c>
      <c r="P9" s="66">
        <f t="shared" si="5"/>
        <v>186327</v>
      </c>
    </row>
    <row r="10" spans="1:18" s="66" customFormat="1" x14ac:dyDescent="0.25">
      <c r="A10" s="65">
        <v>43739</v>
      </c>
      <c r="B10" s="66">
        <f t="shared" si="0"/>
        <v>54037.516000000003</v>
      </c>
      <c r="C10" s="66">
        <f t="shared" si="1"/>
        <v>27602.484</v>
      </c>
      <c r="D10" s="66">
        <v>81640</v>
      </c>
      <c r="J10" s="68"/>
      <c r="K10" s="68"/>
      <c r="N10" s="66">
        <f t="shared" si="3"/>
        <v>177367.3573</v>
      </c>
      <c r="O10" s="66">
        <f t="shared" si="4"/>
        <v>90599.642699999997</v>
      </c>
      <c r="P10" s="66">
        <f t="shared" si="5"/>
        <v>267967</v>
      </c>
    </row>
    <row r="11" spans="1:18" s="66" customFormat="1" x14ac:dyDescent="0.25">
      <c r="A11" s="65">
        <v>43770</v>
      </c>
      <c r="B11" s="66">
        <f t="shared" si="0"/>
        <v>64885.395100000002</v>
      </c>
      <c r="C11" s="66">
        <f t="shared" si="1"/>
        <v>33143.604899999998</v>
      </c>
      <c r="D11" s="66">
        <v>98029</v>
      </c>
      <c r="J11" s="68"/>
      <c r="K11" s="68"/>
      <c r="N11" s="66">
        <f t="shared" si="3"/>
        <v>242252.75240000003</v>
      </c>
      <c r="O11" s="66">
        <f t="shared" si="4"/>
        <v>123743.2476</v>
      </c>
      <c r="P11" s="66">
        <f t="shared" si="5"/>
        <v>365996</v>
      </c>
    </row>
    <row r="12" spans="1:18" s="66" customFormat="1" x14ac:dyDescent="0.25">
      <c r="A12" s="65">
        <v>43800</v>
      </c>
      <c r="B12" s="66">
        <f t="shared" si="0"/>
        <v>76441.507200000007</v>
      </c>
      <c r="C12" s="66">
        <f t="shared" si="1"/>
        <v>39046.4928</v>
      </c>
      <c r="D12" s="66">
        <v>115488</v>
      </c>
      <c r="J12" s="68"/>
      <c r="K12" s="68"/>
      <c r="N12" s="66">
        <f t="shared" si="3"/>
        <v>318694.25960000005</v>
      </c>
      <c r="O12" s="66">
        <f t="shared" si="4"/>
        <v>162789.74040000001</v>
      </c>
      <c r="P12" s="66">
        <f t="shared" si="5"/>
        <v>481484</v>
      </c>
    </row>
    <row r="13" spans="1:18" s="66" customFormat="1" x14ac:dyDescent="0.25">
      <c r="A13" s="65">
        <v>43831</v>
      </c>
      <c r="B13" s="66">
        <f t="shared" si="0"/>
        <v>88405.349700000006</v>
      </c>
      <c r="C13" s="66">
        <f t="shared" si="1"/>
        <v>45157.650300000001</v>
      </c>
      <c r="D13" s="66">
        <v>133563</v>
      </c>
      <c r="J13" s="68"/>
      <c r="K13" s="68"/>
      <c r="N13" s="66">
        <f t="shared" si="3"/>
        <v>407099.60930000001</v>
      </c>
      <c r="O13" s="66">
        <f t="shared" si="4"/>
        <v>207947.39070000002</v>
      </c>
      <c r="P13" s="66">
        <f t="shared" si="5"/>
        <v>615047</v>
      </c>
    </row>
    <row r="14" spans="1:18" s="66" customFormat="1" x14ac:dyDescent="0.25">
      <c r="A14" s="65">
        <v>43862</v>
      </c>
      <c r="B14" s="66">
        <f t="shared" si="0"/>
        <v>79120.878400000001</v>
      </c>
      <c r="C14" s="66">
        <f t="shared" si="1"/>
        <v>40415.121599999999</v>
      </c>
      <c r="D14" s="66">
        <v>119536</v>
      </c>
      <c r="J14" s="68"/>
      <c r="K14" s="68"/>
      <c r="N14" s="66">
        <f t="shared" si="3"/>
        <v>486220.48770000006</v>
      </c>
      <c r="O14" s="66">
        <f t="shared" si="4"/>
        <v>248362.5123</v>
      </c>
      <c r="P14" s="66">
        <f t="shared" si="5"/>
        <v>734583</v>
      </c>
    </row>
    <row r="15" spans="1:18" s="66" customFormat="1" x14ac:dyDescent="0.25">
      <c r="A15" s="65">
        <v>43891</v>
      </c>
      <c r="B15" s="66">
        <f t="shared" si="0"/>
        <v>256880.74240000002</v>
      </c>
      <c r="C15" s="66">
        <f t="shared" si="1"/>
        <v>131215.25760000001</v>
      </c>
      <c r="D15" s="66">
        <v>388096</v>
      </c>
      <c r="J15" s="66">
        <f>+L15*$J$3</f>
        <v>-156051.258321</v>
      </c>
      <c r="K15" s="66">
        <f>+L15*$K$3</f>
        <v>-79711.331678999995</v>
      </c>
      <c r="L15" s="66">
        <v>-235762.59</v>
      </c>
      <c r="N15" s="66">
        <f t="shared" si="3"/>
        <v>587049.97177900001</v>
      </c>
      <c r="O15" s="66">
        <f t="shared" si="4"/>
        <v>299866.43822100002</v>
      </c>
      <c r="P15" s="66">
        <f t="shared" si="5"/>
        <v>886916.41</v>
      </c>
      <c r="R15" s="66">
        <f>SUM(D6:D15)</f>
        <v>1122679</v>
      </c>
    </row>
    <row r="16" spans="1:18" s="66" customFormat="1" x14ac:dyDescent="0.25">
      <c r="A16" s="65">
        <v>43922</v>
      </c>
      <c r="B16" s="66">
        <f t="shared" si="0"/>
        <v>0</v>
      </c>
      <c r="C16" s="66">
        <f t="shared" si="1"/>
        <v>0</v>
      </c>
      <c r="D16" s="66">
        <v>0</v>
      </c>
      <c r="J16" s="66">
        <f t="shared" ref="J16:J79" si="6">+L16*$J$3</f>
        <v>0</v>
      </c>
      <c r="K16" s="66">
        <f t="shared" ref="K16:K79" si="7">+L16*$K$3</f>
        <v>0</v>
      </c>
      <c r="N16" s="66">
        <f t="shared" si="3"/>
        <v>587049.97177900001</v>
      </c>
      <c r="O16" s="66">
        <f t="shared" si="4"/>
        <v>299866.43822100002</v>
      </c>
      <c r="P16" s="66">
        <f t="shared" si="5"/>
        <v>886916.41</v>
      </c>
      <c r="R16" s="66">
        <v>63500</v>
      </c>
    </row>
    <row r="17" spans="1:18" s="66" customFormat="1" x14ac:dyDescent="0.25">
      <c r="A17" s="65">
        <v>43952</v>
      </c>
      <c r="B17" s="66">
        <f t="shared" si="0"/>
        <v>0</v>
      </c>
      <c r="C17" s="66">
        <f t="shared" si="1"/>
        <v>0</v>
      </c>
      <c r="D17" s="66">
        <v>0</v>
      </c>
      <c r="J17" s="66">
        <f t="shared" si="6"/>
        <v>0</v>
      </c>
      <c r="K17" s="66">
        <f t="shared" si="7"/>
        <v>0</v>
      </c>
      <c r="N17" s="66">
        <f t="shared" si="3"/>
        <v>587049.97177900001</v>
      </c>
      <c r="O17" s="66">
        <f t="shared" si="4"/>
        <v>299866.43822100002</v>
      </c>
      <c r="P17" s="66">
        <f t="shared" si="5"/>
        <v>886916.41</v>
      </c>
      <c r="R17" s="66">
        <f>+R16+R15</f>
        <v>1186179</v>
      </c>
    </row>
    <row r="18" spans="1:18" s="66" customFormat="1" x14ac:dyDescent="0.25">
      <c r="A18" s="65">
        <v>43983</v>
      </c>
      <c r="B18" s="66">
        <f t="shared" si="0"/>
        <v>0</v>
      </c>
      <c r="C18" s="66">
        <f t="shared" si="1"/>
        <v>0</v>
      </c>
      <c r="D18" s="66">
        <v>0</v>
      </c>
      <c r="J18" s="66">
        <f t="shared" si="6"/>
        <v>0</v>
      </c>
      <c r="K18" s="66">
        <f t="shared" si="7"/>
        <v>0</v>
      </c>
      <c r="N18" s="66">
        <f t="shared" si="3"/>
        <v>587049.97177900001</v>
      </c>
      <c r="O18" s="66">
        <f t="shared" si="4"/>
        <v>299866.43822100002</v>
      </c>
      <c r="P18" s="66">
        <f t="shared" si="5"/>
        <v>886916.41</v>
      </c>
    </row>
    <row r="19" spans="1:18" s="66" customFormat="1" x14ac:dyDescent="0.25">
      <c r="A19" s="65">
        <v>44013</v>
      </c>
      <c r="B19" s="66">
        <f t="shared" si="0"/>
        <v>0</v>
      </c>
      <c r="C19" s="66">
        <f t="shared" si="1"/>
        <v>0</v>
      </c>
      <c r="D19" s="66">
        <v>0</v>
      </c>
      <c r="J19" s="66">
        <f t="shared" si="6"/>
        <v>0</v>
      </c>
      <c r="K19" s="66">
        <f t="shared" si="7"/>
        <v>0</v>
      </c>
      <c r="N19" s="66">
        <f t="shared" si="3"/>
        <v>587049.97177900001</v>
      </c>
      <c r="O19" s="66">
        <f t="shared" si="4"/>
        <v>299866.43822100002</v>
      </c>
      <c r="P19" s="66">
        <f t="shared" si="5"/>
        <v>886916.41</v>
      </c>
    </row>
    <row r="20" spans="1:18" s="66" customFormat="1" x14ac:dyDescent="0.25">
      <c r="A20" s="65">
        <v>44044</v>
      </c>
      <c r="B20" s="66">
        <f t="shared" si="0"/>
        <v>0</v>
      </c>
      <c r="C20" s="66">
        <f t="shared" si="1"/>
        <v>0</v>
      </c>
      <c r="D20" s="66">
        <v>0</v>
      </c>
      <c r="J20" s="66">
        <f t="shared" si="6"/>
        <v>0</v>
      </c>
      <c r="K20" s="66">
        <f t="shared" si="7"/>
        <v>0</v>
      </c>
      <c r="N20" s="66">
        <f t="shared" si="3"/>
        <v>587049.97177900001</v>
      </c>
      <c r="O20" s="66">
        <f t="shared" si="4"/>
        <v>299866.43822100002</v>
      </c>
      <c r="P20" s="66">
        <f t="shared" si="5"/>
        <v>886916.41</v>
      </c>
    </row>
    <row r="21" spans="1:18" s="66" customFormat="1" x14ac:dyDescent="0.25">
      <c r="A21" s="65">
        <v>44075</v>
      </c>
      <c r="B21" s="66">
        <f t="shared" si="0"/>
        <v>0</v>
      </c>
      <c r="C21" s="66">
        <f t="shared" si="1"/>
        <v>0</v>
      </c>
      <c r="D21" s="66">
        <v>0</v>
      </c>
      <c r="J21" s="66">
        <f t="shared" si="6"/>
        <v>0</v>
      </c>
      <c r="K21" s="66">
        <f t="shared" si="7"/>
        <v>0</v>
      </c>
      <c r="N21" s="66">
        <f t="shared" si="3"/>
        <v>587049.97177900001</v>
      </c>
      <c r="O21" s="66">
        <f t="shared" si="4"/>
        <v>299866.43822100002</v>
      </c>
      <c r="P21" s="66">
        <f t="shared" si="5"/>
        <v>886916.41</v>
      </c>
    </row>
    <row r="22" spans="1:18" s="66" customFormat="1" x14ac:dyDescent="0.25">
      <c r="A22" s="65">
        <v>44105</v>
      </c>
      <c r="B22" s="66">
        <f t="shared" si="0"/>
        <v>0</v>
      </c>
      <c r="C22" s="66">
        <f t="shared" si="1"/>
        <v>0</v>
      </c>
      <c r="D22" s="66">
        <v>0</v>
      </c>
      <c r="J22" s="66">
        <f t="shared" si="6"/>
        <v>0</v>
      </c>
      <c r="K22" s="66">
        <f t="shared" si="7"/>
        <v>0</v>
      </c>
      <c r="N22" s="66">
        <f t="shared" si="3"/>
        <v>587049.97177900001</v>
      </c>
      <c r="O22" s="66">
        <f t="shared" si="4"/>
        <v>299866.43822100002</v>
      </c>
      <c r="P22" s="66">
        <f t="shared" si="5"/>
        <v>886916.41</v>
      </c>
    </row>
    <row r="23" spans="1:18" s="66" customFormat="1" x14ac:dyDescent="0.25">
      <c r="A23" s="65">
        <v>44136</v>
      </c>
      <c r="B23" s="66">
        <f t="shared" si="0"/>
        <v>0</v>
      </c>
      <c r="C23" s="66">
        <f t="shared" si="1"/>
        <v>0</v>
      </c>
      <c r="D23" s="66">
        <v>0</v>
      </c>
      <c r="J23" s="66">
        <f t="shared" si="6"/>
        <v>0</v>
      </c>
      <c r="K23" s="66">
        <f t="shared" si="7"/>
        <v>0</v>
      </c>
      <c r="N23" s="66">
        <f t="shared" si="3"/>
        <v>587049.97177900001</v>
      </c>
      <c r="O23" s="66">
        <f t="shared" si="4"/>
        <v>299866.43822100002</v>
      </c>
      <c r="P23" s="66">
        <f t="shared" si="5"/>
        <v>886916.41</v>
      </c>
    </row>
    <row r="24" spans="1:18" s="66" customFormat="1" x14ac:dyDescent="0.25">
      <c r="A24" s="65">
        <v>44166</v>
      </c>
      <c r="B24" s="66">
        <f t="shared" si="0"/>
        <v>0</v>
      </c>
      <c r="C24" s="66">
        <f t="shared" si="1"/>
        <v>0</v>
      </c>
      <c r="D24" s="66">
        <v>0</v>
      </c>
      <c r="J24" s="66">
        <f t="shared" si="6"/>
        <v>0</v>
      </c>
      <c r="K24" s="66">
        <f t="shared" si="7"/>
        <v>0</v>
      </c>
      <c r="N24" s="66">
        <f t="shared" si="3"/>
        <v>587049.97177900001</v>
      </c>
      <c r="O24" s="66">
        <f t="shared" si="4"/>
        <v>299866.43822100002</v>
      </c>
      <c r="P24" s="66">
        <f t="shared" si="5"/>
        <v>886916.41</v>
      </c>
    </row>
    <row r="25" spans="1:18" s="66" customFormat="1" x14ac:dyDescent="0.25">
      <c r="A25" s="65">
        <v>44197</v>
      </c>
      <c r="D25" s="66">
        <f t="shared" ref="D25:D84" si="8">SUM(B25:C25)</f>
        <v>0</v>
      </c>
      <c r="J25" s="66">
        <f t="shared" si="6"/>
        <v>0</v>
      </c>
      <c r="K25" s="66">
        <f t="shared" si="7"/>
        <v>0</v>
      </c>
      <c r="N25" s="66">
        <f t="shared" si="3"/>
        <v>587049.97177900001</v>
      </c>
      <c r="O25" s="66">
        <f t="shared" si="4"/>
        <v>299866.43822100002</v>
      </c>
      <c r="P25" s="66">
        <f t="shared" si="5"/>
        <v>886916.41</v>
      </c>
    </row>
    <row r="26" spans="1:18" s="66" customFormat="1" x14ac:dyDescent="0.25">
      <c r="A26" s="65">
        <v>44228</v>
      </c>
      <c r="D26" s="66">
        <f t="shared" si="8"/>
        <v>0</v>
      </c>
      <c r="J26" s="66">
        <f t="shared" si="6"/>
        <v>0</v>
      </c>
      <c r="K26" s="66">
        <f t="shared" si="7"/>
        <v>0</v>
      </c>
      <c r="N26" s="66">
        <f t="shared" si="3"/>
        <v>587049.97177900001</v>
      </c>
      <c r="O26" s="66">
        <f t="shared" si="4"/>
        <v>299866.43822100002</v>
      </c>
      <c r="P26" s="66">
        <f t="shared" si="5"/>
        <v>886916.41</v>
      </c>
    </row>
    <row r="27" spans="1:18" s="66" customFormat="1" x14ac:dyDescent="0.25">
      <c r="A27" s="65">
        <v>44256</v>
      </c>
      <c r="D27" s="66">
        <f t="shared" si="8"/>
        <v>0</v>
      </c>
      <c r="J27" s="66">
        <f t="shared" si="6"/>
        <v>0</v>
      </c>
      <c r="K27" s="66">
        <f t="shared" si="7"/>
        <v>0</v>
      </c>
      <c r="N27" s="66">
        <f t="shared" si="3"/>
        <v>587049.97177900001</v>
      </c>
      <c r="O27" s="66">
        <f t="shared" si="4"/>
        <v>299866.43822100002</v>
      </c>
      <c r="P27" s="66">
        <f t="shared" si="5"/>
        <v>886916.41</v>
      </c>
    </row>
    <row r="28" spans="1:18" s="66" customFormat="1" x14ac:dyDescent="0.25">
      <c r="A28" s="65">
        <v>44287</v>
      </c>
      <c r="D28" s="66">
        <f t="shared" si="8"/>
        <v>0</v>
      </c>
      <c r="J28" s="66">
        <f t="shared" si="6"/>
        <v>0</v>
      </c>
      <c r="K28" s="66">
        <f t="shared" si="7"/>
        <v>0</v>
      </c>
      <c r="N28" s="66">
        <f t="shared" si="3"/>
        <v>587049.97177900001</v>
      </c>
      <c r="O28" s="66">
        <f t="shared" si="4"/>
        <v>299866.43822100002</v>
      </c>
      <c r="P28" s="66">
        <f t="shared" si="5"/>
        <v>886916.41</v>
      </c>
    </row>
    <row r="29" spans="1:18" s="66" customFormat="1" x14ac:dyDescent="0.25">
      <c r="A29" s="65">
        <v>44317</v>
      </c>
      <c r="D29" s="66">
        <f t="shared" si="8"/>
        <v>0</v>
      </c>
      <c r="J29" s="66">
        <f t="shared" si="6"/>
        <v>0</v>
      </c>
      <c r="K29" s="66">
        <f t="shared" si="7"/>
        <v>0</v>
      </c>
      <c r="N29" s="66">
        <f t="shared" si="3"/>
        <v>587049.97177900001</v>
      </c>
      <c r="O29" s="66">
        <f t="shared" si="4"/>
        <v>299866.43822100002</v>
      </c>
      <c r="P29" s="66">
        <f t="shared" si="5"/>
        <v>886916.41</v>
      </c>
    </row>
    <row r="30" spans="1:18" s="66" customFormat="1" x14ac:dyDescent="0.25">
      <c r="A30" s="65">
        <v>44348</v>
      </c>
      <c r="D30" s="66">
        <f t="shared" si="8"/>
        <v>0</v>
      </c>
      <c r="J30" s="66">
        <f t="shared" si="6"/>
        <v>0</v>
      </c>
      <c r="K30" s="66">
        <f t="shared" si="7"/>
        <v>0</v>
      </c>
      <c r="N30" s="66">
        <f t="shared" si="3"/>
        <v>587049.97177900001</v>
      </c>
      <c r="O30" s="66">
        <f t="shared" si="4"/>
        <v>299866.43822100002</v>
      </c>
      <c r="P30" s="66">
        <f t="shared" si="5"/>
        <v>886916.41</v>
      </c>
    </row>
    <row r="31" spans="1:18" s="66" customFormat="1" x14ac:dyDescent="0.25">
      <c r="A31" s="65">
        <v>44378</v>
      </c>
      <c r="D31" s="66">
        <f t="shared" si="8"/>
        <v>0</v>
      </c>
      <c r="J31" s="66">
        <f t="shared" si="6"/>
        <v>0</v>
      </c>
      <c r="K31" s="66">
        <f t="shared" si="7"/>
        <v>0</v>
      </c>
      <c r="N31" s="66">
        <f t="shared" si="3"/>
        <v>587049.97177900001</v>
      </c>
      <c r="O31" s="66">
        <f t="shared" si="4"/>
        <v>299866.43822100002</v>
      </c>
      <c r="P31" s="66">
        <f t="shared" si="5"/>
        <v>886916.41</v>
      </c>
    </row>
    <row r="32" spans="1:18" s="66" customFormat="1" x14ac:dyDescent="0.25">
      <c r="A32" s="65">
        <v>44409</v>
      </c>
      <c r="D32" s="66">
        <f t="shared" si="8"/>
        <v>0</v>
      </c>
      <c r="J32" s="66">
        <f t="shared" si="6"/>
        <v>0</v>
      </c>
      <c r="K32" s="66">
        <f t="shared" si="7"/>
        <v>0</v>
      </c>
      <c r="N32" s="66">
        <f t="shared" si="3"/>
        <v>587049.97177900001</v>
      </c>
      <c r="O32" s="66">
        <f t="shared" si="4"/>
        <v>299866.43822100002</v>
      </c>
      <c r="P32" s="66">
        <f t="shared" si="5"/>
        <v>886916.41</v>
      </c>
    </row>
    <row r="33" spans="1:16" s="66" customFormat="1" x14ac:dyDescent="0.25">
      <c r="A33" s="65">
        <v>44440</v>
      </c>
      <c r="D33" s="66">
        <f t="shared" si="8"/>
        <v>0</v>
      </c>
      <c r="J33" s="66">
        <f t="shared" si="6"/>
        <v>0</v>
      </c>
      <c r="K33" s="66">
        <f t="shared" si="7"/>
        <v>0</v>
      </c>
      <c r="N33" s="66">
        <f t="shared" si="3"/>
        <v>587049.97177900001</v>
      </c>
      <c r="O33" s="66">
        <f t="shared" si="4"/>
        <v>299866.43822100002</v>
      </c>
      <c r="P33" s="66">
        <f t="shared" si="5"/>
        <v>886916.41</v>
      </c>
    </row>
    <row r="34" spans="1:16" s="66" customFormat="1" x14ac:dyDescent="0.25">
      <c r="A34" s="65">
        <v>44470</v>
      </c>
      <c r="D34" s="66">
        <f t="shared" si="8"/>
        <v>0</v>
      </c>
      <c r="J34" s="66">
        <f t="shared" si="6"/>
        <v>0</v>
      </c>
      <c r="K34" s="66">
        <f t="shared" si="7"/>
        <v>0</v>
      </c>
      <c r="N34" s="66">
        <f t="shared" si="3"/>
        <v>587049.97177900001</v>
      </c>
      <c r="O34" s="66">
        <f t="shared" si="4"/>
        <v>299866.43822100002</v>
      </c>
      <c r="P34" s="66">
        <f t="shared" si="5"/>
        <v>886916.41</v>
      </c>
    </row>
    <row r="35" spans="1:16" s="66" customFormat="1" x14ac:dyDescent="0.25">
      <c r="A35" s="65">
        <v>44501</v>
      </c>
      <c r="D35" s="66">
        <f t="shared" si="8"/>
        <v>0</v>
      </c>
      <c r="J35" s="66">
        <f t="shared" si="6"/>
        <v>0</v>
      </c>
      <c r="K35" s="66">
        <f t="shared" si="7"/>
        <v>0</v>
      </c>
      <c r="N35" s="66">
        <f t="shared" si="3"/>
        <v>587049.97177900001</v>
      </c>
      <c r="O35" s="66">
        <f t="shared" si="4"/>
        <v>299866.43822100002</v>
      </c>
      <c r="P35" s="66">
        <f t="shared" si="5"/>
        <v>886916.41</v>
      </c>
    </row>
    <row r="36" spans="1:16" s="66" customFormat="1" x14ac:dyDescent="0.25">
      <c r="A36" s="65">
        <v>44531</v>
      </c>
      <c r="D36" s="66">
        <f t="shared" si="8"/>
        <v>0</v>
      </c>
      <c r="J36" s="66">
        <f t="shared" si="6"/>
        <v>0</v>
      </c>
      <c r="K36" s="66">
        <f t="shared" si="7"/>
        <v>0</v>
      </c>
      <c r="N36" s="66">
        <f t="shared" si="3"/>
        <v>587049.97177900001</v>
      </c>
      <c r="O36" s="66">
        <f t="shared" si="4"/>
        <v>299866.43822100002</v>
      </c>
      <c r="P36" s="66">
        <f t="shared" si="5"/>
        <v>886916.41</v>
      </c>
    </row>
    <row r="37" spans="1:16" s="66" customFormat="1" x14ac:dyDescent="0.25">
      <c r="A37" s="65">
        <v>44562</v>
      </c>
      <c r="D37" s="66">
        <f t="shared" si="8"/>
        <v>0</v>
      </c>
      <c r="J37" s="66">
        <f t="shared" si="6"/>
        <v>0</v>
      </c>
      <c r="K37" s="66">
        <f t="shared" si="7"/>
        <v>0</v>
      </c>
      <c r="N37" s="66">
        <f t="shared" si="3"/>
        <v>587049.97177900001</v>
      </c>
      <c r="O37" s="66">
        <f t="shared" si="4"/>
        <v>299866.43822100002</v>
      </c>
      <c r="P37" s="66">
        <f t="shared" si="5"/>
        <v>886916.41</v>
      </c>
    </row>
    <row r="38" spans="1:16" s="66" customFormat="1" x14ac:dyDescent="0.25">
      <c r="A38" s="65">
        <v>44593</v>
      </c>
      <c r="D38" s="66">
        <f t="shared" si="8"/>
        <v>0</v>
      </c>
      <c r="J38" s="66">
        <f t="shared" si="6"/>
        <v>0</v>
      </c>
      <c r="K38" s="66">
        <f t="shared" si="7"/>
        <v>0</v>
      </c>
      <c r="N38" s="66">
        <f t="shared" si="3"/>
        <v>587049.97177900001</v>
      </c>
      <c r="O38" s="66">
        <f t="shared" si="4"/>
        <v>299866.43822100002</v>
      </c>
      <c r="P38" s="66">
        <f t="shared" si="5"/>
        <v>886916.41</v>
      </c>
    </row>
    <row r="39" spans="1:16" s="66" customFormat="1" x14ac:dyDescent="0.25">
      <c r="A39" s="65">
        <v>44621</v>
      </c>
      <c r="D39" s="66">
        <f t="shared" si="8"/>
        <v>0</v>
      </c>
      <c r="J39" s="66">
        <f t="shared" si="6"/>
        <v>0</v>
      </c>
      <c r="K39" s="66">
        <f t="shared" si="7"/>
        <v>0</v>
      </c>
      <c r="N39" s="66">
        <f t="shared" si="3"/>
        <v>587049.97177900001</v>
      </c>
      <c r="O39" s="66">
        <f t="shared" si="4"/>
        <v>299866.43822100002</v>
      </c>
      <c r="P39" s="66">
        <f t="shared" si="5"/>
        <v>886916.41</v>
      </c>
    </row>
    <row r="40" spans="1:16" s="66" customFormat="1" x14ac:dyDescent="0.25">
      <c r="A40" s="65">
        <v>44652</v>
      </c>
      <c r="D40" s="66">
        <f t="shared" si="8"/>
        <v>0</v>
      </c>
      <c r="J40" s="66">
        <f t="shared" si="6"/>
        <v>0</v>
      </c>
      <c r="K40" s="66">
        <f t="shared" si="7"/>
        <v>0</v>
      </c>
      <c r="N40" s="66">
        <f t="shared" si="3"/>
        <v>587049.97177900001</v>
      </c>
      <c r="O40" s="66">
        <f t="shared" si="4"/>
        <v>299866.43822100002</v>
      </c>
      <c r="P40" s="66">
        <f t="shared" si="5"/>
        <v>886916.41</v>
      </c>
    </row>
    <row r="41" spans="1:16" s="66" customFormat="1" x14ac:dyDescent="0.25">
      <c r="A41" s="65">
        <v>44682</v>
      </c>
      <c r="D41" s="66">
        <f t="shared" si="8"/>
        <v>0</v>
      </c>
      <c r="J41" s="66">
        <f t="shared" si="6"/>
        <v>0</v>
      </c>
      <c r="K41" s="66">
        <f t="shared" si="7"/>
        <v>0</v>
      </c>
      <c r="N41" s="66">
        <f t="shared" si="3"/>
        <v>587049.97177900001</v>
      </c>
      <c r="O41" s="66">
        <f t="shared" si="4"/>
        <v>299866.43822100002</v>
      </c>
      <c r="P41" s="66">
        <f t="shared" si="5"/>
        <v>886916.41</v>
      </c>
    </row>
    <row r="42" spans="1:16" s="66" customFormat="1" x14ac:dyDescent="0.25">
      <c r="A42" s="65">
        <v>44713</v>
      </c>
      <c r="D42" s="66">
        <f t="shared" si="8"/>
        <v>0</v>
      </c>
      <c r="J42" s="66">
        <f t="shared" si="6"/>
        <v>0</v>
      </c>
      <c r="K42" s="66">
        <f t="shared" si="7"/>
        <v>0</v>
      </c>
      <c r="N42" s="66">
        <f t="shared" si="3"/>
        <v>587049.97177900001</v>
      </c>
      <c r="O42" s="66">
        <f t="shared" si="4"/>
        <v>299866.43822100002</v>
      </c>
      <c r="P42" s="66">
        <f t="shared" si="5"/>
        <v>886916.41</v>
      </c>
    </row>
    <row r="43" spans="1:16" s="66" customFormat="1" x14ac:dyDescent="0.25">
      <c r="A43" s="65">
        <v>44743</v>
      </c>
      <c r="D43" s="66">
        <f t="shared" si="8"/>
        <v>0</v>
      </c>
      <c r="J43" s="66">
        <f t="shared" si="6"/>
        <v>0</v>
      </c>
      <c r="K43" s="66">
        <f t="shared" si="7"/>
        <v>0</v>
      </c>
      <c r="N43" s="66">
        <f t="shared" si="3"/>
        <v>587049.97177900001</v>
      </c>
      <c r="O43" s="66">
        <f t="shared" si="4"/>
        <v>299866.43822100002</v>
      </c>
      <c r="P43" s="66">
        <f t="shared" si="5"/>
        <v>886916.41</v>
      </c>
    </row>
    <row r="44" spans="1:16" s="66" customFormat="1" x14ac:dyDescent="0.25">
      <c r="A44" s="65">
        <v>44774</v>
      </c>
      <c r="D44" s="66">
        <f t="shared" si="8"/>
        <v>0</v>
      </c>
      <c r="J44" s="66">
        <f t="shared" si="6"/>
        <v>0</v>
      </c>
      <c r="K44" s="66">
        <f t="shared" si="7"/>
        <v>0</v>
      </c>
      <c r="N44" s="66">
        <f t="shared" si="3"/>
        <v>587049.97177900001</v>
      </c>
      <c r="O44" s="66">
        <f t="shared" si="4"/>
        <v>299866.43822100002</v>
      </c>
      <c r="P44" s="66">
        <f t="shared" si="5"/>
        <v>886916.41</v>
      </c>
    </row>
    <row r="45" spans="1:16" s="66" customFormat="1" x14ac:dyDescent="0.25">
      <c r="A45" s="65">
        <v>44805</v>
      </c>
      <c r="D45" s="66">
        <f t="shared" si="8"/>
        <v>0</v>
      </c>
      <c r="J45" s="66">
        <f t="shared" si="6"/>
        <v>0</v>
      </c>
      <c r="K45" s="66">
        <f t="shared" si="7"/>
        <v>0</v>
      </c>
      <c r="N45" s="66">
        <f t="shared" si="3"/>
        <v>587049.97177900001</v>
      </c>
      <c r="O45" s="66">
        <f t="shared" si="4"/>
        <v>299866.43822100002</v>
      </c>
      <c r="P45" s="66">
        <f t="shared" si="5"/>
        <v>886916.41</v>
      </c>
    </row>
    <row r="46" spans="1:16" s="66" customFormat="1" x14ac:dyDescent="0.25">
      <c r="A46" s="65">
        <v>44835</v>
      </c>
      <c r="D46" s="66">
        <f t="shared" si="8"/>
        <v>0</v>
      </c>
      <c r="J46" s="66">
        <f t="shared" si="6"/>
        <v>0</v>
      </c>
      <c r="K46" s="66">
        <f t="shared" si="7"/>
        <v>0</v>
      </c>
      <c r="N46" s="66">
        <f t="shared" si="3"/>
        <v>587049.97177900001</v>
      </c>
      <c r="O46" s="66">
        <f t="shared" si="4"/>
        <v>299866.43822100002</v>
      </c>
      <c r="P46" s="66">
        <f t="shared" si="5"/>
        <v>886916.41</v>
      </c>
    </row>
    <row r="47" spans="1:16" s="66" customFormat="1" x14ac:dyDescent="0.25">
      <c r="A47" s="65">
        <v>44866</v>
      </c>
      <c r="D47" s="66">
        <f t="shared" si="8"/>
        <v>0</v>
      </c>
      <c r="J47" s="66">
        <f t="shared" si="6"/>
        <v>0</v>
      </c>
      <c r="K47" s="66">
        <f t="shared" si="7"/>
        <v>0</v>
      </c>
      <c r="N47" s="66">
        <f t="shared" si="3"/>
        <v>587049.97177900001</v>
      </c>
      <c r="O47" s="66">
        <f t="shared" si="4"/>
        <v>299866.43822100002</v>
      </c>
      <c r="P47" s="66">
        <f t="shared" si="5"/>
        <v>886916.41</v>
      </c>
    </row>
    <row r="48" spans="1:16" s="66" customFormat="1" x14ac:dyDescent="0.25">
      <c r="A48" s="65">
        <v>44896</v>
      </c>
      <c r="D48" s="66">
        <f t="shared" si="8"/>
        <v>0</v>
      </c>
      <c r="J48" s="66">
        <f t="shared" si="6"/>
        <v>0</v>
      </c>
      <c r="K48" s="66">
        <f t="shared" si="7"/>
        <v>0</v>
      </c>
      <c r="N48" s="66">
        <f t="shared" si="3"/>
        <v>587049.97177900001</v>
      </c>
      <c r="O48" s="66">
        <f t="shared" si="4"/>
        <v>299866.43822100002</v>
      </c>
      <c r="P48" s="66">
        <f t="shared" si="5"/>
        <v>886916.41</v>
      </c>
    </row>
    <row r="49" spans="1:16" s="66" customFormat="1" x14ac:dyDescent="0.25">
      <c r="A49" s="65">
        <v>44927</v>
      </c>
      <c r="D49" s="66">
        <f t="shared" si="8"/>
        <v>0</v>
      </c>
      <c r="J49" s="66">
        <f t="shared" si="6"/>
        <v>0</v>
      </c>
      <c r="K49" s="66">
        <f t="shared" si="7"/>
        <v>0</v>
      </c>
      <c r="N49" s="66">
        <f t="shared" si="3"/>
        <v>587049.97177900001</v>
      </c>
      <c r="O49" s="66">
        <f t="shared" si="4"/>
        <v>299866.43822100002</v>
      </c>
      <c r="P49" s="66">
        <f t="shared" si="5"/>
        <v>886916.41</v>
      </c>
    </row>
    <row r="50" spans="1:16" s="66" customFormat="1" x14ac:dyDescent="0.25">
      <c r="A50" s="65">
        <v>44958</v>
      </c>
      <c r="D50" s="66">
        <f t="shared" si="8"/>
        <v>0</v>
      </c>
      <c r="J50" s="66">
        <f t="shared" si="6"/>
        <v>0</v>
      </c>
      <c r="K50" s="66">
        <f t="shared" si="7"/>
        <v>0</v>
      </c>
      <c r="N50" s="66">
        <f t="shared" si="3"/>
        <v>587049.97177900001</v>
      </c>
      <c r="O50" s="66">
        <f t="shared" si="4"/>
        <v>299866.43822100002</v>
      </c>
      <c r="P50" s="66">
        <f t="shared" si="5"/>
        <v>886916.41</v>
      </c>
    </row>
    <row r="51" spans="1:16" s="66" customFormat="1" x14ac:dyDescent="0.25">
      <c r="A51" s="65">
        <v>44986</v>
      </c>
      <c r="D51" s="66">
        <f t="shared" si="8"/>
        <v>0</v>
      </c>
      <c r="J51" s="66">
        <f t="shared" si="6"/>
        <v>0</v>
      </c>
      <c r="K51" s="66">
        <f t="shared" si="7"/>
        <v>0</v>
      </c>
      <c r="N51" s="66">
        <f t="shared" si="3"/>
        <v>587049.97177900001</v>
      </c>
      <c r="O51" s="66">
        <f t="shared" si="4"/>
        <v>299866.43822100002</v>
      </c>
      <c r="P51" s="66">
        <f t="shared" si="5"/>
        <v>886916.41</v>
      </c>
    </row>
    <row r="52" spans="1:16" s="66" customFormat="1" x14ac:dyDescent="0.25">
      <c r="A52" s="65">
        <v>45017</v>
      </c>
      <c r="D52" s="66">
        <f t="shared" si="8"/>
        <v>0</v>
      </c>
      <c r="J52" s="66">
        <f t="shared" si="6"/>
        <v>0</v>
      </c>
      <c r="K52" s="66">
        <f t="shared" si="7"/>
        <v>0</v>
      </c>
      <c r="N52" s="66">
        <f t="shared" si="3"/>
        <v>587049.97177900001</v>
      </c>
      <c r="O52" s="66">
        <f t="shared" si="4"/>
        <v>299866.43822100002</v>
      </c>
      <c r="P52" s="66">
        <f t="shared" si="5"/>
        <v>886916.41</v>
      </c>
    </row>
    <row r="53" spans="1:16" s="66" customFormat="1" x14ac:dyDescent="0.25">
      <c r="A53" s="65">
        <v>45047</v>
      </c>
      <c r="D53" s="66">
        <f t="shared" si="8"/>
        <v>0</v>
      </c>
      <c r="J53" s="66">
        <f t="shared" si="6"/>
        <v>0</v>
      </c>
      <c r="K53" s="66">
        <f t="shared" si="7"/>
        <v>0</v>
      </c>
      <c r="N53" s="66">
        <f t="shared" si="3"/>
        <v>587049.97177900001</v>
      </c>
      <c r="O53" s="66">
        <f t="shared" si="4"/>
        <v>299866.43822100002</v>
      </c>
      <c r="P53" s="66">
        <f t="shared" si="5"/>
        <v>886916.41</v>
      </c>
    </row>
    <row r="54" spans="1:16" s="66" customFormat="1" x14ac:dyDescent="0.25">
      <c r="A54" s="65">
        <v>45078</v>
      </c>
      <c r="D54" s="66">
        <f t="shared" si="8"/>
        <v>0</v>
      </c>
      <c r="J54" s="66">
        <f t="shared" si="6"/>
        <v>0</v>
      </c>
      <c r="K54" s="66">
        <f t="shared" si="7"/>
        <v>0</v>
      </c>
      <c r="N54" s="66">
        <f t="shared" si="3"/>
        <v>587049.97177900001</v>
      </c>
      <c r="O54" s="66">
        <f t="shared" si="4"/>
        <v>299866.43822100002</v>
      </c>
      <c r="P54" s="66">
        <f t="shared" si="5"/>
        <v>886916.41</v>
      </c>
    </row>
    <row r="55" spans="1:16" s="66" customFormat="1" x14ac:dyDescent="0.25">
      <c r="A55" s="65">
        <v>45108</v>
      </c>
      <c r="D55" s="66">
        <f t="shared" si="8"/>
        <v>0</v>
      </c>
      <c r="J55" s="66">
        <f t="shared" si="6"/>
        <v>0</v>
      </c>
      <c r="K55" s="66">
        <f t="shared" si="7"/>
        <v>0</v>
      </c>
      <c r="N55" s="66">
        <f t="shared" si="3"/>
        <v>587049.97177900001</v>
      </c>
      <c r="O55" s="66">
        <f t="shared" si="4"/>
        <v>299866.43822100002</v>
      </c>
      <c r="P55" s="66">
        <f t="shared" si="5"/>
        <v>886916.41</v>
      </c>
    </row>
    <row r="56" spans="1:16" s="66" customFormat="1" x14ac:dyDescent="0.25">
      <c r="A56" s="65">
        <v>45139</v>
      </c>
      <c r="D56" s="66">
        <f t="shared" si="8"/>
        <v>0</v>
      </c>
      <c r="J56" s="66">
        <f t="shared" si="6"/>
        <v>0</v>
      </c>
      <c r="K56" s="66">
        <f t="shared" si="7"/>
        <v>0</v>
      </c>
      <c r="N56" s="66">
        <f t="shared" si="3"/>
        <v>587049.97177900001</v>
      </c>
      <c r="O56" s="66">
        <f t="shared" si="4"/>
        <v>299866.43822100002</v>
      </c>
      <c r="P56" s="66">
        <f t="shared" si="5"/>
        <v>886916.41</v>
      </c>
    </row>
    <row r="57" spans="1:16" s="66" customFormat="1" x14ac:dyDescent="0.25">
      <c r="A57" s="65">
        <v>45170</v>
      </c>
      <c r="D57" s="66">
        <f t="shared" si="8"/>
        <v>0</v>
      </c>
      <c r="J57" s="66">
        <f t="shared" si="6"/>
        <v>0</v>
      </c>
      <c r="K57" s="66">
        <f t="shared" si="7"/>
        <v>0</v>
      </c>
      <c r="N57" s="66">
        <f t="shared" si="3"/>
        <v>587049.97177900001</v>
      </c>
      <c r="O57" s="66">
        <f t="shared" si="4"/>
        <v>299866.43822100002</v>
      </c>
      <c r="P57" s="66">
        <f t="shared" si="5"/>
        <v>886916.41</v>
      </c>
    </row>
    <row r="58" spans="1:16" s="66" customFormat="1" x14ac:dyDescent="0.25">
      <c r="A58" s="65">
        <v>45200</v>
      </c>
      <c r="D58" s="66">
        <f t="shared" si="8"/>
        <v>0</v>
      </c>
      <c r="J58" s="66">
        <f t="shared" si="6"/>
        <v>0</v>
      </c>
      <c r="K58" s="66">
        <f t="shared" si="7"/>
        <v>0</v>
      </c>
      <c r="N58" s="66">
        <f t="shared" si="3"/>
        <v>587049.97177900001</v>
      </c>
      <c r="O58" s="66">
        <f t="shared" si="4"/>
        <v>299866.43822100002</v>
      </c>
      <c r="P58" s="66">
        <f t="shared" si="5"/>
        <v>886916.41</v>
      </c>
    </row>
    <row r="59" spans="1:16" s="66" customFormat="1" x14ac:dyDescent="0.25">
      <c r="A59" s="65">
        <v>45231</v>
      </c>
      <c r="D59" s="66">
        <f t="shared" si="8"/>
        <v>0</v>
      </c>
      <c r="J59" s="66">
        <f t="shared" si="6"/>
        <v>0</v>
      </c>
      <c r="K59" s="66">
        <f t="shared" si="7"/>
        <v>0</v>
      </c>
      <c r="N59" s="66">
        <f t="shared" si="3"/>
        <v>587049.97177900001</v>
      </c>
      <c r="O59" s="66">
        <f t="shared" si="4"/>
        <v>299866.43822100002</v>
      </c>
      <c r="P59" s="66">
        <f t="shared" si="5"/>
        <v>886916.41</v>
      </c>
    </row>
    <row r="60" spans="1:16" s="66" customFormat="1" x14ac:dyDescent="0.25">
      <c r="A60" s="65">
        <v>45261</v>
      </c>
      <c r="D60" s="66">
        <f t="shared" si="8"/>
        <v>0</v>
      </c>
      <c r="J60" s="66">
        <f t="shared" si="6"/>
        <v>0</v>
      </c>
      <c r="K60" s="66">
        <f t="shared" si="7"/>
        <v>0</v>
      </c>
      <c r="N60" s="66">
        <f t="shared" si="3"/>
        <v>587049.97177900001</v>
      </c>
      <c r="O60" s="66">
        <f t="shared" si="4"/>
        <v>299866.43822100002</v>
      </c>
      <c r="P60" s="66">
        <f t="shared" si="5"/>
        <v>886916.41</v>
      </c>
    </row>
    <row r="61" spans="1:16" s="66" customFormat="1" x14ac:dyDescent="0.25">
      <c r="A61" s="65">
        <v>45292</v>
      </c>
      <c r="D61" s="66">
        <f t="shared" si="8"/>
        <v>0</v>
      </c>
      <c r="J61" s="66">
        <f t="shared" si="6"/>
        <v>0</v>
      </c>
      <c r="K61" s="66">
        <f t="shared" si="7"/>
        <v>0</v>
      </c>
      <c r="N61" s="66">
        <f t="shared" si="3"/>
        <v>587049.97177900001</v>
      </c>
      <c r="O61" s="66">
        <f t="shared" si="4"/>
        <v>299866.43822100002</v>
      </c>
      <c r="P61" s="66">
        <f t="shared" si="5"/>
        <v>886916.41</v>
      </c>
    </row>
    <row r="62" spans="1:16" s="66" customFormat="1" x14ac:dyDescent="0.25">
      <c r="A62" s="65">
        <v>45323</v>
      </c>
      <c r="D62" s="66">
        <f t="shared" si="8"/>
        <v>0</v>
      </c>
      <c r="J62" s="66">
        <f t="shared" si="6"/>
        <v>0</v>
      </c>
      <c r="K62" s="66">
        <f t="shared" si="7"/>
        <v>0</v>
      </c>
      <c r="N62" s="66">
        <f t="shared" si="3"/>
        <v>587049.97177900001</v>
      </c>
      <c r="O62" s="66">
        <f t="shared" si="4"/>
        <v>299866.43822100002</v>
      </c>
      <c r="P62" s="66">
        <f t="shared" si="5"/>
        <v>886916.41</v>
      </c>
    </row>
    <row r="63" spans="1:16" s="66" customFormat="1" x14ac:dyDescent="0.25">
      <c r="A63" s="65">
        <v>45352</v>
      </c>
      <c r="D63" s="66">
        <f t="shared" si="8"/>
        <v>0</v>
      </c>
      <c r="J63" s="66">
        <f t="shared" si="6"/>
        <v>0</v>
      </c>
      <c r="K63" s="66">
        <f t="shared" si="7"/>
        <v>0</v>
      </c>
      <c r="N63" s="66">
        <f t="shared" si="3"/>
        <v>587049.97177900001</v>
      </c>
      <c r="O63" s="66">
        <f t="shared" si="4"/>
        <v>299866.43822100002</v>
      </c>
      <c r="P63" s="66">
        <f t="shared" si="5"/>
        <v>886916.41</v>
      </c>
    </row>
    <row r="64" spans="1:16" s="66" customFormat="1" x14ac:dyDescent="0.25">
      <c r="A64" s="65">
        <v>45383</v>
      </c>
      <c r="D64" s="66">
        <f t="shared" si="8"/>
        <v>0</v>
      </c>
      <c r="J64" s="66">
        <f t="shared" si="6"/>
        <v>0</v>
      </c>
      <c r="K64" s="66">
        <f t="shared" si="7"/>
        <v>0</v>
      </c>
      <c r="N64" s="66">
        <f t="shared" si="3"/>
        <v>587049.97177900001</v>
      </c>
      <c r="O64" s="66">
        <f t="shared" si="4"/>
        <v>299866.43822100002</v>
      </c>
      <c r="P64" s="66">
        <f t="shared" si="5"/>
        <v>886916.41</v>
      </c>
    </row>
    <row r="65" spans="1:16" s="66" customFormat="1" x14ac:dyDescent="0.25">
      <c r="A65" s="65">
        <v>45413</v>
      </c>
      <c r="D65" s="66">
        <f t="shared" si="8"/>
        <v>0</v>
      </c>
      <c r="J65" s="66">
        <f t="shared" si="6"/>
        <v>0</v>
      </c>
      <c r="K65" s="66">
        <f t="shared" si="7"/>
        <v>0</v>
      </c>
      <c r="N65" s="66">
        <f t="shared" si="3"/>
        <v>587049.97177900001</v>
      </c>
      <c r="O65" s="66">
        <f t="shared" si="4"/>
        <v>299866.43822100002</v>
      </c>
      <c r="P65" s="66">
        <f t="shared" si="5"/>
        <v>886916.41</v>
      </c>
    </row>
    <row r="66" spans="1:16" s="66" customFormat="1" x14ac:dyDescent="0.25">
      <c r="A66" s="65">
        <v>45444</v>
      </c>
      <c r="D66" s="66">
        <f t="shared" si="8"/>
        <v>0</v>
      </c>
      <c r="J66" s="66">
        <f t="shared" si="6"/>
        <v>0</v>
      </c>
      <c r="K66" s="66">
        <f t="shared" si="7"/>
        <v>0</v>
      </c>
      <c r="N66" s="66">
        <f t="shared" si="3"/>
        <v>587049.97177900001</v>
      </c>
      <c r="O66" s="66">
        <f t="shared" si="4"/>
        <v>299866.43822100002</v>
      </c>
      <c r="P66" s="66">
        <f t="shared" si="5"/>
        <v>886916.41</v>
      </c>
    </row>
    <row r="67" spans="1:16" s="66" customFormat="1" x14ac:dyDescent="0.25">
      <c r="A67" s="65">
        <v>45474</v>
      </c>
      <c r="D67" s="66">
        <f t="shared" si="8"/>
        <v>0</v>
      </c>
      <c r="J67" s="66">
        <f t="shared" si="6"/>
        <v>0</v>
      </c>
      <c r="K67" s="66">
        <f t="shared" si="7"/>
        <v>0</v>
      </c>
      <c r="N67" s="66">
        <f t="shared" si="3"/>
        <v>587049.97177900001</v>
      </c>
      <c r="O67" s="66">
        <f t="shared" si="4"/>
        <v>299866.43822100002</v>
      </c>
      <c r="P67" s="66">
        <f t="shared" si="5"/>
        <v>886916.41</v>
      </c>
    </row>
    <row r="68" spans="1:16" s="66" customFormat="1" x14ac:dyDescent="0.25">
      <c r="A68" s="65">
        <v>45505</v>
      </c>
      <c r="D68" s="66">
        <f t="shared" si="8"/>
        <v>0</v>
      </c>
      <c r="J68" s="66">
        <f t="shared" si="6"/>
        <v>0</v>
      </c>
      <c r="K68" s="66">
        <f t="shared" si="7"/>
        <v>0</v>
      </c>
      <c r="N68" s="66">
        <f t="shared" si="3"/>
        <v>587049.97177900001</v>
      </c>
      <c r="O68" s="66">
        <f t="shared" si="4"/>
        <v>299866.43822100002</v>
      </c>
      <c r="P68" s="66">
        <f t="shared" si="5"/>
        <v>886916.41</v>
      </c>
    </row>
    <row r="69" spans="1:16" s="66" customFormat="1" x14ac:dyDescent="0.25">
      <c r="A69" s="65">
        <v>45536</v>
      </c>
      <c r="D69" s="66">
        <f t="shared" si="8"/>
        <v>0</v>
      </c>
      <c r="J69" s="66">
        <f t="shared" si="6"/>
        <v>0</v>
      </c>
      <c r="K69" s="66">
        <f t="shared" si="7"/>
        <v>0</v>
      </c>
      <c r="N69" s="66">
        <f t="shared" si="3"/>
        <v>587049.97177900001</v>
      </c>
      <c r="O69" s="66">
        <f t="shared" si="4"/>
        <v>299866.43822100002</v>
      </c>
      <c r="P69" s="66">
        <f t="shared" si="5"/>
        <v>886916.41</v>
      </c>
    </row>
    <row r="70" spans="1:16" s="66" customFormat="1" x14ac:dyDescent="0.25">
      <c r="A70" s="65">
        <v>45566</v>
      </c>
      <c r="D70" s="66">
        <f t="shared" si="8"/>
        <v>0</v>
      </c>
      <c r="J70" s="66">
        <f t="shared" si="6"/>
        <v>0</v>
      </c>
      <c r="K70" s="66">
        <f t="shared" si="7"/>
        <v>0</v>
      </c>
      <c r="N70" s="66">
        <f t="shared" si="3"/>
        <v>587049.97177900001</v>
      </c>
      <c r="O70" s="66">
        <f t="shared" si="4"/>
        <v>299866.43822100002</v>
      </c>
      <c r="P70" s="66">
        <f t="shared" si="5"/>
        <v>886916.41</v>
      </c>
    </row>
    <row r="71" spans="1:16" s="66" customFormat="1" x14ac:dyDescent="0.25">
      <c r="A71" s="65">
        <v>45597</v>
      </c>
      <c r="D71" s="66">
        <f t="shared" si="8"/>
        <v>0</v>
      </c>
      <c r="J71" s="66">
        <f t="shared" si="6"/>
        <v>0</v>
      </c>
      <c r="K71" s="66">
        <f t="shared" si="7"/>
        <v>0</v>
      </c>
      <c r="N71" s="66">
        <f t="shared" ref="N71:N84" si="9">+P71*$N$3</f>
        <v>587049.97177900001</v>
      </c>
      <c r="O71" s="66">
        <f t="shared" ref="O71:O84" si="10">+P71*$O$3</f>
        <v>299866.43822100002</v>
      </c>
      <c r="P71" s="66">
        <f t="shared" ref="P71:P84" si="11">+P70+D71-H71+L71</f>
        <v>886916.41</v>
      </c>
    </row>
    <row r="72" spans="1:16" s="66" customFormat="1" x14ac:dyDescent="0.25">
      <c r="A72" s="65">
        <v>45627</v>
      </c>
      <c r="D72" s="66">
        <f t="shared" si="8"/>
        <v>0</v>
      </c>
      <c r="J72" s="66">
        <f t="shared" si="6"/>
        <v>0</v>
      </c>
      <c r="K72" s="66">
        <f t="shared" si="7"/>
        <v>0</v>
      </c>
      <c r="N72" s="66">
        <f t="shared" si="9"/>
        <v>587049.97177900001</v>
      </c>
      <c r="O72" s="66">
        <f t="shared" si="10"/>
        <v>299866.43822100002</v>
      </c>
      <c r="P72" s="66">
        <f t="shared" si="11"/>
        <v>886916.41</v>
      </c>
    </row>
    <row r="73" spans="1:16" s="66" customFormat="1" x14ac:dyDescent="0.25">
      <c r="A73" s="65">
        <v>45658</v>
      </c>
      <c r="D73" s="66">
        <f t="shared" si="8"/>
        <v>0</v>
      </c>
      <c r="J73" s="66">
        <f t="shared" si="6"/>
        <v>0</v>
      </c>
      <c r="K73" s="66">
        <f t="shared" si="7"/>
        <v>0</v>
      </c>
      <c r="N73" s="66">
        <f t="shared" si="9"/>
        <v>587049.97177900001</v>
      </c>
      <c r="O73" s="66">
        <f t="shared" si="10"/>
        <v>299866.43822100002</v>
      </c>
      <c r="P73" s="66">
        <f t="shared" si="11"/>
        <v>886916.41</v>
      </c>
    </row>
    <row r="74" spans="1:16" s="66" customFormat="1" x14ac:dyDescent="0.25">
      <c r="A74" s="65">
        <v>45689</v>
      </c>
      <c r="D74" s="66">
        <f t="shared" si="8"/>
        <v>0</v>
      </c>
      <c r="J74" s="66">
        <f t="shared" si="6"/>
        <v>0</v>
      </c>
      <c r="K74" s="66">
        <f t="shared" si="7"/>
        <v>0</v>
      </c>
      <c r="N74" s="66">
        <f t="shared" si="9"/>
        <v>587049.97177900001</v>
      </c>
      <c r="O74" s="66">
        <f t="shared" si="10"/>
        <v>299866.43822100002</v>
      </c>
      <c r="P74" s="66">
        <f t="shared" si="11"/>
        <v>886916.41</v>
      </c>
    </row>
    <row r="75" spans="1:16" s="66" customFormat="1" x14ac:dyDescent="0.25">
      <c r="A75" s="65">
        <v>45717</v>
      </c>
      <c r="D75" s="66">
        <f t="shared" si="8"/>
        <v>0</v>
      </c>
      <c r="J75" s="66">
        <f t="shared" si="6"/>
        <v>0</v>
      </c>
      <c r="K75" s="66">
        <f t="shared" si="7"/>
        <v>0</v>
      </c>
      <c r="N75" s="66">
        <f t="shared" si="9"/>
        <v>587049.97177900001</v>
      </c>
      <c r="O75" s="66">
        <f t="shared" si="10"/>
        <v>299866.43822100002</v>
      </c>
      <c r="P75" s="66">
        <f t="shared" si="11"/>
        <v>886916.41</v>
      </c>
    </row>
    <row r="76" spans="1:16" s="66" customFormat="1" x14ac:dyDescent="0.25">
      <c r="A76" s="65">
        <v>45748</v>
      </c>
      <c r="D76" s="66">
        <f t="shared" si="8"/>
        <v>0</v>
      </c>
      <c r="J76" s="66">
        <f t="shared" si="6"/>
        <v>0</v>
      </c>
      <c r="K76" s="66">
        <f t="shared" si="7"/>
        <v>0</v>
      </c>
      <c r="N76" s="66">
        <f t="shared" si="9"/>
        <v>587049.97177900001</v>
      </c>
      <c r="O76" s="66">
        <f t="shared" si="10"/>
        <v>299866.43822100002</v>
      </c>
      <c r="P76" s="66">
        <f t="shared" si="11"/>
        <v>886916.41</v>
      </c>
    </row>
    <row r="77" spans="1:16" s="66" customFormat="1" x14ac:dyDescent="0.25">
      <c r="A77" s="65">
        <v>45778</v>
      </c>
      <c r="D77" s="66">
        <f t="shared" si="8"/>
        <v>0</v>
      </c>
      <c r="J77" s="66">
        <f t="shared" si="6"/>
        <v>0</v>
      </c>
      <c r="K77" s="66">
        <f t="shared" si="7"/>
        <v>0</v>
      </c>
      <c r="N77" s="66">
        <f t="shared" si="9"/>
        <v>587049.97177900001</v>
      </c>
      <c r="O77" s="66">
        <f t="shared" si="10"/>
        <v>299866.43822100002</v>
      </c>
      <c r="P77" s="66">
        <f t="shared" si="11"/>
        <v>886916.41</v>
      </c>
    </row>
    <row r="78" spans="1:16" s="66" customFormat="1" x14ac:dyDescent="0.25">
      <c r="A78" s="65">
        <v>45809</v>
      </c>
      <c r="D78" s="66">
        <f t="shared" si="8"/>
        <v>0</v>
      </c>
      <c r="J78" s="66">
        <f t="shared" si="6"/>
        <v>0</v>
      </c>
      <c r="K78" s="66">
        <f t="shared" si="7"/>
        <v>0</v>
      </c>
      <c r="N78" s="66">
        <f t="shared" si="9"/>
        <v>587049.97177900001</v>
      </c>
      <c r="O78" s="66">
        <f t="shared" si="10"/>
        <v>299866.43822100002</v>
      </c>
      <c r="P78" s="66">
        <f t="shared" si="11"/>
        <v>886916.41</v>
      </c>
    </row>
    <row r="79" spans="1:16" s="66" customFormat="1" x14ac:dyDescent="0.25">
      <c r="A79" s="65">
        <v>45839</v>
      </c>
      <c r="D79" s="66">
        <f t="shared" si="8"/>
        <v>0</v>
      </c>
      <c r="J79" s="66">
        <f t="shared" si="6"/>
        <v>0</v>
      </c>
      <c r="K79" s="66">
        <f t="shared" si="7"/>
        <v>0</v>
      </c>
      <c r="N79" s="66">
        <f t="shared" si="9"/>
        <v>587049.97177900001</v>
      </c>
      <c r="O79" s="66">
        <f t="shared" si="10"/>
        <v>299866.43822100002</v>
      </c>
      <c r="P79" s="66">
        <f t="shared" si="11"/>
        <v>886916.41</v>
      </c>
    </row>
    <row r="80" spans="1:16" s="66" customFormat="1" x14ac:dyDescent="0.25">
      <c r="A80" s="65">
        <v>45870</v>
      </c>
      <c r="D80" s="66">
        <f t="shared" si="8"/>
        <v>0</v>
      </c>
      <c r="J80" s="66">
        <f t="shared" ref="J80:J84" si="12">+L80*$J$3</f>
        <v>0</v>
      </c>
      <c r="K80" s="66">
        <f t="shared" ref="K80:K84" si="13">+L80*$K$3</f>
        <v>0</v>
      </c>
      <c r="N80" s="66">
        <f t="shared" si="9"/>
        <v>587049.97177900001</v>
      </c>
      <c r="O80" s="66">
        <f t="shared" si="10"/>
        <v>299866.43822100002</v>
      </c>
      <c r="P80" s="66">
        <f t="shared" si="11"/>
        <v>886916.41</v>
      </c>
    </row>
    <row r="81" spans="1:16" s="66" customFormat="1" x14ac:dyDescent="0.25">
      <c r="A81" s="65">
        <v>45901</v>
      </c>
      <c r="D81" s="66">
        <f t="shared" si="8"/>
        <v>0</v>
      </c>
      <c r="J81" s="66">
        <f t="shared" si="12"/>
        <v>0</v>
      </c>
      <c r="K81" s="66">
        <f t="shared" si="13"/>
        <v>0</v>
      </c>
      <c r="N81" s="66">
        <f t="shared" si="9"/>
        <v>587049.97177900001</v>
      </c>
      <c r="O81" s="66">
        <f t="shared" si="10"/>
        <v>299866.43822100002</v>
      </c>
      <c r="P81" s="66">
        <f t="shared" si="11"/>
        <v>886916.41</v>
      </c>
    </row>
    <row r="82" spans="1:16" s="66" customFormat="1" x14ac:dyDescent="0.25">
      <c r="A82" s="65">
        <v>45931</v>
      </c>
      <c r="D82" s="66">
        <f t="shared" si="8"/>
        <v>0</v>
      </c>
      <c r="J82" s="66">
        <f t="shared" si="12"/>
        <v>0</v>
      </c>
      <c r="K82" s="66">
        <f t="shared" si="13"/>
        <v>0</v>
      </c>
      <c r="N82" s="66">
        <f t="shared" si="9"/>
        <v>587049.97177900001</v>
      </c>
      <c r="O82" s="66">
        <f t="shared" si="10"/>
        <v>299866.43822100002</v>
      </c>
      <c r="P82" s="66">
        <f t="shared" si="11"/>
        <v>886916.41</v>
      </c>
    </row>
    <row r="83" spans="1:16" s="66" customFormat="1" x14ac:dyDescent="0.25">
      <c r="A83" s="65">
        <v>45962</v>
      </c>
      <c r="D83" s="66">
        <f t="shared" si="8"/>
        <v>0</v>
      </c>
      <c r="J83" s="66">
        <f t="shared" si="12"/>
        <v>0</v>
      </c>
      <c r="K83" s="66">
        <f t="shared" si="13"/>
        <v>0</v>
      </c>
      <c r="N83" s="66">
        <f t="shared" si="9"/>
        <v>587049.97177900001</v>
      </c>
      <c r="O83" s="66">
        <f t="shared" si="10"/>
        <v>299866.43822100002</v>
      </c>
      <c r="P83" s="66">
        <f t="shared" si="11"/>
        <v>886916.41</v>
      </c>
    </row>
    <row r="84" spans="1:16" s="66" customFormat="1" x14ac:dyDescent="0.25">
      <c r="A84" s="65">
        <v>45992</v>
      </c>
      <c r="D84" s="66">
        <f t="shared" si="8"/>
        <v>0</v>
      </c>
      <c r="J84" s="66">
        <f t="shared" si="12"/>
        <v>0</v>
      </c>
      <c r="K84" s="66">
        <f t="shared" si="13"/>
        <v>0</v>
      </c>
      <c r="N84" s="66">
        <f t="shared" si="9"/>
        <v>587049.97177900001</v>
      </c>
      <c r="O84" s="66">
        <f t="shared" si="10"/>
        <v>299866.43822100002</v>
      </c>
      <c r="P84" s="66">
        <f t="shared" si="11"/>
        <v>886916.41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9"/>
  <sheetViews>
    <sheetView workbookViewId="0">
      <selection activeCell="P1" sqref="P1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2" width="11.28515625" bestFit="1" customWidth="1"/>
    <col min="14" max="14" width="11.5703125" bestFit="1" customWidth="1"/>
    <col min="15" max="15" width="10.5703125" bestFit="1" customWidth="1"/>
    <col min="16" max="16" width="11.5703125" bestFit="1" customWidth="1"/>
    <col min="18" max="18" width="10.5703125" bestFit="1" customWidth="1"/>
  </cols>
  <sheetData>
    <row r="1" spans="1:18" x14ac:dyDescent="0.25">
      <c r="A1" s="61" t="s">
        <v>59</v>
      </c>
    </row>
    <row r="2" spans="1:18" x14ac:dyDescent="0.25">
      <c r="B2" s="62">
        <v>18603043</v>
      </c>
      <c r="C2" t="s">
        <v>75</v>
      </c>
      <c r="J2" s="62">
        <v>28302143</v>
      </c>
      <c r="K2" t="s">
        <v>75</v>
      </c>
    </row>
    <row r="3" spans="1:18" x14ac:dyDescent="0.25">
      <c r="B3" s="63">
        <v>0.66190000000000004</v>
      </c>
      <c r="C3" s="63">
        <v>0.33810000000000001</v>
      </c>
      <c r="J3" s="63">
        <v>0.66190000000000004</v>
      </c>
      <c r="K3" s="63">
        <v>0.33810000000000001</v>
      </c>
      <c r="L3" s="62">
        <v>28302143</v>
      </c>
      <c r="M3" t="s">
        <v>75</v>
      </c>
      <c r="N3" s="63">
        <v>0.66190000000000004</v>
      </c>
      <c r="O3" s="63">
        <v>0.33810000000000001</v>
      </c>
    </row>
    <row r="4" spans="1:18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8" s="66" customFormat="1" x14ac:dyDescent="0.25">
      <c r="A5" s="65">
        <v>43586</v>
      </c>
      <c r="B5" s="66">
        <f>+D5*$B$3</f>
        <v>0</v>
      </c>
      <c r="C5" s="66">
        <f>+D5*$C$3</f>
        <v>0</v>
      </c>
      <c r="J5" s="66">
        <f>-B5*$J$3+F5*$J$3</f>
        <v>0</v>
      </c>
      <c r="K5" s="66">
        <f>-C5*$K$3+G5*$K$3</f>
        <v>0</v>
      </c>
      <c r="L5" s="66">
        <f>SUM(J5:K5)</f>
        <v>0</v>
      </c>
      <c r="N5" s="66">
        <f>+B5-F5+J5</f>
        <v>0</v>
      </c>
      <c r="O5" s="66">
        <f>+C5-G5+K5</f>
        <v>0</v>
      </c>
      <c r="P5" s="66">
        <f>SUM(N5:O5)</f>
        <v>0</v>
      </c>
    </row>
    <row r="6" spans="1:18" s="66" customFormat="1" x14ac:dyDescent="0.25">
      <c r="A6" s="65">
        <v>43617</v>
      </c>
      <c r="B6" s="66">
        <f t="shared" ref="B6:B24" si="0">+D6*$B$3</f>
        <v>19154.724099999999</v>
      </c>
      <c r="C6" s="66">
        <f t="shared" ref="C6:C24" si="1">+D6*$C$3</f>
        <v>9784.2759000000005</v>
      </c>
      <c r="D6" s="66">
        <v>28939</v>
      </c>
      <c r="L6" s="66">
        <f t="shared" ref="L6" si="2">SUM(J6:K6)</f>
        <v>0</v>
      </c>
      <c r="N6" s="66">
        <f>+P6*$N$3</f>
        <v>19154.724099999999</v>
      </c>
      <c r="O6" s="66">
        <f>+P6*$O$3</f>
        <v>9784.2759000000005</v>
      </c>
      <c r="P6" s="66">
        <f>+P5+D6-H6+L6</f>
        <v>28939</v>
      </c>
    </row>
    <row r="7" spans="1:18" s="66" customFormat="1" x14ac:dyDescent="0.25">
      <c r="A7" s="65">
        <v>43647</v>
      </c>
      <c r="B7" s="66">
        <f t="shared" si="0"/>
        <v>25646.639300000003</v>
      </c>
      <c r="C7" s="66">
        <f t="shared" si="1"/>
        <v>13100.360700000001</v>
      </c>
      <c r="D7" s="66">
        <v>38747</v>
      </c>
      <c r="J7" s="68"/>
      <c r="K7" s="68"/>
      <c r="N7" s="66">
        <f t="shared" ref="N7:N70" si="3">+P7*$N$3</f>
        <v>44801.363400000002</v>
      </c>
      <c r="O7" s="66">
        <f t="shared" ref="O7:O70" si="4">+P7*$O$3</f>
        <v>22884.636600000002</v>
      </c>
      <c r="P7" s="66">
        <f t="shared" ref="P7:P70" si="5">+P6+D7-H7+L7</f>
        <v>67686</v>
      </c>
    </row>
    <row r="8" spans="1:18" s="66" customFormat="1" x14ac:dyDescent="0.25">
      <c r="A8" s="65">
        <v>43678</v>
      </c>
      <c r="B8" s="66">
        <f t="shared" si="0"/>
        <v>34459.837800000001</v>
      </c>
      <c r="C8" s="66">
        <f t="shared" si="1"/>
        <v>17602.162199999999</v>
      </c>
      <c r="D8" s="66">
        <v>52062</v>
      </c>
      <c r="J8" s="68"/>
      <c r="K8" s="68"/>
      <c r="N8" s="66">
        <f t="shared" si="3"/>
        <v>79261.20120000001</v>
      </c>
      <c r="O8" s="66">
        <f t="shared" si="4"/>
        <v>40486.798800000004</v>
      </c>
      <c r="P8" s="66">
        <f t="shared" si="5"/>
        <v>119748</v>
      </c>
    </row>
    <row r="9" spans="1:18" s="66" customFormat="1" x14ac:dyDescent="0.25">
      <c r="A9" s="65">
        <v>43709</v>
      </c>
      <c r="B9" s="66">
        <f t="shared" si="0"/>
        <v>44068.640100000004</v>
      </c>
      <c r="C9" s="66">
        <f t="shared" si="1"/>
        <v>22510.359899999999</v>
      </c>
      <c r="D9" s="66">
        <v>66579</v>
      </c>
      <c r="J9" s="68"/>
      <c r="K9" s="68"/>
      <c r="N9" s="66">
        <f t="shared" si="3"/>
        <v>123329.84130000001</v>
      </c>
      <c r="O9" s="66">
        <f t="shared" si="4"/>
        <v>62997.1587</v>
      </c>
      <c r="P9" s="66">
        <f t="shared" si="5"/>
        <v>186327</v>
      </c>
    </row>
    <row r="10" spans="1:18" s="66" customFormat="1" x14ac:dyDescent="0.25">
      <c r="A10" s="65">
        <v>43739</v>
      </c>
      <c r="B10" s="66">
        <f t="shared" si="0"/>
        <v>54037.516000000003</v>
      </c>
      <c r="C10" s="66">
        <f t="shared" si="1"/>
        <v>27602.484</v>
      </c>
      <c r="D10" s="66">
        <v>81640</v>
      </c>
      <c r="J10" s="68"/>
      <c r="K10" s="68"/>
      <c r="N10" s="66">
        <f t="shared" si="3"/>
        <v>177367.3573</v>
      </c>
      <c r="O10" s="66">
        <f t="shared" si="4"/>
        <v>90599.642699999997</v>
      </c>
      <c r="P10" s="66">
        <f t="shared" si="5"/>
        <v>267967</v>
      </c>
    </row>
    <row r="11" spans="1:18" s="66" customFormat="1" x14ac:dyDescent="0.25">
      <c r="A11" s="65">
        <v>43770</v>
      </c>
      <c r="B11" s="66">
        <f t="shared" si="0"/>
        <v>64885.395100000002</v>
      </c>
      <c r="C11" s="66">
        <f t="shared" si="1"/>
        <v>33143.604899999998</v>
      </c>
      <c r="D11" s="66">
        <v>98029</v>
      </c>
      <c r="J11" s="68"/>
      <c r="K11" s="68"/>
      <c r="N11" s="66">
        <f t="shared" si="3"/>
        <v>242252.75240000003</v>
      </c>
      <c r="O11" s="66">
        <f t="shared" si="4"/>
        <v>123743.2476</v>
      </c>
      <c r="P11" s="66">
        <f t="shared" si="5"/>
        <v>365996</v>
      </c>
    </row>
    <row r="12" spans="1:18" s="66" customFormat="1" x14ac:dyDescent="0.25">
      <c r="A12" s="65">
        <v>43800</v>
      </c>
      <c r="B12" s="66">
        <f t="shared" si="0"/>
        <v>76441.507200000007</v>
      </c>
      <c r="C12" s="66">
        <f t="shared" si="1"/>
        <v>39046.4928</v>
      </c>
      <c r="D12" s="66">
        <v>115488</v>
      </c>
      <c r="J12" s="68"/>
      <c r="K12" s="68"/>
      <c r="N12" s="66">
        <f t="shared" si="3"/>
        <v>318694.25960000005</v>
      </c>
      <c r="O12" s="66">
        <f t="shared" si="4"/>
        <v>162789.74040000001</v>
      </c>
      <c r="P12" s="66">
        <f t="shared" si="5"/>
        <v>481484</v>
      </c>
    </row>
    <row r="13" spans="1:18" s="66" customFormat="1" x14ac:dyDescent="0.25">
      <c r="A13" s="65">
        <v>43831</v>
      </c>
      <c r="B13" s="66">
        <f t="shared" si="0"/>
        <v>88405.349700000006</v>
      </c>
      <c r="C13" s="66">
        <f t="shared" si="1"/>
        <v>45157.650300000001</v>
      </c>
      <c r="D13" s="66">
        <v>133563</v>
      </c>
      <c r="J13" s="68"/>
      <c r="K13" s="68"/>
      <c r="N13" s="66">
        <f t="shared" si="3"/>
        <v>407099.60930000001</v>
      </c>
      <c r="O13" s="66">
        <f t="shared" si="4"/>
        <v>207947.39070000002</v>
      </c>
      <c r="P13" s="66">
        <f t="shared" si="5"/>
        <v>615047</v>
      </c>
    </row>
    <row r="14" spans="1:18" s="66" customFormat="1" x14ac:dyDescent="0.25">
      <c r="A14" s="65">
        <v>43862</v>
      </c>
      <c r="B14" s="66">
        <f t="shared" si="0"/>
        <v>79120.878400000001</v>
      </c>
      <c r="C14" s="66">
        <f t="shared" si="1"/>
        <v>40415.121599999999</v>
      </c>
      <c r="D14" s="66">
        <v>119536</v>
      </c>
      <c r="J14" s="68"/>
      <c r="K14" s="68"/>
      <c r="N14" s="66">
        <f t="shared" si="3"/>
        <v>486220.48770000006</v>
      </c>
      <c r="O14" s="66">
        <f t="shared" si="4"/>
        <v>248362.5123</v>
      </c>
      <c r="P14" s="66">
        <f t="shared" si="5"/>
        <v>734583</v>
      </c>
    </row>
    <row r="15" spans="1:18" s="66" customFormat="1" x14ac:dyDescent="0.25">
      <c r="A15" s="65">
        <v>43891</v>
      </c>
      <c r="B15" s="66">
        <f t="shared" si="0"/>
        <v>256880.74240000002</v>
      </c>
      <c r="C15" s="66">
        <f t="shared" si="1"/>
        <v>131215.25760000001</v>
      </c>
      <c r="D15" s="66">
        <v>388096</v>
      </c>
      <c r="J15" s="66">
        <f>+L15*$J$3</f>
        <v>-156051.258321</v>
      </c>
      <c r="K15" s="66">
        <f>+L15*$K$3</f>
        <v>-79711.331678999995</v>
      </c>
      <c r="L15" s="66">
        <v>-235762.59</v>
      </c>
      <c r="N15" s="66">
        <f t="shared" si="3"/>
        <v>587049.97177900001</v>
      </c>
      <c r="O15" s="66">
        <f t="shared" si="4"/>
        <v>299866.43822100002</v>
      </c>
      <c r="P15" s="66">
        <f t="shared" si="5"/>
        <v>886916.41</v>
      </c>
      <c r="R15" s="66">
        <f>SUM(D6:D15)</f>
        <v>1122679</v>
      </c>
    </row>
    <row r="16" spans="1:18" s="66" customFormat="1" x14ac:dyDescent="0.25">
      <c r="A16" s="65">
        <v>43922</v>
      </c>
      <c r="B16" s="66">
        <f t="shared" si="0"/>
        <v>0</v>
      </c>
      <c r="C16" s="66">
        <f t="shared" si="1"/>
        <v>0</v>
      </c>
      <c r="D16" s="66">
        <v>0</v>
      </c>
      <c r="J16" s="66">
        <f t="shared" ref="J16:J79" si="6">+L16*$J$3</f>
        <v>0</v>
      </c>
      <c r="K16" s="66">
        <f t="shared" ref="K16:K79" si="7">+L16*$K$3</f>
        <v>0</v>
      </c>
      <c r="N16" s="66">
        <f t="shared" si="3"/>
        <v>587049.97177900001</v>
      </c>
      <c r="O16" s="66">
        <f t="shared" si="4"/>
        <v>299866.43822100002</v>
      </c>
      <c r="P16" s="66">
        <f t="shared" si="5"/>
        <v>886916.41</v>
      </c>
      <c r="R16" s="66">
        <v>63500</v>
      </c>
    </row>
    <row r="17" spans="1:18" s="66" customFormat="1" x14ac:dyDescent="0.25">
      <c r="A17" s="65">
        <v>43952</v>
      </c>
      <c r="B17" s="66">
        <f t="shared" si="0"/>
        <v>0</v>
      </c>
      <c r="C17" s="66">
        <f t="shared" si="1"/>
        <v>0</v>
      </c>
      <c r="D17" s="66">
        <v>0</v>
      </c>
      <c r="J17" s="66">
        <f t="shared" si="6"/>
        <v>0</v>
      </c>
      <c r="K17" s="66">
        <f t="shared" si="7"/>
        <v>0</v>
      </c>
      <c r="N17" s="66">
        <f t="shared" si="3"/>
        <v>587049.97177900001</v>
      </c>
      <c r="O17" s="66">
        <f t="shared" si="4"/>
        <v>299866.43822100002</v>
      </c>
      <c r="P17" s="66">
        <f t="shared" si="5"/>
        <v>886916.41</v>
      </c>
      <c r="R17" s="66">
        <f>+R16+R15</f>
        <v>1186179</v>
      </c>
    </row>
    <row r="18" spans="1:18" s="66" customFormat="1" x14ac:dyDescent="0.25">
      <c r="A18" s="65">
        <v>43983</v>
      </c>
      <c r="B18" s="66">
        <f t="shared" si="0"/>
        <v>0</v>
      </c>
      <c r="C18" s="66">
        <f t="shared" si="1"/>
        <v>0</v>
      </c>
      <c r="D18" s="66">
        <v>0</v>
      </c>
      <c r="J18" s="66">
        <f t="shared" si="6"/>
        <v>0</v>
      </c>
      <c r="K18" s="66">
        <f t="shared" si="7"/>
        <v>0</v>
      </c>
      <c r="N18" s="66">
        <f t="shared" si="3"/>
        <v>587049.97177900001</v>
      </c>
      <c r="O18" s="66">
        <f t="shared" si="4"/>
        <v>299866.43822100002</v>
      </c>
      <c r="P18" s="66">
        <f t="shared" si="5"/>
        <v>886916.41</v>
      </c>
    </row>
    <row r="19" spans="1:18" s="66" customFormat="1" x14ac:dyDescent="0.25">
      <c r="A19" s="65">
        <v>44013</v>
      </c>
      <c r="B19" s="66">
        <f t="shared" si="0"/>
        <v>0</v>
      </c>
      <c r="C19" s="66">
        <f t="shared" si="1"/>
        <v>0</v>
      </c>
      <c r="D19" s="66">
        <v>0</v>
      </c>
      <c r="J19" s="66">
        <f t="shared" si="6"/>
        <v>0</v>
      </c>
      <c r="K19" s="66">
        <f t="shared" si="7"/>
        <v>0</v>
      </c>
      <c r="N19" s="66">
        <f t="shared" si="3"/>
        <v>587049.97177900001</v>
      </c>
      <c r="O19" s="66">
        <f t="shared" si="4"/>
        <v>299866.43822100002</v>
      </c>
      <c r="P19" s="66">
        <f t="shared" si="5"/>
        <v>886916.41</v>
      </c>
    </row>
    <row r="20" spans="1:18" s="66" customFormat="1" x14ac:dyDescent="0.25">
      <c r="A20" s="65">
        <v>44044</v>
      </c>
      <c r="B20" s="66">
        <f t="shared" si="0"/>
        <v>0</v>
      </c>
      <c r="C20" s="66">
        <f t="shared" si="1"/>
        <v>0</v>
      </c>
      <c r="D20" s="66">
        <v>0</v>
      </c>
      <c r="J20" s="66">
        <f t="shared" si="6"/>
        <v>0</v>
      </c>
      <c r="K20" s="66">
        <f t="shared" si="7"/>
        <v>0</v>
      </c>
      <c r="N20" s="66">
        <f t="shared" si="3"/>
        <v>587049.97177900001</v>
      </c>
      <c r="O20" s="66">
        <f t="shared" si="4"/>
        <v>299866.43822100002</v>
      </c>
      <c r="P20" s="66">
        <f t="shared" si="5"/>
        <v>886916.41</v>
      </c>
    </row>
    <row r="21" spans="1:18" s="66" customFormat="1" x14ac:dyDescent="0.25">
      <c r="A21" s="65">
        <v>44075</v>
      </c>
      <c r="B21" s="66">
        <f t="shared" si="0"/>
        <v>0</v>
      </c>
      <c r="C21" s="66">
        <f t="shared" si="1"/>
        <v>0</v>
      </c>
      <c r="D21" s="66">
        <v>0</v>
      </c>
      <c r="J21" s="66">
        <f t="shared" si="6"/>
        <v>0</v>
      </c>
      <c r="K21" s="66">
        <f t="shared" si="7"/>
        <v>0</v>
      </c>
      <c r="N21" s="66">
        <f t="shared" si="3"/>
        <v>587049.97177900001</v>
      </c>
      <c r="O21" s="66">
        <f t="shared" si="4"/>
        <v>299866.43822100002</v>
      </c>
      <c r="P21" s="66">
        <f t="shared" si="5"/>
        <v>886916.41</v>
      </c>
    </row>
    <row r="22" spans="1:18" s="66" customFormat="1" x14ac:dyDescent="0.25">
      <c r="A22" s="65">
        <v>44105</v>
      </c>
      <c r="B22" s="66">
        <f t="shared" si="0"/>
        <v>0</v>
      </c>
      <c r="C22" s="66">
        <f t="shared" si="1"/>
        <v>0</v>
      </c>
      <c r="D22" s="66">
        <v>0</v>
      </c>
      <c r="J22" s="66">
        <f t="shared" si="6"/>
        <v>0</v>
      </c>
      <c r="K22" s="66">
        <f t="shared" si="7"/>
        <v>0</v>
      </c>
      <c r="N22" s="66">
        <f t="shared" si="3"/>
        <v>587049.97177900001</v>
      </c>
      <c r="O22" s="66">
        <f t="shared" si="4"/>
        <v>299866.43822100002</v>
      </c>
      <c r="P22" s="66">
        <f t="shared" si="5"/>
        <v>886916.41</v>
      </c>
    </row>
    <row r="23" spans="1:18" s="66" customFormat="1" x14ac:dyDescent="0.25">
      <c r="A23" s="65">
        <v>44136</v>
      </c>
      <c r="B23" s="66">
        <f t="shared" si="0"/>
        <v>0</v>
      </c>
      <c r="C23" s="66">
        <f t="shared" si="1"/>
        <v>0</v>
      </c>
      <c r="D23" s="66">
        <v>0</v>
      </c>
      <c r="J23" s="66">
        <f t="shared" si="6"/>
        <v>0</v>
      </c>
      <c r="K23" s="66">
        <f t="shared" si="7"/>
        <v>0</v>
      </c>
      <c r="N23" s="66">
        <f t="shared" si="3"/>
        <v>587049.97177900001</v>
      </c>
      <c r="O23" s="66">
        <f t="shared" si="4"/>
        <v>299866.43822100002</v>
      </c>
      <c r="P23" s="66">
        <f t="shared" si="5"/>
        <v>886916.41</v>
      </c>
    </row>
    <row r="24" spans="1:18" s="66" customFormat="1" x14ac:dyDescent="0.25">
      <c r="A24" s="65">
        <v>44166</v>
      </c>
      <c r="B24" s="66">
        <f t="shared" si="0"/>
        <v>0</v>
      </c>
      <c r="C24" s="66">
        <f t="shared" si="1"/>
        <v>0</v>
      </c>
      <c r="D24" s="66">
        <v>0</v>
      </c>
      <c r="J24" s="66">
        <f t="shared" si="6"/>
        <v>0</v>
      </c>
      <c r="K24" s="66">
        <f t="shared" si="7"/>
        <v>0</v>
      </c>
      <c r="N24" s="66">
        <f t="shared" si="3"/>
        <v>587049.97177900001</v>
      </c>
      <c r="O24" s="66">
        <f t="shared" si="4"/>
        <v>299866.43822100002</v>
      </c>
      <c r="P24" s="66">
        <f t="shared" si="5"/>
        <v>886916.41</v>
      </c>
    </row>
    <row r="25" spans="1:18" s="66" customFormat="1" x14ac:dyDescent="0.25">
      <c r="A25" s="65">
        <v>44197</v>
      </c>
      <c r="D25" s="66">
        <f t="shared" ref="D25:D84" si="8">SUM(B25:C25)</f>
        <v>0</v>
      </c>
      <c r="J25" s="66">
        <f t="shared" si="6"/>
        <v>0</v>
      </c>
      <c r="K25" s="66">
        <f t="shared" si="7"/>
        <v>0</v>
      </c>
      <c r="N25" s="66">
        <f t="shared" si="3"/>
        <v>587049.97177900001</v>
      </c>
      <c r="O25" s="66">
        <f t="shared" si="4"/>
        <v>299866.43822100002</v>
      </c>
      <c r="P25" s="66">
        <f t="shared" si="5"/>
        <v>886916.41</v>
      </c>
    </row>
    <row r="26" spans="1:18" s="66" customFormat="1" x14ac:dyDescent="0.25">
      <c r="A26" s="65">
        <v>44228</v>
      </c>
      <c r="D26" s="66">
        <f t="shared" si="8"/>
        <v>0</v>
      </c>
      <c r="J26" s="66">
        <f t="shared" si="6"/>
        <v>0</v>
      </c>
      <c r="K26" s="66">
        <f t="shared" si="7"/>
        <v>0</v>
      </c>
      <c r="N26" s="66">
        <f t="shared" si="3"/>
        <v>587049.97177900001</v>
      </c>
      <c r="O26" s="66">
        <f t="shared" si="4"/>
        <v>299866.43822100002</v>
      </c>
      <c r="P26" s="66">
        <f t="shared" si="5"/>
        <v>886916.41</v>
      </c>
    </row>
    <row r="27" spans="1:18" s="66" customFormat="1" x14ac:dyDescent="0.25">
      <c r="A27" s="65">
        <v>44256</v>
      </c>
      <c r="D27" s="66">
        <f t="shared" si="8"/>
        <v>0</v>
      </c>
      <c r="J27" s="66">
        <f t="shared" si="6"/>
        <v>0</v>
      </c>
      <c r="K27" s="66">
        <f t="shared" si="7"/>
        <v>0</v>
      </c>
      <c r="N27" s="66">
        <f t="shared" si="3"/>
        <v>587049.97177900001</v>
      </c>
      <c r="O27" s="66">
        <f t="shared" si="4"/>
        <v>299866.43822100002</v>
      </c>
      <c r="P27" s="66">
        <f t="shared" si="5"/>
        <v>886916.41</v>
      </c>
    </row>
    <row r="28" spans="1:18" s="66" customFormat="1" x14ac:dyDescent="0.25">
      <c r="A28" s="65">
        <v>44287</v>
      </c>
      <c r="D28" s="66">
        <f t="shared" si="8"/>
        <v>0</v>
      </c>
      <c r="J28" s="66">
        <f t="shared" si="6"/>
        <v>0</v>
      </c>
      <c r="K28" s="66">
        <f t="shared" si="7"/>
        <v>0</v>
      </c>
      <c r="N28" s="66">
        <f t="shared" si="3"/>
        <v>587049.97177900001</v>
      </c>
      <c r="O28" s="66">
        <f t="shared" si="4"/>
        <v>299866.43822100002</v>
      </c>
      <c r="P28" s="66">
        <f t="shared" si="5"/>
        <v>886916.41</v>
      </c>
    </row>
    <row r="29" spans="1:18" s="66" customFormat="1" x14ac:dyDescent="0.25">
      <c r="A29" s="65">
        <v>44317</v>
      </c>
      <c r="D29" s="66">
        <f t="shared" si="8"/>
        <v>0</v>
      </c>
      <c r="J29" s="66">
        <f t="shared" si="6"/>
        <v>0</v>
      </c>
      <c r="K29" s="66">
        <f t="shared" si="7"/>
        <v>0</v>
      </c>
      <c r="N29" s="66">
        <f t="shared" si="3"/>
        <v>587049.97177900001</v>
      </c>
      <c r="O29" s="66">
        <f t="shared" si="4"/>
        <v>299866.43822100002</v>
      </c>
      <c r="P29" s="66">
        <f t="shared" si="5"/>
        <v>886916.41</v>
      </c>
    </row>
    <row r="30" spans="1:18" s="66" customFormat="1" x14ac:dyDescent="0.25">
      <c r="A30" s="65">
        <v>44348</v>
      </c>
      <c r="D30" s="66">
        <f t="shared" si="8"/>
        <v>0</v>
      </c>
      <c r="J30" s="66">
        <f t="shared" si="6"/>
        <v>0</v>
      </c>
      <c r="K30" s="66">
        <f t="shared" si="7"/>
        <v>0</v>
      </c>
      <c r="N30" s="66">
        <f t="shared" si="3"/>
        <v>587049.97177900001</v>
      </c>
      <c r="O30" s="66">
        <f t="shared" si="4"/>
        <v>299866.43822100002</v>
      </c>
      <c r="P30" s="66">
        <f t="shared" si="5"/>
        <v>886916.41</v>
      </c>
    </row>
    <row r="31" spans="1:18" s="66" customFormat="1" x14ac:dyDescent="0.25">
      <c r="A31" s="65">
        <v>44378</v>
      </c>
      <c r="D31" s="66">
        <f t="shared" si="8"/>
        <v>0</v>
      </c>
      <c r="J31" s="66">
        <f t="shared" si="6"/>
        <v>0</v>
      </c>
      <c r="K31" s="66">
        <f t="shared" si="7"/>
        <v>0</v>
      </c>
      <c r="N31" s="66">
        <f t="shared" si="3"/>
        <v>587049.97177900001</v>
      </c>
      <c r="O31" s="66">
        <f t="shared" si="4"/>
        <v>299866.43822100002</v>
      </c>
      <c r="P31" s="66">
        <f t="shared" si="5"/>
        <v>886916.41</v>
      </c>
    </row>
    <row r="32" spans="1:18" s="66" customFormat="1" x14ac:dyDescent="0.25">
      <c r="A32" s="65">
        <v>44409</v>
      </c>
      <c r="D32" s="66">
        <f t="shared" si="8"/>
        <v>0</v>
      </c>
      <c r="J32" s="66">
        <f t="shared" si="6"/>
        <v>0</v>
      </c>
      <c r="K32" s="66">
        <f t="shared" si="7"/>
        <v>0</v>
      </c>
      <c r="N32" s="66">
        <f t="shared" si="3"/>
        <v>587049.97177900001</v>
      </c>
      <c r="O32" s="66">
        <f t="shared" si="4"/>
        <v>299866.43822100002</v>
      </c>
      <c r="P32" s="66">
        <f t="shared" si="5"/>
        <v>886916.41</v>
      </c>
    </row>
    <row r="33" spans="1:16" s="66" customFormat="1" x14ac:dyDescent="0.25">
      <c r="A33" s="65">
        <v>44440</v>
      </c>
      <c r="D33" s="66">
        <f t="shared" si="8"/>
        <v>0</v>
      </c>
      <c r="J33" s="66">
        <f t="shared" si="6"/>
        <v>0</v>
      </c>
      <c r="K33" s="66">
        <f t="shared" si="7"/>
        <v>0</v>
      </c>
      <c r="N33" s="66">
        <f t="shared" si="3"/>
        <v>587049.97177900001</v>
      </c>
      <c r="O33" s="66">
        <f t="shared" si="4"/>
        <v>299866.43822100002</v>
      </c>
      <c r="P33" s="66">
        <f t="shared" si="5"/>
        <v>886916.41</v>
      </c>
    </row>
    <row r="34" spans="1:16" s="66" customFormat="1" x14ac:dyDescent="0.25">
      <c r="A34" s="65">
        <v>44470</v>
      </c>
      <c r="D34" s="66">
        <f t="shared" si="8"/>
        <v>0</v>
      </c>
      <c r="J34" s="66">
        <f t="shared" si="6"/>
        <v>0</v>
      </c>
      <c r="K34" s="66">
        <f t="shared" si="7"/>
        <v>0</v>
      </c>
      <c r="N34" s="66">
        <f t="shared" si="3"/>
        <v>587049.97177900001</v>
      </c>
      <c r="O34" s="66">
        <f t="shared" si="4"/>
        <v>299866.43822100002</v>
      </c>
      <c r="P34" s="66">
        <f t="shared" si="5"/>
        <v>886916.41</v>
      </c>
    </row>
    <row r="35" spans="1:16" s="66" customFormat="1" x14ac:dyDescent="0.25">
      <c r="A35" s="65">
        <v>44501</v>
      </c>
      <c r="D35" s="66">
        <f t="shared" si="8"/>
        <v>0</v>
      </c>
      <c r="J35" s="66">
        <f t="shared" si="6"/>
        <v>0</v>
      </c>
      <c r="K35" s="66">
        <f t="shared" si="7"/>
        <v>0</v>
      </c>
      <c r="N35" s="66">
        <f t="shared" si="3"/>
        <v>587049.97177900001</v>
      </c>
      <c r="O35" s="66">
        <f t="shared" si="4"/>
        <v>299866.43822100002</v>
      </c>
      <c r="P35" s="66">
        <f t="shared" si="5"/>
        <v>886916.41</v>
      </c>
    </row>
    <row r="36" spans="1:16" s="66" customFormat="1" x14ac:dyDescent="0.25">
      <c r="A36" s="65">
        <v>44531</v>
      </c>
      <c r="D36" s="66">
        <f t="shared" si="8"/>
        <v>0</v>
      </c>
      <c r="J36" s="66">
        <f t="shared" si="6"/>
        <v>0</v>
      </c>
      <c r="K36" s="66">
        <f t="shared" si="7"/>
        <v>0</v>
      </c>
      <c r="N36" s="66">
        <f t="shared" si="3"/>
        <v>587049.97177900001</v>
      </c>
      <c r="O36" s="66">
        <f t="shared" si="4"/>
        <v>299866.43822100002</v>
      </c>
      <c r="P36" s="66">
        <f t="shared" si="5"/>
        <v>886916.41</v>
      </c>
    </row>
    <row r="37" spans="1:16" s="66" customFormat="1" x14ac:dyDescent="0.25">
      <c r="A37" s="65">
        <v>44562</v>
      </c>
      <c r="D37" s="66">
        <f t="shared" si="8"/>
        <v>0</v>
      </c>
      <c r="J37" s="66">
        <f t="shared" si="6"/>
        <v>0</v>
      </c>
      <c r="K37" s="66">
        <f t="shared" si="7"/>
        <v>0</v>
      </c>
      <c r="N37" s="66">
        <f t="shared" si="3"/>
        <v>587049.97177900001</v>
      </c>
      <c r="O37" s="66">
        <f t="shared" si="4"/>
        <v>299866.43822100002</v>
      </c>
      <c r="P37" s="66">
        <f t="shared" si="5"/>
        <v>886916.41</v>
      </c>
    </row>
    <row r="38" spans="1:16" s="66" customFormat="1" x14ac:dyDescent="0.25">
      <c r="A38" s="65">
        <v>44593</v>
      </c>
      <c r="D38" s="66">
        <f t="shared" si="8"/>
        <v>0</v>
      </c>
      <c r="J38" s="66">
        <f t="shared" si="6"/>
        <v>0</v>
      </c>
      <c r="K38" s="66">
        <f t="shared" si="7"/>
        <v>0</v>
      </c>
      <c r="N38" s="66">
        <f t="shared" si="3"/>
        <v>587049.97177900001</v>
      </c>
      <c r="O38" s="66">
        <f t="shared" si="4"/>
        <v>299866.43822100002</v>
      </c>
      <c r="P38" s="66">
        <f t="shared" si="5"/>
        <v>886916.41</v>
      </c>
    </row>
    <row r="39" spans="1:16" s="66" customFormat="1" x14ac:dyDescent="0.25">
      <c r="A39" s="65">
        <v>44621</v>
      </c>
      <c r="D39" s="66">
        <f t="shared" si="8"/>
        <v>0</v>
      </c>
      <c r="J39" s="66">
        <f t="shared" si="6"/>
        <v>0</v>
      </c>
      <c r="K39" s="66">
        <f t="shared" si="7"/>
        <v>0</v>
      </c>
      <c r="N39" s="66">
        <f t="shared" si="3"/>
        <v>587049.97177900001</v>
      </c>
      <c r="O39" s="66">
        <f t="shared" si="4"/>
        <v>299866.43822100002</v>
      </c>
      <c r="P39" s="66">
        <f t="shared" si="5"/>
        <v>886916.41</v>
      </c>
    </row>
    <row r="40" spans="1:16" s="66" customFormat="1" x14ac:dyDescent="0.25">
      <c r="A40" s="65">
        <v>44652</v>
      </c>
      <c r="D40" s="66">
        <f t="shared" si="8"/>
        <v>0</v>
      </c>
      <c r="J40" s="66">
        <f t="shared" si="6"/>
        <v>0</v>
      </c>
      <c r="K40" s="66">
        <f t="shared" si="7"/>
        <v>0</v>
      </c>
      <c r="N40" s="66">
        <f t="shared" si="3"/>
        <v>587049.97177900001</v>
      </c>
      <c r="O40" s="66">
        <f t="shared" si="4"/>
        <v>299866.43822100002</v>
      </c>
      <c r="P40" s="66">
        <f t="shared" si="5"/>
        <v>886916.41</v>
      </c>
    </row>
    <row r="41" spans="1:16" s="66" customFormat="1" x14ac:dyDescent="0.25">
      <c r="A41" s="65">
        <v>44682</v>
      </c>
      <c r="D41" s="66">
        <f t="shared" si="8"/>
        <v>0</v>
      </c>
      <c r="J41" s="66">
        <f t="shared" si="6"/>
        <v>0</v>
      </c>
      <c r="K41" s="66">
        <f t="shared" si="7"/>
        <v>0</v>
      </c>
      <c r="N41" s="66">
        <f t="shared" si="3"/>
        <v>587049.97177900001</v>
      </c>
      <c r="O41" s="66">
        <f t="shared" si="4"/>
        <v>299866.43822100002</v>
      </c>
      <c r="P41" s="66">
        <f t="shared" si="5"/>
        <v>886916.41</v>
      </c>
    </row>
    <row r="42" spans="1:16" s="66" customFormat="1" x14ac:dyDescent="0.25">
      <c r="A42" s="65">
        <v>44713</v>
      </c>
      <c r="D42" s="66">
        <f t="shared" si="8"/>
        <v>0</v>
      </c>
      <c r="J42" s="66">
        <f t="shared" si="6"/>
        <v>0</v>
      </c>
      <c r="K42" s="66">
        <f t="shared" si="7"/>
        <v>0</v>
      </c>
      <c r="N42" s="66">
        <f t="shared" si="3"/>
        <v>587049.97177900001</v>
      </c>
      <c r="O42" s="66">
        <f t="shared" si="4"/>
        <v>299866.43822100002</v>
      </c>
      <c r="P42" s="66">
        <f t="shared" si="5"/>
        <v>886916.41</v>
      </c>
    </row>
    <row r="43" spans="1:16" s="66" customFormat="1" x14ac:dyDescent="0.25">
      <c r="A43" s="65">
        <v>44743</v>
      </c>
      <c r="D43" s="66">
        <f t="shared" si="8"/>
        <v>0</v>
      </c>
      <c r="J43" s="66">
        <f t="shared" si="6"/>
        <v>0</v>
      </c>
      <c r="K43" s="66">
        <f t="shared" si="7"/>
        <v>0</v>
      </c>
      <c r="N43" s="66">
        <f t="shared" si="3"/>
        <v>587049.97177900001</v>
      </c>
      <c r="O43" s="66">
        <f t="shared" si="4"/>
        <v>299866.43822100002</v>
      </c>
      <c r="P43" s="66">
        <f t="shared" si="5"/>
        <v>886916.41</v>
      </c>
    </row>
    <row r="44" spans="1:16" s="66" customFormat="1" x14ac:dyDescent="0.25">
      <c r="A44" s="65">
        <v>44774</v>
      </c>
      <c r="D44" s="66">
        <f t="shared" si="8"/>
        <v>0</v>
      </c>
      <c r="J44" s="66">
        <f t="shared" si="6"/>
        <v>0</v>
      </c>
      <c r="K44" s="66">
        <f t="shared" si="7"/>
        <v>0</v>
      </c>
      <c r="N44" s="66">
        <f t="shared" si="3"/>
        <v>587049.97177900001</v>
      </c>
      <c r="O44" s="66">
        <f t="shared" si="4"/>
        <v>299866.43822100002</v>
      </c>
      <c r="P44" s="66">
        <f t="shared" si="5"/>
        <v>886916.41</v>
      </c>
    </row>
    <row r="45" spans="1:16" s="66" customFormat="1" x14ac:dyDescent="0.25">
      <c r="A45" s="65">
        <v>44805</v>
      </c>
      <c r="D45" s="66">
        <f t="shared" si="8"/>
        <v>0</v>
      </c>
      <c r="J45" s="66">
        <f t="shared" si="6"/>
        <v>0</v>
      </c>
      <c r="K45" s="66">
        <f t="shared" si="7"/>
        <v>0</v>
      </c>
      <c r="N45" s="66">
        <f t="shared" si="3"/>
        <v>587049.97177900001</v>
      </c>
      <c r="O45" s="66">
        <f t="shared" si="4"/>
        <v>299866.43822100002</v>
      </c>
      <c r="P45" s="66">
        <f t="shared" si="5"/>
        <v>886916.41</v>
      </c>
    </row>
    <row r="46" spans="1:16" s="66" customFormat="1" x14ac:dyDescent="0.25">
      <c r="A46" s="65">
        <v>44835</v>
      </c>
      <c r="D46" s="66">
        <f t="shared" si="8"/>
        <v>0</v>
      </c>
      <c r="J46" s="66">
        <f t="shared" si="6"/>
        <v>0</v>
      </c>
      <c r="K46" s="66">
        <f t="shared" si="7"/>
        <v>0</v>
      </c>
      <c r="N46" s="66">
        <f t="shared" si="3"/>
        <v>587049.97177900001</v>
      </c>
      <c r="O46" s="66">
        <f t="shared" si="4"/>
        <v>299866.43822100002</v>
      </c>
      <c r="P46" s="66">
        <f t="shared" si="5"/>
        <v>886916.41</v>
      </c>
    </row>
    <row r="47" spans="1:16" s="66" customFormat="1" x14ac:dyDescent="0.25">
      <c r="A47" s="65">
        <v>44866</v>
      </c>
      <c r="D47" s="66">
        <f t="shared" si="8"/>
        <v>0</v>
      </c>
      <c r="J47" s="66">
        <f t="shared" si="6"/>
        <v>0</v>
      </c>
      <c r="K47" s="66">
        <f t="shared" si="7"/>
        <v>0</v>
      </c>
      <c r="N47" s="66">
        <f t="shared" si="3"/>
        <v>587049.97177900001</v>
      </c>
      <c r="O47" s="66">
        <f t="shared" si="4"/>
        <v>299866.43822100002</v>
      </c>
      <c r="P47" s="66">
        <f t="shared" si="5"/>
        <v>886916.41</v>
      </c>
    </row>
    <row r="48" spans="1:16" s="66" customFormat="1" x14ac:dyDescent="0.25">
      <c r="A48" s="65">
        <v>44896</v>
      </c>
      <c r="D48" s="66">
        <f t="shared" si="8"/>
        <v>0</v>
      </c>
      <c r="J48" s="66">
        <f t="shared" si="6"/>
        <v>0</v>
      </c>
      <c r="K48" s="66">
        <f t="shared" si="7"/>
        <v>0</v>
      </c>
      <c r="N48" s="66">
        <f t="shared" si="3"/>
        <v>587049.97177900001</v>
      </c>
      <c r="O48" s="66">
        <f t="shared" si="4"/>
        <v>299866.43822100002</v>
      </c>
      <c r="P48" s="66">
        <f t="shared" si="5"/>
        <v>886916.41</v>
      </c>
    </row>
    <row r="49" spans="1:16" s="66" customFormat="1" x14ac:dyDescent="0.25">
      <c r="A49" s="65">
        <v>44927</v>
      </c>
      <c r="D49" s="66">
        <f t="shared" si="8"/>
        <v>0</v>
      </c>
      <c r="J49" s="66">
        <f t="shared" si="6"/>
        <v>0</v>
      </c>
      <c r="K49" s="66">
        <f t="shared" si="7"/>
        <v>0</v>
      </c>
      <c r="N49" s="66">
        <f t="shared" si="3"/>
        <v>587049.97177900001</v>
      </c>
      <c r="O49" s="66">
        <f t="shared" si="4"/>
        <v>299866.43822100002</v>
      </c>
      <c r="P49" s="66">
        <f t="shared" si="5"/>
        <v>886916.41</v>
      </c>
    </row>
    <row r="50" spans="1:16" s="66" customFormat="1" x14ac:dyDescent="0.25">
      <c r="A50" s="65">
        <v>44958</v>
      </c>
      <c r="D50" s="66">
        <f t="shared" si="8"/>
        <v>0</v>
      </c>
      <c r="J50" s="66">
        <f t="shared" si="6"/>
        <v>0</v>
      </c>
      <c r="K50" s="66">
        <f t="shared" si="7"/>
        <v>0</v>
      </c>
      <c r="N50" s="66">
        <f t="shared" si="3"/>
        <v>587049.97177900001</v>
      </c>
      <c r="O50" s="66">
        <f t="shared" si="4"/>
        <v>299866.43822100002</v>
      </c>
      <c r="P50" s="66">
        <f t="shared" si="5"/>
        <v>886916.41</v>
      </c>
    </row>
    <row r="51" spans="1:16" s="66" customFormat="1" x14ac:dyDescent="0.25">
      <c r="A51" s="65">
        <v>44986</v>
      </c>
      <c r="D51" s="66">
        <f t="shared" si="8"/>
        <v>0</v>
      </c>
      <c r="J51" s="66">
        <f t="shared" si="6"/>
        <v>0</v>
      </c>
      <c r="K51" s="66">
        <f t="shared" si="7"/>
        <v>0</v>
      </c>
      <c r="N51" s="66">
        <f t="shared" si="3"/>
        <v>587049.97177900001</v>
      </c>
      <c r="O51" s="66">
        <f t="shared" si="4"/>
        <v>299866.43822100002</v>
      </c>
      <c r="P51" s="66">
        <f t="shared" si="5"/>
        <v>886916.41</v>
      </c>
    </row>
    <row r="52" spans="1:16" s="66" customFormat="1" x14ac:dyDescent="0.25">
      <c r="A52" s="65">
        <v>45017</v>
      </c>
      <c r="D52" s="66">
        <f t="shared" si="8"/>
        <v>0</v>
      </c>
      <c r="J52" s="66">
        <f t="shared" si="6"/>
        <v>0</v>
      </c>
      <c r="K52" s="66">
        <f t="shared" si="7"/>
        <v>0</v>
      </c>
      <c r="N52" s="66">
        <f t="shared" si="3"/>
        <v>587049.97177900001</v>
      </c>
      <c r="O52" s="66">
        <f t="shared" si="4"/>
        <v>299866.43822100002</v>
      </c>
      <c r="P52" s="66">
        <f t="shared" si="5"/>
        <v>886916.41</v>
      </c>
    </row>
    <row r="53" spans="1:16" s="66" customFormat="1" x14ac:dyDescent="0.25">
      <c r="A53" s="65">
        <v>45047</v>
      </c>
      <c r="D53" s="66">
        <f t="shared" si="8"/>
        <v>0</v>
      </c>
      <c r="J53" s="66">
        <f t="shared" si="6"/>
        <v>0</v>
      </c>
      <c r="K53" s="66">
        <f t="shared" si="7"/>
        <v>0</v>
      </c>
      <c r="N53" s="66">
        <f t="shared" si="3"/>
        <v>587049.97177900001</v>
      </c>
      <c r="O53" s="66">
        <f t="shared" si="4"/>
        <v>299866.43822100002</v>
      </c>
      <c r="P53" s="66">
        <f t="shared" si="5"/>
        <v>886916.41</v>
      </c>
    </row>
    <row r="54" spans="1:16" s="66" customFormat="1" x14ac:dyDescent="0.25">
      <c r="A54" s="65">
        <v>45078</v>
      </c>
      <c r="D54" s="66">
        <f t="shared" si="8"/>
        <v>0</v>
      </c>
      <c r="J54" s="66">
        <f t="shared" si="6"/>
        <v>0</v>
      </c>
      <c r="K54" s="66">
        <f t="shared" si="7"/>
        <v>0</v>
      </c>
      <c r="N54" s="66">
        <f t="shared" si="3"/>
        <v>587049.97177900001</v>
      </c>
      <c r="O54" s="66">
        <f t="shared" si="4"/>
        <v>299866.43822100002</v>
      </c>
      <c r="P54" s="66">
        <f t="shared" si="5"/>
        <v>886916.41</v>
      </c>
    </row>
    <row r="55" spans="1:16" s="66" customFormat="1" x14ac:dyDescent="0.25">
      <c r="A55" s="65">
        <v>45108</v>
      </c>
      <c r="D55" s="66">
        <f t="shared" si="8"/>
        <v>0</v>
      </c>
      <c r="J55" s="66">
        <f t="shared" si="6"/>
        <v>0</v>
      </c>
      <c r="K55" s="66">
        <f t="shared" si="7"/>
        <v>0</v>
      </c>
      <c r="N55" s="66">
        <f t="shared" si="3"/>
        <v>587049.97177900001</v>
      </c>
      <c r="O55" s="66">
        <f t="shared" si="4"/>
        <v>299866.43822100002</v>
      </c>
      <c r="P55" s="66">
        <f t="shared" si="5"/>
        <v>886916.41</v>
      </c>
    </row>
    <row r="56" spans="1:16" s="66" customFormat="1" x14ac:dyDescent="0.25">
      <c r="A56" s="65">
        <v>45139</v>
      </c>
      <c r="D56" s="66">
        <f t="shared" si="8"/>
        <v>0</v>
      </c>
      <c r="J56" s="66">
        <f t="shared" si="6"/>
        <v>0</v>
      </c>
      <c r="K56" s="66">
        <f t="shared" si="7"/>
        <v>0</v>
      </c>
      <c r="N56" s="66">
        <f t="shared" si="3"/>
        <v>587049.97177900001</v>
      </c>
      <c r="O56" s="66">
        <f t="shared" si="4"/>
        <v>299866.43822100002</v>
      </c>
      <c r="P56" s="66">
        <f t="shared" si="5"/>
        <v>886916.41</v>
      </c>
    </row>
    <row r="57" spans="1:16" s="66" customFormat="1" x14ac:dyDescent="0.25">
      <c r="A57" s="65">
        <v>45170</v>
      </c>
      <c r="D57" s="66">
        <f t="shared" si="8"/>
        <v>0</v>
      </c>
      <c r="J57" s="66">
        <f t="shared" si="6"/>
        <v>0</v>
      </c>
      <c r="K57" s="66">
        <f t="shared" si="7"/>
        <v>0</v>
      </c>
      <c r="N57" s="66">
        <f t="shared" si="3"/>
        <v>587049.97177900001</v>
      </c>
      <c r="O57" s="66">
        <f t="shared" si="4"/>
        <v>299866.43822100002</v>
      </c>
      <c r="P57" s="66">
        <f t="shared" si="5"/>
        <v>886916.41</v>
      </c>
    </row>
    <row r="58" spans="1:16" s="66" customFormat="1" x14ac:dyDescent="0.25">
      <c r="A58" s="65">
        <v>45200</v>
      </c>
      <c r="D58" s="66">
        <f t="shared" si="8"/>
        <v>0</v>
      </c>
      <c r="J58" s="66">
        <f t="shared" si="6"/>
        <v>0</v>
      </c>
      <c r="K58" s="66">
        <f t="shared" si="7"/>
        <v>0</v>
      </c>
      <c r="N58" s="66">
        <f t="shared" si="3"/>
        <v>587049.97177900001</v>
      </c>
      <c r="O58" s="66">
        <f t="shared" si="4"/>
        <v>299866.43822100002</v>
      </c>
      <c r="P58" s="66">
        <f t="shared" si="5"/>
        <v>886916.41</v>
      </c>
    </row>
    <row r="59" spans="1:16" s="66" customFormat="1" x14ac:dyDescent="0.25">
      <c r="A59" s="65">
        <v>45231</v>
      </c>
      <c r="D59" s="66">
        <f t="shared" si="8"/>
        <v>0</v>
      </c>
      <c r="J59" s="66">
        <f t="shared" si="6"/>
        <v>0</v>
      </c>
      <c r="K59" s="66">
        <f t="shared" si="7"/>
        <v>0</v>
      </c>
      <c r="N59" s="66">
        <f t="shared" si="3"/>
        <v>587049.97177900001</v>
      </c>
      <c r="O59" s="66">
        <f t="shared" si="4"/>
        <v>299866.43822100002</v>
      </c>
      <c r="P59" s="66">
        <f t="shared" si="5"/>
        <v>886916.41</v>
      </c>
    </row>
    <row r="60" spans="1:16" s="66" customFormat="1" x14ac:dyDescent="0.25">
      <c r="A60" s="65">
        <v>45261</v>
      </c>
      <c r="D60" s="66">
        <f t="shared" si="8"/>
        <v>0</v>
      </c>
      <c r="J60" s="66">
        <f t="shared" si="6"/>
        <v>0</v>
      </c>
      <c r="K60" s="66">
        <f t="shared" si="7"/>
        <v>0</v>
      </c>
      <c r="N60" s="66">
        <f t="shared" si="3"/>
        <v>587049.97177900001</v>
      </c>
      <c r="O60" s="66">
        <f t="shared" si="4"/>
        <v>299866.43822100002</v>
      </c>
      <c r="P60" s="66">
        <f t="shared" si="5"/>
        <v>886916.41</v>
      </c>
    </row>
    <row r="61" spans="1:16" s="66" customFormat="1" x14ac:dyDescent="0.25">
      <c r="A61" s="65">
        <v>45292</v>
      </c>
      <c r="D61" s="66">
        <f t="shared" si="8"/>
        <v>0</v>
      </c>
      <c r="J61" s="66">
        <f t="shared" si="6"/>
        <v>0</v>
      </c>
      <c r="K61" s="66">
        <f t="shared" si="7"/>
        <v>0</v>
      </c>
      <c r="N61" s="66">
        <f t="shared" si="3"/>
        <v>587049.97177900001</v>
      </c>
      <c r="O61" s="66">
        <f t="shared" si="4"/>
        <v>299866.43822100002</v>
      </c>
      <c r="P61" s="66">
        <f t="shared" si="5"/>
        <v>886916.41</v>
      </c>
    </row>
    <row r="62" spans="1:16" s="66" customFormat="1" x14ac:dyDescent="0.25">
      <c r="A62" s="65">
        <v>45323</v>
      </c>
      <c r="D62" s="66">
        <f t="shared" si="8"/>
        <v>0</v>
      </c>
      <c r="J62" s="66">
        <f t="shared" si="6"/>
        <v>0</v>
      </c>
      <c r="K62" s="66">
        <f t="shared" si="7"/>
        <v>0</v>
      </c>
      <c r="N62" s="66">
        <f t="shared" si="3"/>
        <v>587049.97177900001</v>
      </c>
      <c r="O62" s="66">
        <f t="shared" si="4"/>
        <v>299866.43822100002</v>
      </c>
      <c r="P62" s="66">
        <f t="shared" si="5"/>
        <v>886916.41</v>
      </c>
    </row>
    <row r="63" spans="1:16" s="66" customFormat="1" x14ac:dyDescent="0.25">
      <c r="A63" s="65">
        <v>45352</v>
      </c>
      <c r="D63" s="66">
        <f t="shared" si="8"/>
        <v>0</v>
      </c>
      <c r="J63" s="66">
        <f t="shared" si="6"/>
        <v>0</v>
      </c>
      <c r="K63" s="66">
        <f t="shared" si="7"/>
        <v>0</v>
      </c>
      <c r="N63" s="66">
        <f t="shared" si="3"/>
        <v>587049.97177900001</v>
      </c>
      <c r="O63" s="66">
        <f t="shared" si="4"/>
        <v>299866.43822100002</v>
      </c>
      <c r="P63" s="66">
        <f t="shared" si="5"/>
        <v>886916.41</v>
      </c>
    </row>
    <row r="64" spans="1:16" s="66" customFormat="1" x14ac:dyDescent="0.25">
      <c r="A64" s="65">
        <v>45383</v>
      </c>
      <c r="D64" s="66">
        <f t="shared" si="8"/>
        <v>0</v>
      </c>
      <c r="J64" s="66">
        <f t="shared" si="6"/>
        <v>0</v>
      </c>
      <c r="K64" s="66">
        <f t="shared" si="7"/>
        <v>0</v>
      </c>
      <c r="N64" s="66">
        <f t="shared" si="3"/>
        <v>587049.97177900001</v>
      </c>
      <c r="O64" s="66">
        <f t="shared" si="4"/>
        <v>299866.43822100002</v>
      </c>
      <c r="P64" s="66">
        <f t="shared" si="5"/>
        <v>886916.41</v>
      </c>
    </row>
    <row r="65" spans="1:16" s="66" customFormat="1" x14ac:dyDescent="0.25">
      <c r="A65" s="65">
        <v>45413</v>
      </c>
      <c r="D65" s="66">
        <f t="shared" si="8"/>
        <v>0</v>
      </c>
      <c r="J65" s="66">
        <f t="shared" si="6"/>
        <v>0</v>
      </c>
      <c r="K65" s="66">
        <f t="shared" si="7"/>
        <v>0</v>
      </c>
      <c r="N65" s="66">
        <f t="shared" si="3"/>
        <v>587049.97177900001</v>
      </c>
      <c r="O65" s="66">
        <f t="shared" si="4"/>
        <v>299866.43822100002</v>
      </c>
      <c r="P65" s="66">
        <f t="shared" si="5"/>
        <v>886916.41</v>
      </c>
    </row>
    <row r="66" spans="1:16" s="66" customFormat="1" x14ac:dyDescent="0.25">
      <c r="A66" s="65">
        <v>45444</v>
      </c>
      <c r="D66" s="66">
        <f t="shared" si="8"/>
        <v>0</v>
      </c>
      <c r="J66" s="66">
        <f t="shared" si="6"/>
        <v>0</v>
      </c>
      <c r="K66" s="66">
        <f t="shared" si="7"/>
        <v>0</v>
      </c>
      <c r="N66" s="66">
        <f t="shared" si="3"/>
        <v>587049.97177900001</v>
      </c>
      <c r="O66" s="66">
        <f t="shared" si="4"/>
        <v>299866.43822100002</v>
      </c>
      <c r="P66" s="66">
        <f t="shared" si="5"/>
        <v>886916.41</v>
      </c>
    </row>
    <row r="67" spans="1:16" s="66" customFormat="1" x14ac:dyDescent="0.25">
      <c r="A67" s="65">
        <v>45474</v>
      </c>
      <c r="D67" s="66">
        <f t="shared" si="8"/>
        <v>0</v>
      </c>
      <c r="J67" s="66">
        <f t="shared" si="6"/>
        <v>0</v>
      </c>
      <c r="K67" s="66">
        <f t="shared" si="7"/>
        <v>0</v>
      </c>
      <c r="N67" s="66">
        <f t="shared" si="3"/>
        <v>587049.97177900001</v>
      </c>
      <c r="O67" s="66">
        <f t="shared" si="4"/>
        <v>299866.43822100002</v>
      </c>
      <c r="P67" s="66">
        <f t="shared" si="5"/>
        <v>886916.41</v>
      </c>
    </row>
    <row r="68" spans="1:16" s="66" customFormat="1" x14ac:dyDescent="0.25">
      <c r="A68" s="65">
        <v>45505</v>
      </c>
      <c r="D68" s="66">
        <f t="shared" si="8"/>
        <v>0</v>
      </c>
      <c r="J68" s="66">
        <f t="shared" si="6"/>
        <v>0</v>
      </c>
      <c r="K68" s="66">
        <f t="shared" si="7"/>
        <v>0</v>
      </c>
      <c r="N68" s="66">
        <f t="shared" si="3"/>
        <v>587049.97177900001</v>
      </c>
      <c r="O68" s="66">
        <f t="shared" si="4"/>
        <v>299866.43822100002</v>
      </c>
      <c r="P68" s="66">
        <f t="shared" si="5"/>
        <v>886916.41</v>
      </c>
    </row>
    <row r="69" spans="1:16" s="66" customFormat="1" x14ac:dyDescent="0.25">
      <c r="A69" s="65">
        <v>45536</v>
      </c>
      <c r="D69" s="66">
        <f t="shared" si="8"/>
        <v>0</v>
      </c>
      <c r="J69" s="66">
        <f t="shared" si="6"/>
        <v>0</v>
      </c>
      <c r="K69" s="66">
        <f t="shared" si="7"/>
        <v>0</v>
      </c>
      <c r="N69" s="66">
        <f t="shared" si="3"/>
        <v>587049.97177900001</v>
      </c>
      <c r="O69" s="66">
        <f t="shared" si="4"/>
        <v>299866.43822100002</v>
      </c>
      <c r="P69" s="66">
        <f t="shared" si="5"/>
        <v>886916.41</v>
      </c>
    </row>
    <row r="70" spans="1:16" s="66" customFormat="1" x14ac:dyDescent="0.25">
      <c r="A70" s="65">
        <v>45566</v>
      </c>
      <c r="D70" s="66">
        <f t="shared" si="8"/>
        <v>0</v>
      </c>
      <c r="J70" s="66">
        <f t="shared" si="6"/>
        <v>0</v>
      </c>
      <c r="K70" s="66">
        <f t="shared" si="7"/>
        <v>0</v>
      </c>
      <c r="N70" s="66">
        <f t="shared" si="3"/>
        <v>587049.97177900001</v>
      </c>
      <c r="O70" s="66">
        <f t="shared" si="4"/>
        <v>299866.43822100002</v>
      </c>
      <c r="P70" s="66">
        <f t="shared" si="5"/>
        <v>886916.41</v>
      </c>
    </row>
    <row r="71" spans="1:16" s="66" customFormat="1" x14ac:dyDescent="0.25">
      <c r="A71" s="65">
        <v>45597</v>
      </c>
      <c r="D71" s="66">
        <f t="shared" si="8"/>
        <v>0</v>
      </c>
      <c r="J71" s="66">
        <f t="shared" si="6"/>
        <v>0</v>
      </c>
      <c r="K71" s="66">
        <f t="shared" si="7"/>
        <v>0</v>
      </c>
      <c r="N71" s="66">
        <f t="shared" ref="N71:N84" si="9">+P71*$N$3</f>
        <v>587049.97177900001</v>
      </c>
      <c r="O71" s="66">
        <f t="shared" ref="O71:O84" si="10">+P71*$O$3</f>
        <v>299866.43822100002</v>
      </c>
      <c r="P71" s="66">
        <f t="shared" ref="P71:P84" si="11">+P70+D71-H71+L71</f>
        <v>886916.41</v>
      </c>
    </row>
    <row r="72" spans="1:16" s="66" customFormat="1" x14ac:dyDescent="0.25">
      <c r="A72" s="65">
        <v>45627</v>
      </c>
      <c r="D72" s="66">
        <f t="shared" si="8"/>
        <v>0</v>
      </c>
      <c r="J72" s="66">
        <f t="shared" si="6"/>
        <v>0</v>
      </c>
      <c r="K72" s="66">
        <f t="shared" si="7"/>
        <v>0</v>
      </c>
      <c r="N72" s="66">
        <f t="shared" si="9"/>
        <v>587049.97177900001</v>
      </c>
      <c r="O72" s="66">
        <f t="shared" si="10"/>
        <v>299866.43822100002</v>
      </c>
      <c r="P72" s="66">
        <f t="shared" si="11"/>
        <v>886916.41</v>
      </c>
    </row>
    <row r="73" spans="1:16" s="66" customFormat="1" x14ac:dyDescent="0.25">
      <c r="A73" s="65">
        <v>45658</v>
      </c>
      <c r="D73" s="66">
        <f t="shared" si="8"/>
        <v>0</v>
      </c>
      <c r="J73" s="66">
        <f t="shared" si="6"/>
        <v>0</v>
      </c>
      <c r="K73" s="66">
        <f t="shared" si="7"/>
        <v>0</v>
      </c>
      <c r="N73" s="66">
        <f t="shared" si="9"/>
        <v>587049.97177900001</v>
      </c>
      <c r="O73" s="66">
        <f t="shared" si="10"/>
        <v>299866.43822100002</v>
      </c>
      <c r="P73" s="66">
        <f t="shared" si="11"/>
        <v>886916.41</v>
      </c>
    </row>
    <row r="74" spans="1:16" s="66" customFormat="1" x14ac:dyDescent="0.25">
      <c r="A74" s="65">
        <v>45689</v>
      </c>
      <c r="D74" s="66">
        <f t="shared" si="8"/>
        <v>0</v>
      </c>
      <c r="J74" s="66">
        <f t="shared" si="6"/>
        <v>0</v>
      </c>
      <c r="K74" s="66">
        <f t="shared" si="7"/>
        <v>0</v>
      </c>
      <c r="N74" s="66">
        <f t="shared" si="9"/>
        <v>587049.97177900001</v>
      </c>
      <c r="O74" s="66">
        <f t="shared" si="10"/>
        <v>299866.43822100002</v>
      </c>
      <c r="P74" s="66">
        <f t="shared" si="11"/>
        <v>886916.41</v>
      </c>
    </row>
    <row r="75" spans="1:16" s="66" customFormat="1" x14ac:dyDescent="0.25">
      <c r="A75" s="65">
        <v>45717</v>
      </c>
      <c r="D75" s="66">
        <f t="shared" si="8"/>
        <v>0</v>
      </c>
      <c r="J75" s="66">
        <f t="shared" si="6"/>
        <v>0</v>
      </c>
      <c r="K75" s="66">
        <f t="shared" si="7"/>
        <v>0</v>
      </c>
      <c r="N75" s="66">
        <f t="shared" si="9"/>
        <v>587049.97177900001</v>
      </c>
      <c r="O75" s="66">
        <f t="shared" si="10"/>
        <v>299866.43822100002</v>
      </c>
      <c r="P75" s="66">
        <f t="shared" si="11"/>
        <v>886916.41</v>
      </c>
    </row>
    <row r="76" spans="1:16" s="66" customFormat="1" x14ac:dyDescent="0.25">
      <c r="A76" s="65">
        <v>45748</v>
      </c>
      <c r="D76" s="66">
        <f t="shared" si="8"/>
        <v>0</v>
      </c>
      <c r="J76" s="66">
        <f t="shared" si="6"/>
        <v>0</v>
      </c>
      <c r="K76" s="66">
        <f t="shared" si="7"/>
        <v>0</v>
      </c>
      <c r="N76" s="66">
        <f t="shared" si="9"/>
        <v>587049.97177900001</v>
      </c>
      <c r="O76" s="66">
        <f t="shared" si="10"/>
        <v>299866.43822100002</v>
      </c>
      <c r="P76" s="66">
        <f t="shared" si="11"/>
        <v>886916.41</v>
      </c>
    </row>
    <row r="77" spans="1:16" s="66" customFormat="1" x14ac:dyDescent="0.25">
      <c r="A77" s="65">
        <v>45778</v>
      </c>
      <c r="D77" s="66">
        <f t="shared" si="8"/>
        <v>0</v>
      </c>
      <c r="J77" s="66">
        <f t="shared" si="6"/>
        <v>0</v>
      </c>
      <c r="K77" s="66">
        <f t="shared" si="7"/>
        <v>0</v>
      </c>
      <c r="N77" s="66">
        <f t="shared" si="9"/>
        <v>587049.97177900001</v>
      </c>
      <c r="O77" s="66">
        <f t="shared" si="10"/>
        <v>299866.43822100002</v>
      </c>
      <c r="P77" s="66">
        <f t="shared" si="11"/>
        <v>886916.41</v>
      </c>
    </row>
    <row r="78" spans="1:16" s="66" customFormat="1" x14ac:dyDescent="0.25">
      <c r="A78" s="65">
        <v>45809</v>
      </c>
      <c r="D78" s="66">
        <f t="shared" si="8"/>
        <v>0</v>
      </c>
      <c r="J78" s="66">
        <f t="shared" si="6"/>
        <v>0</v>
      </c>
      <c r="K78" s="66">
        <f t="shared" si="7"/>
        <v>0</v>
      </c>
      <c r="N78" s="66">
        <f t="shared" si="9"/>
        <v>587049.97177900001</v>
      </c>
      <c r="O78" s="66">
        <f t="shared" si="10"/>
        <v>299866.43822100002</v>
      </c>
      <c r="P78" s="66">
        <f t="shared" si="11"/>
        <v>886916.41</v>
      </c>
    </row>
    <row r="79" spans="1:16" s="66" customFormat="1" x14ac:dyDescent="0.25">
      <c r="A79" s="65">
        <v>45839</v>
      </c>
      <c r="D79" s="66">
        <f t="shared" si="8"/>
        <v>0</v>
      </c>
      <c r="J79" s="66">
        <f t="shared" si="6"/>
        <v>0</v>
      </c>
      <c r="K79" s="66">
        <f t="shared" si="7"/>
        <v>0</v>
      </c>
      <c r="N79" s="66">
        <f t="shared" si="9"/>
        <v>587049.97177900001</v>
      </c>
      <c r="O79" s="66">
        <f t="shared" si="10"/>
        <v>299866.43822100002</v>
      </c>
      <c r="P79" s="66">
        <f t="shared" si="11"/>
        <v>886916.41</v>
      </c>
    </row>
    <row r="80" spans="1:16" s="66" customFormat="1" x14ac:dyDescent="0.25">
      <c r="A80" s="65">
        <v>45870</v>
      </c>
      <c r="D80" s="66">
        <f t="shared" si="8"/>
        <v>0</v>
      </c>
      <c r="J80" s="66">
        <f t="shared" ref="J80:J84" si="12">+L80*$J$3</f>
        <v>0</v>
      </c>
      <c r="K80" s="66">
        <f t="shared" ref="K80:K84" si="13">+L80*$K$3</f>
        <v>0</v>
      </c>
      <c r="N80" s="66">
        <f t="shared" si="9"/>
        <v>587049.97177900001</v>
      </c>
      <c r="O80" s="66">
        <f t="shared" si="10"/>
        <v>299866.43822100002</v>
      </c>
      <c r="P80" s="66">
        <f t="shared" si="11"/>
        <v>886916.41</v>
      </c>
    </row>
    <row r="81" spans="1:16" s="66" customFormat="1" x14ac:dyDescent="0.25">
      <c r="A81" s="65">
        <v>45901</v>
      </c>
      <c r="D81" s="66">
        <f t="shared" si="8"/>
        <v>0</v>
      </c>
      <c r="J81" s="66">
        <f t="shared" si="12"/>
        <v>0</v>
      </c>
      <c r="K81" s="66">
        <f t="shared" si="13"/>
        <v>0</v>
      </c>
      <c r="N81" s="66">
        <f t="shared" si="9"/>
        <v>587049.97177900001</v>
      </c>
      <c r="O81" s="66">
        <f t="shared" si="10"/>
        <v>299866.43822100002</v>
      </c>
      <c r="P81" s="66">
        <f t="shared" si="11"/>
        <v>886916.41</v>
      </c>
    </row>
    <row r="82" spans="1:16" s="66" customFormat="1" x14ac:dyDescent="0.25">
      <c r="A82" s="65">
        <v>45931</v>
      </c>
      <c r="D82" s="66">
        <f t="shared" si="8"/>
        <v>0</v>
      </c>
      <c r="J82" s="66">
        <f t="shared" si="12"/>
        <v>0</v>
      </c>
      <c r="K82" s="66">
        <f t="shared" si="13"/>
        <v>0</v>
      </c>
      <c r="N82" s="66">
        <f t="shared" si="9"/>
        <v>587049.97177900001</v>
      </c>
      <c r="O82" s="66">
        <f t="shared" si="10"/>
        <v>299866.43822100002</v>
      </c>
      <c r="P82" s="66">
        <f t="shared" si="11"/>
        <v>886916.41</v>
      </c>
    </row>
    <row r="83" spans="1:16" s="66" customFormat="1" x14ac:dyDescent="0.25">
      <c r="A83" s="65">
        <v>45962</v>
      </c>
      <c r="D83" s="66">
        <f t="shared" si="8"/>
        <v>0</v>
      </c>
      <c r="J83" s="66">
        <f t="shared" si="12"/>
        <v>0</v>
      </c>
      <c r="K83" s="66">
        <f t="shared" si="13"/>
        <v>0</v>
      </c>
      <c r="N83" s="66">
        <f t="shared" si="9"/>
        <v>587049.97177900001</v>
      </c>
      <c r="O83" s="66">
        <f t="shared" si="10"/>
        <v>299866.43822100002</v>
      </c>
      <c r="P83" s="66">
        <f t="shared" si="11"/>
        <v>886916.41</v>
      </c>
    </row>
    <row r="84" spans="1:16" s="66" customFormat="1" x14ac:dyDescent="0.25">
      <c r="A84" s="65">
        <v>45992</v>
      </c>
      <c r="D84" s="66">
        <f t="shared" si="8"/>
        <v>0</v>
      </c>
      <c r="J84" s="66">
        <f t="shared" si="12"/>
        <v>0</v>
      </c>
      <c r="K84" s="66">
        <f t="shared" si="13"/>
        <v>0</v>
      </c>
      <c r="N84" s="66">
        <f t="shared" si="9"/>
        <v>587049.97177900001</v>
      </c>
      <c r="O84" s="66">
        <f t="shared" si="10"/>
        <v>299866.43822100002</v>
      </c>
      <c r="P84" s="66">
        <f t="shared" si="11"/>
        <v>886916.41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9"/>
  <sheetViews>
    <sheetView workbookViewId="0">
      <selection activeCell="L15" sqref="L15"/>
    </sheetView>
  </sheetViews>
  <sheetFormatPr defaultRowHeight="15" x14ac:dyDescent="0.25"/>
  <cols>
    <col min="2" max="3" width="11.7109375" bestFit="1" customWidth="1"/>
    <col min="4" max="4" width="13.28515625" bestFit="1" customWidth="1"/>
    <col min="6" max="8" width="11.5703125" bestFit="1" customWidth="1"/>
    <col min="10" max="10" width="12.28515625" bestFit="1" customWidth="1"/>
    <col min="11" max="12" width="11.28515625" bestFit="1" customWidth="1"/>
    <col min="14" max="14" width="11.5703125" bestFit="1" customWidth="1"/>
    <col min="15" max="15" width="10.5703125" bestFit="1" customWidth="1"/>
    <col min="16" max="16" width="11.5703125" bestFit="1" customWidth="1"/>
  </cols>
  <sheetData>
    <row r="1" spans="1:16" x14ac:dyDescent="0.25">
      <c r="A1" s="61" t="s">
        <v>59</v>
      </c>
    </row>
    <row r="2" spans="1:16" x14ac:dyDescent="0.25">
      <c r="B2" s="62">
        <v>18603063</v>
      </c>
      <c r="C2" t="s">
        <v>75</v>
      </c>
      <c r="J2" s="62">
        <v>28302133</v>
      </c>
      <c r="K2" t="s">
        <v>75</v>
      </c>
    </row>
    <row r="3" spans="1:16" x14ac:dyDescent="0.25">
      <c r="B3" s="63">
        <v>0.66190000000000004</v>
      </c>
      <c r="C3" s="63">
        <v>0.33810000000000001</v>
      </c>
      <c r="J3" s="63">
        <v>0.66190000000000004</v>
      </c>
      <c r="K3" s="63">
        <v>0.33810000000000001</v>
      </c>
      <c r="N3" s="63">
        <v>0.66190000000000004</v>
      </c>
      <c r="O3" s="63">
        <v>0.33810000000000001</v>
      </c>
    </row>
    <row r="4" spans="1:16" x14ac:dyDescent="0.25">
      <c r="B4" s="64" t="s">
        <v>63</v>
      </c>
      <c r="C4" s="64" t="s">
        <v>64</v>
      </c>
      <c r="D4" s="64" t="s">
        <v>65</v>
      </c>
      <c r="F4" s="64" t="s">
        <v>66</v>
      </c>
      <c r="G4" s="64" t="s">
        <v>67</v>
      </c>
      <c r="H4" s="64" t="s">
        <v>68</v>
      </c>
      <c r="J4" s="64" t="s">
        <v>69</v>
      </c>
      <c r="K4" s="64" t="s">
        <v>70</v>
      </c>
      <c r="L4" s="64" t="s">
        <v>71</v>
      </c>
      <c r="N4" s="64" t="s">
        <v>72</v>
      </c>
      <c r="O4" s="64" t="s">
        <v>73</v>
      </c>
      <c r="P4" s="64" t="s">
        <v>74</v>
      </c>
    </row>
    <row r="5" spans="1:16" s="66" customFormat="1" x14ac:dyDescent="0.25">
      <c r="A5" s="65">
        <v>43586</v>
      </c>
      <c r="B5" s="66">
        <f>+D5*$B$3</f>
        <v>0</v>
      </c>
      <c r="C5" s="66">
        <f>+D5*$C$3</f>
        <v>0</v>
      </c>
      <c r="J5"/>
      <c r="K5"/>
      <c r="L5"/>
      <c r="N5" s="66">
        <f>+B5-F5+J5</f>
        <v>0</v>
      </c>
      <c r="O5" s="66">
        <f>+C5-G5+K5</f>
        <v>0</v>
      </c>
      <c r="P5" s="66">
        <f>SUM(N5:O5)</f>
        <v>0</v>
      </c>
    </row>
    <row r="6" spans="1:16" s="66" customFormat="1" x14ac:dyDescent="0.25">
      <c r="A6" s="65">
        <v>43617</v>
      </c>
      <c r="B6" s="66">
        <f t="shared" ref="B6:B24" si="0">+D6*$B$3</f>
        <v>0</v>
      </c>
      <c r="C6" s="66">
        <f t="shared" ref="C6:C24" si="1">+D6*$C$3</f>
        <v>0</v>
      </c>
      <c r="J6"/>
      <c r="K6"/>
      <c r="L6"/>
      <c r="N6" s="66">
        <f>+P6*$N$3</f>
        <v>0</v>
      </c>
      <c r="O6" s="66">
        <f>+P6*$O$3</f>
        <v>0</v>
      </c>
      <c r="P6" s="66">
        <f>+P5+D6-H6+L6</f>
        <v>0</v>
      </c>
    </row>
    <row r="7" spans="1:16" s="66" customFormat="1" x14ac:dyDescent="0.25">
      <c r="A7" s="65">
        <v>43647</v>
      </c>
      <c r="B7" s="66">
        <f t="shared" si="0"/>
        <v>0</v>
      </c>
      <c r="C7" s="66">
        <f t="shared" si="1"/>
        <v>0</v>
      </c>
      <c r="J7"/>
      <c r="K7"/>
      <c r="L7"/>
      <c r="N7" s="66">
        <f t="shared" ref="N7:N70" si="2">+P7*$N$3</f>
        <v>0</v>
      </c>
      <c r="O7" s="66">
        <f t="shared" ref="O7:O70" si="3">+P7*$O$3</f>
        <v>0</v>
      </c>
      <c r="P7" s="66">
        <f t="shared" ref="P7:P70" si="4">+P6+D7-H7+L7</f>
        <v>0</v>
      </c>
    </row>
    <row r="8" spans="1:16" s="66" customFormat="1" x14ac:dyDescent="0.25">
      <c r="A8" s="65">
        <v>43678</v>
      </c>
      <c r="B8" s="66">
        <f t="shared" si="0"/>
        <v>0</v>
      </c>
      <c r="C8" s="66">
        <f t="shared" si="1"/>
        <v>0</v>
      </c>
      <c r="J8"/>
      <c r="K8"/>
      <c r="L8"/>
      <c r="N8" s="66">
        <f t="shared" si="2"/>
        <v>0</v>
      </c>
      <c r="O8" s="66">
        <f t="shared" si="3"/>
        <v>0</v>
      </c>
      <c r="P8" s="66">
        <f t="shared" si="4"/>
        <v>0</v>
      </c>
    </row>
    <row r="9" spans="1:16" s="66" customFormat="1" x14ac:dyDescent="0.25">
      <c r="A9" s="65">
        <v>43709</v>
      </c>
      <c r="B9" s="66">
        <f t="shared" si="0"/>
        <v>0</v>
      </c>
      <c r="C9" s="66">
        <f t="shared" si="1"/>
        <v>0</v>
      </c>
      <c r="J9"/>
      <c r="K9"/>
      <c r="L9"/>
      <c r="N9" s="66">
        <f t="shared" si="2"/>
        <v>0</v>
      </c>
      <c r="O9" s="66">
        <f t="shared" si="3"/>
        <v>0</v>
      </c>
      <c r="P9" s="66">
        <f t="shared" si="4"/>
        <v>0</v>
      </c>
    </row>
    <row r="10" spans="1:16" s="66" customFormat="1" x14ac:dyDescent="0.25">
      <c r="A10" s="65">
        <v>43739</v>
      </c>
      <c r="B10" s="66">
        <f t="shared" si="0"/>
        <v>0</v>
      </c>
      <c r="C10" s="66">
        <f t="shared" si="1"/>
        <v>0</v>
      </c>
      <c r="J10"/>
      <c r="K10"/>
      <c r="L10"/>
      <c r="N10" s="66">
        <f t="shared" si="2"/>
        <v>0</v>
      </c>
      <c r="O10" s="66">
        <f t="shared" si="3"/>
        <v>0</v>
      </c>
      <c r="P10" s="66">
        <f t="shared" si="4"/>
        <v>0</v>
      </c>
    </row>
    <row r="11" spans="1:16" s="66" customFormat="1" x14ac:dyDescent="0.25">
      <c r="A11" s="65">
        <v>43770</v>
      </c>
      <c r="B11" s="66">
        <f t="shared" si="0"/>
        <v>0</v>
      </c>
      <c r="C11" s="66">
        <f t="shared" si="1"/>
        <v>0</v>
      </c>
      <c r="J11"/>
      <c r="K11"/>
      <c r="L11"/>
      <c r="N11" s="66">
        <f t="shared" si="2"/>
        <v>0</v>
      </c>
      <c r="O11" s="66">
        <f t="shared" si="3"/>
        <v>0</v>
      </c>
      <c r="P11" s="66">
        <f t="shared" si="4"/>
        <v>0</v>
      </c>
    </row>
    <row r="12" spans="1:16" s="66" customFormat="1" x14ac:dyDescent="0.25">
      <c r="A12" s="65">
        <v>43800</v>
      </c>
      <c r="B12" s="66">
        <f t="shared" si="0"/>
        <v>0</v>
      </c>
      <c r="C12" s="66">
        <f t="shared" si="1"/>
        <v>0</v>
      </c>
      <c r="J12"/>
      <c r="K12"/>
      <c r="L12"/>
      <c r="N12" s="66">
        <f t="shared" si="2"/>
        <v>0</v>
      </c>
      <c r="O12" s="66">
        <f t="shared" si="3"/>
        <v>0</v>
      </c>
      <c r="P12" s="66">
        <f t="shared" si="4"/>
        <v>0</v>
      </c>
    </row>
    <row r="13" spans="1:16" s="66" customFormat="1" x14ac:dyDescent="0.25">
      <c r="A13" s="65">
        <v>43831</v>
      </c>
      <c r="B13" s="66">
        <f t="shared" si="0"/>
        <v>0</v>
      </c>
      <c r="C13" s="66">
        <f t="shared" si="1"/>
        <v>0</v>
      </c>
      <c r="J13"/>
      <c r="K13"/>
      <c r="L13"/>
      <c r="N13" s="66">
        <f t="shared" si="2"/>
        <v>0</v>
      </c>
      <c r="O13" s="66">
        <f t="shared" si="3"/>
        <v>0</v>
      </c>
      <c r="P13" s="66">
        <f t="shared" si="4"/>
        <v>0</v>
      </c>
    </row>
    <row r="14" spans="1:16" s="66" customFormat="1" x14ac:dyDescent="0.25">
      <c r="A14" s="65">
        <v>43862</v>
      </c>
      <c r="B14" s="66">
        <f t="shared" si="0"/>
        <v>21303.913400000001</v>
      </c>
      <c r="C14" s="66">
        <f t="shared" si="1"/>
        <v>10882.086600000001</v>
      </c>
      <c r="D14" s="66">
        <v>32186</v>
      </c>
      <c r="J14"/>
      <c r="K14"/>
      <c r="L14"/>
      <c r="N14" s="66">
        <f t="shared" si="2"/>
        <v>21303.913400000001</v>
      </c>
      <c r="O14" s="66">
        <f t="shared" si="3"/>
        <v>10882.086600000001</v>
      </c>
      <c r="P14" s="66">
        <f t="shared" si="4"/>
        <v>32186</v>
      </c>
    </row>
    <row r="15" spans="1:16" s="66" customFormat="1" x14ac:dyDescent="0.25">
      <c r="A15" s="65">
        <v>43891</v>
      </c>
      <c r="B15" s="66">
        <f t="shared" si="0"/>
        <v>20726.7366</v>
      </c>
      <c r="C15" s="66">
        <f t="shared" si="1"/>
        <v>10587.2634</v>
      </c>
      <c r="D15" s="66">
        <v>31314</v>
      </c>
      <c r="J15" s="66">
        <f>+L15*$J$3</f>
        <v>-8826.4364999999998</v>
      </c>
      <c r="K15" s="66">
        <f>+L15*$K$3</f>
        <v>-4508.5635000000002</v>
      </c>
      <c r="L15" s="66">
        <f>+'[7]DFIT GTZ'!$AC$27</f>
        <v>-13335</v>
      </c>
      <c r="N15" s="66">
        <f t="shared" si="2"/>
        <v>33204.213500000005</v>
      </c>
      <c r="O15" s="66">
        <f t="shared" si="3"/>
        <v>16960.786500000002</v>
      </c>
      <c r="P15" s="66">
        <f t="shared" si="4"/>
        <v>50165</v>
      </c>
    </row>
    <row r="16" spans="1:16" s="66" customFormat="1" x14ac:dyDescent="0.25">
      <c r="A16" s="65">
        <v>43922</v>
      </c>
      <c r="B16" s="66">
        <f t="shared" si="0"/>
        <v>0</v>
      </c>
      <c r="C16" s="66">
        <f t="shared" si="1"/>
        <v>0</v>
      </c>
      <c r="D16" s="66">
        <v>0</v>
      </c>
      <c r="J16" s="66">
        <f t="shared" ref="J16:J79" si="5">+L16*$J$3</f>
        <v>0</v>
      </c>
      <c r="K16" s="66">
        <f t="shared" ref="K16:K79" si="6">+L16*$K$3</f>
        <v>0</v>
      </c>
      <c r="N16" s="66">
        <f t="shared" si="2"/>
        <v>33204.213500000005</v>
      </c>
      <c r="O16" s="66">
        <f t="shared" si="3"/>
        <v>16960.786500000002</v>
      </c>
      <c r="P16" s="66">
        <f t="shared" si="4"/>
        <v>50165</v>
      </c>
    </row>
    <row r="17" spans="1:16" s="66" customFormat="1" x14ac:dyDescent="0.25">
      <c r="A17" s="65">
        <v>43952</v>
      </c>
      <c r="B17" s="66">
        <f t="shared" si="0"/>
        <v>0</v>
      </c>
      <c r="C17" s="66">
        <f t="shared" si="1"/>
        <v>0</v>
      </c>
      <c r="D17" s="66">
        <v>0</v>
      </c>
      <c r="J17" s="66">
        <f t="shared" si="5"/>
        <v>0</v>
      </c>
      <c r="K17" s="66">
        <f t="shared" si="6"/>
        <v>0</v>
      </c>
      <c r="N17" s="66">
        <f t="shared" si="2"/>
        <v>33204.213500000005</v>
      </c>
      <c r="O17" s="66">
        <f t="shared" si="3"/>
        <v>16960.786500000002</v>
      </c>
      <c r="P17" s="66">
        <f t="shared" si="4"/>
        <v>50165</v>
      </c>
    </row>
    <row r="18" spans="1:16" s="66" customFormat="1" x14ac:dyDescent="0.25">
      <c r="A18" s="65">
        <v>43983</v>
      </c>
      <c r="B18" s="66">
        <f t="shared" si="0"/>
        <v>0</v>
      </c>
      <c r="C18" s="66">
        <f t="shared" si="1"/>
        <v>0</v>
      </c>
      <c r="D18" s="66">
        <v>0</v>
      </c>
      <c r="J18" s="66">
        <f t="shared" si="5"/>
        <v>0</v>
      </c>
      <c r="K18" s="66">
        <f t="shared" si="6"/>
        <v>0</v>
      </c>
      <c r="N18" s="66">
        <f t="shared" si="2"/>
        <v>33204.213500000005</v>
      </c>
      <c r="O18" s="66">
        <f t="shared" si="3"/>
        <v>16960.786500000002</v>
      </c>
      <c r="P18" s="66">
        <f t="shared" si="4"/>
        <v>50165</v>
      </c>
    </row>
    <row r="19" spans="1:16" s="66" customFormat="1" x14ac:dyDescent="0.25">
      <c r="A19" s="65">
        <v>44013</v>
      </c>
      <c r="B19" s="66">
        <f t="shared" si="0"/>
        <v>0</v>
      </c>
      <c r="C19" s="66">
        <f t="shared" si="1"/>
        <v>0</v>
      </c>
      <c r="D19" s="66">
        <v>0</v>
      </c>
      <c r="J19" s="66">
        <f t="shared" si="5"/>
        <v>0</v>
      </c>
      <c r="K19" s="66">
        <f t="shared" si="6"/>
        <v>0</v>
      </c>
      <c r="N19" s="66">
        <f t="shared" si="2"/>
        <v>33204.213500000005</v>
      </c>
      <c r="O19" s="66">
        <f t="shared" si="3"/>
        <v>16960.786500000002</v>
      </c>
      <c r="P19" s="66">
        <f t="shared" si="4"/>
        <v>50165</v>
      </c>
    </row>
    <row r="20" spans="1:16" s="66" customFormat="1" x14ac:dyDescent="0.25">
      <c r="A20" s="65">
        <v>44044</v>
      </c>
      <c r="B20" s="66">
        <f t="shared" si="0"/>
        <v>0</v>
      </c>
      <c r="C20" s="66">
        <f t="shared" si="1"/>
        <v>0</v>
      </c>
      <c r="D20" s="66">
        <v>0</v>
      </c>
      <c r="J20" s="66">
        <f t="shared" si="5"/>
        <v>0</v>
      </c>
      <c r="K20" s="66">
        <f t="shared" si="6"/>
        <v>0</v>
      </c>
      <c r="N20" s="66">
        <f t="shared" si="2"/>
        <v>33204.213500000005</v>
      </c>
      <c r="O20" s="66">
        <f t="shared" si="3"/>
        <v>16960.786500000002</v>
      </c>
      <c r="P20" s="66">
        <f t="shared" si="4"/>
        <v>50165</v>
      </c>
    </row>
    <row r="21" spans="1:16" s="66" customFormat="1" x14ac:dyDescent="0.25">
      <c r="A21" s="65">
        <v>44075</v>
      </c>
      <c r="B21" s="66">
        <f t="shared" si="0"/>
        <v>0</v>
      </c>
      <c r="C21" s="66">
        <f t="shared" si="1"/>
        <v>0</v>
      </c>
      <c r="D21" s="66">
        <v>0</v>
      </c>
      <c r="J21" s="66">
        <f t="shared" si="5"/>
        <v>0</v>
      </c>
      <c r="K21" s="66">
        <f t="shared" si="6"/>
        <v>0</v>
      </c>
      <c r="N21" s="66">
        <f t="shared" si="2"/>
        <v>33204.213500000005</v>
      </c>
      <c r="O21" s="66">
        <f t="shared" si="3"/>
        <v>16960.786500000002</v>
      </c>
      <c r="P21" s="66">
        <f t="shared" si="4"/>
        <v>50165</v>
      </c>
    </row>
    <row r="22" spans="1:16" s="66" customFormat="1" x14ac:dyDescent="0.25">
      <c r="A22" s="65">
        <v>44105</v>
      </c>
      <c r="B22" s="66">
        <f t="shared" si="0"/>
        <v>0</v>
      </c>
      <c r="C22" s="66">
        <f t="shared" si="1"/>
        <v>0</v>
      </c>
      <c r="D22" s="66">
        <v>0</v>
      </c>
      <c r="J22" s="66">
        <f t="shared" si="5"/>
        <v>0</v>
      </c>
      <c r="K22" s="66">
        <f t="shared" si="6"/>
        <v>0</v>
      </c>
      <c r="N22" s="66">
        <f t="shared" si="2"/>
        <v>33204.213500000005</v>
      </c>
      <c r="O22" s="66">
        <f t="shared" si="3"/>
        <v>16960.786500000002</v>
      </c>
      <c r="P22" s="66">
        <f t="shared" si="4"/>
        <v>50165</v>
      </c>
    </row>
    <row r="23" spans="1:16" s="66" customFormat="1" x14ac:dyDescent="0.25">
      <c r="A23" s="65">
        <v>44136</v>
      </c>
      <c r="B23" s="66">
        <f t="shared" si="0"/>
        <v>0</v>
      </c>
      <c r="C23" s="66">
        <f t="shared" si="1"/>
        <v>0</v>
      </c>
      <c r="D23" s="66">
        <v>0</v>
      </c>
      <c r="J23" s="66">
        <f t="shared" si="5"/>
        <v>0</v>
      </c>
      <c r="K23" s="66">
        <f t="shared" si="6"/>
        <v>0</v>
      </c>
      <c r="N23" s="66">
        <f t="shared" si="2"/>
        <v>33204.213500000005</v>
      </c>
      <c r="O23" s="66">
        <f t="shared" si="3"/>
        <v>16960.786500000002</v>
      </c>
      <c r="P23" s="66">
        <f t="shared" si="4"/>
        <v>50165</v>
      </c>
    </row>
    <row r="24" spans="1:16" s="66" customFormat="1" x14ac:dyDescent="0.25">
      <c r="A24" s="65">
        <v>44166</v>
      </c>
      <c r="B24" s="66">
        <f t="shared" si="0"/>
        <v>0</v>
      </c>
      <c r="C24" s="66">
        <f t="shared" si="1"/>
        <v>0</v>
      </c>
      <c r="D24" s="66">
        <v>0</v>
      </c>
      <c r="J24" s="66">
        <f t="shared" si="5"/>
        <v>0</v>
      </c>
      <c r="K24" s="66">
        <f t="shared" si="6"/>
        <v>0</v>
      </c>
      <c r="N24" s="66">
        <f t="shared" si="2"/>
        <v>33204.213500000005</v>
      </c>
      <c r="O24" s="66">
        <f t="shared" si="3"/>
        <v>16960.786500000002</v>
      </c>
      <c r="P24" s="66">
        <f t="shared" si="4"/>
        <v>50165</v>
      </c>
    </row>
    <row r="25" spans="1:16" s="66" customFormat="1" x14ac:dyDescent="0.25">
      <c r="A25" s="65">
        <v>44197</v>
      </c>
      <c r="J25" s="66">
        <f t="shared" si="5"/>
        <v>0</v>
      </c>
      <c r="K25" s="66">
        <f t="shared" si="6"/>
        <v>0</v>
      </c>
      <c r="N25" s="66">
        <f t="shared" si="2"/>
        <v>33204.213500000005</v>
      </c>
      <c r="O25" s="66">
        <f t="shared" si="3"/>
        <v>16960.786500000002</v>
      </c>
      <c r="P25" s="66">
        <f t="shared" si="4"/>
        <v>50165</v>
      </c>
    </row>
    <row r="26" spans="1:16" s="66" customFormat="1" x14ac:dyDescent="0.25">
      <c r="A26" s="65">
        <v>44228</v>
      </c>
      <c r="J26" s="66">
        <f t="shared" si="5"/>
        <v>0</v>
      </c>
      <c r="K26" s="66">
        <f t="shared" si="6"/>
        <v>0</v>
      </c>
      <c r="N26" s="66">
        <f t="shared" si="2"/>
        <v>33204.213500000005</v>
      </c>
      <c r="O26" s="66">
        <f t="shared" si="3"/>
        <v>16960.786500000002</v>
      </c>
      <c r="P26" s="66">
        <f t="shared" si="4"/>
        <v>50165</v>
      </c>
    </row>
    <row r="27" spans="1:16" s="66" customFormat="1" x14ac:dyDescent="0.25">
      <c r="A27" s="65">
        <v>44256</v>
      </c>
      <c r="J27" s="66">
        <f t="shared" si="5"/>
        <v>0</v>
      </c>
      <c r="K27" s="66">
        <f t="shared" si="6"/>
        <v>0</v>
      </c>
      <c r="N27" s="66">
        <f t="shared" si="2"/>
        <v>33204.213500000005</v>
      </c>
      <c r="O27" s="66">
        <f t="shared" si="3"/>
        <v>16960.786500000002</v>
      </c>
      <c r="P27" s="66">
        <f t="shared" si="4"/>
        <v>50165</v>
      </c>
    </row>
    <row r="28" spans="1:16" s="66" customFormat="1" x14ac:dyDescent="0.25">
      <c r="A28" s="65">
        <v>44287</v>
      </c>
      <c r="J28" s="66">
        <f t="shared" si="5"/>
        <v>0</v>
      </c>
      <c r="K28" s="66">
        <f t="shared" si="6"/>
        <v>0</v>
      </c>
      <c r="N28" s="66">
        <f t="shared" si="2"/>
        <v>33204.213500000005</v>
      </c>
      <c r="O28" s="66">
        <f t="shared" si="3"/>
        <v>16960.786500000002</v>
      </c>
      <c r="P28" s="66">
        <f t="shared" si="4"/>
        <v>50165</v>
      </c>
    </row>
    <row r="29" spans="1:16" s="66" customFormat="1" x14ac:dyDescent="0.25">
      <c r="A29" s="65">
        <v>44317</v>
      </c>
      <c r="J29" s="66">
        <f t="shared" si="5"/>
        <v>0</v>
      </c>
      <c r="K29" s="66">
        <f t="shared" si="6"/>
        <v>0</v>
      </c>
      <c r="N29" s="66">
        <f t="shared" si="2"/>
        <v>33204.213500000005</v>
      </c>
      <c r="O29" s="66">
        <f t="shared" si="3"/>
        <v>16960.786500000002</v>
      </c>
      <c r="P29" s="66">
        <f t="shared" si="4"/>
        <v>50165</v>
      </c>
    </row>
    <row r="30" spans="1:16" s="66" customFormat="1" x14ac:dyDescent="0.25">
      <c r="A30" s="65">
        <v>44348</v>
      </c>
      <c r="J30" s="66">
        <f t="shared" si="5"/>
        <v>0</v>
      </c>
      <c r="K30" s="66">
        <f t="shared" si="6"/>
        <v>0</v>
      </c>
      <c r="N30" s="66">
        <f t="shared" si="2"/>
        <v>33204.213500000005</v>
      </c>
      <c r="O30" s="66">
        <f t="shared" si="3"/>
        <v>16960.786500000002</v>
      </c>
      <c r="P30" s="66">
        <f t="shared" si="4"/>
        <v>50165</v>
      </c>
    </row>
    <row r="31" spans="1:16" s="66" customFormat="1" x14ac:dyDescent="0.25">
      <c r="A31" s="65">
        <v>44378</v>
      </c>
      <c r="J31" s="66">
        <f t="shared" si="5"/>
        <v>0</v>
      </c>
      <c r="K31" s="66">
        <f t="shared" si="6"/>
        <v>0</v>
      </c>
      <c r="N31" s="66">
        <f t="shared" si="2"/>
        <v>33204.213500000005</v>
      </c>
      <c r="O31" s="66">
        <f t="shared" si="3"/>
        <v>16960.786500000002</v>
      </c>
      <c r="P31" s="66">
        <f t="shared" si="4"/>
        <v>50165</v>
      </c>
    </row>
    <row r="32" spans="1:16" s="66" customFormat="1" x14ac:dyDescent="0.25">
      <c r="A32" s="65">
        <v>44409</v>
      </c>
      <c r="J32" s="66">
        <f t="shared" si="5"/>
        <v>0</v>
      </c>
      <c r="K32" s="66">
        <f t="shared" si="6"/>
        <v>0</v>
      </c>
      <c r="N32" s="66">
        <f t="shared" si="2"/>
        <v>33204.213500000005</v>
      </c>
      <c r="O32" s="66">
        <f t="shared" si="3"/>
        <v>16960.786500000002</v>
      </c>
      <c r="P32" s="66">
        <f t="shared" si="4"/>
        <v>50165</v>
      </c>
    </row>
    <row r="33" spans="1:16" s="66" customFormat="1" x14ac:dyDescent="0.25">
      <c r="A33" s="65">
        <v>44440</v>
      </c>
      <c r="J33" s="66">
        <f t="shared" si="5"/>
        <v>0</v>
      </c>
      <c r="K33" s="66">
        <f t="shared" si="6"/>
        <v>0</v>
      </c>
      <c r="N33" s="66">
        <f t="shared" si="2"/>
        <v>33204.213500000005</v>
      </c>
      <c r="O33" s="66">
        <f t="shared" si="3"/>
        <v>16960.786500000002</v>
      </c>
      <c r="P33" s="66">
        <f t="shared" si="4"/>
        <v>50165</v>
      </c>
    </row>
    <row r="34" spans="1:16" s="66" customFormat="1" x14ac:dyDescent="0.25">
      <c r="A34" s="65">
        <v>44470</v>
      </c>
      <c r="J34" s="66">
        <f t="shared" si="5"/>
        <v>0</v>
      </c>
      <c r="K34" s="66">
        <f t="shared" si="6"/>
        <v>0</v>
      </c>
      <c r="N34" s="66">
        <f t="shared" si="2"/>
        <v>33204.213500000005</v>
      </c>
      <c r="O34" s="66">
        <f t="shared" si="3"/>
        <v>16960.786500000002</v>
      </c>
      <c r="P34" s="66">
        <f t="shared" si="4"/>
        <v>50165</v>
      </c>
    </row>
    <row r="35" spans="1:16" s="66" customFormat="1" x14ac:dyDescent="0.25">
      <c r="A35" s="65">
        <v>44501</v>
      </c>
      <c r="J35" s="66">
        <f t="shared" si="5"/>
        <v>0</v>
      </c>
      <c r="K35" s="66">
        <f t="shared" si="6"/>
        <v>0</v>
      </c>
      <c r="N35" s="66">
        <f t="shared" si="2"/>
        <v>33204.213500000005</v>
      </c>
      <c r="O35" s="66">
        <f t="shared" si="3"/>
        <v>16960.786500000002</v>
      </c>
      <c r="P35" s="66">
        <f t="shared" si="4"/>
        <v>50165</v>
      </c>
    </row>
    <row r="36" spans="1:16" s="66" customFormat="1" x14ac:dyDescent="0.25">
      <c r="A36" s="65">
        <v>44531</v>
      </c>
      <c r="J36" s="66">
        <f t="shared" si="5"/>
        <v>0</v>
      </c>
      <c r="K36" s="66">
        <f t="shared" si="6"/>
        <v>0</v>
      </c>
      <c r="N36" s="66">
        <f t="shared" si="2"/>
        <v>33204.213500000005</v>
      </c>
      <c r="O36" s="66">
        <f t="shared" si="3"/>
        <v>16960.786500000002</v>
      </c>
      <c r="P36" s="66">
        <f t="shared" si="4"/>
        <v>50165</v>
      </c>
    </row>
    <row r="37" spans="1:16" s="66" customFormat="1" x14ac:dyDescent="0.25">
      <c r="A37" s="65">
        <v>44562</v>
      </c>
      <c r="J37" s="66">
        <f t="shared" si="5"/>
        <v>0</v>
      </c>
      <c r="K37" s="66">
        <f t="shared" si="6"/>
        <v>0</v>
      </c>
      <c r="N37" s="66">
        <f t="shared" si="2"/>
        <v>33204.213500000005</v>
      </c>
      <c r="O37" s="66">
        <f t="shared" si="3"/>
        <v>16960.786500000002</v>
      </c>
      <c r="P37" s="66">
        <f t="shared" si="4"/>
        <v>50165</v>
      </c>
    </row>
    <row r="38" spans="1:16" s="66" customFormat="1" x14ac:dyDescent="0.25">
      <c r="A38" s="65">
        <v>44593</v>
      </c>
      <c r="J38" s="66">
        <f t="shared" si="5"/>
        <v>0</v>
      </c>
      <c r="K38" s="66">
        <f t="shared" si="6"/>
        <v>0</v>
      </c>
      <c r="N38" s="66">
        <f t="shared" si="2"/>
        <v>33204.213500000005</v>
      </c>
      <c r="O38" s="66">
        <f t="shared" si="3"/>
        <v>16960.786500000002</v>
      </c>
      <c r="P38" s="66">
        <f t="shared" si="4"/>
        <v>50165</v>
      </c>
    </row>
    <row r="39" spans="1:16" s="66" customFormat="1" x14ac:dyDescent="0.25">
      <c r="A39" s="65">
        <v>44621</v>
      </c>
      <c r="J39" s="66">
        <f t="shared" si="5"/>
        <v>0</v>
      </c>
      <c r="K39" s="66">
        <f t="shared" si="6"/>
        <v>0</v>
      </c>
      <c r="N39" s="66">
        <f t="shared" si="2"/>
        <v>33204.213500000005</v>
      </c>
      <c r="O39" s="66">
        <f t="shared" si="3"/>
        <v>16960.786500000002</v>
      </c>
      <c r="P39" s="66">
        <f t="shared" si="4"/>
        <v>50165</v>
      </c>
    </row>
    <row r="40" spans="1:16" s="66" customFormat="1" x14ac:dyDescent="0.25">
      <c r="A40" s="65">
        <v>44652</v>
      </c>
      <c r="J40" s="66">
        <f t="shared" si="5"/>
        <v>0</v>
      </c>
      <c r="K40" s="66">
        <f t="shared" si="6"/>
        <v>0</v>
      </c>
      <c r="N40" s="66">
        <f t="shared" si="2"/>
        <v>33204.213500000005</v>
      </c>
      <c r="O40" s="66">
        <f t="shared" si="3"/>
        <v>16960.786500000002</v>
      </c>
      <c r="P40" s="66">
        <f t="shared" si="4"/>
        <v>50165</v>
      </c>
    </row>
    <row r="41" spans="1:16" s="66" customFormat="1" x14ac:dyDescent="0.25">
      <c r="A41" s="65">
        <v>44682</v>
      </c>
      <c r="J41" s="66">
        <f t="shared" si="5"/>
        <v>0</v>
      </c>
      <c r="K41" s="66">
        <f t="shared" si="6"/>
        <v>0</v>
      </c>
      <c r="N41" s="66">
        <f t="shared" si="2"/>
        <v>33204.213500000005</v>
      </c>
      <c r="O41" s="66">
        <f t="shared" si="3"/>
        <v>16960.786500000002</v>
      </c>
      <c r="P41" s="66">
        <f t="shared" si="4"/>
        <v>50165</v>
      </c>
    </row>
    <row r="42" spans="1:16" s="66" customFormat="1" x14ac:dyDescent="0.25">
      <c r="A42" s="65">
        <v>44713</v>
      </c>
      <c r="J42" s="66">
        <f t="shared" si="5"/>
        <v>0</v>
      </c>
      <c r="K42" s="66">
        <f t="shared" si="6"/>
        <v>0</v>
      </c>
      <c r="N42" s="66">
        <f t="shared" si="2"/>
        <v>33204.213500000005</v>
      </c>
      <c r="O42" s="66">
        <f t="shared" si="3"/>
        <v>16960.786500000002</v>
      </c>
      <c r="P42" s="66">
        <f t="shared" si="4"/>
        <v>50165</v>
      </c>
    </row>
    <row r="43" spans="1:16" s="66" customFormat="1" x14ac:dyDescent="0.25">
      <c r="A43" s="65">
        <v>44743</v>
      </c>
      <c r="J43" s="66">
        <f t="shared" si="5"/>
        <v>0</v>
      </c>
      <c r="K43" s="66">
        <f t="shared" si="6"/>
        <v>0</v>
      </c>
      <c r="N43" s="66">
        <f t="shared" si="2"/>
        <v>33204.213500000005</v>
      </c>
      <c r="O43" s="66">
        <f t="shared" si="3"/>
        <v>16960.786500000002</v>
      </c>
      <c r="P43" s="66">
        <f t="shared" si="4"/>
        <v>50165</v>
      </c>
    </row>
    <row r="44" spans="1:16" s="66" customFormat="1" x14ac:dyDescent="0.25">
      <c r="A44" s="65">
        <v>44774</v>
      </c>
      <c r="J44" s="66">
        <f t="shared" si="5"/>
        <v>0</v>
      </c>
      <c r="K44" s="66">
        <f t="shared" si="6"/>
        <v>0</v>
      </c>
      <c r="N44" s="66">
        <f t="shared" si="2"/>
        <v>33204.213500000005</v>
      </c>
      <c r="O44" s="66">
        <f t="shared" si="3"/>
        <v>16960.786500000002</v>
      </c>
      <c r="P44" s="66">
        <f t="shared" si="4"/>
        <v>50165</v>
      </c>
    </row>
    <row r="45" spans="1:16" s="66" customFormat="1" x14ac:dyDescent="0.25">
      <c r="A45" s="65">
        <v>44805</v>
      </c>
      <c r="J45" s="66">
        <f t="shared" si="5"/>
        <v>0</v>
      </c>
      <c r="K45" s="66">
        <f t="shared" si="6"/>
        <v>0</v>
      </c>
      <c r="N45" s="66">
        <f t="shared" si="2"/>
        <v>33204.213500000005</v>
      </c>
      <c r="O45" s="66">
        <f t="shared" si="3"/>
        <v>16960.786500000002</v>
      </c>
      <c r="P45" s="66">
        <f t="shared" si="4"/>
        <v>50165</v>
      </c>
    </row>
    <row r="46" spans="1:16" s="66" customFormat="1" x14ac:dyDescent="0.25">
      <c r="A46" s="65">
        <v>44835</v>
      </c>
      <c r="J46" s="66">
        <f t="shared" si="5"/>
        <v>0</v>
      </c>
      <c r="K46" s="66">
        <f t="shared" si="6"/>
        <v>0</v>
      </c>
      <c r="N46" s="66">
        <f t="shared" si="2"/>
        <v>33204.213500000005</v>
      </c>
      <c r="O46" s="66">
        <f t="shared" si="3"/>
        <v>16960.786500000002</v>
      </c>
      <c r="P46" s="66">
        <f t="shared" si="4"/>
        <v>50165</v>
      </c>
    </row>
    <row r="47" spans="1:16" s="66" customFormat="1" x14ac:dyDescent="0.25">
      <c r="A47" s="65">
        <v>44866</v>
      </c>
      <c r="J47" s="66">
        <f t="shared" si="5"/>
        <v>0</v>
      </c>
      <c r="K47" s="66">
        <f t="shared" si="6"/>
        <v>0</v>
      </c>
      <c r="N47" s="66">
        <f t="shared" si="2"/>
        <v>33204.213500000005</v>
      </c>
      <c r="O47" s="66">
        <f t="shared" si="3"/>
        <v>16960.786500000002</v>
      </c>
      <c r="P47" s="66">
        <f t="shared" si="4"/>
        <v>50165</v>
      </c>
    </row>
    <row r="48" spans="1:16" s="66" customFormat="1" x14ac:dyDescent="0.25">
      <c r="A48" s="65">
        <v>44896</v>
      </c>
      <c r="J48" s="66">
        <f t="shared" si="5"/>
        <v>0</v>
      </c>
      <c r="K48" s="66">
        <f t="shared" si="6"/>
        <v>0</v>
      </c>
      <c r="N48" s="66">
        <f t="shared" si="2"/>
        <v>33204.213500000005</v>
      </c>
      <c r="O48" s="66">
        <f t="shared" si="3"/>
        <v>16960.786500000002</v>
      </c>
      <c r="P48" s="66">
        <f t="shared" si="4"/>
        <v>50165</v>
      </c>
    </row>
    <row r="49" spans="1:16" s="66" customFormat="1" x14ac:dyDescent="0.25">
      <c r="A49" s="65">
        <v>44927</v>
      </c>
      <c r="J49" s="66">
        <f t="shared" si="5"/>
        <v>0</v>
      </c>
      <c r="K49" s="66">
        <f t="shared" si="6"/>
        <v>0</v>
      </c>
      <c r="N49" s="66">
        <f t="shared" si="2"/>
        <v>33204.213500000005</v>
      </c>
      <c r="O49" s="66">
        <f t="shared" si="3"/>
        <v>16960.786500000002</v>
      </c>
      <c r="P49" s="66">
        <f t="shared" si="4"/>
        <v>50165</v>
      </c>
    </row>
    <row r="50" spans="1:16" s="66" customFormat="1" x14ac:dyDescent="0.25">
      <c r="A50" s="65">
        <v>44958</v>
      </c>
      <c r="J50" s="66">
        <f t="shared" si="5"/>
        <v>0</v>
      </c>
      <c r="K50" s="66">
        <f t="shared" si="6"/>
        <v>0</v>
      </c>
      <c r="N50" s="66">
        <f t="shared" si="2"/>
        <v>33204.213500000005</v>
      </c>
      <c r="O50" s="66">
        <f t="shared" si="3"/>
        <v>16960.786500000002</v>
      </c>
      <c r="P50" s="66">
        <f t="shared" si="4"/>
        <v>50165</v>
      </c>
    </row>
    <row r="51" spans="1:16" s="66" customFormat="1" x14ac:dyDescent="0.25">
      <c r="A51" s="65">
        <v>44986</v>
      </c>
      <c r="J51" s="66">
        <f t="shared" si="5"/>
        <v>0</v>
      </c>
      <c r="K51" s="66">
        <f t="shared" si="6"/>
        <v>0</v>
      </c>
      <c r="N51" s="66">
        <f t="shared" si="2"/>
        <v>33204.213500000005</v>
      </c>
      <c r="O51" s="66">
        <f t="shared" si="3"/>
        <v>16960.786500000002</v>
      </c>
      <c r="P51" s="66">
        <f t="shared" si="4"/>
        <v>50165</v>
      </c>
    </row>
    <row r="52" spans="1:16" s="66" customFormat="1" x14ac:dyDescent="0.25">
      <c r="A52" s="65">
        <v>45017</v>
      </c>
      <c r="J52" s="66">
        <f t="shared" si="5"/>
        <v>0</v>
      </c>
      <c r="K52" s="66">
        <f t="shared" si="6"/>
        <v>0</v>
      </c>
      <c r="N52" s="66">
        <f t="shared" si="2"/>
        <v>33204.213500000005</v>
      </c>
      <c r="O52" s="66">
        <f t="shared" si="3"/>
        <v>16960.786500000002</v>
      </c>
      <c r="P52" s="66">
        <f t="shared" si="4"/>
        <v>50165</v>
      </c>
    </row>
    <row r="53" spans="1:16" s="66" customFormat="1" x14ac:dyDescent="0.25">
      <c r="A53" s="65">
        <v>45047</v>
      </c>
      <c r="J53" s="66">
        <f t="shared" si="5"/>
        <v>0</v>
      </c>
      <c r="K53" s="66">
        <f t="shared" si="6"/>
        <v>0</v>
      </c>
      <c r="N53" s="66">
        <f t="shared" si="2"/>
        <v>33204.213500000005</v>
      </c>
      <c r="O53" s="66">
        <f t="shared" si="3"/>
        <v>16960.786500000002</v>
      </c>
      <c r="P53" s="66">
        <f t="shared" si="4"/>
        <v>50165</v>
      </c>
    </row>
    <row r="54" spans="1:16" s="66" customFormat="1" x14ac:dyDescent="0.25">
      <c r="A54" s="65">
        <v>45078</v>
      </c>
      <c r="J54" s="66">
        <f t="shared" si="5"/>
        <v>0</v>
      </c>
      <c r="K54" s="66">
        <f t="shared" si="6"/>
        <v>0</v>
      </c>
      <c r="N54" s="66">
        <f t="shared" si="2"/>
        <v>33204.213500000005</v>
      </c>
      <c r="O54" s="66">
        <f t="shared" si="3"/>
        <v>16960.786500000002</v>
      </c>
      <c r="P54" s="66">
        <f t="shared" si="4"/>
        <v>50165</v>
      </c>
    </row>
    <row r="55" spans="1:16" s="66" customFormat="1" x14ac:dyDescent="0.25">
      <c r="A55" s="65">
        <v>45108</v>
      </c>
      <c r="J55" s="66">
        <f t="shared" si="5"/>
        <v>0</v>
      </c>
      <c r="K55" s="66">
        <f t="shared" si="6"/>
        <v>0</v>
      </c>
      <c r="N55" s="66">
        <f t="shared" si="2"/>
        <v>33204.213500000005</v>
      </c>
      <c r="O55" s="66">
        <f t="shared" si="3"/>
        <v>16960.786500000002</v>
      </c>
      <c r="P55" s="66">
        <f t="shared" si="4"/>
        <v>50165</v>
      </c>
    </row>
    <row r="56" spans="1:16" s="66" customFormat="1" x14ac:dyDescent="0.25">
      <c r="A56" s="65">
        <v>45139</v>
      </c>
      <c r="J56" s="66">
        <f t="shared" si="5"/>
        <v>0</v>
      </c>
      <c r="K56" s="66">
        <f t="shared" si="6"/>
        <v>0</v>
      </c>
      <c r="N56" s="66">
        <f t="shared" si="2"/>
        <v>33204.213500000005</v>
      </c>
      <c r="O56" s="66">
        <f t="shared" si="3"/>
        <v>16960.786500000002</v>
      </c>
      <c r="P56" s="66">
        <f t="shared" si="4"/>
        <v>50165</v>
      </c>
    </row>
    <row r="57" spans="1:16" s="66" customFormat="1" x14ac:dyDescent="0.25">
      <c r="A57" s="65">
        <v>45170</v>
      </c>
      <c r="J57" s="66">
        <f t="shared" si="5"/>
        <v>0</v>
      </c>
      <c r="K57" s="66">
        <f t="shared" si="6"/>
        <v>0</v>
      </c>
      <c r="N57" s="66">
        <f t="shared" si="2"/>
        <v>33204.213500000005</v>
      </c>
      <c r="O57" s="66">
        <f t="shared" si="3"/>
        <v>16960.786500000002</v>
      </c>
      <c r="P57" s="66">
        <f t="shared" si="4"/>
        <v>50165</v>
      </c>
    </row>
    <row r="58" spans="1:16" s="66" customFormat="1" x14ac:dyDescent="0.25">
      <c r="A58" s="65">
        <v>45200</v>
      </c>
      <c r="J58" s="66">
        <f t="shared" si="5"/>
        <v>0</v>
      </c>
      <c r="K58" s="66">
        <f t="shared" si="6"/>
        <v>0</v>
      </c>
      <c r="N58" s="66">
        <f t="shared" si="2"/>
        <v>33204.213500000005</v>
      </c>
      <c r="O58" s="66">
        <f t="shared" si="3"/>
        <v>16960.786500000002</v>
      </c>
      <c r="P58" s="66">
        <f t="shared" si="4"/>
        <v>50165</v>
      </c>
    </row>
    <row r="59" spans="1:16" s="66" customFormat="1" x14ac:dyDescent="0.25">
      <c r="A59" s="65">
        <v>45231</v>
      </c>
      <c r="J59" s="66">
        <f t="shared" si="5"/>
        <v>0</v>
      </c>
      <c r="K59" s="66">
        <f t="shared" si="6"/>
        <v>0</v>
      </c>
      <c r="N59" s="66">
        <f t="shared" si="2"/>
        <v>33204.213500000005</v>
      </c>
      <c r="O59" s="66">
        <f t="shared" si="3"/>
        <v>16960.786500000002</v>
      </c>
      <c r="P59" s="66">
        <f t="shared" si="4"/>
        <v>50165</v>
      </c>
    </row>
    <row r="60" spans="1:16" s="66" customFormat="1" x14ac:dyDescent="0.25">
      <c r="A60" s="65">
        <v>45261</v>
      </c>
      <c r="J60" s="66">
        <f t="shared" si="5"/>
        <v>0</v>
      </c>
      <c r="K60" s="66">
        <f t="shared" si="6"/>
        <v>0</v>
      </c>
      <c r="N60" s="66">
        <f t="shared" si="2"/>
        <v>33204.213500000005</v>
      </c>
      <c r="O60" s="66">
        <f t="shared" si="3"/>
        <v>16960.786500000002</v>
      </c>
      <c r="P60" s="66">
        <f t="shared" si="4"/>
        <v>50165</v>
      </c>
    </row>
    <row r="61" spans="1:16" s="66" customFormat="1" x14ac:dyDescent="0.25">
      <c r="A61" s="65">
        <v>45292</v>
      </c>
      <c r="J61" s="66">
        <f t="shared" si="5"/>
        <v>0</v>
      </c>
      <c r="K61" s="66">
        <f t="shared" si="6"/>
        <v>0</v>
      </c>
      <c r="N61" s="66">
        <f t="shared" si="2"/>
        <v>33204.213500000005</v>
      </c>
      <c r="O61" s="66">
        <f t="shared" si="3"/>
        <v>16960.786500000002</v>
      </c>
      <c r="P61" s="66">
        <f t="shared" si="4"/>
        <v>50165</v>
      </c>
    </row>
    <row r="62" spans="1:16" s="66" customFormat="1" x14ac:dyDescent="0.25">
      <c r="A62" s="65">
        <v>45323</v>
      </c>
      <c r="J62" s="66">
        <f t="shared" si="5"/>
        <v>0</v>
      </c>
      <c r="K62" s="66">
        <f t="shared" si="6"/>
        <v>0</v>
      </c>
      <c r="N62" s="66">
        <f t="shared" si="2"/>
        <v>33204.213500000005</v>
      </c>
      <c r="O62" s="66">
        <f t="shared" si="3"/>
        <v>16960.786500000002</v>
      </c>
      <c r="P62" s="66">
        <f t="shared" si="4"/>
        <v>50165</v>
      </c>
    </row>
    <row r="63" spans="1:16" s="66" customFormat="1" x14ac:dyDescent="0.25">
      <c r="A63" s="65">
        <v>45352</v>
      </c>
      <c r="J63" s="66">
        <f t="shared" si="5"/>
        <v>0</v>
      </c>
      <c r="K63" s="66">
        <f t="shared" si="6"/>
        <v>0</v>
      </c>
      <c r="N63" s="66">
        <f t="shared" si="2"/>
        <v>33204.213500000005</v>
      </c>
      <c r="O63" s="66">
        <f t="shared" si="3"/>
        <v>16960.786500000002</v>
      </c>
      <c r="P63" s="66">
        <f t="shared" si="4"/>
        <v>50165</v>
      </c>
    </row>
    <row r="64" spans="1:16" s="66" customFormat="1" x14ac:dyDescent="0.25">
      <c r="A64" s="65">
        <v>45383</v>
      </c>
      <c r="J64" s="66">
        <f t="shared" si="5"/>
        <v>0</v>
      </c>
      <c r="K64" s="66">
        <f t="shared" si="6"/>
        <v>0</v>
      </c>
      <c r="N64" s="66">
        <f t="shared" si="2"/>
        <v>33204.213500000005</v>
      </c>
      <c r="O64" s="66">
        <f t="shared" si="3"/>
        <v>16960.786500000002</v>
      </c>
      <c r="P64" s="66">
        <f t="shared" si="4"/>
        <v>50165</v>
      </c>
    </row>
    <row r="65" spans="1:16" s="66" customFormat="1" x14ac:dyDescent="0.25">
      <c r="A65" s="65">
        <v>45413</v>
      </c>
      <c r="J65" s="66">
        <f t="shared" si="5"/>
        <v>0</v>
      </c>
      <c r="K65" s="66">
        <f t="shared" si="6"/>
        <v>0</v>
      </c>
      <c r="N65" s="66">
        <f t="shared" si="2"/>
        <v>33204.213500000005</v>
      </c>
      <c r="O65" s="66">
        <f t="shared" si="3"/>
        <v>16960.786500000002</v>
      </c>
      <c r="P65" s="66">
        <f t="shared" si="4"/>
        <v>50165</v>
      </c>
    </row>
    <row r="66" spans="1:16" s="66" customFormat="1" x14ac:dyDescent="0.25">
      <c r="A66" s="65">
        <v>45444</v>
      </c>
      <c r="J66" s="66">
        <f t="shared" si="5"/>
        <v>0</v>
      </c>
      <c r="K66" s="66">
        <f t="shared" si="6"/>
        <v>0</v>
      </c>
      <c r="N66" s="66">
        <f t="shared" si="2"/>
        <v>33204.213500000005</v>
      </c>
      <c r="O66" s="66">
        <f t="shared" si="3"/>
        <v>16960.786500000002</v>
      </c>
      <c r="P66" s="66">
        <f t="shared" si="4"/>
        <v>50165</v>
      </c>
    </row>
    <row r="67" spans="1:16" s="66" customFormat="1" x14ac:dyDescent="0.25">
      <c r="A67" s="65">
        <v>45474</v>
      </c>
      <c r="J67" s="66">
        <f t="shared" si="5"/>
        <v>0</v>
      </c>
      <c r="K67" s="66">
        <f t="shared" si="6"/>
        <v>0</v>
      </c>
      <c r="N67" s="66">
        <f t="shared" si="2"/>
        <v>33204.213500000005</v>
      </c>
      <c r="O67" s="66">
        <f t="shared" si="3"/>
        <v>16960.786500000002</v>
      </c>
      <c r="P67" s="66">
        <f t="shared" si="4"/>
        <v>50165</v>
      </c>
    </row>
    <row r="68" spans="1:16" s="66" customFormat="1" x14ac:dyDescent="0.25">
      <c r="A68" s="65">
        <v>45505</v>
      </c>
      <c r="J68" s="66">
        <f t="shared" si="5"/>
        <v>0</v>
      </c>
      <c r="K68" s="66">
        <f t="shared" si="6"/>
        <v>0</v>
      </c>
      <c r="N68" s="66">
        <f t="shared" si="2"/>
        <v>33204.213500000005</v>
      </c>
      <c r="O68" s="66">
        <f t="shared" si="3"/>
        <v>16960.786500000002</v>
      </c>
      <c r="P68" s="66">
        <f t="shared" si="4"/>
        <v>50165</v>
      </c>
    </row>
    <row r="69" spans="1:16" s="66" customFormat="1" x14ac:dyDescent="0.25">
      <c r="A69" s="65">
        <v>45536</v>
      </c>
      <c r="J69" s="66">
        <f t="shared" si="5"/>
        <v>0</v>
      </c>
      <c r="K69" s="66">
        <f t="shared" si="6"/>
        <v>0</v>
      </c>
      <c r="N69" s="66">
        <f t="shared" si="2"/>
        <v>33204.213500000005</v>
      </c>
      <c r="O69" s="66">
        <f t="shared" si="3"/>
        <v>16960.786500000002</v>
      </c>
      <c r="P69" s="66">
        <f t="shared" si="4"/>
        <v>50165</v>
      </c>
    </row>
    <row r="70" spans="1:16" s="66" customFormat="1" x14ac:dyDescent="0.25">
      <c r="A70" s="65">
        <v>45566</v>
      </c>
      <c r="J70" s="66">
        <f t="shared" si="5"/>
        <v>0</v>
      </c>
      <c r="K70" s="66">
        <f t="shared" si="6"/>
        <v>0</v>
      </c>
      <c r="N70" s="66">
        <f t="shared" si="2"/>
        <v>33204.213500000005</v>
      </c>
      <c r="O70" s="66">
        <f t="shared" si="3"/>
        <v>16960.786500000002</v>
      </c>
      <c r="P70" s="66">
        <f t="shared" si="4"/>
        <v>50165</v>
      </c>
    </row>
    <row r="71" spans="1:16" s="66" customFormat="1" x14ac:dyDescent="0.25">
      <c r="A71" s="65">
        <v>45597</v>
      </c>
      <c r="J71" s="66">
        <f t="shared" si="5"/>
        <v>0</v>
      </c>
      <c r="K71" s="66">
        <f t="shared" si="6"/>
        <v>0</v>
      </c>
      <c r="N71" s="66">
        <f t="shared" ref="N71:N84" si="7">+P71*$N$3</f>
        <v>33204.213500000005</v>
      </c>
      <c r="O71" s="66">
        <f t="shared" ref="O71:O84" si="8">+P71*$O$3</f>
        <v>16960.786500000002</v>
      </c>
      <c r="P71" s="66">
        <f t="shared" ref="P71:P84" si="9">+P70+D71-H71+L71</f>
        <v>50165</v>
      </c>
    </row>
    <row r="72" spans="1:16" s="66" customFormat="1" x14ac:dyDescent="0.25">
      <c r="A72" s="65">
        <v>45627</v>
      </c>
      <c r="J72" s="66">
        <f t="shared" si="5"/>
        <v>0</v>
      </c>
      <c r="K72" s="66">
        <f t="shared" si="6"/>
        <v>0</v>
      </c>
      <c r="N72" s="66">
        <f t="shared" si="7"/>
        <v>33204.213500000005</v>
      </c>
      <c r="O72" s="66">
        <f t="shared" si="8"/>
        <v>16960.786500000002</v>
      </c>
      <c r="P72" s="66">
        <f t="shared" si="9"/>
        <v>50165</v>
      </c>
    </row>
    <row r="73" spans="1:16" s="66" customFormat="1" x14ac:dyDescent="0.25">
      <c r="A73" s="65">
        <v>45658</v>
      </c>
      <c r="J73" s="66">
        <f t="shared" si="5"/>
        <v>0</v>
      </c>
      <c r="K73" s="66">
        <f t="shared" si="6"/>
        <v>0</v>
      </c>
      <c r="N73" s="66">
        <f t="shared" si="7"/>
        <v>33204.213500000005</v>
      </c>
      <c r="O73" s="66">
        <f t="shared" si="8"/>
        <v>16960.786500000002</v>
      </c>
      <c r="P73" s="66">
        <f t="shared" si="9"/>
        <v>50165</v>
      </c>
    </row>
    <row r="74" spans="1:16" s="66" customFormat="1" x14ac:dyDescent="0.25">
      <c r="A74" s="65">
        <v>45689</v>
      </c>
      <c r="J74" s="66">
        <f t="shared" si="5"/>
        <v>0</v>
      </c>
      <c r="K74" s="66">
        <f t="shared" si="6"/>
        <v>0</v>
      </c>
      <c r="N74" s="66">
        <f t="shared" si="7"/>
        <v>33204.213500000005</v>
      </c>
      <c r="O74" s="66">
        <f t="shared" si="8"/>
        <v>16960.786500000002</v>
      </c>
      <c r="P74" s="66">
        <f t="shared" si="9"/>
        <v>50165</v>
      </c>
    </row>
    <row r="75" spans="1:16" s="66" customFormat="1" x14ac:dyDescent="0.25">
      <c r="A75" s="65">
        <v>45717</v>
      </c>
      <c r="J75" s="66">
        <f t="shared" si="5"/>
        <v>0</v>
      </c>
      <c r="K75" s="66">
        <f t="shared" si="6"/>
        <v>0</v>
      </c>
      <c r="N75" s="66">
        <f t="shared" si="7"/>
        <v>33204.213500000005</v>
      </c>
      <c r="O75" s="66">
        <f t="shared" si="8"/>
        <v>16960.786500000002</v>
      </c>
      <c r="P75" s="66">
        <f t="shared" si="9"/>
        <v>50165</v>
      </c>
    </row>
    <row r="76" spans="1:16" s="66" customFormat="1" x14ac:dyDescent="0.25">
      <c r="A76" s="65">
        <v>45748</v>
      </c>
      <c r="J76" s="66">
        <f t="shared" si="5"/>
        <v>0</v>
      </c>
      <c r="K76" s="66">
        <f t="shared" si="6"/>
        <v>0</v>
      </c>
      <c r="N76" s="66">
        <f t="shared" si="7"/>
        <v>33204.213500000005</v>
      </c>
      <c r="O76" s="66">
        <f t="shared" si="8"/>
        <v>16960.786500000002</v>
      </c>
      <c r="P76" s="66">
        <f t="shared" si="9"/>
        <v>50165</v>
      </c>
    </row>
    <row r="77" spans="1:16" s="66" customFormat="1" x14ac:dyDescent="0.25">
      <c r="A77" s="65">
        <v>45778</v>
      </c>
      <c r="J77" s="66">
        <f t="shared" si="5"/>
        <v>0</v>
      </c>
      <c r="K77" s="66">
        <f t="shared" si="6"/>
        <v>0</v>
      </c>
      <c r="N77" s="66">
        <f t="shared" si="7"/>
        <v>33204.213500000005</v>
      </c>
      <c r="O77" s="66">
        <f t="shared" si="8"/>
        <v>16960.786500000002</v>
      </c>
      <c r="P77" s="66">
        <f t="shared" si="9"/>
        <v>50165</v>
      </c>
    </row>
    <row r="78" spans="1:16" s="66" customFormat="1" x14ac:dyDescent="0.25">
      <c r="A78" s="65">
        <v>45809</v>
      </c>
      <c r="J78" s="66">
        <f t="shared" si="5"/>
        <v>0</v>
      </c>
      <c r="K78" s="66">
        <f t="shared" si="6"/>
        <v>0</v>
      </c>
      <c r="N78" s="66">
        <f t="shared" si="7"/>
        <v>33204.213500000005</v>
      </c>
      <c r="O78" s="66">
        <f t="shared" si="8"/>
        <v>16960.786500000002</v>
      </c>
      <c r="P78" s="66">
        <f t="shared" si="9"/>
        <v>50165</v>
      </c>
    </row>
    <row r="79" spans="1:16" s="66" customFormat="1" x14ac:dyDescent="0.25">
      <c r="A79" s="65">
        <v>45839</v>
      </c>
      <c r="J79" s="66">
        <f t="shared" si="5"/>
        <v>0</v>
      </c>
      <c r="K79" s="66">
        <f t="shared" si="6"/>
        <v>0</v>
      </c>
      <c r="N79" s="66">
        <f t="shared" si="7"/>
        <v>33204.213500000005</v>
      </c>
      <c r="O79" s="66">
        <f t="shared" si="8"/>
        <v>16960.786500000002</v>
      </c>
      <c r="P79" s="66">
        <f t="shared" si="9"/>
        <v>50165</v>
      </c>
    </row>
    <row r="80" spans="1:16" s="66" customFormat="1" x14ac:dyDescent="0.25">
      <c r="A80" s="65">
        <v>45870</v>
      </c>
      <c r="J80" s="66">
        <f t="shared" ref="J80:J84" si="10">+L80*$J$3</f>
        <v>0</v>
      </c>
      <c r="K80" s="66">
        <f t="shared" ref="K80:K84" si="11">+L80*$K$3</f>
        <v>0</v>
      </c>
      <c r="N80" s="66">
        <f t="shared" si="7"/>
        <v>33204.213500000005</v>
      </c>
      <c r="O80" s="66">
        <f t="shared" si="8"/>
        <v>16960.786500000002</v>
      </c>
      <c r="P80" s="66">
        <f t="shared" si="9"/>
        <v>50165</v>
      </c>
    </row>
    <row r="81" spans="1:16" s="66" customFormat="1" x14ac:dyDescent="0.25">
      <c r="A81" s="65">
        <v>45901</v>
      </c>
      <c r="J81" s="66">
        <f t="shared" si="10"/>
        <v>0</v>
      </c>
      <c r="K81" s="66">
        <f t="shared" si="11"/>
        <v>0</v>
      </c>
      <c r="N81" s="66">
        <f t="shared" si="7"/>
        <v>33204.213500000005</v>
      </c>
      <c r="O81" s="66">
        <f t="shared" si="8"/>
        <v>16960.786500000002</v>
      </c>
      <c r="P81" s="66">
        <f t="shared" si="9"/>
        <v>50165</v>
      </c>
    </row>
    <row r="82" spans="1:16" s="66" customFormat="1" x14ac:dyDescent="0.25">
      <c r="A82" s="65">
        <v>45931</v>
      </c>
      <c r="J82" s="66">
        <f t="shared" si="10"/>
        <v>0</v>
      </c>
      <c r="K82" s="66">
        <f t="shared" si="11"/>
        <v>0</v>
      </c>
      <c r="N82" s="66">
        <f t="shared" si="7"/>
        <v>33204.213500000005</v>
      </c>
      <c r="O82" s="66">
        <f t="shared" si="8"/>
        <v>16960.786500000002</v>
      </c>
      <c r="P82" s="66">
        <f t="shared" si="9"/>
        <v>50165</v>
      </c>
    </row>
    <row r="83" spans="1:16" s="66" customFormat="1" x14ac:dyDescent="0.25">
      <c r="A83" s="65">
        <v>45962</v>
      </c>
      <c r="J83" s="66">
        <f t="shared" si="10"/>
        <v>0</v>
      </c>
      <c r="K83" s="66">
        <f t="shared" si="11"/>
        <v>0</v>
      </c>
      <c r="N83" s="66">
        <f t="shared" si="7"/>
        <v>33204.213500000005</v>
      </c>
      <c r="O83" s="66">
        <f t="shared" si="8"/>
        <v>16960.786500000002</v>
      </c>
      <c r="P83" s="66">
        <f t="shared" si="9"/>
        <v>50165</v>
      </c>
    </row>
    <row r="84" spans="1:16" s="66" customFormat="1" x14ac:dyDescent="0.25">
      <c r="A84" s="65">
        <v>45992</v>
      </c>
      <c r="J84" s="66">
        <f t="shared" si="10"/>
        <v>0</v>
      </c>
      <c r="K84" s="66">
        <f t="shared" si="11"/>
        <v>0</v>
      </c>
      <c r="N84" s="66">
        <f t="shared" si="7"/>
        <v>33204.213500000005</v>
      </c>
      <c r="O84" s="66">
        <f t="shared" si="8"/>
        <v>16960.786500000002</v>
      </c>
      <c r="P84" s="66">
        <f t="shared" si="9"/>
        <v>50165</v>
      </c>
    </row>
    <row r="85" spans="1:16" s="66" customFormat="1" x14ac:dyDescent="0.25">
      <c r="A85"/>
    </row>
    <row r="86" spans="1:16" s="66" customFormat="1" x14ac:dyDescent="0.25">
      <c r="A86"/>
    </row>
    <row r="87" spans="1:16" s="66" customFormat="1" x14ac:dyDescent="0.25">
      <c r="A87"/>
    </row>
    <row r="88" spans="1:16" s="66" customFormat="1" x14ac:dyDescent="0.25">
      <c r="A88"/>
    </row>
    <row r="89" spans="1:16" s="66" customFormat="1" x14ac:dyDescent="0.25">
      <c r="A89"/>
    </row>
    <row r="90" spans="1:16" s="66" customFormat="1" x14ac:dyDescent="0.25">
      <c r="A90"/>
    </row>
    <row r="91" spans="1:16" s="66" customFormat="1" x14ac:dyDescent="0.25">
      <c r="A91"/>
    </row>
    <row r="92" spans="1:16" s="66" customFormat="1" x14ac:dyDescent="0.25">
      <c r="A92"/>
    </row>
    <row r="93" spans="1:16" s="66" customFormat="1" x14ac:dyDescent="0.25">
      <c r="A93"/>
    </row>
    <row r="94" spans="1:16" s="66" customFormat="1" x14ac:dyDescent="0.25">
      <c r="A94"/>
    </row>
    <row r="95" spans="1:16" s="66" customFormat="1" x14ac:dyDescent="0.25">
      <c r="A95"/>
    </row>
    <row r="96" spans="1:16" s="66" customFormat="1" x14ac:dyDescent="0.25">
      <c r="A96"/>
    </row>
    <row r="97" spans="1:1" s="66" customFormat="1" x14ac:dyDescent="0.25">
      <c r="A97"/>
    </row>
    <row r="98" spans="1:1" s="66" customFormat="1" x14ac:dyDescent="0.25">
      <c r="A98"/>
    </row>
    <row r="99" spans="1:1" s="66" customFormat="1" x14ac:dyDescent="0.25">
      <c r="A99"/>
    </row>
    <row r="100" spans="1:1" s="66" customFormat="1" x14ac:dyDescent="0.25">
      <c r="A100"/>
    </row>
    <row r="101" spans="1:1" s="66" customFormat="1" x14ac:dyDescent="0.25">
      <c r="A101"/>
    </row>
    <row r="102" spans="1:1" s="66" customFormat="1" x14ac:dyDescent="0.25">
      <c r="A102"/>
    </row>
    <row r="103" spans="1:1" s="66" customFormat="1" x14ac:dyDescent="0.25">
      <c r="A103"/>
    </row>
    <row r="104" spans="1:1" s="66" customFormat="1" x14ac:dyDescent="0.25">
      <c r="A104"/>
    </row>
    <row r="105" spans="1:1" s="66" customFormat="1" x14ac:dyDescent="0.25">
      <c r="A105"/>
    </row>
    <row r="106" spans="1:1" s="66" customFormat="1" x14ac:dyDescent="0.25">
      <c r="A106"/>
    </row>
    <row r="107" spans="1:1" s="66" customFormat="1" x14ac:dyDescent="0.25">
      <c r="A107"/>
    </row>
    <row r="108" spans="1:1" s="66" customFormat="1" x14ac:dyDescent="0.25">
      <c r="A108"/>
    </row>
    <row r="109" spans="1:1" s="66" customFormat="1" x14ac:dyDescent="0.25">
      <c r="A109"/>
    </row>
    <row r="110" spans="1:1" s="66" customFormat="1" x14ac:dyDescent="0.25">
      <c r="A110"/>
    </row>
    <row r="111" spans="1:1" s="66" customFormat="1" x14ac:dyDescent="0.25">
      <c r="A111"/>
    </row>
    <row r="112" spans="1:1" s="66" customFormat="1" x14ac:dyDescent="0.25">
      <c r="A112"/>
    </row>
    <row r="113" spans="1:1" s="66" customFormat="1" x14ac:dyDescent="0.25">
      <c r="A113"/>
    </row>
    <row r="114" spans="1:1" s="66" customFormat="1" x14ac:dyDescent="0.25">
      <c r="A114"/>
    </row>
    <row r="115" spans="1:1" s="66" customFormat="1" x14ac:dyDescent="0.25">
      <c r="A115"/>
    </row>
    <row r="116" spans="1:1" s="66" customFormat="1" x14ac:dyDescent="0.25">
      <c r="A116"/>
    </row>
    <row r="117" spans="1:1" s="66" customFormat="1" x14ac:dyDescent="0.25">
      <c r="A117"/>
    </row>
    <row r="118" spans="1:1" s="66" customFormat="1" x14ac:dyDescent="0.25">
      <c r="A118"/>
    </row>
    <row r="119" spans="1:1" s="66" customFormat="1" x14ac:dyDescent="0.25">
      <c r="A119"/>
    </row>
    <row r="120" spans="1:1" s="66" customFormat="1" x14ac:dyDescent="0.25">
      <c r="A120"/>
    </row>
    <row r="121" spans="1:1" s="66" customFormat="1" x14ac:dyDescent="0.25">
      <c r="A121"/>
    </row>
    <row r="122" spans="1:1" s="66" customFormat="1" x14ac:dyDescent="0.25">
      <c r="A122"/>
    </row>
    <row r="123" spans="1:1" s="66" customFormat="1" x14ac:dyDescent="0.25">
      <c r="A123"/>
    </row>
    <row r="124" spans="1:1" s="66" customFormat="1" x14ac:dyDescent="0.25">
      <c r="A124"/>
    </row>
    <row r="125" spans="1:1" s="66" customFormat="1" x14ac:dyDescent="0.25">
      <c r="A125"/>
    </row>
    <row r="126" spans="1:1" s="66" customFormat="1" x14ac:dyDescent="0.25">
      <c r="A126"/>
    </row>
    <row r="127" spans="1:1" s="66" customFormat="1" x14ac:dyDescent="0.25">
      <c r="A127"/>
    </row>
    <row r="128" spans="1:1" s="66" customFormat="1" x14ac:dyDescent="0.25">
      <c r="A128"/>
    </row>
    <row r="129" spans="1:1" s="66" customFormat="1" x14ac:dyDescent="0.25">
      <c r="A129"/>
    </row>
    <row r="130" spans="1:1" s="66" customFormat="1" x14ac:dyDescent="0.25">
      <c r="A130"/>
    </row>
    <row r="131" spans="1:1" s="66" customFormat="1" x14ac:dyDescent="0.25">
      <c r="A131"/>
    </row>
    <row r="132" spans="1:1" s="66" customFormat="1" x14ac:dyDescent="0.25">
      <c r="A132"/>
    </row>
    <row r="133" spans="1:1" s="66" customFormat="1" x14ac:dyDescent="0.25">
      <c r="A133"/>
    </row>
    <row r="134" spans="1:1" s="66" customFormat="1" x14ac:dyDescent="0.25">
      <c r="A134"/>
    </row>
    <row r="135" spans="1:1" s="66" customFormat="1" x14ac:dyDescent="0.25">
      <c r="A135"/>
    </row>
    <row r="136" spans="1:1" s="66" customFormat="1" x14ac:dyDescent="0.25">
      <c r="A136"/>
    </row>
    <row r="137" spans="1:1" s="66" customFormat="1" x14ac:dyDescent="0.25">
      <c r="A137"/>
    </row>
    <row r="138" spans="1:1" s="66" customFormat="1" x14ac:dyDescent="0.25">
      <c r="A138"/>
    </row>
    <row r="139" spans="1:1" s="66" customFormat="1" x14ac:dyDescent="0.25">
      <c r="A139"/>
    </row>
    <row r="140" spans="1:1" s="66" customFormat="1" x14ac:dyDescent="0.25">
      <c r="A140"/>
    </row>
    <row r="141" spans="1:1" s="66" customFormat="1" x14ac:dyDescent="0.25">
      <c r="A141"/>
    </row>
    <row r="142" spans="1:1" s="66" customFormat="1" x14ac:dyDescent="0.25">
      <c r="A142"/>
    </row>
    <row r="143" spans="1:1" s="66" customFormat="1" x14ac:dyDescent="0.25">
      <c r="A143"/>
    </row>
    <row r="144" spans="1:1" s="66" customFormat="1" x14ac:dyDescent="0.25">
      <c r="A144"/>
    </row>
    <row r="145" spans="1:1" s="66" customFormat="1" x14ac:dyDescent="0.25">
      <c r="A145"/>
    </row>
    <row r="146" spans="1:1" s="66" customFormat="1" x14ac:dyDescent="0.25">
      <c r="A146"/>
    </row>
    <row r="147" spans="1:1" s="66" customFormat="1" x14ac:dyDescent="0.25">
      <c r="A147"/>
    </row>
    <row r="148" spans="1:1" s="66" customFormat="1" x14ac:dyDescent="0.25">
      <c r="A148"/>
    </row>
    <row r="149" spans="1:1" s="66" customFormat="1" x14ac:dyDescent="0.25">
      <c r="A149"/>
    </row>
    <row r="150" spans="1:1" s="66" customFormat="1" x14ac:dyDescent="0.25">
      <c r="A150"/>
    </row>
    <row r="151" spans="1:1" s="66" customFormat="1" x14ac:dyDescent="0.25">
      <c r="A151"/>
    </row>
    <row r="152" spans="1:1" s="66" customFormat="1" x14ac:dyDescent="0.25">
      <c r="A152"/>
    </row>
    <row r="153" spans="1:1" s="66" customFormat="1" x14ac:dyDescent="0.25">
      <c r="A153"/>
    </row>
    <row r="154" spans="1:1" s="66" customFormat="1" x14ac:dyDescent="0.25">
      <c r="A154"/>
    </row>
    <row r="155" spans="1:1" s="66" customFormat="1" x14ac:dyDescent="0.25">
      <c r="A155"/>
    </row>
    <row r="156" spans="1:1" s="66" customFormat="1" x14ac:dyDescent="0.25">
      <c r="A156"/>
    </row>
    <row r="157" spans="1:1" s="66" customFormat="1" x14ac:dyDescent="0.25">
      <c r="A157"/>
    </row>
    <row r="158" spans="1:1" s="66" customFormat="1" x14ac:dyDescent="0.25">
      <c r="A158"/>
    </row>
    <row r="159" spans="1:1" s="66" customFormat="1" x14ac:dyDescent="0.25">
      <c r="A159"/>
    </row>
    <row r="160" spans="1:1" s="66" customFormat="1" x14ac:dyDescent="0.25">
      <c r="A160"/>
    </row>
    <row r="161" spans="1:1" s="66" customFormat="1" x14ac:dyDescent="0.25">
      <c r="A161"/>
    </row>
    <row r="162" spans="1:1" s="66" customFormat="1" x14ac:dyDescent="0.25">
      <c r="A162"/>
    </row>
    <row r="163" spans="1:1" s="66" customFormat="1" x14ac:dyDescent="0.25">
      <c r="A163"/>
    </row>
    <row r="164" spans="1:1" s="66" customFormat="1" x14ac:dyDescent="0.25">
      <c r="A164"/>
    </row>
    <row r="165" spans="1:1" s="66" customFormat="1" x14ac:dyDescent="0.25">
      <c r="A165"/>
    </row>
    <row r="166" spans="1:1" s="66" customFormat="1" x14ac:dyDescent="0.25">
      <c r="A166"/>
    </row>
    <row r="167" spans="1:1" s="66" customFormat="1" x14ac:dyDescent="0.25">
      <c r="A167"/>
    </row>
    <row r="168" spans="1:1" s="66" customFormat="1" x14ac:dyDescent="0.25">
      <c r="A168"/>
    </row>
    <row r="169" spans="1:1" s="66" customFormat="1" x14ac:dyDescent="0.25">
      <c r="A169"/>
    </row>
    <row r="170" spans="1:1" s="66" customFormat="1" x14ac:dyDescent="0.25">
      <c r="A170"/>
    </row>
    <row r="171" spans="1:1" s="66" customFormat="1" x14ac:dyDescent="0.25">
      <c r="A171"/>
    </row>
    <row r="172" spans="1:1" s="66" customFormat="1" x14ac:dyDescent="0.25">
      <c r="A172"/>
    </row>
    <row r="173" spans="1:1" s="66" customFormat="1" x14ac:dyDescent="0.25">
      <c r="A173"/>
    </row>
    <row r="174" spans="1:1" s="66" customFormat="1" x14ac:dyDescent="0.25">
      <c r="A174"/>
    </row>
    <row r="175" spans="1:1" s="66" customFormat="1" x14ac:dyDescent="0.25">
      <c r="A175"/>
    </row>
    <row r="176" spans="1:1" s="66" customFormat="1" x14ac:dyDescent="0.25">
      <c r="A176"/>
    </row>
    <row r="177" spans="1:1" s="66" customFormat="1" x14ac:dyDescent="0.25">
      <c r="A177"/>
    </row>
    <row r="178" spans="1:1" s="66" customFormat="1" x14ac:dyDescent="0.25">
      <c r="A178"/>
    </row>
    <row r="179" spans="1:1" s="66" customFormat="1" x14ac:dyDescent="0.25">
      <c r="A179"/>
    </row>
    <row r="180" spans="1:1" s="66" customFormat="1" x14ac:dyDescent="0.25">
      <c r="A180"/>
    </row>
    <row r="181" spans="1:1" s="66" customFormat="1" x14ac:dyDescent="0.25">
      <c r="A181"/>
    </row>
    <row r="182" spans="1:1" s="66" customFormat="1" x14ac:dyDescent="0.25">
      <c r="A182"/>
    </row>
    <row r="183" spans="1:1" s="66" customFormat="1" x14ac:dyDescent="0.25">
      <c r="A183"/>
    </row>
    <row r="184" spans="1:1" s="66" customFormat="1" x14ac:dyDescent="0.25">
      <c r="A184"/>
    </row>
    <row r="185" spans="1:1" s="66" customFormat="1" x14ac:dyDescent="0.25">
      <c r="A185"/>
    </row>
    <row r="186" spans="1:1" s="66" customFormat="1" x14ac:dyDescent="0.25">
      <c r="A186"/>
    </row>
    <row r="187" spans="1:1" s="66" customFormat="1" x14ac:dyDescent="0.25">
      <c r="A187"/>
    </row>
    <row r="188" spans="1:1" s="66" customFormat="1" x14ac:dyDescent="0.25">
      <c r="A188"/>
    </row>
    <row r="189" spans="1:1" s="66" customFormat="1" x14ac:dyDescent="0.25">
      <c r="A189"/>
    </row>
    <row r="190" spans="1:1" s="66" customFormat="1" x14ac:dyDescent="0.25">
      <c r="A190"/>
    </row>
    <row r="191" spans="1:1" s="66" customFormat="1" x14ac:dyDescent="0.25">
      <c r="A191"/>
    </row>
    <row r="192" spans="1:1" s="66" customFormat="1" x14ac:dyDescent="0.25">
      <c r="A192"/>
    </row>
    <row r="193" spans="1:1" s="66" customFormat="1" x14ac:dyDescent="0.25">
      <c r="A193"/>
    </row>
    <row r="194" spans="1:1" s="66" customFormat="1" x14ac:dyDescent="0.25">
      <c r="A194"/>
    </row>
    <row r="195" spans="1:1" s="66" customFormat="1" x14ac:dyDescent="0.25">
      <c r="A195"/>
    </row>
    <row r="196" spans="1:1" s="66" customFormat="1" x14ac:dyDescent="0.25">
      <c r="A196"/>
    </row>
    <row r="197" spans="1:1" s="66" customFormat="1" x14ac:dyDescent="0.25">
      <c r="A197"/>
    </row>
    <row r="198" spans="1:1" s="66" customFormat="1" x14ac:dyDescent="0.25">
      <c r="A198"/>
    </row>
    <row r="199" spans="1:1" s="66" customFormat="1" x14ac:dyDescent="0.25">
      <c r="A199"/>
    </row>
    <row r="200" spans="1:1" s="66" customFormat="1" x14ac:dyDescent="0.25">
      <c r="A200"/>
    </row>
    <row r="201" spans="1:1" s="66" customFormat="1" x14ac:dyDescent="0.25">
      <c r="A201"/>
    </row>
    <row r="202" spans="1:1" s="66" customFormat="1" x14ac:dyDescent="0.25">
      <c r="A202"/>
    </row>
    <row r="203" spans="1:1" s="66" customFormat="1" x14ac:dyDescent="0.25">
      <c r="A203"/>
    </row>
    <row r="204" spans="1:1" s="66" customFormat="1" x14ac:dyDescent="0.25">
      <c r="A204"/>
    </row>
    <row r="205" spans="1:1" s="66" customFormat="1" x14ac:dyDescent="0.25">
      <c r="A205"/>
    </row>
    <row r="206" spans="1:1" s="66" customFormat="1" x14ac:dyDescent="0.25">
      <c r="A206"/>
    </row>
    <row r="207" spans="1:1" s="66" customFormat="1" x14ac:dyDescent="0.25">
      <c r="A207"/>
    </row>
    <row r="208" spans="1:1" s="66" customFormat="1" x14ac:dyDescent="0.25">
      <c r="A208"/>
    </row>
    <row r="209" spans="1:1" s="66" customFormat="1" x14ac:dyDescent="0.25">
      <c r="A209"/>
    </row>
    <row r="210" spans="1:1" s="66" customFormat="1" x14ac:dyDescent="0.25">
      <c r="A210"/>
    </row>
    <row r="211" spans="1:1" s="66" customFormat="1" x14ac:dyDescent="0.25">
      <c r="A211"/>
    </row>
    <row r="212" spans="1:1" s="66" customFormat="1" x14ac:dyDescent="0.25">
      <c r="A212"/>
    </row>
    <row r="213" spans="1:1" s="66" customFormat="1" x14ac:dyDescent="0.25">
      <c r="A213"/>
    </row>
    <row r="214" spans="1:1" s="66" customFormat="1" x14ac:dyDescent="0.25">
      <c r="A214"/>
    </row>
    <row r="215" spans="1:1" s="66" customFormat="1" x14ac:dyDescent="0.25">
      <c r="A215"/>
    </row>
    <row r="216" spans="1:1" s="66" customFormat="1" x14ac:dyDescent="0.25">
      <c r="A216"/>
    </row>
    <row r="217" spans="1:1" s="66" customFormat="1" x14ac:dyDescent="0.25">
      <c r="A217"/>
    </row>
    <row r="218" spans="1:1" s="66" customFormat="1" x14ac:dyDescent="0.25">
      <c r="A218"/>
    </row>
    <row r="219" spans="1:1" s="66" customFormat="1" x14ac:dyDescent="0.25">
      <c r="A219"/>
    </row>
    <row r="220" spans="1:1" s="66" customFormat="1" x14ac:dyDescent="0.25">
      <c r="A220"/>
    </row>
    <row r="221" spans="1:1" s="66" customFormat="1" x14ac:dyDescent="0.25">
      <c r="A221"/>
    </row>
    <row r="222" spans="1:1" s="66" customFormat="1" x14ac:dyDescent="0.25">
      <c r="A222"/>
    </row>
    <row r="223" spans="1:1" s="66" customFormat="1" x14ac:dyDescent="0.25">
      <c r="A223"/>
    </row>
    <row r="224" spans="1:1" s="66" customFormat="1" x14ac:dyDescent="0.25">
      <c r="A224"/>
    </row>
    <row r="225" spans="1:1" s="66" customFormat="1" x14ac:dyDescent="0.25">
      <c r="A225"/>
    </row>
    <row r="226" spans="1:1" s="66" customFormat="1" x14ac:dyDescent="0.25">
      <c r="A226"/>
    </row>
    <row r="227" spans="1:1" s="66" customFormat="1" x14ac:dyDescent="0.25">
      <c r="A227"/>
    </row>
    <row r="228" spans="1:1" s="66" customFormat="1" x14ac:dyDescent="0.25">
      <c r="A228"/>
    </row>
    <row r="229" spans="1:1" s="66" customFormat="1" x14ac:dyDescent="0.25">
      <c r="A229"/>
    </row>
    <row r="230" spans="1:1" s="66" customFormat="1" x14ac:dyDescent="0.25">
      <c r="A230"/>
    </row>
    <row r="231" spans="1:1" s="66" customFormat="1" x14ac:dyDescent="0.25">
      <c r="A231"/>
    </row>
    <row r="232" spans="1:1" s="66" customFormat="1" x14ac:dyDescent="0.25">
      <c r="A232"/>
    </row>
    <row r="233" spans="1:1" s="66" customFormat="1" x14ac:dyDescent="0.25">
      <c r="A233"/>
    </row>
    <row r="234" spans="1:1" s="66" customFormat="1" x14ac:dyDescent="0.25">
      <c r="A234"/>
    </row>
    <row r="235" spans="1:1" s="66" customFormat="1" x14ac:dyDescent="0.25">
      <c r="A235"/>
    </row>
    <row r="236" spans="1:1" s="66" customFormat="1" x14ac:dyDescent="0.25">
      <c r="A236"/>
    </row>
    <row r="237" spans="1:1" s="66" customFormat="1" x14ac:dyDescent="0.25">
      <c r="A237"/>
    </row>
    <row r="238" spans="1:1" s="66" customFormat="1" x14ac:dyDescent="0.25">
      <c r="A238"/>
    </row>
    <row r="239" spans="1:1" s="66" customFormat="1" x14ac:dyDescent="0.25">
      <c r="A239"/>
    </row>
    <row r="240" spans="1:1" s="66" customFormat="1" x14ac:dyDescent="0.25">
      <c r="A240"/>
    </row>
    <row r="241" spans="1:1" s="66" customFormat="1" x14ac:dyDescent="0.25">
      <c r="A241"/>
    </row>
    <row r="242" spans="1:1" s="66" customFormat="1" x14ac:dyDescent="0.25">
      <c r="A242"/>
    </row>
    <row r="243" spans="1:1" s="66" customFormat="1" x14ac:dyDescent="0.25">
      <c r="A243"/>
    </row>
    <row r="244" spans="1:1" s="66" customFormat="1" x14ac:dyDescent="0.25">
      <c r="A244"/>
    </row>
    <row r="245" spans="1:1" s="66" customFormat="1" x14ac:dyDescent="0.25">
      <c r="A245"/>
    </row>
    <row r="246" spans="1:1" s="66" customFormat="1" x14ac:dyDescent="0.25">
      <c r="A246"/>
    </row>
    <row r="247" spans="1:1" s="66" customFormat="1" x14ac:dyDescent="0.25">
      <c r="A247"/>
    </row>
    <row r="248" spans="1:1" s="66" customFormat="1" x14ac:dyDescent="0.25">
      <c r="A248"/>
    </row>
    <row r="249" spans="1:1" s="66" customFormat="1" x14ac:dyDescent="0.25">
      <c r="A249"/>
    </row>
    <row r="250" spans="1:1" s="66" customFormat="1" x14ac:dyDescent="0.25">
      <c r="A250"/>
    </row>
    <row r="251" spans="1:1" s="66" customFormat="1" x14ac:dyDescent="0.25">
      <c r="A251"/>
    </row>
    <row r="252" spans="1:1" s="66" customFormat="1" x14ac:dyDescent="0.25">
      <c r="A252"/>
    </row>
    <row r="253" spans="1:1" s="66" customFormat="1" x14ac:dyDescent="0.25">
      <c r="A253"/>
    </row>
    <row r="254" spans="1:1" s="66" customFormat="1" x14ac:dyDescent="0.25">
      <c r="A254"/>
    </row>
    <row r="255" spans="1:1" s="66" customFormat="1" x14ac:dyDescent="0.25">
      <c r="A255"/>
    </row>
    <row r="256" spans="1:1" s="66" customFormat="1" x14ac:dyDescent="0.25">
      <c r="A256"/>
    </row>
    <row r="257" spans="1:1" s="66" customFormat="1" x14ac:dyDescent="0.25">
      <c r="A257"/>
    </row>
    <row r="258" spans="1:1" s="66" customFormat="1" x14ac:dyDescent="0.25">
      <c r="A258"/>
    </row>
    <row r="259" spans="1:1" s="66" customFormat="1" x14ac:dyDescent="0.25">
      <c r="A259"/>
    </row>
    <row r="260" spans="1:1" s="66" customFormat="1" x14ac:dyDescent="0.25">
      <c r="A260"/>
    </row>
    <row r="261" spans="1:1" s="66" customFormat="1" x14ac:dyDescent="0.25">
      <c r="A261"/>
    </row>
    <row r="262" spans="1:1" s="66" customFormat="1" x14ac:dyDescent="0.25">
      <c r="A262"/>
    </row>
    <row r="263" spans="1:1" s="66" customFormat="1" x14ac:dyDescent="0.25">
      <c r="A263"/>
    </row>
    <row r="264" spans="1:1" s="66" customFormat="1" x14ac:dyDescent="0.25">
      <c r="A264"/>
    </row>
    <row r="265" spans="1:1" s="66" customFormat="1" x14ac:dyDescent="0.25">
      <c r="A265"/>
    </row>
    <row r="266" spans="1:1" s="66" customFormat="1" x14ac:dyDescent="0.25">
      <c r="A266"/>
    </row>
    <row r="267" spans="1:1" s="66" customFormat="1" x14ac:dyDescent="0.25">
      <c r="A267"/>
    </row>
    <row r="268" spans="1:1" s="66" customFormat="1" x14ac:dyDescent="0.25">
      <c r="A268"/>
    </row>
    <row r="269" spans="1:1" s="66" customFormat="1" x14ac:dyDescent="0.25">
      <c r="A269"/>
    </row>
    <row r="270" spans="1:1" s="66" customFormat="1" x14ac:dyDescent="0.25">
      <c r="A270"/>
    </row>
    <row r="271" spans="1:1" s="66" customFormat="1" x14ac:dyDescent="0.25">
      <c r="A271"/>
    </row>
    <row r="272" spans="1:1" s="66" customFormat="1" x14ac:dyDescent="0.25">
      <c r="A272"/>
    </row>
    <row r="273" spans="1:1" s="66" customFormat="1" x14ac:dyDescent="0.25">
      <c r="A273"/>
    </row>
    <row r="274" spans="1:1" s="66" customFormat="1" x14ac:dyDescent="0.25">
      <c r="A274"/>
    </row>
    <row r="275" spans="1:1" s="66" customFormat="1" x14ac:dyDescent="0.25">
      <c r="A275"/>
    </row>
    <row r="276" spans="1:1" s="66" customFormat="1" x14ac:dyDescent="0.25">
      <c r="A276"/>
    </row>
    <row r="277" spans="1:1" s="66" customFormat="1" x14ac:dyDescent="0.25">
      <c r="A277"/>
    </row>
    <row r="278" spans="1:1" s="66" customFormat="1" x14ac:dyDescent="0.25">
      <c r="A278"/>
    </row>
    <row r="279" spans="1:1" s="66" customFormat="1" x14ac:dyDescent="0.25">
      <c r="A279"/>
    </row>
    <row r="280" spans="1:1" s="66" customFormat="1" x14ac:dyDescent="0.25">
      <c r="A280"/>
    </row>
    <row r="281" spans="1:1" s="66" customFormat="1" x14ac:dyDescent="0.25">
      <c r="A281"/>
    </row>
    <row r="282" spans="1:1" s="66" customFormat="1" x14ac:dyDescent="0.25">
      <c r="A282"/>
    </row>
    <row r="283" spans="1:1" s="66" customFormat="1" x14ac:dyDescent="0.25">
      <c r="A283"/>
    </row>
    <row r="284" spans="1:1" s="66" customFormat="1" x14ac:dyDescent="0.25">
      <c r="A284"/>
    </row>
    <row r="285" spans="1:1" s="66" customFormat="1" x14ac:dyDescent="0.25">
      <c r="A285"/>
    </row>
    <row r="286" spans="1:1" s="66" customFormat="1" x14ac:dyDescent="0.25">
      <c r="A286"/>
    </row>
    <row r="287" spans="1:1" s="66" customFormat="1" x14ac:dyDescent="0.25">
      <c r="A287"/>
    </row>
    <row r="288" spans="1:1" s="66" customFormat="1" x14ac:dyDescent="0.25">
      <c r="A288"/>
    </row>
    <row r="289" spans="1:1" s="66" customFormat="1" x14ac:dyDescent="0.25">
      <c r="A289"/>
    </row>
    <row r="290" spans="1:1" s="66" customFormat="1" x14ac:dyDescent="0.25">
      <c r="A290"/>
    </row>
    <row r="291" spans="1:1" s="66" customFormat="1" x14ac:dyDescent="0.25">
      <c r="A291"/>
    </row>
    <row r="292" spans="1:1" s="66" customFormat="1" x14ac:dyDescent="0.25">
      <c r="A292"/>
    </row>
    <row r="293" spans="1:1" s="66" customFormat="1" x14ac:dyDescent="0.25">
      <c r="A293"/>
    </row>
    <row r="294" spans="1:1" s="66" customFormat="1" x14ac:dyDescent="0.25">
      <c r="A294"/>
    </row>
    <row r="295" spans="1:1" s="66" customFormat="1" x14ac:dyDescent="0.25">
      <c r="A295"/>
    </row>
    <row r="296" spans="1:1" s="66" customFormat="1" x14ac:dyDescent="0.25">
      <c r="A296"/>
    </row>
    <row r="297" spans="1:1" s="66" customFormat="1" x14ac:dyDescent="0.25">
      <c r="A297"/>
    </row>
    <row r="298" spans="1:1" s="66" customFormat="1" x14ac:dyDescent="0.25">
      <c r="A298"/>
    </row>
    <row r="299" spans="1:1" s="66" customFormat="1" x14ac:dyDescent="0.25">
      <c r="A299"/>
    </row>
    <row r="300" spans="1:1" s="66" customFormat="1" x14ac:dyDescent="0.25">
      <c r="A300"/>
    </row>
    <row r="301" spans="1:1" s="66" customFormat="1" x14ac:dyDescent="0.25">
      <c r="A301"/>
    </row>
    <row r="302" spans="1:1" s="66" customFormat="1" x14ac:dyDescent="0.25">
      <c r="A302"/>
    </row>
    <row r="303" spans="1:1" s="66" customFormat="1" x14ac:dyDescent="0.25">
      <c r="A303"/>
    </row>
    <row r="304" spans="1:1" s="66" customFormat="1" x14ac:dyDescent="0.25">
      <c r="A304"/>
    </row>
    <row r="305" spans="1:1" s="66" customFormat="1" x14ac:dyDescent="0.25">
      <c r="A305"/>
    </row>
    <row r="306" spans="1:1" s="66" customFormat="1" x14ac:dyDescent="0.25">
      <c r="A306"/>
    </row>
    <row r="307" spans="1:1" s="66" customFormat="1" x14ac:dyDescent="0.25">
      <c r="A307"/>
    </row>
    <row r="308" spans="1:1" s="66" customFormat="1" x14ac:dyDescent="0.25">
      <c r="A308"/>
    </row>
    <row r="309" spans="1:1" s="66" customFormat="1" x14ac:dyDescent="0.25">
      <c r="A309"/>
    </row>
    <row r="310" spans="1:1" s="66" customFormat="1" x14ac:dyDescent="0.25">
      <c r="A310"/>
    </row>
    <row r="311" spans="1:1" s="66" customFormat="1" x14ac:dyDescent="0.25">
      <c r="A311"/>
    </row>
    <row r="312" spans="1:1" s="66" customFormat="1" x14ac:dyDescent="0.25">
      <c r="A312"/>
    </row>
    <row r="313" spans="1:1" s="66" customFormat="1" x14ac:dyDescent="0.25">
      <c r="A313"/>
    </row>
    <row r="314" spans="1:1" s="66" customFormat="1" x14ac:dyDescent="0.25">
      <c r="A314"/>
    </row>
    <row r="315" spans="1:1" s="66" customFormat="1" x14ac:dyDescent="0.25">
      <c r="A315"/>
    </row>
    <row r="316" spans="1:1" s="66" customFormat="1" x14ac:dyDescent="0.25">
      <c r="A316"/>
    </row>
    <row r="317" spans="1:1" s="66" customFormat="1" x14ac:dyDescent="0.25">
      <c r="A317"/>
    </row>
    <row r="318" spans="1:1" s="66" customFormat="1" x14ac:dyDescent="0.25">
      <c r="A318"/>
    </row>
    <row r="319" spans="1:1" s="66" customFormat="1" x14ac:dyDescent="0.25">
      <c r="A319"/>
    </row>
    <row r="320" spans="1:1" s="66" customFormat="1" x14ac:dyDescent="0.25">
      <c r="A320"/>
    </row>
    <row r="321" spans="1:1" s="66" customFormat="1" x14ac:dyDescent="0.25">
      <c r="A321"/>
    </row>
    <row r="322" spans="1:1" s="66" customFormat="1" x14ac:dyDescent="0.25">
      <c r="A322"/>
    </row>
    <row r="323" spans="1:1" s="66" customFormat="1" x14ac:dyDescent="0.25">
      <c r="A323"/>
    </row>
    <row r="324" spans="1:1" s="66" customFormat="1" x14ac:dyDescent="0.25">
      <c r="A324"/>
    </row>
    <row r="325" spans="1:1" s="66" customFormat="1" x14ac:dyDescent="0.25">
      <c r="A325"/>
    </row>
    <row r="326" spans="1:1" s="66" customFormat="1" x14ac:dyDescent="0.25">
      <c r="A326"/>
    </row>
    <row r="327" spans="1:1" s="66" customFormat="1" x14ac:dyDescent="0.25">
      <c r="A327"/>
    </row>
    <row r="328" spans="1:1" s="66" customFormat="1" x14ac:dyDescent="0.25">
      <c r="A328"/>
    </row>
    <row r="329" spans="1:1" s="66" customFormat="1" x14ac:dyDescent="0.25">
      <c r="A329"/>
    </row>
    <row r="330" spans="1:1" s="66" customFormat="1" x14ac:dyDescent="0.25">
      <c r="A330"/>
    </row>
    <row r="331" spans="1:1" s="66" customFormat="1" x14ac:dyDescent="0.25">
      <c r="A331"/>
    </row>
    <row r="332" spans="1:1" s="66" customFormat="1" x14ac:dyDescent="0.25">
      <c r="A332"/>
    </row>
    <row r="333" spans="1:1" s="66" customFormat="1" x14ac:dyDescent="0.25">
      <c r="A333"/>
    </row>
    <row r="334" spans="1:1" s="66" customFormat="1" x14ac:dyDescent="0.25">
      <c r="A334"/>
    </row>
    <row r="335" spans="1:1" s="66" customFormat="1" x14ac:dyDescent="0.25">
      <c r="A335"/>
    </row>
    <row r="336" spans="1:1" s="66" customFormat="1" x14ac:dyDescent="0.25">
      <c r="A336"/>
    </row>
    <row r="337" spans="1:1" s="66" customFormat="1" x14ac:dyDescent="0.25">
      <c r="A337"/>
    </row>
    <row r="338" spans="1:1" s="66" customFormat="1" x14ac:dyDescent="0.25">
      <c r="A338"/>
    </row>
    <row r="339" spans="1:1" s="66" customFormat="1" x14ac:dyDescent="0.25">
      <c r="A339"/>
    </row>
    <row r="340" spans="1:1" s="66" customFormat="1" x14ac:dyDescent="0.25">
      <c r="A340"/>
    </row>
    <row r="341" spans="1:1" s="66" customFormat="1" x14ac:dyDescent="0.25">
      <c r="A341"/>
    </row>
    <row r="342" spans="1:1" s="66" customFormat="1" x14ac:dyDescent="0.25">
      <c r="A342"/>
    </row>
    <row r="343" spans="1:1" s="66" customFormat="1" x14ac:dyDescent="0.25">
      <c r="A343"/>
    </row>
    <row r="344" spans="1:1" s="66" customFormat="1" x14ac:dyDescent="0.25">
      <c r="A344"/>
    </row>
    <row r="345" spans="1:1" s="66" customFormat="1" x14ac:dyDescent="0.25">
      <c r="A345"/>
    </row>
    <row r="346" spans="1:1" s="66" customFormat="1" x14ac:dyDescent="0.25">
      <c r="A346"/>
    </row>
    <row r="347" spans="1:1" s="66" customFormat="1" x14ac:dyDescent="0.25">
      <c r="A347"/>
    </row>
    <row r="348" spans="1:1" s="66" customFormat="1" x14ac:dyDescent="0.25">
      <c r="A348"/>
    </row>
    <row r="349" spans="1:1" s="66" customFormat="1" x14ac:dyDescent="0.25">
      <c r="A349"/>
    </row>
    <row r="350" spans="1:1" s="66" customFormat="1" x14ac:dyDescent="0.25">
      <c r="A350"/>
    </row>
    <row r="351" spans="1:1" s="66" customFormat="1" x14ac:dyDescent="0.25">
      <c r="A351"/>
    </row>
    <row r="352" spans="1:1" s="66" customFormat="1" x14ac:dyDescent="0.25">
      <c r="A352"/>
    </row>
    <row r="353" spans="1:1" s="66" customFormat="1" x14ac:dyDescent="0.25">
      <c r="A353"/>
    </row>
    <row r="354" spans="1:1" s="66" customFormat="1" x14ac:dyDescent="0.25">
      <c r="A354"/>
    </row>
    <row r="355" spans="1:1" s="66" customFormat="1" x14ac:dyDescent="0.25">
      <c r="A355"/>
    </row>
    <row r="356" spans="1:1" s="66" customFormat="1" x14ac:dyDescent="0.25">
      <c r="A356"/>
    </row>
    <row r="357" spans="1:1" s="66" customFormat="1" x14ac:dyDescent="0.25">
      <c r="A357"/>
    </row>
    <row r="358" spans="1:1" s="66" customFormat="1" x14ac:dyDescent="0.25">
      <c r="A358"/>
    </row>
    <row r="359" spans="1:1" s="66" customFormat="1" x14ac:dyDescent="0.25">
      <c r="A359"/>
    </row>
    <row r="360" spans="1:1" s="66" customFormat="1" x14ac:dyDescent="0.25">
      <c r="A360"/>
    </row>
    <row r="361" spans="1:1" s="66" customFormat="1" x14ac:dyDescent="0.25">
      <c r="A361"/>
    </row>
    <row r="362" spans="1:1" s="66" customFormat="1" x14ac:dyDescent="0.25">
      <c r="A362"/>
    </row>
    <row r="363" spans="1:1" s="66" customFormat="1" x14ac:dyDescent="0.25">
      <c r="A363"/>
    </row>
    <row r="364" spans="1:1" s="66" customFormat="1" x14ac:dyDescent="0.25">
      <c r="A364"/>
    </row>
    <row r="365" spans="1:1" s="66" customFormat="1" x14ac:dyDescent="0.25">
      <c r="A365"/>
    </row>
    <row r="366" spans="1:1" s="66" customFormat="1" x14ac:dyDescent="0.25">
      <c r="A366"/>
    </row>
    <row r="367" spans="1:1" s="66" customFormat="1" x14ac:dyDescent="0.25">
      <c r="A367"/>
    </row>
    <row r="368" spans="1:1" s="66" customFormat="1" x14ac:dyDescent="0.25">
      <c r="A368"/>
    </row>
    <row r="369" spans="1:1" s="66" customFormat="1" x14ac:dyDescent="0.25">
      <c r="A369"/>
    </row>
    <row r="370" spans="1:1" s="66" customFormat="1" x14ac:dyDescent="0.25">
      <c r="A370"/>
    </row>
    <row r="371" spans="1:1" s="66" customFormat="1" x14ac:dyDescent="0.25">
      <c r="A371"/>
    </row>
    <row r="372" spans="1:1" s="66" customFormat="1" x14ac:dyDescent="0.25">
      <c r="A372"/>
    </row>
    <row r="373" spans="1:1" s="66" customFormat="1" x14ac:dyDescent="0.25">
      <c r="A373"/>
    </row>
    <row r="374" spans="1:1" s="66" customFormat="1" x14ac:dyDescent="0.25">
      <c r="A374"/>
    </row>
    <row r="375" spans="1:1" s="66" customFormat="1" x14ac:dyDescent="0.25">
      <c r="A375"/>
    </row>
    <row r="376" spans="1:1" s="66" customFormat="1" x14ac:dyDescent="0.25">
      <c r="A376"/>
    </row>
    <row r="377" spans="1:1" s="66" customFormat="1" x14ac:dyDescent="0.25">
      <c r="A377"/>
    </row>
    <row r="378" spans="1:1" s="66" customFormat="1" x14ac:dyDescent="0.25">
      <c r="A378"/>
    </row>
    <row r="379" spans="1:1" s="66" customFormat="1" x14ac:dyDescent="0.25">
      <c r="A379"/>
    </row>
    <row r="380" spans="1:1" s="66" customFormat="1" x14ac:dyDescent="0.25">
      <c r="A380"/>
    </row>
    <row r="381" spans="1:1" s="66" customFormat="1" x14ac:dyDescent="0.25">
      <c r="A381"/>
    </row>
    <row r="382" spans="1:1" s="66" customFormat="1" x14ac:dyDescent="0.25">
      <c r="A382"/>
    </row>
    <row r="383" spans="1:1" s="66" customFormat="1" x14ac:dyDescent="0.25">
      <c r="A383"/>
    </row>
    <row r="384" spans="1:1" s="66" customFormat="1" x14ac:dyDescent="0.25">
      <c r="A384"/>
    </row>
    <row r="385" spans="1:1" s="66" customFormat="1" x14ac:dyDescent="0.25">
      <c r="A385"/>
    </row>
    <row r="386" spans="1:1" s="66" customFormat="1" x14ac:dyDescent="0.25">
      <c r="A386"/>
    </row>
    <row r="387" spans="1:1" s="66" customFormat="1" x14ac:dyDescent="0.25">
      <c r="A387"/>
    </row>
    <row r="388" spans="1:1" s="66" customFormat="1" x14ac:dyDescent="0.25">
      <c r="A388"/>
    </row>
    <row r="389" spans="1:1" s="66" customFormat="1" x14ac:dyDescent="0.25">
      <c r="A389"/>
    </row>
    <row r="390" spans="1:1" s="66" customFormat="1" x14ac:dyDescent="0.25">
      <c r="A390"/>
    </row>
    <row r="391" spans="1:1" s="66" customFormat="1" x14ac:dyDescent="0.25">
      <c r="A391"/>
    </row>
    <row r="392" spans="1:1" s="66" customFormat="1" x14ac:dyDescent="0.25">
      <c r="A392"/>
    </row>
    <row r="393" spans="1:1" s="66" customFormat="1" x14ac:dyDescent="0.25">
      <c r="A393"/>
    </row>
    <row r="394" spans="1:1" s="66" customFormat="1" x14ac:dyDescent="0.25">
      <c r="A394"/>
    </row>
    <row r="395" spans="1:1" s="66" customFormat="1" x14ac:dyDescent="0.25">
      <c r="A395"/>
    </row>
    <row r="396" spans="1:1" s="66" customFormat="1" x14ac:dyDescent="0.25">
      <c r="A396"/>
    </row>
    <row r="397" spans="1:1" s="66" customFormat="1" x14ac:dyDescent="0.25">
      <c r="A397"/>
    </row>
    <row r="398" spans="1:1" s="66" customFormat="1" x14ac:dyDescent="0.25">
      <c r="A398"/>
    </row>
    <row r="399" spans="1:1" s="66" customFormat="1" x14ac:dyDescent="0.25">
      <c r="A399"/>
    </row>
    <row r="400" spans="1:1" s="66" customFormat="1" x14ac:dyDescent="0.25">
      <c r="A400"/>
    </row>
    <row r="401" spans="1:1" s="66" customFormat="1" x14ac:dyDescent="0.25">
      <c r="A401"/>
    </row>
    <row r="402" spans="1:1" s="66" customFormat="1" x14ac:dyDescent="0.25">
      <c r="A402"/>
    </row>
    <row r="403" spans="1:1" s="66" customFormat="1" x14ac:dyDescent="0.25">
      <c r="A403"/>
    </row>
    <row r="404" spans="1:1" s="66" customFormat="1" x14ac:dyDescent="0.25">
      <c r="A404"/>
    </row>
    <row r="405" spans="1:1" s="66" customFormat="1" x14ac:dyDescent="0.25">
      <c r="A405"/>
    </row>
    <row r="406" spans="1:1" s="66" customFormat="1" x14ac:dyDescent="0.25">
      <c r="A406"/>
    </row>
    <row r="407" spans="1:1" s="66" customFormat="1" x14ac:dyDescent="0.25">
      <c r="A407"/>
    </row>
    <row r="408" spans="1:1" s="66" customFormat="1" x14ac:dyDescent="0.25">
      <c r="A408"/>
    </row>
    <row r="409" spans="1:1" s="66" customFormat="1" x14ac:dyDescent="0.25">
      <c r="A409"/>
    </row>
    <row r="410" spans="1:1" s="66" customFormat="1" x14ac:dyDescent="0.25">
      <c r="A410"/>
    </row>
    <row r="411" spans="1:1" s="66" customFormat="1" x14ac:dyDescent="0.25">
      <c r="A411"/>
    </row>
    <row r="412" spans="1:1" s="66" customFormat="1" x14ac:dyDescent="0.25">
      <c r="A412"/>
    </row>
    <row r="413" spans="1:1" s="66" customFormat="1" x14ac:dyDescent="0.25">
      <c r="A413"/>
    </row>
    <row r="414" spans="1:1" s="66" customFormat="1" x14ac:dyDescent="0.25">
      <c r="A414"/>
    </row>
    <row r="415" spans="1:1" s="66" customFormat="1" x14ac:dyDescent="0.25">
      <c r="A415"/>
    </row>
    <row r="416" spans="1:1" s="66" customFormat="1" x14ac:dyDescent="0.25">
      <c r="A416"/>
    </row>
    <row r="417" spans="1:1" s="66" customFormat="1" x14ac:dyDescent="0.25">
      <c r="A417"/>
    </row>
    <row r="418" spans="1:1" s="66" customFormat="1" x14ac:dyDescent="0.25">
      <c r="A418"/>
    </row>
    <row r="419" spans="1:1" s="66" customFormat="1" x14ac:dyDescent="0.25">
      <c r="A419"/>
    </row>
    <row r="420" spans="1:1" s="66" customFormat="1" x14ac:dyDescent="0.25">
      <c r="A420"/>
    </row>
    <row r="421" spans="1:1" s="66" customFormat="1" x14ac:dyDescent="0.25">
      <c r="A421"/>
    </row>
    <row r="422" spans="1:1" s="66" customFormat="1" x14ac:dyDescent="0.25">
      <c r="A422"/>
    </row>
    <row r="423" spans="1:1" s="66" customFormat="1" x14ac:dyDescent="0.25">
      <c r="A423"/>
    </row>
    <row r="424" spans="1:1" s="66" customFormat="1" x14ac:dyDescent="0.25">
      <c r="A424"/>
    </row>
    <row r="425" spans="1:1" s="66" customFormat="1" x14ac:dyDescent="0.25">
      <c r="A425"/>
    </row>
    <row r="426" spans="1:1" s="66" customFormat="1" x14ac:dyDescent="0.25">
      <c r="A426"/>
    </row>
    <row r="427" spans="1:1" s="66" customFormat="1" x14ac:dyDescent="0.25">
      <c r="A427"/>
    </row>
    <row r="428" spans="1:1" s="66" customFormat="1" x14ac:dyDescent="0.25">
      <c r="A428"/>
    </row>
    <row r="429" spans="1:1" s="66" customFormat="1" x14ac:dyDescent="0.25">
      <c r="A429"/>
    </row>
    <row r="430" spans="1:1" s="66" customFormat="1" x14ac:dyDescent="0.25">
      <c r="A430"/>
    </row>
    <row r="431" spans="1:1" s="66" customFormat="1" x14ac:dyDescent="0.25">
      <c r="A431"/>
    </row>
    <row r="432" spans="1:1" s="66" customFormat="1" x14ac:dyDescent="0.25">
      <c r="A432"/>
    </row>
    <row r="433" spans="1:1" s="66" customFormat="1" x14ac:dyDescent="0.25">
      <c r="A433"/>
    </row>
    <row r="434" spans="1:1" s="66" customFormat="1" x14ac:dyDescent="0.25">
      <c r="A434"/>
    </row>
    <row r="435" spans="1:1" s="66" customFormat="1" x14ac:dyDescent="0.25">
      <c r="A435"/>
    </row>
    <row r="436" spans="1:1" s="66" customFormat="1" x14ac:dyDescent="0.25">
      <c r="A436"/>
    </row>
    <row r="437" spans="1:1" s="66" customFormat="1" x14ac:dyDescent="0.25">
      <c r="A437"/>
    </row>
    <row r="438" spans="1:1" s="66" customFormat="1" x14ac:dyDescent="0.25">
      <c r="A438"/>
    </row>
    <row r="439" spans="1:1" s="66" customFormat="1" x14ac:dyDescent="0.25">
      <c r="A439"/>
    </row>
    <row r="440" spans="1:1" s="66" customFormat="1" x14ac:dyDescent="0.25">
      <c r="A440"/>
    </row>
    <row r="441" spans="1:1" s="66" customFormat="1" x14ac:dyDescent="0.25">
      <c r="A441"/>
    </row>
    <row r="442" spans="1:1" s="66" customFormat="1" x14ac:dyDescent="0.25">
      <c r="A442"/>
    </row>
    <row r="443" spans="1:1" s="66" customFormat="1" x14ac:dyDescent="0.25">
      <c r="A443"/>
    </row>
    <row r="444" spans="1:1" s="66" customFormat="1" x14ac:dyDescent="0.25">
      <c r="A444"/>
    </row>
    <row r="445" spans="1:1" s="66" customFormat="1" x14ac:dyDescent="0.25">
      <c r="A445"/>
    </row>
    <row r="446" spans="1:1" s="66" customFormat="1" x14ac:dyDescent="0.25">
      <c r="A446"/>
    </row>
    <row r="447" spans="1:1" s="66" customFormat="1" x14ac:dyDescent="0.25">
      <c r="A447"/>
    </row>
    <row r="448" spans="1:1" s="66" customFormat="1" x14ac:dyDescent="0.25">
      <c r="A448"/>
    </row>
    <row r="449" spans="1:1" s="66" customFormat="1" x14ac:dyDescent="0.25">
      <c r="A449"/>
    </row>
    <row r="450" spans="1:1" s="66" customFormat="1" x14ac:dyDescent="0.25">
      <c r="A450"/>
    </row>
    <row r="451" spans="1:1" s="66" customFormat="1" x14ac:dyDescent="0.25">
      <c r="A451"/>
    </row>
    <row r="452" spans="1:1" s="66" customFormat="1" x14ac:dyDescent="0.25">
      <c r="A452"/>
    </row>
    <row r="453" spans="1:1" s="66" customFormat="1" x14ac:dyDescent="0.25">
      <c r="A453"/>
    </row>
    <row r="454" spans="1:1" s="66" customFormat="1" x14ac:dyDescent="0.25">
      <c r="A454"/>
    </row>
    <row r="455" spans="1:1" s="66" customFormat="1" x14ac:dyDescent="0.25">
      <c r="A455"/>
    </row>
    <row r="456" spans="1:1" s="66" customFormat="1" x14ac:dyDescent="0.25">
      <c r="A456"/>
    </row>
    <row r="457" spans="1:1" s="66" customFormat="1" x14ac:dyDescent="0.25">
      <c r="A457"/>
    </row>
    <row r="458" spans="1:1" s="66" customFormat="1" x14ac:dyDescent="0.25">
      <c r="A458"/>
    </row>
    <row r="459" spans="1:1" s="66" customFormat="1" x14ac:dyDescent="0.25">
      <c r="A459"/>
    </row>
    <row r="460" spans="1:1" s="66" customFormat="1" x14ac:dyDescent="0.25">
      <c r="A460"/>
    </row>
    <row r="461" spans="1:1" s="66" customFormat="1" x14ac:dyDescent="0.25">
      <c r="A461"/>
    </row>
    <row r="462" spans="1:1" s="66" customFormat="1" x14ac:dyDescent="0.25">
      <c r="A462"/>
    </row>
    <row r="463" spans="1:1" s="66" customFormat="1" x14ac:dyDescent="0.25">
      <c r="A463"/>
    </row>
    <row r="464" spans="1:1" s="66" customFormat="1" x14ac:dyDescent="0.25">
      <c r="A464"/>
    </row>
    <row r="465" spans="1:1" s="66" customFormat="1" x14ac:dyDescent="0.25">
      <c r="A465"/>
    </row>
    <row r="466" spans="1:1" s="66" customFormat="1" x14ac:dyDescent="0.25">
      <c r="A466"/>
    </row>
    <row r="467" spans="1:1" s="66" customFormat="1" x14ac:dyDescent="0.25">
      <c r="A467"/>
    </row>
    <row r="468" spans="1:1" s="66" customFormat="1" x14ac:dyDescent="0.25">
      <c r="A468"/>
    </row>
    <row r="469" spans="1:1" s="66" customFormat="1" x14ac:dyDescent="0.25">
      <c r="A469"/>
    </row>
    <row r="470" spans="1:1" s="66" customFormat="1" x14ac:dyDescent="0.25">
      <c r="A470"/>
    </row>
    <row r="471" spans="1:1" s="66" customFormat="1" x14ac:dyDescent="0.25">
      <c r="A471"/>
    </row>
    <row r="472" spans="1:1" s="66" customFormat="1" x14ac:dyDescent="0.25">
      <c r="A472"/>
    </row>
    <row r="473" spans="1:1" s="66" customFormat="1" x14ac:dyDescent="0.25">
      <c r="A473"/>
    </row>
    <row r="474" spans="1:1" s="66" customFormat="1" x14ac:dyDescent="0.25">
      <c r="A474"/>
    </row>
    <row r="475" spans="1:1" s="66" customFormat="1" x14ac:dyDescent="0.25">
      <c r="A475"/>
    </row>
    <row r="476" spans="1:1" s="66" customFormat="1" x14ac:dyDescent="0.25">
      <c r="A476"/>
    </row>
    <row r="477" spans="1:1" s="66" customFormat="1" x14ac:dyDescent="0.25">
      <c r="A477"/>
    </row>
    <row r="478" spans="1:1" s="66" customFormat="1" x14ac:dyDescent="0.25">
      <c r="A478"/>
    </row>
    <row r="479" spans="1:1" s="66" customFormat="1" x14ac:dyDescent="0.25">
      <c r="A479"/>
    </row>
    <row r="480" spans="1:1" s="66" customFormat="1" x14ac:dyDescent="0.25">
      <c r="A480"/>
    </row>
    <row r="481" spans="1:1" s="66" customFormat="1" x14ac:dyDescent="0.25">
      <c r="A481"/>
    </row>
    <row r="482" spans="1:1" s="66" customFormat="1" x14ac:dyDescent="0.25">
      <c r="A482"/>
    </row>
    <row r="483" spans="1:1" s="66" customFormat="1" x14ac:dyDescent="0.25">
      <c r="A483"/>
    </row>
    <row r="484" spans="1:1" s="66" customFormat="1" x14ac:dyDescent="0.25">
      <c r="A484"/>
    </row>
    <row r="485" spans="1:1" s="66" customFormat="1" x14ac:dyDescent="0.25">
      <c r="A485"/>
    </row>
    <row r="486" spans="1:1" s="66" customFormat="1" x14ac:dyDescent="0.25">
      <c r="A486"/>
    </row>
    <row r="487" spans="1:1" s="66" customFormat="1" x14ac:dyDescent="0.25">
      <c r="A487"/>
    </row>
    <row r="488" spans="1:1" s="66" customFormat="1" x14ac:dyDescent="0.25">
      <c r="A488"/>
    </row>
    <row r="489" spans="1:1" s="66" customFormat="1" x14ac:dyDescent="0.25">
      <c r="A489"/>
    </row>
    <row r="490" spans="1:1" s="66" customFormat="1" x14ac:dyDescent="0.25">
      <c r="A490"/>
    </row>
    <row r="491" spans="1:1" s="66" customFormat="1" x14ac:dyDescent="0.25">
      <c r="A491"/>
    </row>
    <row r="492" spans="1:1" s="66" customFormat="1" x14ac:dyDescent="0.25">
      <c r="A492"/>
    </row>
    <row r="493" spans="1:1" s="66" customFormat="1" x14ac:dyDescent="0.25">
      <c r="A493"/>
    </row>
    <row r="494" spans="1:1" s="66" customFormat="1" x14ac:dyDescent="0.25">
      <c r="A494"/>
    </row>
    <row r="495" spans="1:1" s="66" customFormat="1" x14ac:dyDescent="0.25">
      <c r="A495"/>
    </row>
    <row r="496" spans="1:1" s="66" customFormat="1" x14ac:dyDescent="0.25">
      <c r="A496"/>
    </row>
    <row r="497" spans="1:1" s="66" customFormat="1" x14ac:dyDescent="0.25">
      <c r="A497"/>
    </row>
    <row r="498" spans="1:1" s="66" customFormat="1" x14ac:dyDescent="0.25">
      <c r="A498"/>
    </row>
    <row r="499" spans="1:1" s="66" customFormat="1" x14ac:dyDescent="0.25">
      <c r="A499"/>
    </row>
    <row r="500" spans="1:1" s="66" customFormat="1" x14ac:dyDescent="0.25">
      <c r="A500"/>
    </row>
    <row r="501" spans="1:1" s="66" customFormat="1" x14ac:dyDescent="0.25">
      <c r="A501"/>
    </row>
    <row r="502" spans="1:1" s="66" customFormat="1" x14ac:dyDescent="0.25">
      <c r="A502"/>
    </row>
    <row r="503" spans="1:1" s="66" customFormat="1" x14ac:dyDescent="0.25">
      <c r="A503"/>
    </row>
    <row r="504" spans="1:1" s="66" customFormat="1" x14ac:dyDescent="0.25">
      <c r="A504"/>
    </row>
    <row r="505" spans="1:1" s="66" customFormat="1" x14ac:dyDescent="0.25">
      <c r="A505"/>
    </row>
    <row r="506" spans="1:1" s="66" customFormat="1" x14ac:dyDescent="0.25">
      <c r="A506"/>
    </row>
    <row r="507" spans="1:1" s="66" customFormat="1" x14ac:dyDescent="0.25">
      <c r="A507"/>
    </row>
    <row r="508" spans="1:1" s="66" customFormat="1" x14ac:dyDescent="0.25">
      <c r="A508"/>
    </row>
    <row r="509" spans="1:1" s="66" customFormat="1" x14ac:dyDescent="0.25">
      <c r="A509"/>
    </row>
    <row r="510" spans="1:1" s="66" customFormat="1" x14ac:dyDescent="0.25">
      <c r="A510"/>
    </row>
    <row r="511" spans="1:1" s="66" customFormat="1" x14ac:dyDescent="0.25">
      <c r="A511"/>
    </row>
    <row r="512" spans="1:1" s="66" customFormat="1" x14ac:dyDescent="0.25">
      <c r="A512"/>
    </row>
    <row r="513" spans="1:1" s="66" customFormat="1" x14ac:dyDescent="0.25">
      <c r="A513"/>
    </row>
    <row r="514" spans="1:1" s="66" customFormat="1" x14ac:dyDescent="0.25">
      <c r="A514"/>
    </row>
    <row r="515" spans="1:1" s="66" customFormat="1" x14ac:dyDescent="0.25">
      <c r="A515"/>
    </row>
    <row r="516" spans="1:1" s="66" customFormat="1" x14ac:dyDescent="0.25">
      <c r="A516"/>
    </row>
    <row r="517" spans="1:1" s="66" customFormat="1" x14ac:dyDescent="0.25">
      <c r="A517"/>
    </row>
    <row r="518" spans="1:1" s="66" customFormat="1" x14ac:dyDescent="0.25">
      <c r="A518"/>
    </row>
    <row r="519" spans="1:1" s="66" customFormat="1" x14ac:dyDescent="0.25">
      <c r="A519"/>
    </row>
    <row r="520" spans="1:1" s="66" customFormat="1" x14ac:dyDescent="0.25">
      <c r="A520"/>
    </row>
    <row r="521" spans="1:1" s="66" customFormat="1" x14ac:dyDescent="0.25">
      <c r="A521"/>
    </row>
    <row r="522" spans="1:1" s="66" customFormat="1" x14ac:dyDescent="0.25">
      <c r="A522"/>
    </row>
    <row r="523" spans="1:1" s="66" customFormat="1" x14ac:dyDescent="0.25">
      <c r="A523"/>
    </row>
    <row r="524" spans="1:1" s="66" customFormat="1" x14ac:dyDescent="0.25">
      <c r="A524"/>
    </row>
    <row r="525" spans="1:1" s="66" customFormat="1" x14ac:dyDescent="0.25">
      <c r="A525"/>
    </row>
    <row r="526" spans="1:1" s="66" customFormat="1" x14ac:dyDescent="0.25">
      <c r="A526"/>
    </row>
    <row r="527" spans="1:1" s="66" customFormat="1" x14ac:dyDescent="0.25">
      <c r="A527"/>
    </row>
    <row r="528" spans="1:1" s="66" customFormat="1" x14ac:dyDescent="0.25">
      <c r="A528"/>
    </row>
    <row r="529" spans="1:1" s="66" customFormat="1" x14ac:dyDescent="0.25">
      <c r="A529"/>
    </row>
    <row r="530" spans="1:1" s="66" customFormat="1" x14ac:dyDescent="0.25">
      <c r="A530"/>
    </row>
    <row r="531" spans="1:1" s="66" customFormat="1" x14ac:dyDescent="0.25">
      <c r="A531"/>
    </row>
    <row r="532" spans="1:1" s="66" customFormat="1" x14ac:dyDescent="0.25">
      <c r="A532"/>
    </row>
    <row r="533" spans="1:1" s="66" customFormat="1" x14ac:dyDescent="0.25">
      <c r="A533"/>
    </row>
    <row r="534" spans="1:1" s="66" customFormat="1" x14ac:dyDescent="0.25">
      <c r="A534"/>
    </row>
    <row r="535" spans="1:1" s="66" customFormat="1" x14ac:dyDescent="0.25">
      <c r="A535"/>
    </row>
    <row r="536" spans="1:1" s="66" customFormat="1" x14ac:dyDescent="0.25">
      <c r="A536"/>
    </row>
    <row r="537" spans="1:1" s="66" customFormat="1" x14ac:dyDescent="0.25">
      <c r="A537"/>
    </row>
    <row r="538" spans="1:1" s="66" customFormat="1" x14ac:dyDescent="0.25">
      <c r="A538"/>
    </row>
    <row r="539" spans="1:1" s="66" customFormat="1" x14ac:dyDescent="0.25">
      <c r="A539"/>
    </row>
    <row r="540" spans="1:1" s="66" customFormat="1" x14ac:dyDescent="0.25">
      <c r="A540"/>
    </row>
    <row r="541" spans="1:1" s="66" customFormat="1" x14ac:dyDescent="0.25">
      <c r="A541"/>
    </row>
    <row r="542" spans="1:1" s="66" customFormat="1" x14ac:dyDescent="0.25">
      <c r="A542"/>
    </row>
    <row r="543" spans="1:1" s="66" customFormat="1" x14ac:dyDescent="0.25">
      <c r="A543"/>
    </row>
    <row r="544" spans="1:1" s="66" customFormat="1" x14ac:dyDescent="0.25">
      <c r="A544"/>
    </row>
    <row r="545" spans="1:1" s="66" customFormat="1" x14ac:dyDescent="0.25">
      <c r="A545"/>
    </row>
    <row r="546" spans="1:1" s="66" customFormat="1" x14ac:dyDescent="0.25">
      <c r="A546"/>
    </row>
    <row r="547" spans="1:1" s="66" customFormat="1" x14ac:dyDescent="0.25">
      <c r="A547"/>
    </row>
    <row r="548" spans="1:1" s="66" customFormat="1" x14ac:dyDescent="0.25">
      <c r="A548"/>
    </row>
    <row r="549" spans="1:1" s="66" customFormat="1" x14ac:dyDescent="0.25">
      <c r="A549"/>
    </row>
    <row r="550" spans="1:1" s="66" customFormat="1" x14ac:dyDescent="0.25">
      <c r="A550"/>
    </row>
    <row r="551" spans="1:1" s="66" customFormat="1" x14ac:dyDescent="0.25">
      <c r="A551"/>
    </row>
    <row r="552" spans="1:1" s="66" customFormat="1" x14ac:dyDescent="0.25">
      <c r="A552"/>
    </row>
    <row r="553" spans="1:1" s="66" customFormat="1" x14ac:dyDescent="0.25">
      <c r="A553"/>
    </row>
    <row r="554" spans="1:1" s="66" customFormat="1" x14ac:dyDescent="0.25">
      <c r="A554"/>
    </row>
    <row r="555" spans="1:1" s="66" customFormat="1" x14ac:dyDescent="0.25">
      <c r="A555"/>
    </row>
    <row r="556" spans="1:1" s="66" customFormat="1" x14ac:dyDescent="0.25">
      <c r="A556"/>
    </row>
    <row r="557" spans="1:1" s="66" customFormat="1" x14ac:dyDescent="0.25">
      <c r="A557"/>
    </row>
    <row r="558" spans="1:1" s="66" customFormat="1" x14ac:dyDescent="0.25">
      <c r="A558"/>
    </row>
    <row r="559" spans="1:1" s="66" customFormat="1" x14ac:dyDescent="0.25">
      <c r="A559"/>
    </row>
    <row r="560" spans="1:1" s="66" customFormat="1" x14ac:dyDescent="0.25">
      <c r="A560"/>
    </row>
    <row r="561" spans="1:1" s="66" customFormat="1" x14ac:dyDescent="0.25">
      <c r="A561"/>
    </row>
    <row r="562" spans="1:1" s="66" customFormat="1" x14ac:dyDescent="0.25">
      <c r="A562"/>
    </row>
    <row r="563" spans="1:1" s="66" customFormat="1" x14ac:dyDescent="0.25">
      <c r="A563"/>
    </row>
    <row r="564" spans="1:1" s="66" customFormat="1" x14ac:dyDescent="0.25">
      <c r="A564"/>
    </row>
    <row r="565" spans="1:1" s="66" customFormat="1" x14ac:dyDescent="0.25">
      <c r="A565"/>
    </row>
    <row r="566" spans="1:1" s="66" customFormat="1" x14ac:dyDescent="0.25">
      <c r="A566"/>
    </row>
    <row r="567" spans="1:1" s="66" customFormat="1" x14ac:dyDescent="0.25">
      <c r="A567"/>
    </row>
    <row r="568" spans="1:1" s="66" customFormat="1" x14ac:dyDescent="0.25">
      <c r="A568"/>
    </row>
    <row r="569" spans="1:1" s="66" customFormat="1" x14ac:dyDescent="0.25">
      <c r="A569"/>
    </row>
    <row r="570" spans="1:1" s="66" customFormat="1" x14ac:dyDescent="0.25">
      <c r="A570"/>
    </row>
    <row r="571" spans="1:1" s="66" customFormat="1" x14ac:dyDescent="0.25">
      <c r="A571"/>
    </row>
    <row r="572" spans="1:1" s="66" customFormat="1" x14ac:dyDescent="0.25">
      <c r="A572"/>
    </row>
    <row r="573" spans="1:1" s="66" customFormat="1" x14ac:dyDescent="0.25">
      <c r="A573"/>
    </row>
    <row r="574" spans="1:1" s="66" customFormat="1" x14ac:dyDescent="0.25">
      <c r="A574"/>
    </row>
    <row r="575" spans="1:1" s="66" customFormat="1" x14ac:dyDescent="0.25">
      <c r="A575"/>
    </row>
    <row r="576" spans="1:1" s="66" customFormat="1" x14ac:dyDescent="0.25">
      <c r="A576"/>
    </row>
    <row r="577" spans="1:1" s="66" customFormat="1" x14ac:dyDescent="0.25">
      <c r="A577"/>
    </row>
    <row r="578" spans="1:1" s="66" customFormat="1" x14ac:dyDescent="0.25">
      <c r="A578"/>
    </row>
    <row r="579" spans="1:1" s="66" customFormat="1" x14ac:dyDescent="0.25">
      <c r="A579"/>
    </row>
    <row r="580" spans="1:1" s="66" customFormat="1" x14ac:dyDescent="0.25">
      <c r="A580"/>
    </row>
    <row r="581" spans="1:1" s="66" customFormat="1" x14ac:dyDescent="0.25">
      <c r="A581"/>
    </row>
    <row r="582" spans="1:1" s="66" customFormat="1" x14ac:dyDescent="0.25">
      <c r="A582"/>
    </row>
    <row r="583" spans="1:1" s="66" customFormat="1" x14ac:dyDescent="0.25">
      <c r="A583"/>
    </row>
    <row r="584" spans="1:1" s="66" customFormat="1" x14ac:dyDescent="0.25">
      <c r="A584"/>
    </row>
    <row r="585" spans="1:1" s="66" customFormat="1" x14ac:dyDescent="0.25">
      <c r="A585"/>
    </row>
    <row r="586" spans="1:1" s="66" customFormat="1" x14ac:dyDescent="0.25">
      <c r="A586"/>
    </row>
    <row r="587" spans="1:1" s="66" customFormat="1" x14ac:dyDescent="0.25">
      <c r="A587"/>
    </row>
    <row r="588" spans="1:1" s="66" customFormat="1" x14ac:dyDescent="0.25">
      <c r="A588"/>
    </row>
    <row r="589" spans="1:1" s="66" customFormat="1" x14ac:dyDescent="0.25">
      <c r="A589"/>
    </row>
    <row r="590" spans="1:1" s="66" customFormat="1" x14ac:dyDescent="0.25">
      <c r="A590"/>
    </row>
    <row r="591" spans="1:1" s="66" customFormat="1" x14ac:dyDescent="0.25">
      <c r="A591"/>
    </row>
    <row r="592" spans="1:1" s="66" customFormat="1" x14ac:dyDescent="0.25">
      <c r="A592"/>
    </row>
    <row r="593" spans="1:1" s="66" customFormat="1" x14ac:dyDescent="0.25">
      <c r="A593"/>
    </row>
    <row r="594" spans="1:1" s="66" customFormat="1" x14ac:dyDescent="0.25">
      <c r="A594"/>
    </row>
    <row r="595" spans="1:1" s="66" customFormat="1" x14ac:dyDescent="0.25">
      <c r="A595"/>
    </row>
    <row r="596" spans="1:1" s="66" customFormat="1" x14ac:dyDescent="0.25">
      <c r="A596"/>
    </row>
    <row r="597" spans="1:1" s="66" customFormat="1" x14ac:dyDescent="0.25">
      <c r="A597"/>
    </row>
    <row r="598" spans="1:1" s="66" customFormat="1" x14ac:dyDescent="0.25">
      <c r="A598"/>
    </row>
    <row r="599" spans="1:1" s="66" customFormat="1" x14ac:dyDescent="0.25">
      <c r="A599"/>
    </row>
    <row r="600" spans="1:1" s="66" customFormat="1" x14ac:dyDescent="0.25">
      <c r="A600"/>
    </row>
    <row r="601" spans="1:1" s="66" customFormat="1" x14ac:dyDescent="0.25">
      <c r="A601"/>
    </row>
    <row r="602" spans="1:1" s="66" customFormat="1" x14ac:dyDescent="0.25">
      <c r="A602"/>
    </row>
    <row r="603" spans="1:1" s="66" customFormat="1" x14ac:dyDescent="0.25">
      <c r="A603"/>
    </row>
    <row r="604" spans="1:1" s="66" customFormat="1" x14ac:dyDescent="0.25">
      <c r="A604"/>
    </row>
    <row r="605" spans="1:1" s="66" customFormat="1" x14ac:dyDescent="0.25">
      <c r="A605"/>
    </row>
    <row r="606" spans="1:1" s="66" customFormat="1" x14ac:dyDescent="0.25">
      <c r="A606"/>
    </row>
    <row r="607" spans="1:1" s="66" customFormat="1" x14ac:dyDescent="0.25">
      <c r="A607"/>
    </row>
    <row r="608" spans="1:1" s="66" customFormat="1" x14ac:dyDescent="0.25">
      <c r="A608"/>
    </row>
    <row r="609" spans="1:1" s="66" customFormat="1" x14ac:dyDescent="0.25">
      <c r="A609"/>
    </row>
    <row r="610" spans="1:1" s="66" customFormat="1" x14ac:dyDescent="0.25">
      <c r="A610"/>
    </row>
    <row r="611" spans="1:1" s="66" customFormat="1" x14ac:dyDescent="0.25">
      <c r="A611"/>
    </row>
    <row r="612" spans="1:1" s="66" customFormat="1" x14ac:dyDescent="0.25">
      <c r="A612"/>
    </row>
    <row r="613" spans="1:1" s="66" customFormat="1" x14ac:dyDescent="0.25">
      <c r="A613"/>
    </row>
    <row r="614" spans="1:1" s="66" customFormat="1" x14ac:dyDescent="0.25">
      <c r="A614"/>
    </row>
    <row r="615" spans="1:1" s="66" customFormat="1" x14ac:dyDescent="0.25">
      <c r="A615"/>
    </row>
    <row r="616" spans="1:1" s="66" customFormat="1" x14ac:dyDescent="0.25">
      <c r="A616"/>
    </row>
    <row r="617" spans="1:1" s="66" customFormat="1" x14ac:dyDescent="0.25">
      <c r="A617"/>
    </row>
    <row r="618" spans="1:1" s="66" customFormat="1" x14ac:dyDescent="0.25">
      <c r="A618"/>
    </row>
    <row r="619" spans="1:1" s="66" customFormat="1" x14ac:dyDescent="0.25">
      <c r="A6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55BB31-6F7D-4374-92E8-2FCF4964DC8E}"/>
</file>

<file path=customXml/itemProps2.xml><?xml version="1.0" encoding="utf-8"?>
<ds:datastoreItem xmlns:ds="http://schemas.openxmlformats.org/officeDocument/2006/customXml" ds:itemID="{EE1FF5D9-32C8-43B3-AD73-988A365B0E34}"/>
</file>

<file path=customXml/itemProps3.xml><?xml version="1.0" encoding="utf-8"?>
<ds:datastoreItem xmlns:ds="http://schemas.openxmlformats.org/officeDocument/2006/customXml" ds:itemID="{6427E77A-55EF-4E1C-91AE-F95420ADD7EA}"/>
</file>

<file path=customXml/itemProps4.xml><?xml version="1.0" encoding="utf-8"?>
<ds:datastoreItem xmlns:ds="http://schemas.openxmlformats.org/officeDocument/2006/customXml" ds:itemID="{42804570-3CC4-451C-8D16-422DC4E8F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Summarize AMI and GTZ</vt:lpstr>
      <vt:lpstr>GTZ Common</vt:lpstr>
      <vt:lpstr>GTZ CC Common</vt:lpstr>
      <vt:lpstr>GTZ Actuals</vt:lpstr>
      <vt:lpstr>GTZ #1 Actuals</vt:lpstr>
      <vt:lpstr>GTZ #2 Actuals</vt:lpstr>
      <vt:lpstr>GTZ CC Actuals</vt:lpstr>
      <vt:lpstr>GTZ #1 CC Actuals</vt:lpstr>
      <vt:lpstr>GTZ #2 CC Actuals</vt:lpstr>
      <vt:lpstr>AMI E</vt:lpstr>
      <vt:lpstr>AMI RB Ret E</vt:lpstr>
      <vt:lpstr>AMI G</vt:lpstr>
      <vt:lpstr>AMI RB Ret G</vt:lpstr>
      <vt:lpstr>AMI Actuals</vt:lpstr>
      <vt:lpstr>AMI Actual Tranche 1</vt:lpstr>
      <vt:lpstr>AMI Actual Tranche 2</vt:lpstr>
      <vt:lpstr>AMI Def Return Actuals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2020-04-27T20:50:18Z</dcterms:created>
  <dcterms:modified xsi:type="dcterms:W3CDTF">2020-05-01T17:17:08Z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