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5 (Rate Increase Mitigation)\Support\EDIT\"/>
    </mc:Choice>
  </mc:AlternateContent>
  <bookViews>
    <workbookView xWindow="0" yWindow="0" windowWidth="25200" windowHeight="11025" activeTab="1"/>
  </bookViews>
  <sheets>
    <sheet name="Storm Summary" sheetId="1" r:id="rId1"/>
    <sheet name="Storm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_www1" hidden="1">{#N/A,#N/A,FALSE,"schA"}</definedName>
    <definedName name="__123Graph_A" hidden="1">[1]Quant!$D$71:$O$71</definedName>
    <definedName name="__123Graph_ABUDG6_DSCRPR" hidden="1">[1]Quant!$D$71:$O$71</definedName>
    <definedName name="__123Graph_ABUDG6_ESCRPR1" hidden="1">[1]Quant!$D$100:$O$100</definedName>
    <definedName name="__123Graph_B" hidden="1">[1]Quant!$D$72:$O$72</definedName>
    <definedName name="__123Graph_BBUDG6_DSCRPR" hidden="1">[1]Quant!$D$72:$O$72</definedName>
    <definedName name="__123Graph_BBUDG6_ESCRPR1" hidden="1">[1]Quant!$D$88:$O$88</definedName>
    <definedName name="__123Graph_ECURRENT" hidden="1">[2]ConsolidatingPL!#REF!</definedName>
    <definedName name="__123Graph_X" hidden="1">[1]Quant!$D$5:$O$5</definedName>
    <definedName name="__123Graph_XBUDG6_DSCRPR" hidden="1">[1]Quant!$D$5:$O$5</definedName>
    <definedName name="__123Graph_XBUDG6_ESCRPR1" hidden="1">[1]Quant!$D$5:$O$5</definedName>
    <definedName name="__six6" hidden="1">{#N/A,#N/A,FALSE,"CRPT";#N/A,#N/A,FALSE,"TREND";#N/A,#N/A,FALSE,"%Curve"}</definedName>
    <definedName name="__www1" hidden="1">{#N/A,#N/A,FALSE,"schA"}</definedName>
    <definedName name="_1__123Graph_ABUDG6_D_ESCRPR" hidden="1">[1]Quant!$D$71:$O$71</definedName>
    <definedName name="_2__123Graph_ABUDG6_Dtons_inv" hidden="1">[3]Quant!#REF!</definedName>
    <definedName name="_3__123Graph_ABUDG6_Dtons_inv" hidden="1">[4]Quant!#REF!</definedName>
    <definedName name="_3__123Graph_BBUDG6_D_ESCRPR" hidden="1">[1]Quant!$D$72:$O$72</definedName>
    <definedName name="_4__123Graph_ABUDG6_Dtons_inv" hidden="1">'[5]Area D 2011'!#REF!</definedName>
    <definedName name="_4__123Graph_BBUDG6_Dtons_inv" hidden="1">[1]Quant!$D$9:$O$9</definedName>
    <definedName name="_5__123Graph_CBUDG6_D_ESCRPR" hidden="1">[1]Quant!$D$100:$O$100</definedName>
    <definedName name="_6__123Graph_CBUDG6_D_ESCRPR" hidden="1">'[6]2012 Area AB BudgetSummary'!#REF!</definedName>
    <definedName name="_6__123Graph_DBUDG6_D_ESCRPR" hidden="1">[1]Quant!$D$88:$O$88</definedName>
    <definedName name="_7__123Graph_CBUDG6_D_ESCRPR" hidden="1">'[5]Area D 2011'!#REF!</definedName>
    <definedName name="_7__123Graph_DBUDG6_D_ESCRPR" hidden="1">'[6]2012 Area AB BudgetSummary'!#REF!</definedName>
    <definedName name="_7__123Graph_XBUDG6_D_ESCRPR" hidden="1">[1]Quant!$D$5:$O$5</definedName>
    <definedName name="_8__123Graph_DBUDG6_D_ESCRPR" hidden="1">'[5]Area D 2011'!#REF!</definedName>
    <definedName name="_8__123Graph_XBUDG6_Dtons_inv" hidden="1">[1]Quant!$D$5:$O$5</definedName>
    <definedName name="_Fill" hidden="1">#REF!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#REF!</definedName>
    <definedName name="_six6" hidden="1">{#N/A,#N/A,FALSE,"CRPT";#N/A,#N/A,FALSE,"TREND";#N/A,#N/A,FALSE,"%Curve"}</definedName>
    <definedName name="_www1" hidden="1">{#N/A,#N/A,FALSE,"schA"}</definedName>
    <definedName name="a" hidden="1">{#N/A,#N/A,FALSE,"Coversheet";#N/A,#N/A,FALSE,"QA"}</definedName>
    <definedName name="aaa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AccessDatabase" hidden="1">"I:\COMTREL\FINICLE\TradeSummary.mdb"</definedName>
    <definedName name="b" hidden="1">{#N/A,#N/A,FALSE,"Coversheet";#N/A,#N/A,FALSE,"QA"}</definedName>
    <definedName name="BL" hidden="1">{#N/A,#N/A,FALSE,"Cover Sheet";"Use of Equipment",#N/A,FALSE,"Area C";"Equipment Hours",#N/A,FALSE,"All";"Summary",#N/A,FALSE,"All"}</definedName>
    <definedName name="blet" hidden="1">{#N/A,#N/A,FALSE,"Cover Sheet";"Use of Equipment",#N/A,FALSE,"Area C";"Equipment Hours",#N/A,FALSE,"All";"Summary",#N/A,FALSE,"All"}</definedName>
    <definedName name="bleth" hidden="1">{#N/A,#N/A,FALSE,"Cover Sheet";"Use of Equipment",#N/A,FALSE,"Area C";"Equipment Hours",#N/A,FALSE,"All";"Summary",#N/A,FALSE,"All"}</definedName>
    <definedName name="CBWorkbookPriority" hidden="1">-2060790043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ee" hidden="1">{#N/A,#N/A,FALSE,"Month ";#N/A,#N/A,FALSE,"YTD";#N/A,#N/A,FALSE,"12 mo ended"}</definedName>
    <definedName name="Estimate" hidden="1">{#N/A,#N/A,FALSE,"Summ";#N/A,#N/A,FALSE,"General"}</definedName>
    <definedName name="ex" hidden="1">{#N/A,#N/A,FALSE,"Summ";#N/A,#N/A,FALSE,"General"}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gary" hidden="1">{#N/A,#N/A,FALSE,"Cover Sheet";"Use of Equipment",#N/A,FALSE,"Area C";"Equipment Hours",#N/A,FALSE,"All";"Summary",#N/A,FALSE,"All"}</definedName>
    <definedName name="HTML_Control" hidden="1">{"'Sheet1'!$A$1:$J$121"}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NOYT" hidden="1">{#N/A,#N/A,FALSE,"Cover Sheet";"Use of Equipment",#N/A,FALSE,"Area C";"Equipment Hours",#N/A,FALSE,"All";"Summary",#N/A,FALSE,"All"}</definedName>
    <definedName name="qqq" hidden="1">{#N/A,#N/A,FALSE,"schA"}</definedName>
    <definedName name="rec_weco_gl_contract_aug99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six" hidden="1">{#N/A,#N/A,FALSE,"Drill Sites";"WP 212",#N/A,FALSE,"MWAG EOR";"WP 213",#N/A,FALSE,"MWAG EOR";#N/A,#N/A,FALSE,"Misc. Facility";#N/A,#N/A,FALSE,"WWTP"}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ue" hidden="1">{#N/A,#N/A,FALSE,"Cover Sheet";"Use of Equipment",#N/A,FALSE,"Area C";"Equipment Hours",#N/A,FALSE,"All";"Summary",#N/A,FALSE,"All"}</definedName>
    <definedName name="susan" hidden="1">{#N/A,#N/A,FALSE,"Cover Sheet";"Use of Equipment",#N/A,FALSE,"Area C";"Equipment Hours",#N/A,FALSE,"All";"Summary",#N/A,FALSE,"All"}</definedName>
    <definedName name="t" hidden="1">{#N/A,#N/A,FALSE,"CESTSUM";#N/A,#N/A,FALSE,"est sum A";#N/A,#N/A,FALSE,"est detail A"}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" hidden="1">{#N/A,#N/A,FALSE,"Coversheet";#N/A,#N/A,FALSE,"QA"}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nual._.Cost._.Adjustment." hidden="1">{#N/A,#N/A,FALSE,"Cost Adjustment";#N/A,#N/A,FALSE,"A &amp; G Annual";#N/A,#N/A,FALSE,"Tons";#N/A,#N/A,FALSE,"Fringe Benefit Loading";#N/A,#N/A,FALSE,"Permit, Bond and Rec. Costs";"Annual Shift Diff",#N/A,FALSE,"Cover Pages (SD)";#N/A,#N/A,FALSE,"Shift Differential (SD)";#N/A,#N/A,FALSE,"Reconciliation (SL)";#N/A,#N/A,FALSE,"Salary (SL)";#N/A,#N/A,FALSE,"Wksht (ER)"}</definedName>
    <definedName name="wrn.Annual._.Productivity._.Calc." hidden="1">{#N/A,#N/A,FALSE,"Summary (PC)";#N/A,#N/A,FALSE,"Production (PC)";#N/A,#N/A,FALSE,"Adj Hour Wksht (PC)";#N/A,#N/A,FALSE,"605&amp;606 Hrs (PC)";#N/A,#N/A,FALSE,"Rept Interval (PC)";#N/A,#N/A,FALSE,"Sum Prod (PC)";#N/A,#N/A,FALSE,"Rec. Wksht (PC)";#N/A,#N/A,FALSE,"Loc 13 Allocation (PC)"}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AREA._.INCOME." hidden="1">{"SUMMARY",#N/A,FALSE,"TENYEAR";"YEAR2000",#N/A,FALSE,"TENYEAR";"YEAR2001",#N/A,FALSE,"TENYEAR";"YEAR2002",#N/A,FALSE,"TENYEAR";"YEAR2003",#N/A,FALSE,"TENYEAR";"YEAR2004",#N/A,FALSE,"TENYEAR";"YEAR2005",#N/A,FALSE,"TENYEAR";"YEAR96",#N/A,FALSE,"TENYEAR";"YEAR97",#N/A,FALSE,"TENYEAR";"YEAR98",#N/A,FALSE,"TENYEAR";"YEAR99",#N/A,FALSE,"TENYEAR"}</definedName>
    <definedName name="wrn.Budget._.Model.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Budget._.Model.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wrn.Cost._.Adjustment." hidden="1">{#N/A,#N/A,FALSE,"Cost Adjustment 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Depreciation." hidden="1">{#N/A,#N/A,TRUE,"Depreciation Summary";#N/A,#N/A,TRUE,"18, 21 &amp; 22 Depreciation";#N/A,#N/A,TRUE,"11 &amp; 12 Depreciation"}</definedName>
    <definedName name="wrn.ECR." hidden="1">{#N/A,#N/A,FALSE,"schA"}</definedName>
    <definedName name="wrn.ESTIMATE." hidden="1">{#N/A,#N/A,FALSE,"CESTSUM";#N/A,#N/A,FALSE,"est sum A";#N/A,#N/A,FALSE,"est detail A"}</definedName>
    <definedName name="wrn.Forecast." hidden="1">{#N/A,#N/A,TRUE,"Assumptions";#N/A,#N/A,TRUE,"Deferred Stripping";#N/A,#N/A,TRUE,"Tonnage Variance";#N/A,#N/A,TRUE,"WEC";#N/A,#N/A,TRUE,"WEC00";#N/A,#N/A,TRUE,"WEC10";#N/A,#N/A,TRUE,"WEC11";#N/A,#N/A,TRUE,"WEC12";#N/A,#N/A,TRUE,"WEC13";#N/A,#N/A,TRUE,"WEC15";#N/A,#N/A,TRUE,"WEC16";#N/A,#N/A,TRUE,"WEC17";#N/A,#N/A,TRUE,"WEC18";#N/A,#N/A,TRUE,"WEC19";#N/A,#N/A,TRUE,"WEC21";#N/A,#N/A,TRUE,"WEC22";#N/A,#N/A,TRUE,"WEC24";#N/A,#N/A,TRUE,"WEC25";#N/A,#N/A,TRUE,"WEC26";#N/A,#N/A,TRUE,"WEC27";#N/A,#N/A,TRUE,"WEC43";#N/A,#N/A,TRUE,"WSC_I";#N/A,#N/A,TRUE,"CASHFLOW"}</definedName>
    <definedName name="wrn.Fundamental.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ining._.Flexibility." hidden="1">{#N/A,#N/A,FALSE,"Cover Sheet";"Use of Equipment",#N/A,FALSE,"Area C";"Equipment Hours",#N/A,FALSE,"All";"Summary",#N/A,FALSE,"All"}</definedName>
    <definedName name="wrn.Miscellaneous._.Schedules." hidden="1">{#N/A,#N/A,FALSE,"Electric";#N/A,#N/A,FALSE,"Shift Differential";#N/A,#N/A,FALSE,"Reclamation";#N/A,#N/A,FALSE,"Indices";#N/A,#N/A,FALSE,"Sales Tons";#N/A,#N/A,FALSE,"Personal Leave";#N/A,#N/A,FALSE,"Property Tax";#N/A,#N/A,FALSE,"Average Wage";#N/A,#N/A,FALSE,"Industrial Accident";#N/A,#N/A,FALSE,"Tool Allowance";#N/A,#N/A,FALSE,"Fringe Benefit";#N/A,#N/A,FALSE,"Office Space";#N/A,#N/A,FALSE,"Consulting, Engineering &amp; Test"}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ductivity." hidden="1">{#N/A,#N/A,TRUE,"Prod Cover Sheets";"Prod Rec Wksht",#N/A,TRUE,"Prod Rec. Wksht (OLD)";"Table 3 and 4",#N/A,TRUE,"Prod Rec. Wksht (OLD)";"Table 5",#N/A,TRUE,"Prod Rec. Wksht (OLD)";"Tables",#N/A,TRUE,"Prod (OLD)";#N/A,#N/A,TRUE,"605&amp;606 Hrs (PC)"}</definedName>
    <definedName name="wrn.Productivity._.Calculation." hidden="1">{#N/A,#N/A,TRUE,"Summary True-up";#N/A,#N/A,TRUE,"Production True-up";#N/A,#N/A,TRUE,"Adj Hour Wksht True-up";#N/A,#N/A,TRUE,"605&amp;606 Hrs True-up";#N/A,#N/A,TRUE,"Rept Interval True-up";#N/A,#N/A,TRUE,"Sum Prod True-up";#N/A,#N/A,TRUE,"Rec. Wksht True-up";#N/A,#N/A,TRUE,"Loc 13 Allocation True-up"}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emi._.Annual._.Cost._.Adj." hidden="1">{#N/A,#N/A,FALSE,"Cover Sheet (SACA)";#N/A,#N/A,FALSE,"Semi-Annual Cost Adj (SACA)";#N/A,#N/A,FALSE,"(SACA) Adjustments";#N/A,#N/A,FALSE,"Benefits";"SemiAnnual Shift Diff",#N/A,FALSE,"Cover Pages (SD)";#N/A,#N/A,FALSE,"Shift Differential (SD)";#N/A,#N/A,FALSE,"Shift Differential (SD)";#N/A,#N/A,FALSE,"Industrial Accident";#N/A,#N/A,FALSE,"Unemploy"}</definedName>
    <definedName name="wrn.Semi._.Annual._.Prod._.Calc." hidden="1">{#N/A,#N/A,TRUE,"(SAPC) Summary";#N/A,#N/A,TRUE,"(SAPC) Production";#N/A,#N/A,TRUE,"(SAPC) Adj Hour Wksht";#N/A,#N/A,TRUE,"(SAPC) 605&amp;606 Hrs";#N/A,#N/A,TRUE,"(SAPC) Rept Interval";#N/A,#N/A,TRUE,"(SAPC) SumProd";#N/A,#N/A,TRUE,"(SAPC) Rec. Wksht"}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test." hidden="1">{"Admin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Fringes"}</definedName>
    <definedName name="wrn.Trueup._.excluding._.Production." hidden="1">{#N/A,#N/A,FALSE,"Adjustment Sheet";"Summary Page 1_3",#N/A,FALSE,"Summary";#N/A,#N/A,FALSE,"Customer Summary";"Summary 3rd Party Sales",#N/A,FALSE,"Summary";"Admin Fringes Cover Sht",#N/A,FALSE,"Administrative Fringes";"Admin Fringes Pg 1",#N/A,FALSE,"Administrative Fringes";"Admin Fringes Pg 2",#N/A,FALSE,"Administrative Fringes";"Admin Fringes Pg 3",#N/A,FALSE,"Administrative Fringes";"Prod Fringes Cover Sht",#N/A,FALSE,"Production Fringes";"Prod Fringes Pg 1",#N/A,FALSE,"Production Fringes";"Prod Fringes Pg 2",#N/A,FALSE,"Production Fringes";"Prod Fringes Pg 3",#N/A,FALSE,"Production Fringes";#N/A,#N/A,FALSE,"Loading Rate";#N/A,#N/A,FALSE,"Hours Worked Allocation";#N/A,#N/A,FALSE,"Permit, Bond and Rec. Costs"}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ww" hidden="1">{#N/A,#N/A,FALSE,"schA"}</definedName>
    <definedName name="x" hidden="1">{#N/A,#N/A,FALSE,"Coversheet";#N/A,#N/A,FALSE,"QA"}</definedName>
    <definedName name="z" hidden="1">{#N/A,#N/A,FALSE,"Coversheet";#N/A,#N/A,FALSE,"QA"}</definedName>
    <definedName name="zzz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  <definedName name="zzz_1" hidden="1">{#N/A,#N/A,FALSE,"Quant";#N/A,#N/A,FALSE,"Equip_Hours";#N/A,#N/A,FALSE,"Equip_Info";#N/A,#N/A,FALSE,"Supply_Cost";#N/A,#N/A,FALSE,"Lab_Hrs_Gr2";#N/A,#N/A,FALSE,"Lab_Hrs_Gr1";#N/A,#N/A,FALSE,"Labor_Rqmt";#N/A,#N/A,FALSE,"Oper_Labor_Cost";#N/A,#N/A,FALSE,"Maint_Lbr_Cost";#N/A,#N/A,FALSE,"Equip_Oper_Cost";#N/A,#N/A,FALSE,"Equip_Maint_Cst";#N/A,#N/A,FALSE,"Salary";#N/A,#N/A,FALSE,"Mgmt_Ctrl_Oper";#N/A,#N/A,FALSE,"Mgmt_Ctrl_Maint";#N/A,#N/A,FALSE,"Mgmt_Ctrl_Tot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48" i="2" l="1"/>
  <c r="S89" i="2" l="1"/>
  <c r="T89" i="2"/>
  <c r="U89" i="2"/>
  <c r="U90" i="2" s="1"/>
  <c r="S90" i="2"/>
  <c r="T90" i="2"/>
  <c r="T43" i="2"/>
  <c r="U41" i="2"/>
  <c r="U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40" i="2"/>
  <c r="T44" i="2" l="1"/>
  <c r="U42" i="2"/>
  <c r="U43" i="2"/>
  <c r="U44" i="2" s="1"/>
  <c r="T45" i="2"/>
  <c r="U45" i="2" l="1"/>
  <c r="T46" i="2"/>
  <c r="U46" i="2" l="1"/>
  <c r="T47" i="2"/>
  <c r="U47" i="2" l="1"/>
  <c r="T48" i="2"/>
  <c r="U48" i="2" l="1"/>
  <c r="T49" i="2"/>
  <c r="U49" i="2" l="1"/>
  <c r="T50" i="2"/>
  <c r="U50" i="2" l="1"/>
  <c r="T51" i="2"/>
  <c r="U51" i="2" l="1"/>
  <c r="T52" i="2"/>
  <c r="U52" i="2" l="1"/>
  <c r="T53" i="2"/>
  <c r="U53" i="2" s="1"/>
  <c r="T54" i="2" l="1"/>
  <c r="U54" i="2" s="1"/>
  <c r="T55" i="2" l="1"/>
  <c r="U55" i="2" s="1"/>
  <c r="T56" i="2" l="1"/>
  <c r="U56" i="2" s="1"/>
  <c r="T57" i="2" l="1"/>
  <c r="U57" i="2" s="1"/>
  <c r="T58" i="2" l="1"/>
  <c r="U58" i="2" s="1"/>
  <c r="T59" i="2" l="1"/>
  <c r="U59" i="2" s="1"/>
  <c r="T60" i="2" l="1"/>
  <c r="V60" i="2" s="1"/>
  <c r="U60" i="2" l="1"/>
  <c r="T61" i="2"/>
  <c r="U61" i="2" l="1"/>
  <c r="T62" i="2"/>
  <c r="U62" i="2" l="1"/>
  <c r="T63" i="2"/>
  <c r="U63" i="2" l="1"/>
  <c r="T64" i="2"/>
  <c r="U64" i="2" l="1"/>
  <c r="T65" i="2"/>
  <c r="U65" i="2" l="1"/>
  <c r="T66" i="2"/>
  <c r="U66" i="2" l="1"/>
  <c r="T67" i="2"/>
  <c r="U67" i="2" l="1"/>
  <c r="T68" i="2"/>
  <c r="U68" i="2" l="1"/>
  <c r="T69" i="2"/>
  <c r="U69" i="2" s="1"/>
  <c r="T70" i="2" l="1"/>
  <c r="U70" i="2" s="1"/>
  <c r="T71" i="2" l="1"/>
  <c r="U71" i="2" s="1"/>
  <c r="T72" i="2" l="1"/>
  <c r="V72" i="2" s="1"/>
  <c r="U72" i="2" l="1"/>
  <c r="T73" i="2"/>
  <c r="U73" i="2" l="1"/>
  <c r="T74" i="2"/>
  <c r="U74" i="2" l="1"/>
  <c r="T75" i="2"/>
  <c r="U75" i="2" l="1"/>
  <c r="T76" i="2"/>
  <c r="U76" i="2" l="1"/>
  <c r="T77" i="2"/>
  <c r="U77" i="2" l="1"/>
  <c r="T78" i="2"/>
  <c r="U78" i="2" s="1"/>
  <c r="T79" i="2" l="1"/>
  <c r="U79" i="2" s="1"/>
  <c r="T80" i="2" l="1"/>
  <c r="U80" i="2" s="1"/>
  <c r="T81" i="2" l="1"/>
  <c r="U81" i="2" s="1"/>
  <c r="T82" i="2" l="1"/>
  <c r="U82" i="2" s="1"/>
  <c r="T83" i="2" l="1"/>
  <c r="U83" i="2" s="1"/>
  <c r="T84" i="2" l="1"/>
  <c r="V84" i="2" s="1"/>
  <c r="U84" i="2" l="1"/>
  <c r="T85" i="2"/>
  <c r="U85" i="2" l="1"/>
  <c r="T86" i="2"/>
  <c r="U86" i="2" l="1"/>
  <c r="T87" i="2"/>
  <c r="U87" i="2" l="1"/>
  <c r="T88" i="2"/>
  <c r="V96" i="2" s="1"/>
  <c r="U88" i="2" l="1"/>
  <c r="P4" i="2" l="1"/>
  <c r="V4" i="2"/>
  <c r="D12" i="2"/>
  <c r="E12" i="2"/>
  <c r="J12" i="2"/>
  <c r="L12" i="2" s="1"/>
  <c r="J13" i="2" s="1"/>
  <c r="L13" i="2" s="1"/>
  <c r="J14" i="2" s="1"/>
  <c r="K12" i="2"/>
  <c r="S12" i="2"/>
  <c r="S101" i="2" s="1"/>
  <c r="Q3" i="2" s="1"/>
  <c r="C13" i="2"/>
  <c r="E13" i="2" s="1"/>
  <c r="C14" i="2" s="1"/>
  <c r="E14" i="2" s="1"/>
  <c r="C15" i="2" s="1"/>
  <c r="E15" i="2" s="1"/>
  <c r="C16" i="2" s="1"/>
  <c r="E16" i="2" s="1"/>
  <c r="C17" i="2" s="1"/>
  <c r="E17" i="2" s="1"/>
  <c r="C18" i="2" s="1"/>
  <c r="E18" i="2" s="1"/>
  <c r="C19" i="2" s="1"/>
  <c r="E19" i="2" s="1"/>
  <c r="C20" i="2" s="1"/>
  <c r="E20" i="2" s="1"/>
  <c r="C21" i="2" s="1"/>
  <c r="E21" i="2" s="1"/>
  <c r="C22" i="2" s="1"/>
  <c r="E22" i="2" s="1"/>
  <c r="C23" i="2" s="1"/>
  <c r="E23" i="2" s="1"/>
  <c r="C24" i="2" s="1"/>
  <c r="E24" i="2" s="1"/>
  <c r="S13" i="2"/>
  <c r="L14" i="2"/>
  <c r="S14" i="2"/>
  <c r="J15" i="2"/>
  <c r="L15" i="2" s="1"/>
  <c r="J16" i="2" s="1"/>
  <c r="L16" i="2" s="1"/>
  <c r="J17" i="2" s="1"/>
  <c r="L17" i="2" s="1"/>
  <c r="J18" i="2" s="1"/>
  <c r="L18" i="2" s="1"/>
  <c r="J19" i="2" s="1"/>
  <c r="L19" i="2" s="1"/>
  <c r="J20" i="2" s="1"/>
  <c r="L20" i="2" s="1"/>
  <c r="J21" i="2" s="1"/>
  <c r="L21" i="2" s="1"/>
  <c r="J22" i="2" s="1"/>
  <c r="L22" i="2" s="1"/>
  <c r="J23" i="2" s="1"/>
  <c r="L23" i="2" s="1"/>
  <c r="J24" i="2" s="1"/>
  <c r="L24" i="2" s="1"/>
  <c r="S15" i="2"/>
  <c r="S16" i="2"/>
  <c r="S17" i="2"/>
  <c r="S18" i="2"/>
  <c r="S19" i="2"/>
  <c r="S20" i="2"/>
  <c r="S21" i="2"/>
  <c r="S22" i="2"/>
  <c r="S23" i="2"/>
  <c r="S24" i="2"/>
  <c r="D9" i="1" s="1"/>
  <c r="S25" i="2"/>
  <c r="S26" i="2"/>
  <c r="S27" i="2"/>
  <c r="S28" i="2"/>
  <c r="S29" i="2"/>
  <c r="S30" i="2"/>
  <c r="S31" i="2"/>
  <c r="S32" i="2"/>
  <c r="S33" i="2"/>
  <c r="S34" i="2"/>
  <c r="S35" i="2"/>
  <c r="S36" i="2"/>
  <c r="T3" i="2" s="1"/>
  <c r="S37" i="2"/>
  <c r="S38" i="2"/>
  <c r="S39" i="2"/>
  <c r="U3" i="2" s="1"/>
  <c r="O101" i="2"/>
  <c r="P101" i="2"/>
  <c r="Q101" i="2"/>
  <c r="O102" i="2"/>
  <c r="P102" i="2"/>
  <c r="Q102" i="2"/>
  <c r="O103" i="2"/>
  <c r="P103" i="2"/>
  <c r="P105" i="2" s="1"/>
  <c r="Q103" i="2"/>
  <c r="O104" i="2"/>
  <c r="P104" i="2"/>
  <c r="Q104" i="2"/>
  <c r="R104" i="2"/>
  <c r="O105" i="2"/>
  <c r="Q105" i="2"/>
  <c r="O109" i="2"/>
  <c r="O114" i="2"/>
  <c r="P114" i="2"/>
  <c r="Q114" i="2"/>
  <c r="R114" i="2"/>
  <c r="G7" i="1"/>
  <c r="G8" i="1"/>
  <c r="F9" i="1"/>
  <c r="H9" i="1" s="1"/>
  <c r="J25" i="2" l="1"/>
  <c r="L25" i="2" s="1"/>
  <c r="J26" i="2" s="1"/>
  <c r="L26" i="2" s="1"/>
  <c r="J27" i="2" s="1"/>
  <c r="L27" i="2" s="1"/>
  <c r="J28" i="2" s="1"/>
  <c r="L28" i="2" s="1"/>
  <c r="D8" i="1"/>
  <c r="R4" i="2"/>
  <c r="D7" i="1"/>
  <c r="C25" i="2"/>
  <c r="E25" i="2" s="1"/>
  <c r="C26" i="2" s="1"/>
  <c r="E26" i="2" s="1"/>
  <c r="C27" i="2" s="1"/>
  <c r="E27" i="2" s="1"/>
  <c r="C28" i="2" s="1"/>
  <c r="E28" i="2" s="1"/>
  <c r="S103" i="2"/>
  <c r="S105" i="2" s="1"/>
  <c r="E9" i="1"/>
  <c r="Q4" i="2"/>
  <c r="Q5" i="2" s="1"/>
  <c r="G9" i="1"/>
  <c r="G11" i="1" s="1"/>
  <c r="S104" i="2"/>
  <c r="S3" i="2"/>
  <c r="S102" i="2"/>
  <c r="R3" i="2" s="1"/>
  <c r="R5" i="2" s="1"/>
  <c r="D11" i="1" l="1"/>
  <c r="P3" i="2"/>
  <c r="P5" i="2" s="1"/>
  <c r="V3" i="2"/>
  <c r="V5" i="2" s="1"/>
  <c r="S4" i="2"/>
  <c r="S5" i="2" s="1"/>
  <c r="C29" i="2"/>
  <c r="E29" i="2" s="1"/>
  <c r="C30" i="2" s="1"/>
  <c r="E30" i="2" s="1"/>
  <c r="C31" i="2" s="1"/>
  <c r="E31" i="2" s="1"/>
  <c r="C32" i="2" s="1"/>
  <c r="E32" i="2" s="1"/>
  <c r="C33" i="2" s="1"/>
  <c r="E33" i="2" s="1"/>
  <c r="C34" i="2" s="1"/>
  <c r="E34" i="2" s="1"/>
  <c r="C35" i="2" s="1"/>
  <c r="E35" i="2" s="1"/>
  <c r="C36" i="2" s="1"/>
  <c r="E36" i="2" s="1"/>
  <c r="E7" i="1"/>
  <c r="E8" i="1"/>
  <c r="J29" i="2"/>
  <c r="L29" i="2" s="1"/>
  <c r="J30" i="2" s="1"/>
  <c r="L30" i="2" s="1"/>
  <c r="J31" i="2" s="1"/>
  <c r="L31" i="2" s="1"/>
  <c r="J32" i="2" s="1"/>
  <c r="L32" i="2" s="1"/>
  <c r="J33" i="2" s="1"/>
  <c r="L33" i="2" s="1"/>
  <c r="J34" i="2" s="1"/>
  <c r="L34" i="2" s="1"/>
  <c r="J35" i="2" s="1"/>
  <c r="L35" i="2" s="1"/>
  <c r="J36" i="2" s="1"/>
  <c r="L36" i="2" s="1"/>
  <c r="J37" i="2" s="1"/>
  <c r="L37" i="2" s="1"/>
  <c r="J38" i="2" s="1"/>
  <c r="L38" i="2" s="1"/>
  <c r="J39" i="2" s="1"/>
  <c r="L39" i="2" s="1"/>
  <c r="J40" i="2" s="1"/>
  <c r="L40" i="2" s="1"/>
  <c r="J41" i="2" s="1"/>
  <c r="L41" i="2" s="1"/>
  <c r="J42" i="2" s="1"/>
  <c r="L42" i="2" s="1"/>
  <c r="E11" i="1" l="1"/>
  <c r="J43" i="2"/>
  <c r="L43" i="2" s="1"/>
  <c r="J44" i="2" s="1"/>
  <c r="L44" i="2" s="1"/>
  <c r="J45" i="2" s="1"/>
  <c r="L45" i="2" s="1"/>
  <c r="J46" i="2" s="1"/>
  <c r="L46" i="2" s="1"/>
  <c r="J47" i="2" s="1"/>
  <c r="L47" i="2" s="1"/>
  <c r="J48" i="2" s="1"/>
  <c r="L48" i="2" s="1"/>
  <c r="J49" i="2" s="1"/>
  <c r="L49" i="2" s="1"/>
  <c r="J50" i="2" s="1"/>
  <c r="L50" i="2" s="1"/>
  <c r="J51" i="2" s="1"/>
  <c r="L51" i="2" s="1"/>
  <c r="J52" i="2" s="1"/>
  <c r="L52" i="2" s="1"/>
  <c r="J53" i="2" s="1"/>
  <c r="L53" i="2" s="1"/>
  <c r="J54" i="2" s="1"/>
  <c r="L54" i="2" s="1"/>
  <c r="J55" i="2" s="1"/>
  <c r="L55" i="2" s="1"/>
  <c r="J56" i="2" s="1"/>
  <c r="L56" i="2" s="1"/>
  <c r="J57" i="2" s="1"/>
  <c r="L57" i="2" s="1"/>
  <c r="J58" i="2" s="1"/>
  <c r="L58" i="2" s="1"/>
  <c r="J59" i="2" s="1"/>
  <c r="L59" i="2" s="1"/>
  <c r="J60" i="2" s="1"/>
  <c r="L60" i="2" s="1"/>
  <c r="J61" i="2" s="1"/>
  <c r="L61" i="2" s="1"/>
  <c r="J62" i="2" s="1"/>
  <c r="L62" i="2" s="1"/>
  <c r="J63" i="2" s="1"/>
  <c r="L63" i="2" s="1"/>
  <c r="J64" i="2" s="1"/>
  <c r="L64" i="2" s="1"/>
  <c r="J65" i="2" s="1"/>
  <c r="L65" i="2" s="1"/>
  <c r="J66" i="2" s="1"/>
  <c r="L66" i="2" s="1"/>
  <c r="J67" i="2" s="1"/>
  <c r="L67" i="2" s="1"/>
  <c r="J68" i="2" s="1"/>
  <c r="L68" i="2" s="1"/>
  <c r="J69" i="2" s="1"/>
  <c r="L69" i="2" s="1"/>
  <c r="J70" i="2" s="1"/>
  <c r="L70" i="2" s="1"/>
  <c r="J71" i="2" s="1"/>
  <c r="L71" i="2" s="1"/>
  <c r="J72" i="2" s="1"/>
  <c r="L72" i="2" s="1"/>
  <c r="J73" i="2" s="1"/>
  <c r="L73" i="2" s="1"/>
  <c r="J74" i="2" s="1"/>
  <c r="L74" i="2" s="1"/>
  <c r="J75" i="2" s="1"/>
  <c r="L75" i="2" s="1"/>
  <c r="J76" i="2" s="1"/>
  <c r="L76" i="2" s="1"/>
  <c r="J77" i="2" s="1"/>
  <c r="L77" i="2" s="1"/>
  <c r="J78" i="2" s="1"/>
  <c r="L78" i="2" s="1"/>
  <c r="J79" i="2" s="1"/>
  <c r="L79" i="2" s="1"/>
  <c r="J80" i="2" s="1"/>
  <c r="L80" i="2" s="1"/>
  <c r="J81" i="2" s="1"/>
  <c r="L81" i="2" s="1"/>
  <c r="J82" i="2" s="1"/>
  <c r="L82" i="2" s="1"/>
  <c r="J83" i="2" s="1"/>
  <c r="L83" i="2" s="1"/>
  <c r="J84" i="2" s="1"/>
  <c r="F8" i="1"/>
  <c r="H8" i="1" s="1"/>
  <c r="C37" i="2"/>
  <c r="E37" i="2" s="1"/>
  <c r="C38" i="2" s="1"/>
  <c r="E38" i="2" s="1"/>
  <c r="C39" i="2" s="1"/>
  <c r="E39" i="2" s="1"/>
  <c r="T4" i="2"/>
  <c r="T5" i="2" s="1"/>
  <c r="O108" i="2" l="1"/>
  <c r="O110" i="2" s="1"/>
  <c r="C40" i="2"/>
  <c r="E40" i="2" s="1"/>
  <c r="C41" i="2" s="1"/>
  <c r="E41" i="2" s="1"/>
  <c r="C42" i="2" s="1"/>
  <c r="E42" i="2" s="1"/>
  <c r="K84" i="2"/>
  <c r="L84" i="2"/>
  <c r="U4" i="2" l="1"/>
  <c r="U5" i="2" s="1"/>
  <c r="O111" i="2" s="1"/>
  <c r="F7" i="1"/>
  <c r="C43" i="2"/>
  <c r="E43" i="2" s="1"/>
  <c r="C44" i="2" s="1"/>
  <c r="E44" i="2" s="1"/>
  <c r="C45" i="2" s="1"/>
  <c r="E45" i="2" s="1"/>
  <c r="C46" i="2" s="1"/>
  <c r="E46" i="2" s="1"/>
  <c r="C47" i="2" s="1"/>
  <c r="E47" i="2" s="1"/>
  <c r="C48" i="2" s="1"/>
  <c r="E48" i="2" s="1"/>
  <c r="C49" i="2" s="1"/>
  <c r="E49" i="2" s="1"/>
  <c r="C50" i="2" s="1"/>
  <c r="E50" i="2" s="1"/>
  <c r="C51" i="2" s="1"/>
  <c r="E51" i="2" s="1"/>
  <c r="C52" i="2" s="1"/>
  <c r="E52" i="2" s="1"/>
  <c r="C53" i="2" s="1"/>
  <c r="E53" i="2" s="1"/>
  <c r="C54" i="2" s="1"/>
  <c r="E54" i="2" s="1"/>
  <c r="C55" i="2" s="1"/>
  <c r="E55" i="2" s="1"/>
  <c r="C56" i="2" s="1"/>
  <c r="E56" i="2" s="1"/>
  <c r="C57" i="2" s="1"/>
  <c r="E57" i="2" s="1"/>
  <c r="C58" i="2" s="1"/>
  <c r="E58" i="2" s="1"/>
  <c r="C59" i="2" s="1"/>
  <c r="E59" i="2" s="1"/>
  <c r="C60" i="2" s="1"/>
  <c r="O112" i="2"/>
  <c r="D60" i="2" l="1"/>
  <c r="E60" i="2"/>
  <c r="F11" i="1"/>
  <c r="H7" i="1"/>
  <c r="H11" i="1" s="1"/>
</calcChain>
</file>

<file path=xl/sharedStrings.xml><?xml version="1.0" encoding="utf-8"?>
<sst xmlns="http://schemas.openxmlformats.org/spreadsheetml/2006/main" count="97" uniqueCount="66">
  <si>
    <t>* $115.6 million at 3/2020 per updated 10K spreadsheet less $2.1 million per month of amortization from 4/2020 - 6/2020</t>
  </si>
  <si>
    <t>Total Storm</t>
  </si>
  <si>
    <t>2019 GRC Requested 4 Year Storms</t>
  </si>
  <si>
    <t>2017 GRC Approved 6 Year Storm</t>
  </si>
  <si>
    <t>2017 GRC Approved 4 Year Storms</t>
  </si>
  <si>
    <t>Proposal 27 Yrs</t>
  </si>
  <si>
    <t>Amortization</t>
  </si>
  <si>
    <t>at 6/2020*</t>
  </si>
  <si>
    <t>Requested</t>
  </si>
  <si>
    <t>in GRC</t>
  </si>
  <si>
    <t>6/2020</t>
  </si>
  <si>
    <t>Life</t>
  </si>
  <si>
    <t>Description</t>
  </si>
  <si>
    <t>Under BR15</t>
  </si>
  <si>
    <t>Balance</t>
  </si>
  <si>
    <t>Life @</t>
  </si>
  <si>
    <t>Original</t>
  </si>
  <si>
    <t>Currently</t>
  </si>
  <si>
    <t xml:space="preserve"> to determine</t>
  </si>
  <si>
    <t>Remaining</t>
  </si>
  <si>
    <t>Used in GRC</t>
  </si>
  <si>
    <t>4/2019 Balance</t>
  </si>
  <si>
    <t>Apr - Jun amortizations</t>
  </si>
  <si>
    <t>3/2020 Balances Agrees to SS provided by Steve King</t>
  </si>
  <si>
    <t>GRC Unapproved Storm Amortization Requested</t>
  </si>
  <si>
    <t>2019 10K Balance</t>
  </si>
  <si>
    <t>4/2019 Balance Used to Calculate Amortization</t>
  </si>
  <si>
    <t>12/31/2018 EOP</t>
  </si>
  <si>
    <t>12/31/2018 AMA Unapproved</t>
  </si>
  <si>
    <t>Beginning</t>
  </si>
  <si>
    <t xml:space="preserve"> Storms</t>
  </si>
  <si>
    <t>Storms</t>
  </si>
  <si>
    <t>72 months</t>
  </si>
  <si>
    <t>18210311, 21, 41</t>
  </si>
  <si>
    <t>48 months</t>
  </si>
  <si>
    <t>Unapproved</t>
  </si>
  <si>
    <t>2020 Unapproved</t>
  </si>
  <si>
    <t>2019 Unapproved</t>
  </si>
  <si>
    <t>2018 Unapproved</t>
  </si>
  <si>
    <t>2017 Unapproved</t>
  </si>
  <si>
    <t>(c)</t>
  </si>
  <si>
    <t>(b)</t>
  </si>
  <si>
    <t>(a)</t>
  </si>
  <si>
    <t>Combined</t>
  </si>
  <si>
    <t>Month/Period</t>
  </si>
  <si>
    <t xml:space="preserve">Ending </t>
  </si>
  <si>
    <t>Monthly</t>
  </si>
  <si>
    <t>Total</t>
  </si>
  <si>
    <t>Amortization Schedule Approved Docket NO. UE-170033</t>
  </si>
  <si>
    <t>2019 GRC Approved</t>
  </si>
  <si>
    <t>ends December 18, 2021 (72 months)</t>
  </si>
  <si>
    <t>ends December 18, 2021 (48 months)</t>
  </si>
  <si>
    <t>2019 GRC Unapproved</t>
  </si>
  <si>
    <t xml:space="preserve">Amortization starts Dec 19, 2017 and </t>
  </si>
  <si>
    <t>10K Balance</t>
  </si>
  <si>
    <t>Used for Amort</t>
  </si>
  <si>
    <t>EOP</t>
  </si>
  <si>
    <t>AMA</t>
  </si>
  <si>
    <t xml:space="preserve"> Requested</t>
  </si>
  <si>
    <t>Category</t>
  </si>
  <si>
    <t xml:space="preserve">6-Year Storm Deferrals </t>
  </si>
  <si>
    <t xml:space="preserve">4-Year Storm Deferrals </t>
  </si>
  <si>
    <t>2019 GRC Amort</t>
  </si>
  <si>
    <t>Puget Sound Energy</t>
  </si>
  <si>
    <t>Storm Deferrals</t>
  </si>
  <si>
    <t>Annual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</si>
</sst>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41" fontId="0" fillId="0" borderId="0" xfId="0" applyNumberFormat="1"/>
    <xf numFmtId="42" fontId="0" fillId="0" borderId="1" xfId="0" applyNumberFormat="1" applyBorder="1" applyAlignment="1">
      <alignment horizontal="center"/>
    </xf>
    <xf numFmtId="41" fontId="0" fillId="0" borderId="2" xfId="0" applyNumberFormat="1" applyBorder="1"/>
    <xf numFmtId="4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2" fontId="0" fillId="0" borderId="0" xfId="0" applyNumberFormat="1" applyAlignment="1">
      <alignment horizontal="center"/>
    </xf>
    <xf numFmtId="0" fontId="1" fillId="0" borderId="3" xfId="0" applyFont="1" applyBorder="1" applyAlignment="1">
      <alignment horizontal="center"/>
    </xf>
    <xf numFmtId="17" fontId="1" fillId="0" borderId="3" xfId="0" quotePrefix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Fill="1"/>
    <xf numFmtId="0" fontId="0" fillId="0" borderId="0" xfId="0" applyFill="1"/>
    <xf numFmtId="6" fontId="2" fillId="0" borderId="0" xfId="0" applyNumberFormat="1" applyFont="1" applyFill="1"/>
    <xf numFmtId="164" fontId="0" fillId="0" borderId="0" xfId="0" applyNumberFormat="1" applyFont="1" applyFill="1"/>
    <xf numFmtId="164" fontId="2" fillId="0" borderId="0" xfId="0" applyNumberFormat="1" applyFont="1" applyFill="1"/>
    <xf numFmtId="17" fontId="2" fillId="0" borderId="0" xfId="0" applyNumberFormat="1" applyFont="1" applyFill="1"/>
    <xf numFmtId="17" fontId="2" fillId="0" borderId="0" xfId="0" applyNumberFormat="1" applyFont="1" applyFill="1" applyBorder="1"/>
    <xf numFmtId="164" fontId="2" fillId="2" borderId="0" xfId="0" applyNumberFormat="1" applyFont="1" applyFill="1"/>
    <xf numFmtId="14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Continuous"/>
    </xf>
    <xf numFmtId="0" fontId="4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" wrapText="1"/>
    </xf>
    <xf numFmtId="0" fontId="0" fillId="0" borderId="0" xfId="0" applyBorder="1"/>
    <xf numFmtId="0" fontId="0" fillId="0" borderId="0" xfId="0" applyFill="1" applyBorder="1"/>
    <xf numFmtId="0" fontId="2" fillId="0" borderId="0" xfId="0" applyFont="1" applyFill="1" applyBorder="1"/>
    <xf numFmtId="42" fontId="2" fillId="0" borderId="4" xfId="0" applyNumberFormat="1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41" fontId="2" fillId="0" borderId="0" xfId="0" applyNumberFormat="1" applyFont="1" applyFill="1"/>
    <xf numFmtId="42" fontId="2" fillId="0" borderId="0" xfId="0" applyNumberFormat="1" applyFont="1" applyFill="1"/>
    <xf numFmtId="0" fontId="0" fillId="0" borderId="3" xfId="0" applyBorder="1" applyAlignment="1">
      <alignment horizontal="centerContinuous"/>
    </xf>
    <xf numFmtId="14" fontId="2" fillId="0" borderId="0" xfId="0" applyNumberFormat="1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44" fontId="0" fillId="0" borderId="0" xfId="0" applyNumberFormat="1"/>
    <xf numFmtId="43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3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2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%20LEASE%20OP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2011%20Bgt\Units\11%20AOP_A_mod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Temporary%20Internet%20Files\Content.Outlook\S5M2I7E6\1&amp;2%20Section%203%202011%20AOP\Section%203\Section%203%20SpreadSheet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ower%20Costs\Resources\Coal\WEC%20Pricing%20Analysis\2012\Colstrip%201&amp;2%202012%20AOP%20Final%20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D5" t="str">
            <v>JAN</v>
          </cell>
          <cell r="E5" t="str">
            <v>FEB</v>
          </cell>
          <cell r="F5" t="str">
            <v>MAR</v>
          </cell>
          <cell r="G5" t="str">
            <v>APR</v>
          </cell>
          <cell r="H5" t="str">
            <v>MAY</v>
          </cell>
          <cell r="I5" t="str">
            <v>JUN</v>
          </cell>
          <cell r="J5" t="str">
            <v>JUL</v>
          </cell>
          <cell r="K5" t="str">
            <v>AUG</v>
          </cell>
          <cell r="L5" t="str">
            <v>SEP</v>
          </cell>
          <cell r="M5" t="str">
            <v>OCT</v>
          </cell>
          <cell r="N5" t="str">
            <v>NOV</v>
          </cell>
          <cell r="O5" t="str">
            <v>DEC</v>
          </cell>
        </row>
        <row r="9">
          <cell r="D9">
            <v>730168.91075395152</v>
          </cell>
          <cell r="E9">
            <v>679008.12546645221</v>
          </cell>
          <cell r="F9">
            <v>730210.35422799038</v>
          </cell>
          <cell r="G9">
            <v>711900</v>
          </cell>
          <cell r="H9">
            <v>439100</v>
          </cell>
          <cell r="I9">
            <v>565300</v>
          </cell>
          <cell r="J9">
            <v>742700</v>
          </cell>
          <cell r="K9">
            <v>743600</v>
          </cell>
          <cell r="L9">
            <v>727500</v>
          </cell>
          <cell r="M9">
            <v>733700</v>
          </cell>
          <cell r="N9">
            <v>670200</v>
          </cell>
          <cell r="O9">
            <v>659900</v>
          </cell>
        </row>
        <row r="71">
          <cell r="D71">
            <v>0</v>
          </cell>
          <cell r="E71">
            <v>0</v>
          </cell>
          <cell r="F71">
            <v>170000</v>
          </cell>
          <cell r="G71">
            <v>340000</v>
          </cell>
          <cell r="H71">
            <v>320000</v>
          </cell>
          <cell r="I71">
            <v>40000</v>
          </cell>
          <cell r="J71">
            <v>140000</v>
          </cell>
          <cell r="K71">
            <v>55000</v>
          </cell>
          <cell r="L71">
            <v>105000</v>
          </cell>
          <cell r="M71">
            <v>120000</v>
          </cell>
          <cell r="N71">
            <v>110000</v>
          </cell>
          <cell r="O71">
            <v>100000</v>
          </cell>
        </row>
        <row r="72">
          <cell r="D72">
            <v>57600</v>
          </cell>
          <cell r="E72">
            <v>43200</v>
          </cell>
          <cell r="F72">
            <v>4800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2400</v>
          </cell>
          <cell r="N72">
            <v>0</v>
          </cell>
          <cell r="O72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_Dscrp"/>
      <sheetName val="Data"/>
      <sheetName val="Haulage"/>
      <sheetName val="Draglines"/>
      <sheetName val="Quant"/>
      <sheetName val="Equip Hours"/>
      <sheetName val=" Labor Hrs"/>
      <sheetName val="Supply_Cost"/>
      <sheetName val="SALE_INV"/>
      <sheetName val="Dozer"/>
      <sheetName val="Hrs_by_acc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1 Budget Assumptions"/>
      <sheetName val="Area AB 2011"/>
      <sheetName val="Area AB 2012"/>
      <sheetName val="Area AB 2013 - 2020"/>
      <sheetName val="Area D 2011"/>
      <sheetName val="Area D 2012"/>
      <sheetName val="Area D 2013 - 2020"/>
      <sheetName val="Prod"/>
      <sheetName val="AB Equip. Hrs."/>
      <sheetName val="D Equip. Hrs."/>
      <sheetName val="Sales Vs. Inventory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2 1&amp;2 Staffing Summary"/>
      <sheetName val="2012 Budget Assumptions "/>
      <sheetName val="2012 Area AB BudgetSummary"/>
      <sheetName val="2013 Area AB Budget Summary"/>
      <sheetName val="2014-2021 Area AB Bdgt Summary"/>
      <sheetName val="2012 Area D Budget Summary"/>
      <sheetName val="2013 Area D Budget Summary"/>
      <sheetName val="2014 - 2021 Area D Bdgt Summary"/>
      <sheetName val="Area AB Productivity"/>
      <sheetName val="Area D Productivity"/>
      <sheetName val="Area AB Equipment Hrs. Summary"/>
      <sheetName val="Area D Equipment Hrs. Summary"/>
      <sheetName val="Area AB Sales Vs. Inventory"/>
      <sheetName val="Area D Sales Vs. Inventory"/>
      <sheetName val="2012 1&amp;2 Budget"/>
      <sheetName val="2013 1&amp;2 Budget"/>
      <sheetName val="2014 - 2021 1&amp;2 Budget"/>
      <sheetName val="SUM BY FUNC 2012"/>
      <sheetName val="2012 Variable AOP Budget"/>
      <sheetName val="SUM BY FUNC 2013"/>
      <sheetName val="SUM BY FUNC 2014-2021"/>
      <sheetName val="A&amp;G For 1&amp;2 AOP"/>
      <sheetName val="2012 1&amp;2 Capital Recap"/>
      <sheetName val="1&amp;2 2012 Capital Summary "/>
      <sheetName val="1&amp;2 2012 Cashflow"/>
      <sheetName val="1&amp;2 Capital Sched 2013 - 2021"/>
      <sheetName val="Environmental Charts"/>
      <sheetName val="2012 NFDL Summary"/>
      <sheetName val="2012 Reportable Incident Rate"/>
      <sheetName val="Outside Coal"/>
      <sheetName val="2012 Contract Basis"/>
      <sheetName val="Final Reclamtion"/>
      <sheetName val="Table of Content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G7" sqref="G7"/>
    </sheetView>
  </sheetViews>
  <sheetFormatPr defaultRowHeight="15" x14ac:dyDescent="0.25"/>
  <cols>
    <col min="1" max="1" width="31.140625" bestFit="1" customWidth="1"/>
    <col min="2" max="3" width="10.42578125" bestFit="1" customWidth="1"/>
    <col min="4" max="4" width="13.7109375" bestFit="1" customWidth="1"/>
    <col min="5" max="5" width="13.7109375" customWidth="1"/>
    <col min="6" max="8" width="13.7109375" bestFit="1" customWidth="1"/>
    <col min="9" max="9" width="15.28515625" bestFit="1" customWidth="1"/>
  </cols>
  <sheetData>
    <row r="1" spans="1:9" x14ac:dyDescent="0.25">
      <c r="E1" s="9" t="s">
        <v>21</v>
      </c>
    </row>
    <row r="2" spans="1:9" x14ac:dyDescent="0.25">
      <c r="E2" s="9" t="s">
        <v>20</v>
      </c>
    </row>
    <row r="3" spans="1:9" x14ac:dyDescent="0.25">
      <c r="B3" s="9"/>
      <c r="C3" s="9" t="s">
        <v>19</v>
      </c>
      <c r="E3" s="9" t="s">
        <v>18</v>
      </c>
      <c r="G3" s="9" t="s">
        <v>17</v>
      </c>
      <c r="H3" s="9" t="s">
        <v>6</v>
      </c>
    </row>
    <row r="4" spans="1:9" x14ac:dyDescent="0.25">
      <c r="B4" s="9" t="s">
        <v>16</v>
      </c>
      <c r="C4" s="9" t="s">
        <v>15</v>
      </c>
      <c r="D4" s="9" t="s">
        <v>14</v>
      </c>
      <c r="E4" s="9" t="s">
        <v>6</v>
      </c>
      <c r="F4" s="9" t="s">
        <v>14</v>
      </c>
      <c r="G4" s="9" t="s">
        <v>8</v>
      </c>
      <c r="H4" s="9" t="s">
        <v>13</v>
      </c>
    </row>
    <row r="5" spans="1:9" x14ac:dyDescent="0.25">
      <c r="A5" s="7" t="s">
        <v>12</v>
      </c>
      <c r="B5" s="8" t="s">
        <v>11</v>
      </c>
      <c r="C5" s="8" t="s">
        <v>10</v>
      </c>
      <c r="D5" s="7" t="s">
        <v>9</v>
      </c>
      <c r="E5" s="7" t="s">
        <v>8</v>
      </c>
      <c r="F5" s="7" t="s">
        <v>7</v>
      </c>
      <c r="G5" s="7" t="s">
        <v>6</v>
      </c>
      <c r="H5" s="7" t="s">
        <v>5</v>
      </c>
    </row>
    <row r="7" spans="1:9" x14ac:dyDescent="0.25">
      <c r="A7" t="s">
        <v>4</v>
      </c>
      <c r="B7" s="5">
        <v>4</v>
      </c>
      <c r="C7" s="5">
        <v>1.5</v>
      </c>
      <c r="D7" s="6">
        <f>Storm!E24</f>
        <v>48216344.220000006</v>
      </c>
      <c r="E7" s="6">
        <f>Storm!E28</f>
        <v>42795830.500000007</v>
      </c>
      <c r="F7" s="6">
        <f>Storm!E42</f>
        <v>23824032.480000012</v>
      </c>
      <c r="G7" s="6">
        <f>SUM(Storm!D41:D52)</f>
        <v>16261541.159999998</v>
      </c>
      <c r="H7" s="6">
        <f>F7/27</f>
        <v>882371.57333333371</v>
      </c>
      <c r="I7" s="39"/>
    </row>
    <row r="8" spans="1:9" x14ac:dyDescent="0.25">
      <c r="A8" t="s">
        <v>3</v>
      </c>
      <c r="B8" s="5">
        <v>6</v>
      </c>
      <c r="C8" s="5">
        <v>3</v>
      </c>
      <c r="D8" s="4">
        <f>Storm!L24</f>
        <v>45531110.070967764</v>
      </c>
      <c r="E8" s="4">
        <f>Storm!L28</f>
        <v>42510650.47096777</v>
      </c>
      <c r="F8" s="4">
        <f>Storm!L42</f>
        <v>31939041.87096779</v>
      </c>
      <c r="G8" s="4">
        <f>SUM(Storm!K41:K52)</f>
        <v>9061378.8000000026</v>
      </c>
      <c r="H8" s="4">
        <f>F8/27</f>
        <v>1182927.4767025108</v>
      </c>
      <c r="I8" s="39"/>
    </row>
    <row r="9" spans="1:9" x14ac:dyDescent="0.25">
      <c r="A9" t="s">
        <v>2</v>
      </c>
      <c r="B9" s="5">
        <v>4</v>
      </c>
      <c r="C9" s="5">
        <v>4</v>
      </c>
      <c r="D9" s="4">
        <f>Storm!S24</f>
        <v>24582611.939999998</v>
      </c>
      <c r="E9" s="4">
        <f>Storm!S28</f>
        <v>54085071.359999999</v>
      </c>
      <c r="F9" s="4">
        <f>Storm!S39</f>
        <v>53468600.519999996</v>
      </c>
      <c r="G9" s="4">
        <f>Storm!S28/4</f>
        <v>13521267.84</v>
      </c>
      <c r="H9" s="4">
        <f>F9/27</f>
        <v>1980318.5377777775</v>
      </c>
      <c r="I9" s="39"/>
    </row>
    <row r="10" spans="1:9" x14ac:dyDescent="0.25">
      <c r="D10" s="3"/>
      <c r="E10" s="3"/>
      <c r="F10" s="3"/>
      <c r="G10" s="3"/>
      <c r="H10" s="3"/>
    </row>
    <row r="11" spans="1:9" ht="15.75" thickBot="1" x14ac:dyDescent="0.3">
      <c r="A11" t="s">
        <v>1</v>
      </c>
      <c r="D11" s="2">
        <f>SUM(D7:D10)</f>
        <v>118330066.23096776</v>
      </c>
      <c r="E11" s="2">
        <f>SUM(E7:E10)</f>
        <v>139391552.33096778</v>
      </c>
      <c r="F11" s="2">
        <f>SUM(F7:F10)</f>
        <v>109231674.87096781</v>
      </c>
      <c r="G11" s="2">
        <f>SUM(G7:G10)</f>
        <v>38844187.799999997</v>
      </c>
      <c r="H11" s="2">
        <f>SUM(H7:H10)</f>
        <v>4045617.5878136223</v>
      </c>
    </row>
    <row r="12" spans="1:9" ht="15.75" thickTop="1" x14ac:dyDescent="0.25">
      <c r="D12" s="1"/>
      <c r="E12" s="1"/>
      <c r="F12" s="1"/>
      <c r="G12" s="1"/>
      <c r="H12" s="1"/>
    </row>
    <row r="13" spans="1:9" x14ac:dyDescent="0.25">
      <c r="D13" s="1"/>
      <c r="E13" s="1"/>
      <c r="F13" s="1"/>
      <c r="G13" s="1"/>
      <c r="H13" s="1"/>
    </row>
    <row r="14" spans="1:9" x14ac:dyDescent="0.25">
      <c r="A14" t="s">
        <v>0</v>
      </c>
      <c r="D14" s="1"/>
      <c r="E14" s="1"/>
      <c r="F14" s="1"/>
      <c r="G14" s="1"/>
      <c r="H14" s="1"/>
    </row>
    <row r="15" spans="1:9" x14ac:dyDescent="0.25">
      <c r="D15" s="1"/>
      <c r="E15" s="1"/>
      <c r="F15" s="1"/>
      <c r="G15" s="1"/>
      <c r="H15" s="1"/>
    </row>
    <row r="16" spans="1:9" x14ac:dyDescent="0.25">
      <c r="D16" s="1"/>
      <c r="E16" s="1"/>
      <c r="F16" s="1"/>
      <c r="G16" s="1"/>
      <c r="H16" s="1"/>
    </row>
    <row r="17" spans="4:8" x14ac:dyDescent="0.25">
      <c r="D17" s="1"/>
      <c r="E17" s="1"/>
      <c r="F17" s="1"/>
      <c r="G17" s="1"/>
      <c r="H17" s="1"/>
    </row>
    <row r="18" spans="4:8" x14ac:dyDescent="0.25">
      <c r="D18" s="1"/>
      <c r="E18" s="1"/>
      <c r="F18" s="1"/>
      <c r="G18" s="1"/>
      <c r="H18" s="1"/>
    </row>
    <row r="19" spans="4:8" x14ac:dyDescent="0.25">
      <c r="D19" s="1"/>
      <c r="E19" s="1"/>
      <c r="F19" s="1"/>
      <c r="G19" s="1"/>
      <c r="H19" s="1"/>
    </row>
    <row r="20" spans="4:8" x14ac:dyDescent="0.25">
      <c r="D20" s="1"/>
      <c r="E20" s="1"/>
      <c r="F20" s="1"/>
      <c r="G20" s="1"/>
      <c r="H20" s="1"/>
    </row>
    <row r="21" spans="4:8" x14ac:dyDescent="0.25">
      <c r="D21" s="1"/>
      <c r="E21" s="1"/>
      <c r="F21" s="1"/>
      <c r="G21" s="1"/>
      <c r="H21" s="1"/>
    </row>
    <row r="22" spans="4:8" x14ac:dyDescent="0.25">
      <c r="D22" s="1"/>
      <c r="E22" s="1"/>
      <c r="F22" s="1"/>
      <c r="G22" s="1"/>
      <c r="H22" s="1"/>
    </row>
    <row r="23" spans="4:8" x14ac:dyDescent="0.25">
      <c r="D23" s="1"/>
      <c r="E23" s="1"/>
      <c r="F23" s="1"/>
      <c r="G23" s="1"/>
      <c r="H23" s="1"/>
    </row>
    <row r="24" spans="4:8" x14ac:dyDescent="0.25">
      <c r="D24" s="1"/>
      <c r="E24" s="1"/>
      <c r="F24" s="1"/>
      <c r="G24" s="1"/>
      <c r="H24" s="1"/>
    </row>
    <row r="25" spans="4:8" x14ac:dyDescent="0.25">
      <c r="D25" s="1"/>
      <c r="E25" s="1"/>
      <c r="F25" s="1"/>
      <c r="G25" s="1"/>
      <c r="H25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4"/>
  <sheetViews>
    <sheetView tabSelected="1" zoomScale="90" zoomScaleNormal="90" workbookViewId="0">
      <pane ySplit="10" topLeftCell="A36" activePane="bottomLeft" state="frozen"/>
      <selection activeCell="I12" sqref="I12"/>
      <selection pane="bottomLeft" activeCell="V42" sqref="V42"/>
    </sheetView>
  </sheetViews>
  <sheetFormatPr defaultColWidth="8.85546875" defaultRowHeight="15" x14ac:dyDescent="0.25"/>
  <cols>
    <col min="1" max="1" width="13.42578125" style="10" customWidth="1"/>
    <col min="2" max="2" width="2.5703125" style="10" customWidth="1"/>
    <col min="3" max="3" width="13.7109375" style="10" bestFit="1" customWidth="1"/>
    <col min="4" max="4" width="12.5703125" style="10" bestFit="1" customWidth="1"/>
    <col min="5" max="5" width="13.28515625" style="11" customWidth="1"/>
    <col min="6" max="6" width="2.7109375" style="11" customWidth="1"/>
    <col min="7" max="7" width="2.28515625" style="11" customWidth="1"/>
    <col min="8" max="9" width="8.85546875" style="11"/>
    <col min="10" max="10" width="12.140625" style="11" bestFit="1" customWidth="1"/>
    <col min="11" max="11" width="11.7109375" style="11" bestFit="1" customWidth="1"/>
    <col min="12" max="12" width="12.140625" style="11" bestFit="1" customWidth="1"/>
    <col min="15" max="19" width="15.28515625" style="10" bestFit="1" customWidth="1"/>
    <col min="20" max="22" width="14.42578125" customWidth="1"/>
  </cols>
  <sheetData>
    <row r="1" spans="1:22" x14ac:dyDescent="0.25">
      <c r="A1" s="32" t="s">
        <v>63</v>
      </c>
      <c r="H1" s="32" t="s">
        <v>63</v>
      </c>
      <c r="I1" s="10"/>
      <c r="J1" s="10"/>
      <c r="K1" s="10"/>
      <c r="P1" s="25" t="s">
        <v>6</v>
      </c>
      <c r="Q1" s="38">
        <v>43465</v>
      </c>
      <c r="R1" s="38">
        <v>43465</v>
      </c>
      <c r="S1" s="37">
        <v>43585</v>
      </c>
      <c r="T1" s="37">
        <v>43830</v>
      </c>
      <c r="U1" s="37">
        <v>44012</v>
      </c>
      <c r="V1" s="37" t="s">
        <v>62</v>
      </c>
    </row>
    <row r="2" spans="1:22" x14ac:dyDescent="0.25">
      <c r="A2" s="32" t="s">
        <v>61</v>
      </c>
      <c r="H2" s="32" t="s">
        <v>60</v>
      </c>
      <c r="I2" s="10"/>
      <c r="J2" s="10"/>
      <c r="K2" s="10"/>
      <c r="N2" s="36" t="s">
        <v>59</v>
      </c>
      <c r="O2" s="23"/>
      <c r="P2" s="21" t="s">
        <v>58</v>
      </c>
      <c r="Q2" s="21" t="s">
        <v>57</v>
      </c>
      <c r="R2" s="21" t="s">
        <v>56</v>
      </c>
      <c r="S2" s="21" t="s">
        <v>55</v>
      </c>
      <c r="T2" s="21" t="s">
        <v>54</v>
      </c>
      <c r="U2" s="21" t="s">
        <v>14</v>
      </c>
      <c r="V2" s="21" t="s">
        <v>8</v>
      </c>
    </row>
    <row r="3" spans="1:22" x14ac:dyDescent="0.25">
      <c r="A3" s="32" t="s">
        <v>53</v>
      </c>
      <c r="H3" s="32" t="s">
        <v>53</v>
      </c>
      <c r="I3" s="10"/>
      <c r="J3" s="10"/>
      <c r="K3" s="10"/>
      <c r="N3" t="s">
        <v>52</v>
      </c>
      <c r="P3" s="35">
        <f>S105</f>
        <v>13521267.84</v>
      </c>
      <c r="Q3" s="35">
        <f>S101</f>
        <v>13002509.27125</v>
      </c>
      <c r="R3" s="35">
        <f>S102</f>
        <v>24582611.939999998</v>
      </c>
      <c r="S3" s="35">
        <f>S28</f>
        <v>54085071.359999999</v>
      </c>
      <c r="T3" s="35">
        <f>S36</f>
        <v>53468600.519999996</v>
      </c>
      <c r="U3" s="35">
        <f>S39</f>
        <v>53468600.519999996</v>
      </c>
      <c r="V3" s="35">
        <f>S105</f>
        <v>13521267.84</v>
      </c>
    </row>
    <row r="4" spans="1:22" x14ac:dyDescent="0.25">
      <c r="A4" s="32" t="s">
        <v>51</v>
      </c>
      <c r="H4" s="32" t="s">
        <v>50</v>
      </c>
      <c r="I4" s="10"/>
      <c r="J4" s="10"/>
      <c r="K4" s="10"/>
      <c r="N4" t="s">
        <v>49</v>
      </c>
      <c r="P4" s="34">
        <f>SUM(D41:D52)+SUM(K41:K52)</f>
        <v>25322919.960000001</v>
      </c>
      <c r="Q4" s="34">
        <f>(E12+E24+SUM(E13:E23)*2)/24+(L12+L24+SUM(L13:L23)*2)/24</f>
        <v>106408914.27096774</v>
      </c>
      <c r="R4" s="34">
        <f>E24+L24</f>
        <v>93747454.290967762</v>
      </c>
      <c r="S4" s="34">
        <f>E28+L28</f>
        <v>85306480.97096777</v>
      </c>
      <c r="T4" s="34">
        <f>E36+L36</f>
        <v>68424534.330967784</v>
      </c>
      <c r="U4" s="34">
        <f>E42+L42</f>
        <v>55763074.350967802</v>
      </c>
      <c r="V4" s="34">
        <f>SUM(D41:D52,K41:K52)</f>
        <v>25322919.959999982</v>
      </c>
    </row>
    <row r="5" spans="1:22" ht="15.75" thickBot="1" x14ac:dyDescent="0.3">
      <c r="A5" s="33" t="s">
        <v>48</v>
      </c>
      <c r="H5" s="33" t="s">
        <v>48</v>
      </c>
      <c r="I5" s="32"/>
      <c r="J5" s="10"/>
      <c r="K5" s="10"/>
      <c r="N5" t="s">
        <v>47</v>
      </c>
      <c r="P5" s="31">
        <f t="shared" ref="P5:V5" si="0">SUM(P3:P4)</f>
        <v>38844187.799999997</v>
      </c>
      <c r="Q5" s="31">
        <f t="shared" si="0"/>
        <v>119411423.54221773</v>
      </c>
      <c r="R5" s="31">
        <f t="shared" si="0"/>
        <v>118330066.23096776</v>
      </c>
      <c r="S5" s="31">
        <f t="shared" si="0"/>
        <v>139391552.33096778</v>
      </c>
      <c r="T5" s="31">
        <f t="shared" si="0"/>
        <v>121893134.85096778</v>
      </c>
      <c r="U5" s="31">
        <f t="shared" si="0"/>
        <v>109231674.87096781</v>
      </c>
      <c r="V5" s="31">
        <f t="shared" si="0"/>
        <v>38844187.799999982</v>
      </c>
    </row>
    <row r="6" spans="1:22" ht="15.75" thickTop="1" x14ac:dyDescent="0.25">
      <c r="A6" s="30"/>
      <c r="B6" s="30"/>
      <c r="C6" s="27"/>
      <c r="D6" s="25"/>
      <c r="E6" s="29"/>
      <c r="F6" s="29"/>
      <c r="G6" s="29"/>
      <c r="H6" s="30"/>
      <c r="I6" s="30"/>
      <c r="J6" s="27"/>
      <c r="K6" s="25"/>
      <c r="L6" s="29"/>
      <c r="M6" s="28"/>
      <c r="N6" s="28"/>
      <c r="O6" s="27"/>
      <c r="P6" s="27"/>
      <c r="Q6" s="27"/>
      <c r="R6" s="27"/>
      <c r="S6" s="27"/>
    </row>
    <row r="7" spans="1:22" x14ac:dyDescent="0.25">
      <c r="C7" s="19" t="s">
        <v>29</v>
      </c>
      <c r="D7" s="19" t="s">
        <v>46</v>
      </c>
      <c r="E7" s="25" t="s">
        <v>45</v>
      </c>
      <c r="H7" s="10"/>
      <c r="I7" s="10"/>
      <c r="J7" s="19" t="s">
        <v>29</v>
      </c>
      <c r="K7" s="19" t="s">
        <v>46</v>
      </c>
      <c r="L7" s="25" t="s">
        <v>45</v>
      </c>
      <c r="O7" s="19"/>
      <c r="P7" s="19"/>
      <c r="Q7" s="19"/>
      <c r="R7" s="19"/>
      <c r="S7" s="19"/>
    </row>
    <row r="8" spans="1:22" x14ac:dyDescent="0.25">
      <c r="A8" s="26" t="s">
        <v>44</v>
      </c>
      <c r="B8" s="26"/>
      <c r="C8" s="25" t="s">
        <v>14</v>
      </c>
      <c r="D8" s="25" t="s">
        <v>6</v>
      </c>
      <c r="E8" s="25" t="s">
        <v>14</v>
      </c>
      <c r="H8" s="26" t="s">
        <v>44</v>
      </c>
      <c r="I8" s="26"/>
      <c r="J8" s="25" t="s">
        <v>14</v>
      </c>
      <c r="K8" s="25" t="s">
        <v>6</v>
      </c>
      <c r="L8" s="25" t="s">
        <v>14</v>
      </c>
      <c r="O8" s="25">
        <v>18210331</v>
      </c>
      <c r="P8" s="25">
        <v>18210351</v>
      </c>
      <c r="Q8" s="25">
        <v>18210361</v>
      </c>
      <c r="R8" s="25">
        <v>18210371</v>
      </c>
      <c r="S8" s="25" t="s">
        <v>43</v>
      </c>
    </row>
    <row r="9" spans="1:22" x14ac:dyDescent="0.25">
      <c r="A9" s="26"/>
      <c r="B9" s="26"/>
      <c r="C9" s="25" t="s">
        <v>42</v>
      </c>
      <c r="D9" s="25" t="s">
        <v>41</v>
      </c>
      <c r="E9" s="25" t="s">
        <v>40</v>
      </c>
      <c r="H9" s="26"/>
      <c r="I9" s="26"/>
      <c r="J9" s="25" t="s">
        <v>42</v>
      </c>
      <c r="K9" s="25" t="s">
        <v>41</v>
      </c>
      <c r="L9" s="25" t="s">
        <v>40</v>
      </c>
      <c r="O9" s="25" t="s">
        <v>39</v>
      </c>
      <c r="P9" s="25" t="s">
        <v>38</v>
      </c>
      <c r="Q9" s="25" t="s">
        <v>37</v>
      </c>
      <c r="R9" s="25" t="s">
        <v>36</v>
      </c>
      <c r="S9" s="25" t="s">
        <v>35</v>
      </c>
      <c r="U9" s="25" t="s">
        <v>35</v>
      </c>
      <c r="V9" s="25" t="s">
        <v>65</v>
      </c>
    </row>
    <row r="10" spans="1:22" x14ac:dyDescent="0.25">
      <c r="A10" s="23"/>
      <c r="B10" s="23"/>
      <c r="C10" s="21"/>
      <c r="D10" s="21" t="s">
        <v>34</v>
      </c>
      <c r="E10" s="24" t="s">
        <v>33</v>
      </c>
      <c r="H10" s="23"/>
      <c r="I10" s="23"/>
      <c r="J10" s="21"/>
      <c r="K10" s="21" t="s">
        <v>32</v>
      </c>
      <c r="L10" s="22">
        <v>18210281</v>
      </c>
      <c r="O10" s="21" t="s">
        <v>31</v>
      </c>
      <c r="P10" s="21" t="s">
        <v>31</v>
      </c>
      <c r="Q10" s="21" t="s">
        <v>31</v>
      </c>
      <c r="R10" s="21" t="s">
        <v>30</v>
      </c>
      <c r="S10" s="21" t="s">
        <v>64</v>
      </c>
      <c r="T10" s="25" t="s">
        <v>6</v>
      </c>
      <c r="U10" s="25" t="s">
        <v>14</v>
      </c>
      <c r="V10" s="25" t="s">
        <v>6</v>
      </c>
    </row>
    <row r="11" spans="1:22" x14ac:dyDescent="0.25">
      <c r="A11" s="20" t="s">
        <v>29</v>
      </c>
      <c r="D11" s="19"/>
      <c r="H11" s="20" t="s">
        <v>29</v>
      </c>
      <c r="I11" s="10"/>
      <c r="J11" s="10"/>
      <c r="K11" s="19"/>
    </row>
    <row r="12" spans="1:22" x14ac:dyDescent="0.25">
      <c r="A12" s="15">
        <v>43100</v>
      </c>
      <c r="B12" s="15"/>
      <c r="C12" s="14">
        <v>65046164.859999999</v>
      </c>
      <c r="D12" s="12">
        <f>ROUND(+(1355128)*0.419354838709677,2)</f>
        <v>568279.48</v>
      </c>
      <c r="E12" s="13">
        <f t="shared" ref="E12:E43" si="1">+C12-D12</f>
        <v>64477885.380000003</v>
      </c>
      <c r="H12" s="15">
        <v>43100</v>
      </c>
      <c r="I12" s="15"/>
      <c r="J12" s="14">
        <f>54909150</f>
        <v>54909150</v>
      </c>
      <c r="K12" s="12">
        <f>+(755115)*0.419354838709677</f>
        <v>316661.12903225777</v>
      </c>
      <c r="L12" s="13">
        <f t="shared" ref="L12:L43" si="2">+J12-K12</f>
        <v>54592488.870967746</v>
      </c>
      <c r="N12" s="15">
        <v>43100</v>
      </c>
      <c r="O12" s="14">
        <v>9437656.25</v>
      </c>
      <c r="P12" s="14"/>
      <c r="Q12" s="14"/>
      <c r="R12" s="14"/>
      <c r="S12" s="14">
        <f t="shared" ref="S12:S39" si="3">SUM(O12:R12)</f>
        <v>9437656.25</v>
      </c>
      <c r="T12" s="14"/>
      <c r="U12" s="14"/>
      <c r="V12" s="14"/>
    </row>
    <row r="13" spans="1:22" x14ac:dyDescent="0.25">
      <c r="A13" s="15">
        <v>43131</v>
      </c>
      <c r="B13" s="15"/>
      <c r="C13" s="14">
        <f t="shared" ref="C13:C60" si="4">+E12</f>
        <v>64477885.380000003</v>
      </c>
      <c r="D13" s="12">
        <v>1355128.43</v>
      </c>
      <c r="E13" s="13">
        <f t="shared" si="1"/>
        <v>63122756.950000003</v>
      </c>
      <c r="H13" s="15">
        <v>43131</v>
      </c>
      <c r="I13" s="15"/>
      <c r="J13" s="14">
        <f t="shared" ref="J13:J44" si="5">+L12</f>
        <v>54592488.870967746</v>
      </c>
      <c r="K13" s="12">
        <v>755114.9</v>
      </c>
      <c r="L13" s="13">
        <f t="shared" si="2"/>
        <v>53837373.970967747</v>
      </c>
      <c r="N13" s="15">
        <v>43131</v>
      </c>
      <c r="O13" s="14">
        <v>12336039.66</v>
      </c>
      <c r="P13" s="14"/>
      <c r="Q13" s="14"/>
      <c r="R13" s="14"/>
      <c r="S13" s="14">
        <f t="shared" si="3"/>
        <v>12336039.66</v>
      </c>
      <c r="T13" s="14"/>
      <c r="U13" s="14"/>
      <c r="V13" s="14"/>
    </row>
    <row r="14" spans="1:22" x14ac:dyDescent="0.25">
      <c r="A14" s="15">
        <v>43159</v>
      </c>
      <c r="B14" s="15"/>
      <c r="C14" s="14">
        <f t="shared" si="4"/>
        <v>63122756.950000003</v>
      </c>
      <c r="D14" s="12">
        <v>1355128.43</v>
      </c>
      <c r="E14" s="13">
        <f t="shared" si="1"/>
        <v>61767628.520000003</v>
      </c>
      <c r="H14" s="15">
        <v>43159</v>
      </c>
      <c r="I14" s="15"/>
      <c r="J14" s="14">
        <f t="shared" si="5"/>
        <v>53837373.970967747</v>
      </c>
      <c r="K14" s="12">
        <v>755114.9</v>
      </c>
      <c r="L14" s="13">
        <f t="shared" si="2"/>
        <v>53082259.070967749</v>
      </c>
      <c r="N14" s="15">
        <v>43159</v>
      </c>
      <c r="O14" s="14">
        <v>12494253.279999999</v>
      </c>
      <c r="P14" s="14"/>
      <c r="Q14" s="14"/>
      <c r="R14" s="14"/>
      <c r="S14" s="14">
        <f t="shared" si="3"/>
        <v>12494253.279999999</v>
      </c>
      <c r="T14" s="14"/>
      <c r="U14" s="14"/>
      <c r="V14" s="14"/>
    </row>
    <row r="15" spans="1:22" x14ac:dyDescent="0.25">
      <c r="A15" s="15">
        <v>43190</v>
      </c>
      <c r="B15" s="15"/>
      <c r="C15" s="14">
        <f t="shared" si="4"/>
        <v>61767628.520000003</v>
      </c>
      <c r="D15" s="12">
        <v>1355128.43</v>
      </c>
      <c r="E15" s="13">
        <f t="shared" si="1"/>
        <v>60412500.090000004</v>
      </c>
      <c r="H15" s="15">
        <v>43190</v>
      </c>
      <c r="I15" s="15"/>
      <c r="J15" s="14">
        <f t="shared" si="5"/>
        <v>53082259.070967749</v>
      </c>
      <c r="K15" s="12">
        <v>755114.9</v>
      </c>
      <c r="L15" s="13">
        <f t="shared" si="2"/>
        <v>52327144.17096775</v>
      </c>
      <c r="N15" s="15">
        <v>43190</v>
      </c>
      <c r="O15" s="14">
        <v>12565379.529999999</v>
      </c>
      <c r="P15" s="14"/>
      <c r="Q15" s="14"/>
      <c r="R15" s="14"/>
      <c r="S15" s="14">
        <f t="shared" si="3"/>
        <v>12565379.529999999</v>
      </c>
      <c r="T15" s="14"/>
      <c r="U15" s="14"/>
      <c r="V15" s="14"/>
    </row>
    <row r="16" spans="1:22" x14ac:dyDescent="0.25">
      <c r="A16" s="15">
        <v>43220</v>
      </c>
      <c r="B16" s="18"/>
      <c r="C16" s="14">
        <f t="shared" si="4"/>
        <v>60412500.090000004</v>
      </c>
      <c r="D16" s="12">
        <v>1355128.43</v>
      </c>
      <c r="E16" s="13">
        <f t="shared" si="1"/>
        <v>59057371.660000004</v>
      </c>
      <c r="H16" s="15">
        <v>43220</v>
      </c>
      <c r="I16" s="18"/>
      <c r="J16" s="14">
        <f t="shared" si="5"/>
        <v>52327144.17096775</v>
      </c>
      <c r="K16" s="12">
        <v>755114.9</v>
      </c>
      <c r="L16" s="13">
        <f t="shared" si="2"/>
        <v>51572029.270967752</v>
      </c>
      <c r="N16" s="15">
        <v>43220</v>
      </c>
      <c r="O16" s="14">
        <v>12668753.01</v>
      </c>
      <c r="P16" s="14"/>
      <c r="Q16" s="14"/>
      <c r="R16" s="14"/>
      <c r="S16" s="14">
        <f t="shared" si="3"/>
        <v>12668753.01</v>
      </c>
      <c r="T16" s="14"/>
      <c r="U16" s="14"/>
      <c r="V16" s="14"/>
    </row>
    <row r="17" spans="1:22" x14ac:dyDescent="0.25">
      <c r="A17" s="15">
        <v>43251</v>
      </c>
      <c r="B17" s="15"/>
      <c r="C17" s="14">
        <f t="shared" si="4"/>
        <v>59057371.660000004</v>
      </c>
      <c r="D17" s="12">
        <v>1355128.43</v>
      </c>
      <c r="E17" s="13">
        <f t="shared" si="1"/>
        <v>57702243.230000004</v>
      </c>
      <c r="H17" s="15">
        <v>43251</v>
      </c>
      <c r="I17" s="15"/>
      <c r="J17" s="14">
        <f t="shared" si="5"/>
        <v>51572029.270967752</v>
      </c>
      <c r="K17" s="12">
        <v>755114.9</v>
      </c>
      <c r="L17" s="13">
        <f t="shared" si="2"/>
        <v>50816914.370967753</v>
      </c>
      <c r="N17" s="15">
        <v>43251</v>
      </c>
      <c r="O17" s="14">
        <v>12681893.720000001</v>
      </c>
      <c r="P17" s="14"/>
      <c r="Q17" s="14"/>
      <c r="R17" s="14"/>
      <c r="S17" s="14">
        <f t="shared" si="3"/>
        <v>12681893.720000001</v>
      </c>
      <c r="T17" s="14"/>
      <c r="U17" s="14"/>
      <c r="V17" s="14"/>
    </row>
    <row r="18" spans="1:22" x14ac:dyDescent="0.25">
      <c r="A18" s="15">
        <v>43281</v>
      </c>
      <c r="B18" s="15"/>
      <c r="C18" s="14">
        <f t="shared" si="4"/>
        <v>57702243.230000004</v>
      </c>
      <c r="D18" s="12">
        <v>1355128.43</v>
      </c>
      <c r="E18" s="13">
        <f t="shared" si="1"/>
        <v>56347114.800000004</v>
      </c>
      <c r="H18" s="15">
        <v>43281</v>
      </c>
      <c r="I18" s="15"/>
      <c r="J18" s="14">
        <f t="shared" si="5"/>
        <v>50816914.370967753</v>
      </c>
      <c r="K18" s="12">
        <v>755114.9</v>
      </c>
      <c r="L18" s="13">
        <f t="shared" si="2"/>
        <v>50061799.470967755</v>
      </c>
      <c r="N18" s="15">
        <v>43281</v>
      </c>
      <c r="O18" s="14">
        <v>12717824.810000001</v>
      </c>
      <c r="P18" s="14"/>
      <c r="Q18" s="14"/>
      <c r="R18" s="14"/>
      <c r="S18" s="14">
        <f t="shared" si="3"/>
        <v>12717824.810000001</v>
      </c>
      <c r="T18" s="14"/>
      <c r="U18" s="14"/>
      <c r="V18" s="14"/>
    </row>
    <row r="19" spans="1:22" x14ac:dyDescent="0.25">
      <c r="A19" s="15">
        <v>43312</v>
      </c>
      <c r="B19" s="15"/>
      <c r="C19" s="14">
        <f t="shared" si="4"/>
        <v>56347114.800000004</v>
      </c>
      <c r="D19" s="12">
        <v>1355128.43</v>
      </c>
      <c r="E19" s="13">
        <f t="shared" si="1"/>
        <v>54991986.370000005</v>
      </c>
      <c r="H19" s="15">
        <v>43312</v>
      </c>
      <c r="I19" s="15"/>
      <c r="J19" s="14">
        <f t="shared" si="5"/>
        <v>50061799.470967755</v>
      </c>
      <c r="K19" s="12">
        <v>755114.9</v>
      </c>
      <c r="L19" s="13">
        <f t="shared" si="2"/>
        <v>49306684.570967756</v>
      </c>
      <c r="N19" s="15">
        <v>43312</v>
      </c>
      <c r="O19" s="14">
        <v>12720858.83</v>
      </c>
      <c r="P19" s="14"/>
      <c r="Q19" s="14"/>
      <c r="R19" s="14"/>
      <c r="S19" s="14">
        <f t="shared" si="3"/>
        <v>12720858.83</v>
      </c>
      <c r="T19" s="14"/>
      <c r="U19" s="14"/>
      <c r="V19" s="14"/>
    </row>
    <row r="20" spans="1:22" x14ac:dyDescent="0.25">
      <c r="A20" s="15">
        <v>43343</v>
      </c>
      <c r="B20" s="15"/>
      <c r="C20" s="14">
        <f t="shared" si="4"/>
        <v>54991986.370000005</v>
      </c>
      <c r="D20" s="12">
        <v>1355128.43</v>
      </c>
      <c r="E20" s="13">
        <f t="shared" si="1"/>
        <v>53636857.940000005</v>
      </c>
      <c r="H20" s="15">
        <v>43343</v>
      </c>
      <c r="I20" s="15"/>
      <c r="J20" s="14">
        <f t="shared" si="5"/>
        <v>49306684.570967756</v>
      </c>
      <c r="K20" s="12">
        <v>755114.9</v>
      </c>
      <c r="L20" s="13">
        <f t="shared" si="2"/>
        <v>48551569.670967758</v>
      </c>
      <c r="N20" s="15">
        <v>43343</v>
      </c>
      <c r="O20" s="14">
        <v>12711399.300000001</v>
      </c>
      <c r="P20" s="14"/>
      <c r="Q20" s="14"/>
      <c r="R20" s="14"/>
      <c r="S20" s="14">
        <f t="shared" si="3"/>
        <v>12711399.300000001</v>
      </c>
      <c r="T20" s="14"/>
      <c r="U20" s="14"/>
      <c r="V20" s="14"/>
    </row>
    <row r="21" spans="1:22" x14ac:dyDescent="0.25">
      <c r="A21" s="15">
        <v>43373</v>
      </c>
      <c r="B21" s="15"/>
      <c r="C21" s="14">
        <f t="shared" si="4"/>
        <v>53636857.940000005</v>
      </c>
      <c r="D21" s="12">
        <v>1355128.43</v>
      </c>
      <c r="E21" s="13">
        <f t="shared" si="1"/>
        <v>52281729.510000005</v>
      </c>
      <c r="H21" s="15">
        <v>43373</v>
      </c>
      <c r="I21" s="15"/>
      <c r="J21" s="14">
        <f t="shared" si="5"/>
        <v>48551569.670967758</v>
      </c>
      <c r="K21" s="12">
        <v>755114.9</v>
      </c>
      <c r="L21" s="13">
        <f t="shared" si="2"/>
        <v>47796454.770967759</v>
      </c>
      <c r="N21" s="15">
        <v>43373</v>
      </c>
      <c r="O21" s="14">
        <v>12707858.34</v>
      </c>
      <c r="P21" s="14"/>
      <c r="Q21" s="14"/>
      <c r="R21" s="14"/>
      <c r="S21" s="14">
        <f t="shared" si="3"/>
        <v>12707858.34</v>
      </c>
      <c r="T21" s="14"/>
      <c r="U21" s="14"/>
      <c r="V21" s="14"/>
    </row>
    <row r="22" spans="1:22" x14ac:dyDescent="0.25">
      <c r="A22" s="15">
        <v>43404</v>
      </c>
      <c r="B22" s="15"/>
      <c r="C22" s="14">
        <f t="shared" si="4"/>
        <v>52281729.510000005</v>
      </c>
      <c r="D22" s="12">
        <v>1355128.43</v>
      </c>
      <c r="E22" s="13">
        <f t="shared" si="1"/>
        <v>50926601.080000006</v>
      </c>
      <c r="H22" s="15">
        <v>43404</v>
      </c>
      <c r="I22" s="15"/>
      <c r="J22" s="14">
        <f t="shared" si="5"/>
        <v>47796454.770967759</v>
      </c>
      <c r="K22" s="12">
        <v>755114.9</v>
      </c>
      <c r="L22" s="13">
        <f t="shared" si="2"/>
        <v>47041339.870967761</v>
      </c>
      <c r="N22" s="15">
        <v>43404</v>
      </c>
      <c r="O22" s="14">
        <v>12707858.34</v>
      </c>
      <c r="P22" s="14"/>
      <c r="Q22" s="14"/>
      <c r="R22" s="14"/>
      <c r="S22" s="14">
        <f t="shared" si="3"/>
        <v>12707858.34</v>
      </c>
      <c r="T22" s="14"/>
      <c r="U22" s="14"/>
      <c r="V22" s="14"/>
    </row>
    <row r="23" spans="1:22" x14ac:dyDescent="0.25">
      <c r="A23" s="15">
        <v>43434</v>
      </c>
      <c r="B23" s="15"/>
      <c r="C23" s="14">
        <f t="shared" si="4"/>
        <v>50926601.080000006</v>
      </c>
      <c r="D23" s="12">
        <v>1355128.43</v>
      </c>
      <c r="E23" s="13">
        <f t="shared" si="1"/>
        <v>49571472.650000006</v>
      </c>
      <c r="H23" s="15">
        <v>43434</v>
      </c>
      <c r="I23" s="15"/>
      <c r="J23" s="14">
        <f t="shared" si="5"/>
        <v>47041339.870967761</v>
      </c>
      <c r="K23" s="12">
        <v>755114.9</v>
      </c>
      <c r="L23" s="13">
        <f t="shared" si="2"/>
        <v>46286224.970967762</v>
      </c>
      <c r="N23" s="15">
        <v>43434</v>
      </c>
      <c r="O23" s="14">
        <v>12707858.34</v>
      </c>
      <c r="P23" s="14"/>
      <c r="Q23" s="14"/>
      <c r="R23" s="14"/>
      <c r="S23" s="14">
        <f t="shared" si="3"/>
        <v>12707858.34</v>
      </c>
      <c r="T23" s="14"/>
      <c r="U23" s="14"/>
      <c r="V23" s="14"/>
    </row>
    <row r="24" spans="1:22" x14ac:dyDescent="0.25">
      <c r="A24" s="15">
        <v>43465</v>
      </c>
      <c r="B24" s="15"/>
      <c r="C24" s="14">
        <f t="shared" si="4"/>
        <v>49571472.650000006</v>
      </c>
      <c r="D24" s="12">
        <v>1355128.43</v>
      </c>
      <c r="E24" s="13">
        <f t="shared" si="1"/>
        <v>48216344.220000006</v>
      </c>
      <c r="H24" s="15">
        <v>43465</v>
      </c>
      <c r="I24" s="15"/>
      <c r="J24" s="14">
        <f t="shared" si="5"/>
        <v>46286224.970967762</v>
      </c>
      <c r="K24" s="12">
        <v>755114.9</v>
      </c>
      <c r="L24" s="13">
        <f t="shared" si="2"/>
        <v>45531110.070967764</v>
      </c>
      <c r="N24" s="15">
        <v>43465</v>
      </c>
      <c r="O24" s="14">
        <v>12707858.34</v>
      </c>
      <c r="P24" s="14">
        <v>11874753.6</v>
      </c>
      <c r="Q24" s="14"/>
      <c r="R24" s="14"/>
      <c r="S24" s="14">
        <f t="shared" si="3"/>
        <v>24582611.939999998</v>
      </c>
      <c r="T24" s="14"/>
      <c r="U24" s="14"/>
      <c r="V24" s="14"/>
    </row>
    <row r="25" spans="1:22" x14ac:dyDescent="0.25">
      <c r="A25" s="15">
        <v>43496</v>
      </c>
      <c r="B25" s="15"/>
      <c r="C25" s="14">
        <f t="shared" si="4"/>
        <v>48216344.220000006</v>
      </c>
      <c r="D25" s="12">
        <v>1355128.43</v>
      </c>
      <c r="E25" s="13">
        <f t="shared" si="1"/>
        <v>46861215.790000007</v>
      </c>
      <c r="H25" s="15">
        <v>43496</v>
      </c>
      <c r="I25" s="15"/>
      <c r="J25" s="14">
        <f t="shared" si="5"/>
        <v>45531110.070967764</v>
      </c>
      <c r="K25" s="12">
        <v>755114.9</v>
      </c>
      <c r="L25" s="13">
        <f t="shared" si="2"/>
        <v>44775995.170967765</v>
      </c>
      <c r="N25" s="15">
        <v>43496</v>
      </c>
      <c r="O25" s="14">
        <v>12707858.34</v>
      </c>
      <c r="P25" s="14">
        <v>16802684.52</v>
      </c>
      <c r="Q25" s="14"/>
      <c r="R25" s="14"/>
      <c r="S25" s="14">
        <f t="shared" si="3"/>
        <v>29510542.859999999</v>
      </c>
      <c r="T25" s="14"/>
      <c r="U25" s="14"/>
      <c r="V25" s="14"/>
    </row>
    <row r="26" spans="1:22" x14ac:dyDescent="0.25">
      <c r="A26" s="15">
        <v>43524</v>
      </c>
      <c r="B26" s="15"/>
      <c r="C26" s="14">
        <f t="shared" si="4"/>
        <v>46861215.790000007</v>
      </c>
      <c r="D26" s="12">
        <v>1355128.43</v>
      </c>
      <c r="E26" s="13">
        <f t="shared" si="1"/>
        <v>45506087.360000007</v>
      </c>
      <c r="H26" s="15">
        <v>43524</v>
      </c>
      <c r="I26" s="15"/>
      <c r="J26" s="14">
        <f t="shared" si="5"/>
        <v>44775995.170967765</v>
      </c>
      <c r="K26" s="12">
        <v>755114.9</v>
      </c>
      <c r="L26" s="13">
        <f t="shared" si="2"/>
        <v>44020880.270967767</v>
      </c>
      <c r="N26" s="15">
        <v>43524</v>
      </c>
      <c r="O26" s="14">
        <v>12707858.34</v>
      </c>
      <c r="P26" s="14">
        <v>40689924.579999998</v>
      </c>
      <c r="Q26" s="14"/>
      <c r="R26" s="14"/>
      <c r="S26" s="14">
        <f t="shared" si="3"/>
        <v>53397782.920000002</v>
      </c>
      <c r="T26" s="14"/>
      <c r="U26" s="14"/>
      <c r="V26" s="14"/>
    </row>
    <row r="27" spans="1:22" x14ac:dyDescent="0.25">
      <c r="A27" s="15">
        <v>43555</v>
      </c>
      <c r="B27" s="15"/>
      <c r="C27" s="14">
        <f t="shared" si="4"/>
        <v>45506087.360000007</v>
      </c>
      <c r="D27" s="12">
        <v>1355128.43</v>
      </c>
      <c r="E27" s="13">
        <f t="shared" si="1"/>
        <v>44150958.930000007</v>
      </c>
      <c r="H27" s="15">
        <v>43555</v>
      </c>
      <c r="I27" s="15"/>
      <c r="J27" s="14">
        <f t="shared" si="5"/>
        <v>44020880.270967767</v>
      </c>
      <c r="K27" s="12">
        <v>755114.9</v>
      </c>
      <c r="L27" s="13">
        <f t="shared" si="2"/>
        <v>43265765.370967768</v>
      </c>
      <c r="N27" s="15">
        <v>43555</v>
      </c>
      <c r="O27" s="14">
        <v>12707858.34</v>
      </c>
      <c r="P27" s="14">
        <v>12990990.550000001</v>
      </c>
      <c r="Q27" s="14">
        <v>26427137.199999999</v>
      </c>
      <c r="R27" s="14"/>
      <c r="S27" s="14">
        <f t="shared" si="3"/>
        <v>52125986.090000004</v>
      </c>
      <c r="T27" s="14"/>
      <c r="U27" s="14"/>
      <c r="V27" s="14"/>
    </row>
    <row r="28" spans="1:22" x14ac:dyDescent="0.25">
      <c r="A28" s="15">
        <v>43585</v>
      </c>
      <c r="B28" s="15"/>
      <c r="C28" s="14">
        <f t="shared" si="4"/>
        <v>44150958.930000007</v>
      </c>
      <c r="D28" s="12">
        <v>1355128.43</v>
      </c>
      <c r="E28" s="13">
        <f t="shared" si="1"/>
        <v>42795830.500000007</v>
      </c>
      <c r="H28" s="15">
        <v>43585</v>
      </c>
      <c r="I28" s="15"/>
      <c r="J28" s="14">
        <f t="shared" si="5"/>
        <v>43265765.370967768</v>
      </c>
      <c r="K28" s="12">
        <v>755114.9</v>
      </c>
      <c r="L28" s="13">
        <f t="shared" si="2"/>
        <v>42510650.47096777</v>
      </c>
      <c r="N28" s="15">
        <v>43585</v>
      </c>
      <c r="O28" s="17">
        <v>12707858.34</v>
      </c>
      <c r="P28" s="17">
        <v>12865110.050000001</v>
      </c>
      <c r="Q28" s="17">
        <v>28512102.969999999</v>
      </c>
      <c r="R28" s="17"/>
      <c r="S28" s="17">
        <f t="shared" si="3"/>
        <v>54085071.359999999</v>
      </c>
      <c r="T28" s="17"/>
      <c r="U28" s="17"/>
      <c r="V28" s="17"/>
    </row>
    <row r="29" spans="1:22" x14ac:dyDescent="0.25">
      <c r="A29" s="15">
        <v>43616</v>
      </c>
      <c r="B29" s="15"/>
      <c r="C29" s="14">
        <f t="shared" si="4"/>
        <v>42795830.500000007</v>
      </c>
      <c r="D29" s="12">
        <v>1355128.43</v>
      </c>
      <c r="E29" s="13">
        <f t="shared" si="1"/>
        <v>41440702.070000008</v>
      </c>
      <c r="H29" s="15">
        <v>43616</v>
      </c>
      <c r="I29" s="15"/>
      <c r="J29" s="14">
        <f t="shared" si="5"/>
        <v>42510650.47096777</v>
      </c>
      <c r="K29" s="12">
        <v>755114.9</v>
      </c>
      <c r="L29" s="13">
        <f t="shared" si="2"/>
        <v>41755535.570967771</v>
      </c>
      <c r="N29" s="15">
        <v>43616</v>
      </c>
      <c r="O29" s="14">
        <v>12707858.34</v>
      </c>
      <c r="P29" s="14">
        <v>12214651</v>
      </c>
      <c r="Q29" s="14">
        <v>28122288.859999999</v>
      </c>
      <c r="R29" s="14"/>
      <c r="S29" s="14">
        <f t="shared" si="3"/>
        <v>53044798.200000003</v>
      </c>
      <c r="T29" s="14"/>
      <c r="U29" s="14"/>
      <c r="V29" s="14"/>
    </row>
    <row r="30" spans="1:22" x14ac:dyDescent="0.25">
      <c r="A30" s="15">
        <v>43646</v>
      </c>
      <c r="B30" s="15"/>
      <c r="C30" s="14">
        <f t="shared" si="4"/>
        <v>41440702.070000008</v>
      </c>
      <c r="D30" s="12">
        <v>1355128.43</v>
      </c>
      <c r="E30" s="13">
        <f t="shared" si="1"/>
        <v>40085573.640000008</v>
      </c>
      <c r="H30" s="15">
        <v>43646</v>
      </c>
      <c r="I30" s="15"/>
      <c r="J30" s="14">
        <f t="shared" si="5"/>
        <v>41755535.570967771</v>
      </c>
      <c r="K30" s="12">
        <v>755114.9</v>
      </c>
      <c r="L30" s="13">
        <f t="shared" si="2"/>
        <v>41000420.670967773</v>
      </c>
      <c r="N30" s="15">
        <v>43646</v>
      </c>
      <c r="O30" s="14">
        <v>12707858.34</v>
      </c>
      <c r="P30" s="14">
        <v>12263019.09</v>
      </c>
      <c r="Q30" s="14">
        <v>28326408.100000001</v>
      </c>
      <c r="R30" s="14"/>
      <c r="S30" s="14">
        <f t="shared" si="3"/>
        <v>53297285.530000001</v>
      </c>
      <c r="T30" s="14"/>
      <c r="U30" s="14"/>
      <c r="V30" s="14"/>
    </row>
    <row r="31" spans="1:22" x14ac:dyDescent="0.25">
      <c r="A31" s="15">
        <v>43677</v>
      </c>
      <c r="B31" s="15"/>
      <c r="C31" s="14">
        <f t="shared" si="4"/>
        <v>40085573.640000008</v>
      </c>
      <c r="D31" s="12">
        <v>1355128.43</v>
      </c>
      <c r="E31" s="13">
        <f t="shared" si="1"/>
        <v>38730445.210000008</v>
      </c>
      <c r="H31" s="15">
        <v>43677</v>
      </c>
      <c r="I31" s="15"/>
      <c r="J31" s="14">
        <f t="shared" si="5"/>
        <v>41000420.670967773</v>
      </c>
      <c r="K31" s="12">
        <v>755114.9</v>
      </c>
      <c r="L31" s="13">
        <f t="shared" si="2"/>
        <v>40245305.770967774</v>
      </c>
      <c r="N31" s="15">
        <v>43677</v>
      </c>
      <c r="O31" s="14">
        <v>12707858.34</v>
      </c>
      <c r="P31" s="14">
        <v>12112998.24</v>
      </c>
      <c r="Q31" s="14">
        <v>28453971.02</v>
      </c>
      <c r="R31" s="14"/>
      <c r="S31" s="14">
        <f t="shared" si="3"/>
        <v>53274827.599999994</v>
      </c>
      <c r="T31" s="14"/>
      <c r="U31" s="14"/>
      <c r="V31" s="14"/>
    </row>
    <row r="32" spans="1:22" x14ac:dyDescent="0.25">
      <c r="A32" s="15">
        <v>43708</v>
      </c>
      <c r="B32" s="15"/>
      <c r="C32" s="14">
        <f t="shared" si="4"/>
        <v>38730445.210000008</v>
      </c>
      <c r="D32" s="12">
        <v>1355128.43</v>
      </c>
      <c r="E32" s="13">
        <f t="shared" si="1"/>
        <v>37375316.780000009</v>
      </c>
      <c r="H32" s="15">
        <v>43708</v>
      </c>
      <c r="I32" s="15"/>
      <c r="J32" s="14">
        <f t="shared" si="5"/>
        <v>40245305.770967774</v>
      </c>
      <c r="K32" s="12">
        <v>755114.9</v>
      </c>
      <c r="L32" s="13">
        <f t="shared" si="2"/>
        <v>39490190.870967776</v>
      </c>
      <c r="N32" s="15">
        <v>43708</v>
      </c>
      <c r="O32" s="14">
        <v>12707858.34</v>
      </c>
      <c r="P32" s="14">
        <v>12243358.68</v>
      </c>
      <c r="Q32" s="14">
        <v>28429021.559999999</v>
      </c>
      <c r="R32" s="14"/>
      <c r="S32" s="14">
        <f t="shared" si="3"/>
        <v>53380238.579999998</v>
      </c>
      <c r="T32" s="14"/>
      <c r="U32" s="14"/>
      <c r="V32" s="14"/>
    </row>
    <row r="33" spans="1:22" x14ac:dyDescent="0.25">
      <c r="A33" s="15">
        <v>43738</v>
      </c>
      <c r="B33" s="15"/>
      <c r="C33" s="14">
        <f t="shared" si="4"/>
        <v>37375316.780000009</v>
      </c>
      <c r="D33" s="12">
        <v>1355128.43</v>
      </c>
      <c r="E33" s="13">
        <f t="shared" si="1"/>
        <v>36020188.350000009</v>
      </c>
      <c r="H33" s="15">
        <v>43738</v>
      </c>
      <c r="I33" s="15"/>
      <c r="J33" s="14">
        <f t="shared" si="5"/>
        <v>39490190.870967776</v>
      </c>
      <c r="K33" s="12">
        <v>755114.9</v>
      </c>
      <c r="L33" s="13">
        <f t="shared" si="2"/>
        <v>38735075.970967777</v>
      </c>
      <c r="N33" s="15">
        <v>43738</v>
      </c>
      <c r="O33" s="14">
        <v>12707858.34</v>
      </c>
      <c r="P33" s="14">
        <v>12247269.48</v>
      </c>
      <c r="Q33" s="14">
        <v>28482762.030000001</v>
      </c>
      <c r="R33" s="14"/>
      <c r="S33" s="14">
        <f t="shared" si="3"/>
        <v>53437889.850000001</v>
      </c>
      <c r="T33" s="14"/>
      <c r="U33" s="14"/>
      <c r="V33" s="14"/>
    </row>
    <row r="34" spans="1:22" x14ac:dyDescent="0.25">
      <c r="A34" s="15">
        <v>43769</v>
      </c>
      <c r="B34" s="15"/>
      <c r="C34" s="14">
        <f t="shared" si="4"/>
        <v>36020188.350000009</v>
      </c>
      <c r="D34" s="12">
        <v>1355128.43</v>
      </c>
      <c r="E34" s="13">
        <f t="shared" si="1"/>
        <v>34665059.920000009</v>
      </c>
      <c r="H34" s="15">
        <v>43769</v>
      </c>
      <c r="I34" s="15"/>
      <c r="J34" s="14">
        <f t="shared" si="5"/>
        <v>38735075.970967777</v>
      </c>
      <c r="K34" s="12">
        <v>755114.9</v>
      </c>
      <c r="L34" s="13">
        <f t="shared" si="2"/>
        <v>37979961.070967779</v>
      </c>
      <c r="N34" s="15">
        <v>43769</v>
      </c>
      <c r="O34" s="14">
        <v>12707858.34</v>
      </c>
      <c r="P34" s="14">
        <v>12247269.48</v>
      </c>
      <c r="Q34" s="14">
        <v>28509465.460000001</v>
      </c>
      <c r="R34" s="14"/>
      <c r="S34" s="14">
        <f t="shared" si="3"/>
        <v>53464593.280000001</v>
      </c>
      <c r="T34" s="14"/>
      <c r="U34" s="14"/>
      <c r="V34" s="14"/>
    </row>
    <row r="35" spans="1:22" x14ac:dyDescent="0.25">
      <c r="A35" s="15">
        <v>43799</v>
      </c>
      <c r="B35" s="15"/>
      <c r="C35" s="14">
        <f t="shared" si="4"/>
        <v>34665059.920000009</v>
      </c>
      <c r="D35" s="12">
        <v>1355128.43</v>
      </c>
      <c r="E35" s="13">
        <f t="shared" si="1"/>
        <v>33309931.49000001</v>
      </c>
      <c r="H35" s="15">
        <v>43799</v>
      </c>
      <c r="I35" s="15"/>
      <c r="J35" s="14">
        <f t="shared" si="5"/>
        <v>37979961.070967779</v>
      </c>
      <c r="K35" s="12">
        <v>755114.9</v>
      </c>
      <c r="L35" s="13">
        <f t="shared" si="2"/>
        <v>37224846.17096778</v>
      </c>
      <c r="N35" s="15">
        <v>43799</v>
      </c>
      <c r="O35" s="14">
        <v>12707858.34</v>
      </c>
      <c r="P35" s="14">
        <v>12247269.48</v>
      </c>
      <c r="Q35" s="14">
        <v>28509732.239999998</v>
      </c>
      <c r="R35" s="14"/>
      <c r="S35" s="14">
        <f t="shared" si="3"/>
        <v>53464860.060000002</v>
      </c>
      <c r="T35" s="14"/>
      <c r="U35" s="14"/>
      <c r="V35" s="14"/>
    </row>
    <row r="36" spans="1:22" x14ac:dyDescent="0.25">
      <c r="A36" s="15">
        <v>43830</v>
      </c>
      <c r="B36" s="15"/>
      <c r="C36" s="14">
        <f t="shared" si="4"/>
        <v>33309931.49000001</v>
      </c>
      <c r="D36" s="12">
        <v>1355128.43</v>
      </c>
      <c r="E36" s="13">
        <f t="shared" si="1"/>
        <v>31954803.06000001</v>
      </c>
      <c r="H36" s="15">
        <v>43830</v>
      </c>
      <c r="I36" s="15"/>
      <c r="J36" s="14">
        <f t="shared" si="5"/>
        <v>37224846.17096778</v>
      </c>
      <c r="K36" s="12">
        <v>755114.9</v>
      </c>
      <c r="L36" s="13">
        <f t="shared" si="2"/>
        <v>36469731.270967782</v>
      </c>
      <c r="N36" s="15">
        <v>43830</v>
      </c>
      <c r="O36" s="14">
        <v>12707858.34</v>
      </c>
      <c r="P36" s="14">
        <v>12247269.48</v>
      </c>
      <c r="Q36" s="14">
        <v>28513472.699999999</v>
      </c>
      <c r="R36" s="14"/>
      <c r="S36" s="14">
        <f t="shared" si="3"/>
        <v>53468600.519999996</v>
      </c>
      <c r="T36" s="14"/>
      <c r="U36" s="14"/>
      <c r="V36" s="14"/>
    </row>
    <row r="37" spans="1:22" x14ac:dyDescent="0.25">
      <c r="A37" s="15">
        <v>43861</v>
      </c>
      <c r="B37" s="15"/>
      <c r="C37" s="14">
        <f t="shared" si="4"/>
        <v>31954803.06000001</v>
      </c>
      <c r="D37" s="12">
        <v>1355128.43</v>
      </c>
      <c r="E37" s="13">
        <f t="shared" si="1"/>
        <v>30599674.63000001</v>
      </c>
      <c r="H37" s="15">
        <v>43861</v>
      </c>
      <c r="I37" s="15"/>
      <c r="J37" s="14">
        <f t="shared" si="5"/>
        <v>36469731.270967782</v>
      </c>
      <c r="K37" s="12">
        <v>755114.9</v>
      </c>
      <c r="L37" s="13">
        <f t="shared" si="2"/>
        <v>35714616.370967783</v>
      </c>
      <c r="N37" s="15">
        <v>43861</v>
      </c>
      <c r="O37" s="14">
        <v>12707858.34</v>
      </c>
      <c r="P37" s="14">
        <v>12247269.48</v>
      </c>
      <c r="Q37" s="14">
        <v>28513472.699999999</v>
      </c>
      <c r="R37" s="14"/>
      <c r="S37" s="14">
        <f t="shared" si="3"/>
        <v>53468600.519999996</v>
      </c>
      <c r="T37" s="14"/>
      <c r="U37" s="14"/>
      <c r="V37" s="14"/>
    </row>
    <row r="38" spans="1:22" x14ac:dyDescent="0.25">
      <c r="A38" s="15">
        <v>43890</v>
      </c>
      <c r="B38" s="15"/>
      <c r="C38" s="14">
        <f t="shared" si="4"/>
        <v>30599674.63000001</v>
      </c>
      <c r="D38" s="12">
        <v>1355128.43</v>
      </c>
      <c r="E38" s="13">
        <f t="shared" si="1"/>
        <v>29244546.20000001</v>
      </c>
      <c r="H38" s="15">
        <v>43890</v>
      </c>
      <c r="I38" s="15"/>
      <c r="J38" s="14">
        <f t="shared" si="5"/>
        <v>35714616.370967783</v>
      </c>
      <c r="K38" s="12">
        <v>755114.9</v>
      </c>
      <c r="L38" s="13">
        <f t="shared" si="2"/>
        <v>34959501.470967785</v>
      </c>
      <c r="N38" s="15">
        <v>43890</v>
      </c>
      <c r="O38" s="14">
        <v>12707858.34</v>
      </c>
      <c r="P38" s="14">
        <v>12247269.48</v>
      </c>
      <c r="Q38" s="14">
        <v>28513472.699999999</v>
      </c>
      <c r="R38" s="14">
        <v>768136.36</v>
      </c>
      <c r="S38" s="14">
        <f t="shared" si="3"/>
        <v>54236736.879999995</v>
      </c>
      <c r="T38" s="14"/>
      <c r="U38" s="14"/>
      <c r="V38" s="14"/>
    </row>
    <row r="39" spans="1:22" x14ac:dyDescent="0.25">
      <c r="A39" s="15">
        <v>43921</v>
      </c>
      <c r="B39" s="15"/>
      <c r="C39" s="14">
        <f t="shared" si="4"/>
        <v>29244546.20000001</v>
      </c>
      <c r="D39" s="12">
        <v>1355128.43</v>
      </c>
      <c r="E39" s="13">
        <f t="shared" si="1"/>
        <v>27889417.770000011</v>
      </c>
      <c r="H39" s="15">
        <v>43921</v>
      </c>
      <c r="I39" s="15"/>
      <c r="J39" s="14">
        <f t="shared" si="5"/>
        <v>34959501.470967785</v>
      </c>
      <c r="K39" s="12">
        <v>755114.9</v>
      </c>
      <c r="L39" s="13">
        <f t="shared" si="2"/>
        <v>34204386.570967786</v>
      </c>
      <c r="N39" s="15">
        <v>43921</v>
      </c>
      <c r="O39" s="14">
        <v>12707858.34</v>
      </c>
      <c r="P39" s="14">
        <v>12247269.48</v>
      </c>
      <c r="Q39" s="14">
        <v>28513472.699999999</v>
      </c>
      <c r="R39" s="14">
        <v>0</v>
      </c>
      <c r="S39" s="14">
        <f t="shared" si="3"/>
        <v>53468600.519999996</v>
      </c>
      <c r="T39" s="14"/>
      <c r="U39" s="14"/>
      <c r="V39" s="14"/>
    </row>
    <row r="40" spans="1:22" x14ac:dyDescent="0.25">
      <c r="A40" s="15">
        <v>43951</v>
      </c>
      <c r="B40" s="15"/>
      <c r="C40" s="14">
        <f t="shared" si="4"/>
        <v>27889417.770000011</v>
      </c>
      <c r="D40" s="12">
        <v>1355128.43</v>
      </c>
      <c r="E40" s="13">
        <f t="shared" si="1"/>
        <v>26534289.340000011</v>
      </c>
      <c r="H40" s="15">
        <v>43951</v>
      </c>
      <c r="I40" s="15"/>
      <c r="J40" s="14">
        <f t="shared" si="5"/>
        <v>34204386.570967786</v>
      </c>
      <c r="K40" s="12">
        <v>755114.9</v>
      </c>
      <c r="L40" s="13">
        <f t="shared" si="2"/>
        <v>33449271.670967788</v>
      </c>
      <c r="N40" s="15">
        <v>43951</v>
      </c>
      <c r="O40" s="14">
        <v>12707858.34</v>
      </c>
      <c r="P40" s="14">
        <v>12247269.48</v>
      </c>
      <c r="Q40" s="14">
        <v>28513472.699999999</v>
      </c>
      <c r="R40" s="14">
        <v>0</v>
      </c>
      <c r="S40" s="14">
        <f t="shared" ref="S40:S41" si="6">SUM(O40:R40)</f>
        <v>53468600.519999996</v>
      </c>
      <c r="T40" s="14"/>
      <c r="U40" s="14">
        <f>S40-T40</f>
        <v>53468600.519999996</v>
      </c>
      <c r="V40" s="14"/>
    </row>
    <row r="41" spans="1:22" x14ac:dyDescent="0.25">
      <c r="A41" s="15">
        <v>43982</v>
      </c>
      <c r="B41" s="15"/>
      <c r="C41" s="14">
        <f t="shared" si="4"/>
        <v>26534289.340000011</v>
      </c>
      <c r="D41" s="12">
        <v>1355128.43</v>
      </c>
      <c r="E41" s="13">
        <f t="shared" si="1"/>
        <v>25179160.910000011</v>
      </c>
      <c r="H41" s="15">
        <v>43982</v>
      </c>
      <c r="I41" s="15"/>
      <c r="J41" s="14">
        <f t="shared" si="5"/>
        <v>33449271.670967788</v>
      </c>
      <c r="K41" s="12">
        <v>755114.9</v>
      </c>
      <c r="L41" s="13">
        <f t="shared" si="2"/>
        <v>32694156.770967789</v>
      </c>
      <c r="N41" s="15">
        <v>43982</v>
      </c>
      <c r="O41" s="14">
        <v>12707858.34</v>
      </c>
      <c r="P41" s="14">
        <v>12247269.48</v>
      </c>
      <c r="Q41" s="14">
        <v>28513472.699999999</v>
      </c>
      <c r="R41" s="14">
        <v>0</v>
      </c>
      <c r="S41" s="14">
        <f t="shared" si="6"/>
        <v>53468600.519999996</v>
      </c>
      <c r="T41" s="40"/>
      <c r="U41" s="14">
        <f>U40-T41</f>
        <v>53468600.519999996</v>
      </c>
      <c r="V41" s="14"/>
    </row>
    <row r="42" spans="1:22" x14ac:dyDescent="0.25">
      <c r="A42" s="15">
        <v>44012</v>
      </c>
      <c r="B42" s="15"/>
      <c r="C42" s="14">
        <f t="shared" si="4"/>
        <v>25179160.910000011</v>
      </c>
      <c r="D42" s="12">
        <v>1355128.43</v>
      </c>
      <c r="E42" s="13">
        <f t="shared" si="1"/>
        <v>23824032.480000012</v>
      </c>
      <c r="H42" s="15">
        <v>44012</v>
      </c>
      <c r="I42" s="15"/>
      <c r="J42" s="14">
        <f t="shared" si="5"/>
        <v>32694156.770967789</v>
      </c>
      <c r="K42" s="12">
        <v>755114.9</v>
      </c>
      <c r="L42" s="13">
        <f t="shared" si="2"/>
        <v>31939041.87096779</v>
      </c>
      <c r="N42" s="15">
        <v>44012</v>
      </c>
      <c r="O42" s="14">
        <v>12707858.34</v>
      </c>
      <c r="P42" s="14">
        <v>12247269.48</v>
      </c>
      <c r="Q42" s="14">
        <v>28513472.699999999</v>
      </c>
      <c r="R42" s="14">
        <v>0</v>
      </c>
      <c r="S42" s="14">
        <f t="shared" ref="S42:S88" si="7">SUM(O42:R42)</f>
        <v>53468600.519999996</v>
      </c>
      <c r="T42" s="14"/>
      <c r="U42" s="14">
        <f t="shared" ref="U42:U88" si="8">U41-T42</f>
        <v>53468600.519999996</v>
      </c>
      <c r="V42" s="14"/>
    </row>
    <row r="43" spans="1:22" x14ac:dyDescent="0.25">
      <c r="A43" s="15">
        <v>44043</v>
      </c>
      <c r="B43" s="15"/>
      <c r="C43" s="14">
        <f t="shared" si="4"/>
        <v>23824032.480000012</v>
      </c>
      <c r="D43" s="12">
        <v>1355128.43</v>
      </c>
      <c r="E43" s="13">
        <f t="shared" si="1"/>
        <v>22468904.050000012</v>
      </c>
      <c r="H43" s="15">
        <v>44043</v>
      </c>
      <c r="I43" s="15"/>
      <c r="J43" s="14">
        <f t="shared" si="5"/>
        <v>31939041.87096779</v>
      </c>
      <c r="K43" s="12">
        <v>755114.9</v>
      </c>
      <c r="L43" s="13">
        <f t="shared" si="2"/>
        <v>31183926.970967792</v>
      </c>
      <c r="N43" s="15">
        <v>44043</v>
      </c>
      <c r="O43" s="14">
        <v>12707858.34</v>
      </c>
      <c r="P43" s="14">
        <v>12247269.48</v>
      </c>
      <c r="Q43" s="14">
        <v>28513472.699999999</v>
      </c>
      <c r="R43" s="14">
        <v>0</v>
      </c>
      <c r="S43" s="14">
        <f t="shared" si="7"/>
        <v>53468600.519999996</v>
      </c>
      <c r="T43" s="14">
        <f>$S$40/4/12</f>
        <v>1113929.1775</v>
      </c>
      <c r="U43" s="14">
        <f t="shared" si="8"/>
        <v>52354671.342499994</v>
      </c>
      <c r="V43" s="14"/>
    </row>
    <row r="44" spans="1:22" x14ac:dyDescent="0.25">
      <c r="A44" s="15">
        <v>44074</v>
      </c>
      <c r="B44" s="16"/>
      <c r="C44" s="14">
        <f t="shared" si="4"/>
        <v>22468904.050000012</v>
      </c>
      <c r="D44" s="12">
        <v>1355128.43</v>
      </c>
      <c r="E44" s="13">
        <f t="shared" ref="E44:E60" si="9">+C44-D44</f>
        <v>21113775.620000012</v>
      </c>
      <c r="H44" s="15">
        <v>44074</v>
      </c>
      <c r="I44" s="16"/>
      <c r="J44" s="14">
        <f t="shared" si="5"/>
        <v>31183926.970967792</v>
      </c>
      <c r="K44" s="12">
        <v>755114.9</v>
      </c>
      <c r="L44" s="13">
        <f t="shared" ref="L44:L75" si="10">+J44-K44</f>
        <v>30428812.070967793</v>
      </c>
      <c r="N44" s="15">
        <v>44074</v>
      </c>
      <c r="O44" s="14">
        <v>12707858.34</v>
      </c>
      <c r="P44" s="14">
        <v>12247269.48</v>
      </c>
      <c r="Q44" s="14">
        <v>28513472.699999999</v>
      </c>
      <c r="R44" s="14">
        <v>0</v>
      </c>
      <c r="S44" s="14">
        <f t="shared" si="7"/>
        <v>53468600.519999996</v>
      </c>
      <c r="T44" s="14">
        <f t="shared" ref="T44:T88" si="11">T43</f>
        <v>1113929.1775</v>
      </c>
      <c r="U44" s="14">
        <f t="shared" si="8"/>
        <v>51240742.164999992</v>
      </c>
      <c r="V44" s="14"/>
    </row>
    <row r="45" spans="1:22" x14ac:dyDescent="0.25">
      <c r="A45" s="15">
        <v>44104</v>
      </c>
      <c r="B45" s="16"/>
      <c r="C45" s="14">
        <f t="shared" si="4"/>
        <v>21113775.620000012</v>
      </c>
      <c r="D45" s="12">
        <v>1355128.43</v>
      </c>
      <c r="E45" s="13">
        <f t="shared" si="9"/>
        <v>19758647.190000013</v>
      </c>
      <c r="H45" s="15">
        <v>44104</v>
      </c>
      <c r="I45" s="16"/>
      <c r="J45" s="14">
        <f t="shared" ref="J45:J76" si="12">+L44</f>
        <v>30428812.070967793</v>
      </c>
      <c r="K45" s="12">
        <v>755114.9</v>
      </c>
      <c r="L45" s="13">
        <f t="shared" si="10"/>
        <v>29673697.170967795</v>
      </c>
      <c r="N45" s="15">
        <v>44104</v>
      </c>
      <c r="O45" s="14">
        <v>12707858.34</v>
      </c>
      <c r="P45" s="14">
        <v>12247269.48</v>
      </c>
      <c r="Q45" s="14">
        <v>28513472.699999999</v>
      </c>
      <c r="R45" s="14">
        <v>0</v>
      </c>
      <c r="S45" s="14">
        <f t="shared" si="7"/>
        <v>53468600.519999996</v>
      </c>
      <c r="T45" s="14">
        <f t="shared" si="11"/>
        <v>1113929.1775</v>
      </c>
      <c r="U45" s="14">
        <f t="shared" si="8"/>
        <v>50126812.98749999</v>
      </c>
      <c r="V45" s="14"/>
    </row>
    <row r="46" spans="1:22" x14ac:dyDescent="0.25">
      <c r="A46" s="15">
        <v>44135</v>
      </c>
      <c r="B46" s="16"/>
      <c r="C46" s="14">
        <f t="shared" si="4"/>
        <v>19758647.190000013</v>
      </c>
      <c r="D46" s="12">
        <v>1355128.43</v>
      </c>
      <c r="E46" s="13">
        <f t="shared" si="9"/>
        <v>18403518.760000013</v>
      </c>
      <c r="H46" s="15">
        <v>44135</v>
      </c>
      <c r="I46" s="16"/>
      <c r="J46" s="14">
        <f t="shared" si="12"/>
        <v>29673697.170967795</v>
      </c>
      <c r="K46" s="12">
        <v>755114.9</v>
      </c>
      <c r="L46" s="13">
        <f t="shared" si="10"/>
        <v>28918582.270967796</v>
      </c>
      <c r="N46" s="15">
        <v>44135</v>
      </c>
      <c r="O46" s="14">
        <v>12707858.34</v>
      </c>
      <c r="P46" s="14">
        <v>12247269.48</v>
      </c>
      <c r="Q46" s="14">
        <v>28513472.699999999</v>
      </c>
      <c r="R46" s="14">
        <v>0</v>
      </c>
      <c r="S46" s="14">
        <f t="shared" si="7"/>
        <v>53468600.519999996</v>
      </c>
      <c r="T46" s="14">
        <f t="shared" si="11"/>
        <v>1113929.1775</v>
      </c>
      <c r="U46" s="14">
        <f t="shared" si="8"/>
        <v>49012883.809999987</v>
      </c>
      <c r="V46" s="14"/>
    </row>
    <row r="47" spans="1:22" x14ac:dyDescent="0.25">
      <c r="A47" s="15">
        <v>44165</v>
      </c>
      <c r="B47" s="16"/>
      <c r="C47" s="14">
        <f t="shared" si="4"/>
        <v>18403518.760000013</v>
      </c>
      <c r="D47" s="12">
        <v>1355128.43</v>
      </c>
      <c r="E47" s="13">
        <f t="shared" si="9"/>
        <v>17048390.330000013</v>
      </c>
      <c r="H47" s="15">
        <v>44165</v>
      </c>
      <c r="I47" s="16"/>
      <c r="J47" s="14">
        <f t="shared" si="12"/>
        <v>28918582.270967796</v>
      </c>
      <c r="K47" s="12">
        <v>755114.9</v>
      </c>
      <c r="L47" s="13">
        <f t="shared" si="10"/>
        <v>28163467.370967798</v>
      </c>
      <c r="N47" s="15">
        <v>44165</v>
      </c>
      <c r="O47" s="14">
        <v>12707858.34</v>
      </c>
      <c r="P47" s="14">
        <v>12247269.48</v>
      </c>
      <c r="Q47" s="14">
        <v>28513472.699999999</v>
      </c>
      <c r="R47" s="14">
        <v>0</v>
      </c>
      <c r="S47" s="14">
        <f t="shared" si="7"/>
        <v>53468600.519999996</v>
      </c>
      <c r="T47" s="14">
        <f t="shared" si="11"/>
        <v>1113929.1775</v>
      </c>
      <c r="U47" s="14">
        <f t="shared" si="8"/>
        <v>47898954.632499985</v>
      </c>
      <c r="V47" s="14"/>
    </row>
    <row r="48" spans="1:22" x14ac:dyDescent="0.25">
      <c r="A48" s="15">
        <v>44196</v>
      </c>
      <c r="B48" s="16"/>
      <c r="C48" s="14">
        <f t="shared" si="4"/>
        <v>17048390.330000013</v>
      </c>
      <c r="D48" s="12">
        <v>1355128.43</v>
      </c>
      <c r="E48" s="13">
        <f t="shared" si="9"/>
        <v>15693261.900000013</v>
      </c>
      <c r="H48" s="15">
        <v>44196</v>
      </c>
      <c r="I48" s="16"/>
      <c r="J48" s="14">
        <f t="shared" si="12"/>
        <v>28163467.370967798</v>
      </c>
      <c r="K48" s="12">
        <v>755114.9</v>
      </c>
      <c r="L48" s="13">
        <f t="shared" si="10"/>
        <v>27408352.470967799</v>
      </c>
      <c r="N48" s="15">
        <v>44196</v>
      </c>
      <c r="O48" s="14">
        <v>12707858.34</v>
      </c>
      <c r="P48" s="14">
        <v>12247269.48</v>
      </c>
      <c r="Q48" s="14">
        <v>28513472.699999999</v>
      </c>
      <c r="R48" s="14">
        <v>0</v>
      </c>
      <c r="S48" s="14">
        <f t="shared" si="7"/>
        <v>53468600.519999996</v>
      </c>
      <c r="T48" s="14">
        <f t="shared" si="11"/>
        <v>1113929.1775</v>
      </c>
      <c r="U48" s="14">
        <f t="shared" si="8"/>
        <v>46785025.454999983</v>
      </c>
      <c r="V48" s="14">
        <f>SUM(D43:D48,K43:K48,T43:T48)</f>
        <v>19345035.044999998</v>
      </c>
    </row>
    <row r="49" spans="1:22" x14ac:dyDescent="0.25">
      <c r="A49" s="15">
        <v>44227</v>
      </c>
      <c r="B49" s="16"/>
      <c r="C49" s="14">
        <f t="shared" si="4"/>
        <v>15693261.900000013</v>
      </c>
      <c r="D49" s="12">
        <v>1355128.43</v>
      </c>
      <c r="E49" s="13">
        <f t="shared" si="9"/>
        <v>14338133.470000014</v>
      </c>
      <c r="H49" s="15">
        <v>44227</v>
      </c>
      <c r="I49" s="16"/>
      <c r="J49" s="14">
        <f t="shared" si="12"/>
        <v>27408352.470967799</v>
      </c>
      <c r="K49" s="12">
        <v>755114.9</v>
      </c>
      <c r="L49" s="13">
        <f t="shared" si="10"/>
        <v>26653237.570967801</v>
      </c>
      <c r="N49" s="15">
        <v>44227</v>
      </c>
      <c r="O49" s="14">
        <v>12707858.34</v>
      </c>
      <c r="P49" s="14">
        <v>12247269.48</v>
      </c>
      <c r="Q49" s="14">
        <v>28513472.699999999</v>
      </c>
      <c r="R49" s="14">
        <v>0</v>
      </c>
      <c r="S49" s="14">
        <f t="shared" si="7"/>
        <v>53468600.519999996</v>
      </c>
      <c r="T49" s="14">
        <f t="shared" si="11"/>
        <v>1113929.1775</v>
      </c>
      <c r="U49" s="14">
        <f t="shared" si="8"/>
        <v>45671096.277499981</v>
      </c>
      <c r="V49" s="14"/>
    </row>
    <row r="50" spans="1:22" x14ac:dyDescent="0.25">
      <c r="A50" s="15">
        <v>44255</v>
      </c>
      <c r="B50" s="16"/>
      <c r="C50" s="14">
        <f t="shared" si="4"/>
        <v>14338133.470000014</v>
      </c>
      <c r="D50" s="12">
        <v>1355128.43</v>
      </c>
      <c r="E50" s="13">
        <f t="shared" si="9"/>
        <v>12983005.040000014</v>
      </c>
      <c r="H50" s="15">
        <v>44255</v>
      </c>
      <c r="I50" s="16"/>
      <c r="J50" s="14">
        <f t="shared" si="12"/>
        <v>26653237.570967801</v>
      </c>
      <c r="K50" s="12">
        <v>755114.9</v>
      </c>
      <c r="L50" s="13">
        <f t="shared" si="10"/>
        <v>25898122.670967802</v>
      </c>
      <c r="N50" s="15">
        <v>44255</v>
      </c>
      <c r="O50" s="14">
        <v>12707858.34</v>
      </c>
      <c r="P50" s="14">
        <v>12247269.48</v>
      </c>
      <c r="Q50" s="14">
        <v>28513472.699999999</v>
      </c>
      <c r="R50" s="14">
        <v>0</v>
      </c>
      <c r="S50" s="14">
        <f t="shared" si="7"/>
        <v>53468600.519999996</v>
      </c>
      <c r="T50" s="14">
        <f t="shared" si="11"/>
        <v>1113929.1775</v>
      </c>
      <c r="U50" s="14">
        <f t="shared" si="8"/>
        <v>44557167.099999979</v>
      </c>
      <c r="V50" s="14"/>
    </row>
    <row r="51" spans="1:22" x14ac:dyDescent="0.25">
      <c r="A51" s="15">
        <v>44286</v>
      </c>
      <c r="B51" s="16"/>
      <c r="C51" s="14">
        <f t="shared" si="4"/>
        <v>12983005.040000014</v>
      </c>
      <c r="D51" s="12">
        <v>1355128.43</v>
      </c>
      <c r="E51" s="13">
        <f t="shared" si="9"/>
        <v>11627876.610000014</v>
      </c>
      <c r="H51" s="15">
        <v>44286</v>
      </c>
      <c r="I51" s="16"/>
      <c r="J51" s="14">
        <f t="shared" si="12"/>
        <v>25898122.670967802</v>
      </c>
      <c r="K51" s="12">
        <v>755114.9</v>
      </c>
      <c r="L51" s="13">
        <f t="shared" si="10"/>
        <v>25143007.770967804</v>
      </c>
      <c r="N51" s="15">
        <v>44286</v>
      </c>
      <c r="O51" s="14">
        <v>12707858.34</v>
      </c>
      <c r="P51" s="14">
        <v>12247269.48</v>
      </c>
      <c r="Q51" s="14">
        <v>28513472.699999999</v>
      </c>
      <c r="R51" s="14">
        <v>0</v>
      </c>
      <c r="S51" s="14">
        <f t="shared" si="7"/>
        <v>53468600.519999996</v>
      </c>
      <c r="T51" s="14">
        <f t="shared" si="11"/>
        <v>1113929.1775</v>
      </c>
      <c r="U51" s="14">
        <f t="shared" si="8"/>
        <v>43443237.922499977</v>
      </c>
      <c r="V51" s="14"/>
    </row>
    <row r="52" spans="1:22" x14ac:dyDescent="0.25">
      <c r="A52" s="15">
        <v>44316</v>
      </c>
      <c r="B52" s="16"/>
      <c r="C52" s="14">
        <f t="shared" si="4"/>
        <v>11627876.610000014</v>
      </c>
      <c r="D52" s="12">
        <v>1355128.43</v>
      </c>
      <c r="E52" s="13">
        <f t="shared" si="9"/>
        <v>10272748.180000015</v>
      </c>
      <c r="H52" s="15">
        <v>44316</v>
      </c>
      <c r="I52" s="16"/>
      <c r="J52" s="14">
        <f t="shared" si="12"/>
        <v>25143007.770967804</v>
      </c>
      <c r="K52" s="12">
        <v>755114.9</v>
      </c>
      <c r="L52" s="13">
        <f t="shared" si="10"/>
        <v>24387892.870967805</v>
      </c>
      <c r="N52" s="15">
        <v>44316</v>
      </c>
      <c r="O52" s="14">
        <v>12707858.34</v>
      </c>
      <c r="P52" s="14">
        <v>12247269.48</v>
      </c>
      <c r="Q52" s="14">
        <v>28513472.699999999</v>
      </c>
      <c r="R52" s="14">
        <v>0</v>
      </c>
      <c r="S52" s="14">
        <f t="shared" si="7"/>
        <v>53468600.519999996</v>
      </c>
      <c r="T52" s="14">
        <f t="shared" si="11"/>
        <v>1113929.1775</v>
      </c>
      <c r="U52" s="14">
        <f t="shared" si="8"/>
        <v>42329308.744999975</v>
      </c>
      <c r="V52" s="14"/>
    </row>
    <row r="53" spans="1:22" x14ac:dyDescent="0.25">
      <c r="A53" s="15">
        <v>44347</v>
      </c>
      <c r="B53" s="16"/>
      <c r="C53" s="14">
        <f t="shared" si="4"/>
        <v>10272748.180000015</v>
      </c>
      <c r="D53" s="12">
        <v>1355128.43</v>
      </c>
      <c r="E53" s="13">
        <f t="shared" si="9"/>
        <v>8917619.7500000149</v>
      </c>
      <c r="H53" s="15">
        <v>44347</v>
      </c>
      <c r="I53" s="16"/>
      <c r="J53" s="14">
        <f t="shared" si="12"/>
        <v>24387892.870967805</v>
      </c>
      <c r="K53" s="12">
        <v>755114.9</v>
      </c>
      <c r="L53" s="13">
        <f t="shared" si="10"/>
        <v>23632777.970967807</v>
      </c>
      <c r="N53" s="15">
        <v>44347</v>
      </c>
      <c r="O53" s="14">
        <v>12707858.34</v>
      </c>
      <c r="P53" s="14">
        <v>12247269.48</v>
      </c>
      <c r="Q53" s="14">
        <v>28513472.699999999</v>
      </c>
      <c r="R53" s="14">
        <v>0</v>
      </c>
      <c r="S53" s="14">
        <f t="shared" si="7"/>
        <v>53468600.519999996</v>
      </c>
      <c r="T53" s="14">
        <f t="shared" si="11"/>
        <v>1113929.1775</v>
      </c>
      <c r="U53" s="14">
        <f t="shared" si="8"/>
        <v>41215379.567499973</v>
      </c>
      <c r="V53" s="14"/>
    </row>
    <row r="54" spans="1:22" x14ac:dyDescent="0.25">
      <c r="A54" s="15">
        <v>44377</v>
      </c>
      <c r="B54" s="16"/>
      <c r="C54" s="14">
        <f t="shared" si="4"/>
        <v>8917619.7500000149</v>
      </c>
      <c r="D54" s="12">
        <v>1355128.43</v>
      </c>
      <c r="E54" s="13">
        <f t="shared" si="9"/>
        <v>7562491.3200000152</v>
      </c>
      <c r="H54" s="15">
        <v>44377</v>
      </c>
      <c r="I54" s="16"/>
      <c r="J54" s="14">
        <f t="shared" si="12"/>
        <v>23632777.970967807</v>
      </c>
      <c r="K54" s="12">
        <v>755114.9</v>
      </c>
      <c r="L54" s="13">
        <f t="shared" si="10"/>
        <v>22877663.070967808</v>
      </c>
      <c r="N54" s="15">
        <v>44377</v>
      </c>
      <c r="O54" s="14">
        <v>12707858.34</v>
      </c>
      <c r="P54" s="14">
        <v>12247269.48</v>
      </c>
      <c r="Q54" s="14">
        <v>28513472.699999999</v>
      </c>
      <c r="R54" s="14">
        <v>0</v>
      </c>
      <c r="S54" s="14">
        <f t="shared" si="7"/>
        <v>53468600.519999996</v>
      </c>
      <c r="T54" s="14">
        <f t="shared" si="11"/>
        <v>1113929.1775</v>
      </c>
      <c r="U54" s="14">
        <f t="shared" si="8"/>
        <v>40101450.389999971</v>
      </c>
      <c r="V54" s="14"/>
    </row>
    <row r="55" spans="1:22" x14ac:dyDescent="0.25">
      <c r="A55" s="15">
        <v>44408</v>
      </c>
      <c r="B55" s="16"/>
      <c r="C55" s="14">
        <f t="shared" si="4"/>
        <v>7562491.3200000152</v>
      </c>
      <c r="D55" s="12">
        <v>1355128.43</v>
      </c>
      <c r="E55" s="13">
        <f t="shared" si="9"/>
        <v>6207362.8900000155</v>
      </c>
      <c r="H55" s="15">
        <v>44408</v>
      </c>
      <c r="I55" s="16"/>
      <c r="J55" s="14">
        <f t="shared" si="12"/>
        <v>22877663.070967808</v>
      </c>
      <c r="K55" s="12">
        <v>755114.9</v>
      </c>
      <c r="L55" s="13">
        <f t="shared" si="10"/>
        <v>22122548.17096781</v>
      </c>
      <c r="N55" s="15">
        <v>44408</v>
      </c>
      <c r="O55" s="14">
        <v>12707858.34</v>
      </c>
      <c r="P55" s="14">
        <v>12247269.48</v>
      </c>
      <c r="Q55" s="14">
        <v>28513472.699999999</v>
      </c>
      <c r="R55" s="14">
        <v>0</v>
      </c>
      <c r="S55" s="14">
        <f t="shared" si="7"/>
        <v>53468600.519999996</v>
      </c>
      <c r="T55" s="14">
        <f t="shared" si="11"/>
        <v>1113929.1775</v>
      </c>
      <c r="U55" s="14">
        <f t="shared" si="8"/>
        <v>38987521.212499969</v>
      </c>
      <c r="V55" s="14"/>
    </row>
    <row r="56" spans="1:22" x14ac:dyDescent="0.25">
      <c r="A56" s="15">
        <v>44439</v>
      </c>
      <c r="B56" s="16"/>
      <c r="C56" s="14">
        <f t="shared" si="4"/>
        <v>6207362.8900000155</v>
      </c>
      <c r="D56" s="12">
        <v>1355128.43</v>
      </c>
      <c r="E56" s="13">
        <f t="shared" si="9"/>
        <v>4852234.4600000158</v>
      </c>
      <c r="H56" s="15">
        <v>44439</v>
      </c>
      <c r="I56" s="16"/>
      <c r="J56" s="14">
        <f t="shared" si="12"/>
        <v>22122548.17096781</v>
      </c>
      <c r="K56" s="12">
        <v>755114.9</v>
      </c>
      <c r="L56" s="13">
        <f t="shared" si="10"/>
        <v>21367433.270967811</v>
      </c>
      <c r="N56" s="15">
        <v>44439</v>
      </c>
      <c r="O56" s="14">
        <v>12707858.34</v>
      </c>
      <c r="P56" s="14">
        <v>12247269.48</v>
      </c>
      <c r="Q56" s="14">
        <v>28513472.699999999</v>
      </c>
      <c r="R56" s="14">
        <v>0</v>
      </c>
      <c r="S56" s="14">
        <f t="shared" si="7"/>
        <v>53468600.519999996</v>
      </c>
      <c r="T56" s="14">
        <f t="shared" si="11"/>
        <v>1113929.1775</v>
      </c>
      <c r="U56" s="14">
        <f t="shared" si="8"/>
        <v>37873592.034999967</v>
      </c>
      <c r="V56" s="14"/>
    </row>
    <row r="57" spans="1:22" x14ac:dyDescent="0.25">
      <c r="A57" s="15">
        <v>44469</v>
      </c>
      <c r="B57" s="16"/>
      <c r="C57" s="14">
        <f t="shared" si="4"/>
        <v>4852234.4600000158</v>
      </c>
      <c r="D57" s="12">
        <v>1355128.43</v>
      </c>
      <c r="E57" s="13">
        <f t="shared" si="9"/>
        <v>3497106.0300000161</v>
      </c>
      <c r="H57" s="15">
        <v>44469</v>
      </c>
      <c r="I57" s="16"/>
      <c r="J57" s="14">
        <f t="shared" si="12"/>
        <v>21367433.270967811</v>
      </c>
      <c r="K57" s="12">
        <v>755114.9</v>
      </c>
      <c r="L57" s="13">
        <f t="shared" si="10"/>
        <v>20612318.370967813</v>
      </c>
      <c r="N57" s="15">
        <v>44469</v>
      </c>
      <c r="O57" s="14">
        <v>12707858.34</v>
      </c>
      <c r="P57" s="14">
        <v>12247269.48</v>
      </c>
      <c r="Q57" s="14">
        <v>28513472.699999999</v>
      </c>
      <c r="R57" s="14">
        <v>0</v>
      </c>
      <c r="S57" s="14">
        <f t="shared" si="7"/>
        <v>53468600.519999996</v>
      </c>
      <c r="T57" s="14">
        <f t="shared" si="11"/>
        <v>1113929.1775</v>
      </c>
      <c r="U57" s="14">
        <f t="shared" si="8"/>
        <v>36759662.857499965</v>
      </c>
      <c r="V57" s="14"/>
    </row>
    <row r="58" spans="1:22" x14ac:dyDescent="0.25">
      <c r="A58" s="15">
        <v>44500</v>
      </c>
      <c r="B58" s="16"/>
      <c r="C58" s="14">
        <f t="shared" si="4"/>
        <v>3497106.0300000161</v>
      </c>
      <c r="D58" s="12">
        <v>1355128.43</v>
      </c>
      <c r="E58" s="13">
        <f t="shared" si="9"/>
        <v>2141977.6000000164</v>
      </c>
      <c r="H58" s="15">
        <v>44500</v>
      </c>
      <c r="I58" s="16"/>
      <c r="J58" s="14">
        <f t="shared" si="12"/>
        <v>20612318.370967813</v>
      </c>
      <c r="K58" s="12">
        <v>755114.9</v>
      </c>
      <c r="L58" s="13">
        <f t="shared" si="10"/>
        <v>19857203.470967814</v>
      </c>
      <c r="N58" s="15">
        <v>44500</v>
      </c>
      <c r="O58" s="14">
        <v>12707858.34</v>
      </c>
      <c r="P58" s="14">
        <v>12247269.48</v>
      </c>
      <c r="Q58" s="14">
        <v>28513472.699999999</v>
      </c>
      <c r="R58" s="14">
        <v>0</v>
      </c>
      <c r="S58" s="14">
        <f t="shared" si="7"/>
        <v>53468600.519999996</v>
      </c>
      <c r="T58" s="14">
        <f t="shared" si="11"/>
        <v>1113929.1775</v>
      </c>
      <c r="U58" s="14">
        <f t="shared" si="8"/>
        <v>35645733.679999962</v>
      </c>
      <c r="V58" s="14"/>
    </row>
    <row r="59" spans="1:22" x14ac:dyDescent="0.25">
      <c r="A59" s="15">
        <v>44530</v>
      </c>
      <c r="B59" s="16"/>
      <c r="C59" s="14">
        <f t="shared" si="4"/>
        <v>2141977.6000000164</v>
      </c>
      <c r="D59" s="12">
        <v>1355128.43</v>
      </c>
      <c r="E59" s="13">
        <f t="shared" si="9"/>
        <v>786849.17000001646</v>
      </c>
      <c r="H59" s="15">
        <v>44530</v>
      </c>
      <c r="I59" s="16"/>
      <c r="J59" s="14">
        <f t="shared" si="12"/>
        <v>19857203.470967814</v>
      </c>
      <c r="K59" s="12">
        <v>755114.9</v>
      </c>
      <c r="L59" s="13">
        <f t="shared" si="10"/>
        <v>19102088.570967816</v>
      </c>
      <c r="N59" s="15">
        <v>44530</v>
      </c>
      <c r="O59" s="14">
        <v>12707858.34</v>
      </c>
      <c r="P59" s="14">
        <v>12247269.48</v>
      </c>
      <c r="Q59" s="14">
        <v>28513472.699999999</v>
      </c>
      <c r="R59" s="14">
        <v>0</v>
      </c>
      <c r="S59" s="14">
        <f t="shared" si="7"/>
        <v>53468600.519999996</v>
      </c>
      <c r="T59" s="14">
        <f t="shared" si="11"/>
        <v>1113929.1775</v>
      </c>
      <c r="U59" s="14">
        <f t="shared" si="8"/>
        <v>34531804.50249996</v>
      </c>
      <c r="V59" s="14"/>
    </row>
    <row r="60" spans="1:22" x14ac:dyDescent="0.25">
      <c r="A60" s="15">
        <v>44561</v>
      </c>
      <c r="B60" s="16"/>
      <c r="C60" s="14">
        <f t="shared" si="4"/>
        <v>786849.17000001646</v>
      </c>
      <c r="D60" s="14">
        <f>+C60</f>
        <v>786849.17000001646</v>
      </c>
      <c r="E60" s="13">
        <f t="shared" si="9"/>
        <v>0</v>
      </c>
      <c r="H60" s="15">
        <v>44561</v>
      </c>
      <c r="I60" s="16"/>
      <c r="J60" s="14">
        <f t="shared" si="12"/>
        <v>19102088.570967816</v>
      </c>
      <c r="K60" s="12">
        <v>755114.9</v>
      </c>
      <c r="L60" s="13">
        <f t="shared" si="10"/>
        <v>18346973.670967817</v>
      </c>
      <c r="N60" s="15">
        <v>44561</v>
      </c>
      <c r="O60" s="14">
        <v>12707858.34</v>
      </c>
      <c r="P60" s="14">
        <v>12247269.48</v>
      </c>
      <c r="Q60" s="14">
        <v>28513472.699999999</v>
      </c>
      <c r="R60" s="14">
        <v>0</v>
      </c>
      <c r="S60" s="14">
        <f t="shared" si="7"/>
        <v>53468600.519999996</v>
      </c>
      <c r="T60" s="14">
        <f t="shared" si="11"/>
        <v>1113929.1775</v>
      </c>
      <c r="U60" s="14">
        <f t="shared" si="8"/>
        <v>33417875.324999962</v>
      </c>
      <c r="V60" s="14">
        <f>SUM(D49:D60,K49:K60,T49:T60)</f>
        <v>38121790.829999998</v>
      </c>
    </row>
    <row r="61" spans="1:22" x14ac:dyDescent="0.25">
      <c r="A61" s="15">
        <v>44592</v>
      </c>
      <c r="B61" s="16"/>
      <c r="C61" s="14"/>
      <c r="D61" s="14"/>
      <c r="H61" s="15">
        <v>44592</v>
      </c>
      <c r="J61" s="14">
        <f t="shared" si="12"/>
        <v>18346973.670967817</v>
      </c>
      <c r="K61" s="12">
        <v>755114.9</v>
      </c>
      <c r="L61" s="13">
        <f t="shared" si="10"/>
        <v>17591858.770967819</v>
      </c>
      <c r="N61" s="15">
        <v>44592</v>
      </c>
      <c r="O61" s="14">
        <v>12707858.34</v>
      </c>
      <c r="P61" s="14">
        <v>12247269.48</v>
      </c>
      <c r="Q61" s="14">
        <v>28513472.699999999</v>
      </c>
      <c r="R61" s="14">
        <v>0</v>
      </c>
      <c r="S61" s="14">
        <f t="shared" si="7"/>
        <v>53468600.519999996</v>
      </c>
      <c r="T61" s="14">
        <f t="shared" si="11"/>
        <v>1113929.1775</v>
      </c>
      <c r="U61" s="14">
        <f t="shared" si="8"/>
        <v>32303946.147499964</v>
      </c>
      <c r="V61" s="14"/>
    </row>
    <row r="62" spans="1:22" x14ac:dyDescent="0.25">
      <c r="A62" s="15">
        <v>44620</v>
      </c>
      <c r="B62" s="16"/>
      <c r="C62" s="14"/>
      <c r="D62" s="14"/>
      <c r="H62" s="15">
        <v>44620</v>
      </c>
      <c r="J62" s="14">
        <f t="shared" si="12"/>
        <v>17591858.770967819</v>
      </c>
      <c r="K62" s="12">
        <v>755114.9</v>
      </c>
      <c r="L62" s="13">
        <f t="shared" si="10"/>
        <v>16836743.87096782</v>
      </c>
      <c r="N62" s="15">
        <v>44620</v>
      </c>
      <c r="O62" s="14">
        <v>12707858.34</v>
      </c>
      <c r="P62" s="14">
        <v>12247269.48</v>
      </c>
      <c r="Q62" s="14">
        <v>28513472.699999999</v>
      </c>
      <c r="R62" s="14">
        <v>0</v>
      </c>
      <c r="S62" s="14">
        <f t="shared" si="7"/>
        <v>53468600.519999996</v>
      </c>
      <c r="T62" s="14">
        <f t="shared" si="11"/>
        <v>1113929.1775</v>
      </c>
      <c r="U62" s="14">
        <f t="shared" si="8"/>
        <v>31190016.969999965</v>
      </c>
      <c r="V62" s="14"/>
    </row>
    <row r="63" spans="1:22" x14ac:dyDescent="0.25">
      <c r="A63" s="15">
        <v>44651</v>
      </c>
      <c r="B63" s="16"/>
      <c r="C63" s="14"/>
      <c r="D63" s="14"/>
      <c r="H63" s="15">
        <v>44651</v>
      </c>
      <c r="J63" s="14">
        <f t="shared" si="12"/>
        <v>16836743.87096782</v>
      </c>
      <c r="K63" s="12">
        <v>755114.9</v>
      </c>
      <c r="L63" s="13">
        <f t="shared" si="10"/>
        <v>16081628.97096782</v>
      </c>
      <c r="N63" s="15">
        <v>44651</v>
      </c>
      <c r="O63" s="14">
        <v>12707858.34</v>
      </c>
      <c r="P63" s="14">
        <v>12247269.48</v>
      </c>
      <c r="Q63" s="14">
        <v>28513472.699999999</v>
      </c>
      <c r="R63" s="14">
        <v>0</v>
      </c>
      <c r="S63" s="14">
        <f t="shared" si="7"/>
        <v>53468600.519999996</v>
      </c>
      <c r="T63" s="14">
        <f t="shared" si="11"/>
        <v>1113929.1775</v>
      </c>
      <c r="U63" s="14">
        <f t="shared" si="8"/>
        <v>30076087.792499967</v>
      </c>
      <c r="V63" s="14"/>
    </row>
    <row r="64" spans="1:22" x14ac:dyDescent="0.25">
      <c r="A64" s="15">
        <v>44681</v>
      </c>
      <c r="B64" s="16"/>
      <c r="C64" s="14"/>
      <c r="D64" s="14"/>
      <c r="H64" s="15">
        <v>44681</v>
      </c>
      <c r="J64" s="14">
        <f t="shared" si="12"/>
        <v>16081628.97096782</v>
      </c>
      <c r="K64" s="12">
        <v>755114.9</v>
      </c>
      <c r="L64" s="13">
        <f t="shared" si="10"/>
        <v>15326514.07096782</v>
      </c>
      <c r="N64" s="15">
        <v>44681</v>
      </c>
      <c r="O64" s="14">
        <v>12707858.34</v>
      </c>
      <c r="P64" s="14">
        <v>12247269.48</v>
      </c>
      <c r="Q64" s="14">
        <v>28513472.699999999</v>
      </c>
      <c r="R64" s="14">
        <v>0</v>
      </c>
      <c r="S64" s="14">
        <f t="shared" si="7"/>
        <v>53468600.519999996</v>
      </c>
      <c r="T64" s="14">
        <f t="shared" si="11"/>
        <v>1113929.1775</v>
      </c>
      <c r="U64" s="14">
        <f t="shared" si="8"/>
        <v>28962158.614999969</v>
      </c>
      <c r="V64" s="14"/>
    </row>
    <row r="65" spans="1:22" x14ac:dyDescent="0.25">
      <c r="A65" s="15">
        <v>44712</v>
      </c>
      <c r="B65" s="16"/>
      <c r="C65" s="14"/>
      <c r="D65" s="14"/>
      <c r="H65" s="15">
        <v>44712</v>
      </c>
      <c r="J65" s="14">
        <f t="shared" si="12"/>
        <v>15326514.07096782</v>
      </c>
      <c r="K65" s="12">
        <v>755114.9</v>
      </c>
      <c r="L65" s="13">
        <f t="shared" si="10"/>
        <v>14571399.170967819</v>
      </c>
      <c r="N65" s="15">
        <v>44712</v>
      </c>
      <c r="O65" s="14">
        <v>12707858.34</v>
      </c>
      <c r="P65" s="14">
        <v>12247269.48</v>
      </c>
      <c r="Q65" s="14">
        <v>28513472.699999999</v>
      </c>
      <c r="R65" s="14">
        <v>0</v>
      </c>
      <c r="S65" s="14">
        <f t="shared" si="7"/>
        <v>53468600.519999996</v>
      </c>
      <c r="T65" s="14">
        <f t="shared" si="11"/>
        <v>1113929.1775</v>
      </c>
      <c r="U65" s="14">
        <f t="shared" si="8"/>
        <v>27848229.43749997</v>
      </c>
      <c r="V65" s="14"/>
    </row>
    <row r="66" spans="1:22" x14ac:dyDescent="0.25">
      <c r="A66" s="15">
        <v>44742</v>
      </c>
      <c r="B66" s="16"/>
      <c r="C66" s="14"/>
      <c r="D66" s="14"/>
      <c r="H66" s="15">
        <v>44742</v>
      </c>
      <c r="J66" s="14">
        <f t="shared" si="12"/>
        <v>14571399.170967819</v>
      </c>
      <c r="K66" s="12">
        <v>755114.9</v>
      </c>
      <c r="L66" s="13">
        <f t="shared" si="10"/>
        <v>13816284.270967819</v>
      </c>
      <c r="N66" s="15">
        <v>44742</v>
      </c>
      <c r="O66" s="14">
        <v>12707858.34</v>
      </c>
      <c r="P66" s="14">
        <v>12247269.48</v>
      </c>
      <c r="Q66" s="14">
        <v>28513472.699999999</v>
      </c>
      <c r="R66" s="14">
        <v>0</v>
      </c>
      <c r="S66" s="14">
        <f t="shared" si="7"/>
        <v>53468600.519999996</v>
      </c>
      <c r="T66" s="14">
        <f t="shared" si="11"/>
        <v>1113929.1775</v>
      </c>
      <c r="U66" s="14">
        <f t="shared" si="8"/>
        <v>26734300.259999972</v>
      </c>
      <c r="V66" s="14"/>
    </row>
    <row r="67" spans="1:22" x14ac:dyDescent="0.25">
      <c r="A67" s="15">
        <v>44773</v>
      </c>
      <c r="B67" s="16"/>
      <c r="C67" s="14"/>
      <c r="D67" s="14"/>
      <c r="H67" s="15">
        <v>44773</v>
      </c>
      <c r="J67" s="14">
        <f t="shared" si="12"/>
        <v>13816284.270967819</v>
      </c>
      <c r="K67" s="12">
        <v>755114.9</v>
      </c>
      <c r="L67" s="13">
        <f t="shared" si="10"/>
        <v>13061169.370967818</v>
      </c>
      <c r="N67" s="15">
        <v>44773</v>
      </c>
      <c r="O67" s="14">
        <v>12707858.34</v>
      </c>
      <c r="P67" s="14">
        <v>12247269.48</v>
      </c>
      <c r="Q67" s="14">
        <v>28513472.699999999</v>
      </c>
      <c r="R67" s="14">
        <v>0</v>
      </c>
      <c r="S67" s="14">
        <f t="shared" si="7"/>
        <v>53468600.519999996</v>
      </c>
      <c r="T67" s="14">
        <f t="shared" si="11"/>
        <v>1113929.1775</v>
      </c>
      <c r="U67" s="14">
        <f t="shared" si="8"/>
        <v>25620371.082499973</v>
      </c>
      <c r="V67" s="14"/>
    </row>
    <row r="68" spans="1:22" x14ac:dyDescent="0.25">
      <c r="A68" s="15">
        <v>44804</v>
      </c>
      <c r="B68" s="16"/>
      <c r="C68" s="14"/>
      <c r="D68" s="14"/>
      <c r="H68" s="15">
        <v>44804</v>
      </c>
      <c r="J68" s="14">
        <f t="shared" si="12"/>
        <v>13061169.370967818</v>
      </c>
      <c r="K68" s="12">
        <v>755114.9</v>
      </c>
      <c r="L68" s="13">
        <f t="shared" si="10"/>
        <v>12306054.470967818</v>
      </c>
      <c r="N68" s="15">
        <v>44804</v>
      </c>
      <c r="O68" s="14">
        <v>12707858.34</v>
      </c>
      <c r="P68" s="14">
        <v>12247269.48</v>
      </c>
      <c r="Q68" s="14">
        <v>28513472.699999999</v>
      </c>
      <c r="R68" s="14">
        <v>0</v>
      </c>
      <c r="S68" s="14">
        <f t="shared" si="7"/>
        <v>53468600.519999996</v>
      </c>
      <c r="T68" s="14">
        <f t="shared" si="11"/>
        <v>1113929.1775</v>
      </c>
      <c r="U68" s="14">
        <f t="shared" si="8"/>
        <v>24506441.904999975</v>
      </c>
      <c r="V68" s="14"/>
    </row>
    <row r="69" spans="1:22" x14ac:dyDescent="0.25">
      <c r="A69" s="15">
        <v>44834</v>
      </c>
      <c r="B69" s="16"/>
      <c r="C69" s="14"/>
      <c r="D69" s="14"/>
      <c r="H69" s="15">
        <v>44834</v>
      </c>
      <c r="J69" s="14">
        <f t="shared" si="12"/>
        <v>12306054.470967818</v>
      </c>
      <c r="K69" s="12">
        <v>755114.9</v>
      </c>
      <c r="L69" s="13">
        <f t="shared" si="10"/>
        <v>11550939.570967818</v>
      </c>
      <c r="N69" s="15">
        <v>44834</v>
      </c>
      <c r="O69" s="14">
        <v>12707858.34</v>
      </c>
      <c r="P69" s="14">
        <v>12247269.48</v>
      </c>
      <c r="Q69" s="14">
        <v>28513472.699999999</v>
      </c>
      <c r="R69" s="14">
        <v>0</v>
      </c>
      <c r="S69" s="14">
        <f t="shared" si="7"/>
        <v>53468600.519999996</v>
      </c>
      <c r="T69" s="14">
        <f t="shared" si="11"/>
        <v>1113929.1775</v>
      </c>
      <c r="U69" s="14">
        <f t="shared" si="8"/>
        <v>23392512.727499977</v>
      </c>
      <c r="V69" s="14"/>
    </row>
    <row r="70" spans="1:22" x14ac:dyDescent="0.25">
      <c r="A70" s="15">
        <v>44865</v>
      </c>
      <c r="B70" s="16"/>
      <c r="C70" s="14"/>
      <c r="D70" s="14"/>
      <c r="H70" s="15">
        <v>44865</v>
      </c>
      <c r="J70" s="14">
        <f t="shared" si="12"/>
        <v>11550939.570967818</v>
      </c>
      <c r="K70" s="12">
        <v>755114.9</v>
      </c>
      <c r="L70" s="13">
        <f t="shared" si="10"/>
        <v>10795824.670967817</v>
      </c>
      <c r="N70" s="15">
        <v>44865</v>
      </c>
      <c r="O70" s="14">
        <v>12707858.34</v>
      </c>
      <c r="P70" s="14">
        <v>12247269.48</v>
      </c>
      <c r="Q70" s="14">
        <v>28513472.699999999</v>
      </c>
      <c r="R70" s="14">
        <v>0</v>
      </c>
      <c r="S70" s="14">
        <f t="shared" si="7"/>
        <v>53468600.519999996</v>
      </c>
      <c r="T70" s="14">
        <f t="shared" si="11"/>
        <v>1113929.1775</v>
      </c>
      <c r="U70" s="14">
        <f t="shared" si="8"/>
        <v>22278583.549999978</v>
      </c>
      <c r="V70" s="14"/>
    </row>
    <row r="71" spans="1:22" x14ac:dyDescent="0.25">
      <c r="A71" s="15">
        <v>44895</v>
      </c>
      <c r="B71" s="16"/>
      <c r="C71" s="14"/>
      <c r="D71" s="14"/>
      <c r="H71" s="15">
        <v>44895</v>
      </c>
      <c r="J71" s="14">
        <f t="shared" si="12"/>
        <v>10795824.670967817</v>
      </c>
      <c r="K71" s="12">
        <v>755114.9</v>
      </c>
      <c r="L71" s="13">
        <f t="shared" si="10"/>
        <v>10040709.770967817</v>
      </c>
      <c r="N71" s="15">
        <v>44895</v>
      </c>
      <c r="O71" s="14">
        <v>12707858.34</v>
      </c>
      <c r="P71" s="14">
        <v>12247269.48</v>
      </c>
      <c r="Q71" s="14">
        <v>28513472.699999999</v>
      </c>
      <c r="R71" s="14">
        <v>0</v>
      </c>
      <c r="S71" s="14">
        <f t="shared" si="7"/>
        <v>53468600.519999996</v>
      </c>
      <c r="T71" s="14">
        <f t="shared" si="11"/>
        <v>1113929.1775</v>
      </c>
      <c r="U71" s="14">
        <f t="shared" si="8"/>
        <v>21164654.37249998</v>
      </c>
      <c r="V71" s="14"/>
    </row>
    <row r="72" spans="1:22" x14ac:dyDescent="0.25">
      <c r="A72" s="15">
        <v>44926</v>
      </c>
      <c r="B72" s="16"/>
      <c r="C72" s="14"/>
      <c r="D72" s="14"/>
      <c r="H72" s="15">
        <v>44926</v>
      </c>
      <c r="J72" s="14">
        <f t="shared" si="12"/>
        <v>10040709.770967817</v>
      </c>
      <c r="K72" s="12">
        <v>755114.9</v>
      </c>
      <c r="L72" s="13">
        <f t="shared" si="10"/>
        <v>9285594.8709678166</v>
      </c>
      <c r="N72" s="15">
        <v>44926</v>
      </c>
      <c r="O72" s="14">
        <v>12707858.34</v>
      </c>
      <c r="P72" s="14">
        <v>12247269.48</v>
      </c>
      <c r="Q72" s="14">
        <v>28513472.699999999</v>
      </c>
      <c r="R72" s="14">
        <v>0</v>
      </c>
      <c r="S72" s="14">
        <f t="shared" si="7"/>
        <v>53468600.519999996</v>
      </c>
      <c r="T72" s="14">
        <f t="shared" si="11"/>
        <v>1113929.1775</v>
      </c>
      <c r="U72" s="14">
        <f t="shared" si="8"/>
        <v>20050725.194999982</v>
      </c>
      <c r="V72" s="14">
        <f>SUM(D61:D72,K61:K72,T61:T72)</f>
        <v>22428528.929999996</v>
      </c>
    </row>
    <row r="73" spans="1:22" x14ac:dyDescent="0.25">
      <c r="A73" s="15">
        <v>44957</v>
      </c>
      <c r="B73" s="16"/>
      <c r="C73" s="14"/>
      <c r="D73" s="14"/>
      <c r="H73" s="15">
        <v>44957</v>
      </c>
      <c r="J73" s="14">
        <f t="shared" si="12"/>
        <v>9285594.8709678166</v>
      </c>
      <c r="K73" s="12">
        <v>755114.9</v>
      </c>
      <c r="L73" s="13">
        <f t="shared" si="10"/>
        <v>8530479.9709678162</v>
      </c>
      <c r="N73" s="15">
        <v>44957</v>
      </c>
      <c r="O73" s="14">
        <v>12707858.34</v>
      </c>
      <c r="P73" s="14">
        <v>12247269.48</v>
      </c>
      <c r="Q73" s="14">
        <v>28513472.699999999</v>
      </c>
      <c r="R73" s="14">
        <v>0</v>
      </c>
      <c r="S73" s="14">
        <f t="shared" si="7"/>
        <v>53468600.519999996</v>
      </c>
      <c r="T73" s="14">
        <f t="shared" si="11"/>
        <v>1113929.1775</v>
      </c>
      <c r="U73" s="14">
        <f t="shared" si="8"/>
        <v>18936796.017499983</v>
      </c>
      <c r="V73" s="14"/>
    </row>
    <row r="74" spans="1:22" x14ac:dyDescent="0.25">
      <c r="A74" s="15">
        <v>44985</v>
      </c>
      <c r="B74" s="16"/>
      <c r="C74" s="14"/>
      <c r="D74" s="14"/>
      <c r="H74" s="15">
        <v>44985</v>
      </c>
      <c r="J74" s="14">
        <f t="shared" si="12"/>
        <v>8530479.9709678162</v>
      </c>
      <c r="K74" s="12">
        <v>755114.9</v>
      </c>
      <c r="L74" s="13">
        <f t="shared" si="10"/>
        <v>7775365.0709678158</v>
      </c>
      <c r="N74" s="15">
        <v>44985</v>
      </c>
      <c r="O74" s="14">
        <v>12707858.34</v>
      </c>
      <c r="P74" s="14">
        <v>12247269.48</v>
      </c>
      <c r="Q74" s="14">
        <v>28513472.699999999</v>
      </c>
      <c r="R74" s="14">
        <v>0</v>
      </c>
      <c r="S74" s="14">
        <f t="shared" si="7"/>
        <v>53468600.519999996</v>
      </c>
      <c r="T74" s="14">
        <f t="shared" si="11"/>
        <v>1113929.1775</v>
      </c>
      <c r="U74" s="14">
        <f t="shared" si="8"/>
        <v>17822866.839999985</v>
      </c>
      <c r="V74" s="14"/>
    </row>
    <row r="75" spans="1:22" x14ac:dyDescent="0.25">
      <c r="A75" s="15">
        <v>45016</v>
      </c>
      <c r="B75" s="16"/>
      <c r="C75" s="14"/>
      <c r="D75" s="14"/>
      <c r="H75" s="15">
        <v>45016</v>
      </c>
      <c r="J75" s="14">
        <f t="shared" si="12"/>
        <v>7775365.0709678158</v>
      </c>
      <c r="K75" s="12">
        <v>755114.9</v>
      </c>
      <c r="L75" s="13">
        <f t="shared" si="10"/>
        <v>7020250.1709678154</v>
      </c>
      <c r="N75" s="15">
        <v>45016</v>
      </c>
      <c r="O75" s="14">
        <v>12707858.34</v>
      </c>
      <c r="P75" s="14">
        <v>12247269.48</v>
      </c>
      <c r="Q75" s="14">
        <v>28513472.699999999</v>
      </c>
      <c r="R75" s="14">
        <v>0</v>
      </c>
      <c r="S75" s="14">
        <f t="shared" si="7"/>
        <v>53468600.519999996</v>
      </c>
      <c r="T75" s="14">
        <f t="shared" si="11"/>
        <v>1113929.1775</v>
      </c>
      <c r="U75" s="14">
        <f t="shared" si="8"/>
        <v>16708937.662499985</v>
      </c>
      <c r="V75" s="14"/>
    </row>
    <row r="76" spans="1:22" x14ac:dyDescent="0.25">
      <c r="A76" s="15">
        <v>45046</v>
      </c>
      <c r="B76" s="16"/>
      <c r="C76" s="14"/>
      <c r="D76" s="14"/>
      <c r="H76" s="15">
        <v>45046</v>
      </c>
      <c r="J76" s="14">
        <f t="shared" si="12"/>
        <v>7020250.1709678154</v>
      </c>
      <c r="K76" s="12">
        <v>755114.9</v>
      </c>
      <c r="L76" s="13">
        <f t="shared" ref="L76:L84" si="13">+J76-K76</f>
        <v>6265135.2709678151</v>
      </c>
      <c r="N76" s="15">
        <v>45046</v>
      </c>
      <c r="O76" s="14">
        <v>12707858.34</v>
      </c>
      <c r="P76" s="14">
        <v>12247269.48</v>
      </c>
      <c r="Q76" s="14">
        <v>28513472.699999999</v>
      </c>
      <c r="R76" s="14">
        <v>0</v>
      </c>
      <c r="S76" s="14">
        <f t="shared" si="7"/>
        <v>53468600.519999996</v>
      </c>
      <c r="T76" s="14">
        <f t="shared" si="11"/>
        <v>1113929.1775</v>
      </c>
      <c r="U76" s="14">
        <f t="shared" si="8"/>
        <v>15595008.484999985</v>
      </c>
      <c r="V76" s="14"/>
    </row>
    <row r="77" spans="1:22" x14ac:dyDescent="0.25">
      <c r="A77" s="15">
        <v>45077</v>
      </c>
      <c r="B77" s="16"/>
      <c r="C77" s="14"/>
      <c r="D77" s="14"/>
      <c r="H77" s="15">
        <v>45077</v>
      </c>
      <c r="J77" s="14">
        <f t="shared" ref="J77:J84" si="14">+L76</f>
        <v>6265135.2709678151</v>
      </c>
      <c r="K77" s="12">
        <v>755114.9</v>
      </c>
      <c r="L77" s="13">
        <f t="shared" si="13"/>
        <v>5510020.3709678147</v>
      </c>
      <c r="N77" s="15">
        <v>45077</v>
      </c>
      <c r="O77" s="14">
        <v>12707858.34</v>
      </c>
      <c r="P77" s="14">
        <v>12247269.48</v>
      </c>
      <c r="Q77" s="14">
        <v>28513472.699999999</v>
      </c>
      <c r="R77" s="14">
        <v>0</v>
      </c>
      <c r="S77" s="14">
        <f t="shared" si="7"/>
        <v>53468600.519999996</v>
      </c>
      <c r="T77" s="14">
        <f t="shared" si="11"/>
        <v>1113929.1775</v>
      </c>
      <c r="U77" s="14">
        <f t="shared" si="8"/>
        <v>14481079.307499984</v>
      </c>
      <c r="V77" s="14"/>
    </row>
    <row r="78" spans="1:22" x14ac:dyDescent="0.25">
      <c r="A78" s="15">
        <v>45107</v>
      </c>
      <c r="B78" s="16"/>
      <c r="C78" s="14"/>
      <c r="D78" s="14"/>
      <c r="H78" s="15">
        <v>45107</v>
      </c>
      <c r="J78" s="14">
        <f t="shared" si="14"/>
        <v>5510020.3709678147</v>
      </c>
      <c r="K78" s="12">
        <v>755114.9</v>
      </c>
      <c r="L78" s="13">
        <f t="shared" si="13"/>
        <v>4754905.4709678143</v>
      </c>
      <c r="N78" s="15">
        <v>45107</v>
      </c>
      <c r="O78" s="14">
        <v>12707858.34</v>
      </c>
      <c r="P78" s="14">
        <v>12247269.48</v>
      </c>
      <c r="Q78" s="14">
        <v>28513472.699999999</v>
      </c>
      <c r="R78" s="14">
        <v>0</v>
      </c>
      <c r="S78" s="14">
        <f t="shared" si="7"/>
        <v>53468600.519999996</v>
      </c>
      <c r="T78" s="14">
        <f t="shared" si="11"/>
        <v>1113929.1775</v>
      </c>
      <c r="U78" s="14">
        <f t="shared" si="8"/>
        <v>13367150.129999984</v>
      </c>
      <c r="V78" s="14"/>
    </row>
    <row r="79" spans="1:22" x14ac:dyDescent="0.25">
      <c r="A79" s="15">
        <v>45138</v>
      </c>
      <c r="B79" s="16"/>
      <c r="C79" s="14"/>
      <c r="D79" s="14"/>
      <c r="H79" s="15">
        <v>45138</v>
      </c>
      <c r="J79" s="14">
        <f t="shared" si="14"/>
        <v>4754905.4709678143</v>
      </c>
      <c r="K79" s="12">
        <v>755114.9</v>
      </c>
      <c r="L79" s="13">
        <f t="shared" si="13"/>
        <v>3999790.5709678144</v>
      </c>
      <c r="N79" s="15">
        <v>45138</v>
      </c>
      <c r="O79" s="14">
        <v>12707858.34</v>
      </c>
      <c r="P79" s="14">
        <v>12247269.48</v>
      </c>
      <c r="Q79" s="14">
        <v>28513472.699999999</v>
      </c>
      <c r="R79" s="14">
        <v>0</v>
      </c>
      <c r="S79" s="14">
        <f t="shared" si="7"/>
        <v>53468600.519999996</v>
      </c>
      <c r="T79" s="14">
        <f t="shared" si="11"/>
        <v>1113929.1775</v>
      </c>
      <c r="U79" s="14">
        <f t="shared" si="8"/>
        <v>12253220.952499984</v>
      </c>
      <c r="V79" s="14"/>
    </row>
    <row r="80" spans="1:22" x14ac:dyDescent="0.25">
      <c r="A80" s="15">
        <v>45169</v>
      </c>
      <c r="H80" s="15">
        <v>45169</v>
      </c>
      <c r="J80" s="14">
        <f t="shared" si="14"/>
        <v>3999790.5709678144</v>
      </c>
      <c r="K80" s="12">
        <v>755114.9</v>
      </c>
      <c r="L80" s="13">
        <f t="shared" si="13"/>
        <v>3244675.6709678145</v>
      </c>
      <c r="N80" s="15">
        <v>45169</v>
      </c>
      <c r="O80" s="14">
        <v>12707858.34</v>
      </c>
      <c r="P80" s="14">
        <v>12247269.48</v>
      </c>
      <c r="Q80" s="14">
        <v>28513472.699999999</v>
      </c>
      <c r="R80" s="14">
        <v>0</v>
      </c>
      <c r="S80" s="14">
        <f t="shared" si="7"/>
        <v>53468600.519999996</v>
      </c>
      <c r="T80" s="14">
        <f t="shared" si="11"/>
        <v>1113929.1775</v>
      </c>
      <c r="U80" s="14">
        <f t="shared" si="8"/>
        <v>11139291.774999984</v>
      </c>
      <c r="V80" s="14"/>
    </row>
    <row r="81" spans="1:22" x14ac:dyDescent="0.25">
      <c r="A81" s="15">
        <v>45199</v>
      </c>
      <c r="H81" s="15">
        <v>45199</v>
      </c>
      <c r="J81" s="14">
        <f t="shared" si="14"/>
        <v>3244675.6709678145</v>
      </c>
      <c r="K81" s="12">
        <v>755114.9</v>
      </c>
      <c r="L81" s="13">
        <f t="shared" si="13"/>
        <v>2489560.7709678146</v>
      </c>
      <c r="N81" s="15">
        <v>45199</v>
      </c>
      <c r="O81" s="14">
        <v>12707858.34</v>
      </c>
      <c r="P81" s="14">
        <v>12247269.48</v>
      </c>
      <c r="Q81" s="14">
        <v>28513472.699999999</v>
      </c>
      <c r="R81" s="14">
        <v>0</v>
      </c>
      <c r="S81" s="14">
        <f t="shared" si="7"/>
        <v>53468600.519999996</v>
      </c>
      <c r="T81" s="14">
        <f t="shared" si="11"/>
        <v>1113929.1775</v>
      </c>
      <c r="U81" s="14">
        <f t="shared" si="8"/>
        <v>10025362.597499983</v>
      </c>
      <c r="V81" s="14"/>
    </row>
    <row r="82" spans="1:22" x14ac:dyDescent="0.25">
      <c r="A82" s="15">
        <v>45230</v>
      </c>
      <c r="H82" s="15">
        <v>45230</v>
      </c>
      <c r="J82" s="14">
        <f t="shared" si="14"/>
        <v>2489560.7709678146</v>
      </c>
      <c r="K82" s="12">
        <v>755114.9</v>
      </c>
      <c r="L82" s="13">
        <f t="shared" si="13"/>
        <v>1734445.8709678147</v>
      </c>
      <c r="N82" s="15">
        <v>45230</v>
      </c>
      <c r="O82" s="14">
        <v>12707858.34</v>
      </c>
      <c r="P82" s="14">
        <v>12247269.48</v>
      </c>
      <c r="Q82" s="14">
        <v>28513472.699999999</v>
      </c>
      <c r="R82" s="14">
        <v>0</v>
      </c>
      <c r="S82" s="14">
        <f t="shared" si="7"/>
        <v>53468600.519999996</v>
      </c>
      <c r="T82" s="14">
        <f t="shared" si="11"/>
        <v>1113929.1775</v>
      </c>
      <c r="U82" s="14">
        <f t="shared" si="8"/>
        <v>8911433.4199999832</v>
      </c>
      <c r="V82" s="14"/>
    </row>
    <row r="83" spans="1:22" x14ac:dyDescent="0.25">
      <c r="A83" s="15">
        <v>45260</v>
      </c>
      <c r="H83" s="15">
        <v>45260</v>
      </c>
      <c r="J83" s="14">
        <f t="shared" si="14"/>
        <v>1734445.8709678147</v>
      </c>
      <c r="K83" s="12">
        <v>755114.9</v>
      </c>
      <c r="L83" s="13">
        <f t="shared" si="13"/>
        <v>979330.97096781468</v>
      </c>
      <c r="N83" s="15">
        <v>45260</v>
      </c>
      <c r="O83" s="14">
        <v>12707858.34</v>
      </c>
      <c r="P83" s="14">
        <v>12247269.48</v>
      </c>
      <c r="Q83" s="14">
        <v>28513472.699999999</v>
      </c>
      <c r="R83" s="14">
        <v>0</v>
      </c>
      <c r="S83" s="14">
        <f t="shared" si="7"/>
        <v>53468600.519999996</v>
      </c>
      <c r="T83" s="14">
        <f t="shared" si="11"/>
        <v>1113929.1775</v>
      </c>
      <c r="U83" s="14">
        <f t="shared" si="8"/>
        <v>7797504.2424999829</v>
      </c>
      <c r="V83" s="14"/>
    </row>
    <row r="84" spans="1:22" x14ac:dyDescent="0.25">
      <c r="A84" s="15">
        <v>45291</v>
      </c>
      <c r="H84" s="15">
        <v>45291</v>
      </c>
      <c r="J84" s="14">
        <f t="shared" si="14"/>
        <v>979330.97096781468</v>
      </c>
      <c r="K84" s="14">
        <f>+J84</f>
        <v>979330.97096781468</v>
      </c>
      <c r="L84" s="13">
        <f t="shared" si="13"/>
        <v>0</v>
      </c>
      <c r="N84" s="15">
        <v>45291</v>
      </c>
      <c r="O84" s="14">
        <v>12707858.34</v>
      </c>
      <c r="P84" s="14">
        <v>12247269.48</v>
      </c>
      <c r="Q84" s="14">
        <v>28513472.699999999</v>
      </c>
      <c r="R84" s="14">
        <v>0</v>
      </c>
      <c r="S84" s="14">
        <f t="shared" si="7"/>
        <v>53468600.519999996</v>
      </c>
      <c r="T84" s="14">
        <f t="shared" si="11"/>
        <v>1113929.1775</v>
      </c>
      <c r="U84" s="14">
        <f t="shared" si="8"/>
        <v>6683575.0649999827</v>
      </c>
      <c r="V84" s="14">
        <f>SUM(D73:D84,K73:K84,T73:T84)</f>
        <v>22652745.000967808</v>
      </c>
    </row>
    <row r="85" spans="1:22" x14ac:dyDescent="0.25">
      <c r="A85" s="15">
        <v>45322</v>
      </c>
      <c r="H85" s="15">
        <v>45322</v>
      </c>
      <c r="K85" s="12"/>
      <c r="N85" s="15">
        <v>45322</v>
      </c>
      <c r="O85" s="14">
        <v>12707858.34</v>
      </c>
      <c r="P85" s="14">
        <v>12247269.48</v>
      </c>
      <c r="Q85" s="14">
        <v>28513472.699999999</v>
      </c>
      <c r="R85" s="14">
        <v>0</v>
      </c>
      <c r="S85" s="14">
        <f t="shared" si="7"/>
        <v>53468600.519999996</v>
      </c>
      <c r="T85" s="14">
        <f t="shared" si="11"/>
        <v>1113929.1775</v>
      </c>
      <c r="U85" s="14">
        <f t="shared" si="8"/>
        <v>5569645.8874999825</v>
      </c>
      <c r="V85" s="14"/>
    </row>
    <row r="86" spans="1:22" x14ac:dyDescent="0.25">
      <c r="A86" s="15">
        <v>45351</v>
      </c>
      <c r="H86" s="15">
        <v>45351</v>
      </c>
      <c r="K86" s="12"/>
      <c r="N86" s="15">
        <v>45351</v>
      </c>
      <c r="O86" s="14">
        <v>12707858.34</v>
      </c>
      <c r="P86" s="14">
        <v>12247269.48</v>
      </c>
      <c r="Q86" s="14">
        <v>28513472.699999999</v>
      </c>
      <c r="R86" s="14">
        <v>0</v>
      </c>
      <c r="S86" s="14">
        <f t="shared" si="7"/>
        <v>53468600.519999996</v>
      </c>
      <c r="T86" s="14">
        <f t="shared" si="11"/>
        <v>1113929.1775</v>
      </c>
      <c r="U86" s="14">
        <f t="shared" si="8"/>
        <v>4455716.7099999823</v>
      </c>
      <c r="V86" s="14"/>
    </row>
    <row r="87" spans="1:22" x14ac:dyDescent="0.25">
      <c r="A87" s="15">
        <v>45382</v>
      </c>
      <c r="H87" s="15">
        <v>45382</v>
      </c>
      <c r="K87" s="12"/>
      <c r="N87" s="15">
        <v>45382</v>
      </c>
      <c r="O87" s="14">
        <v>12707858.34</v>
      </c>
      <c r="P87" s="14">
        <v>12247269.48</v>
      </c>
      <c r="Q87" s="14">
        <v>28513472.699999999</v>
      </c>
      <c r="R87" s="14">
        <v>0</v>
      </c>
      <c r="S87" s="14">
        <f t="shared" si="7"/>
        <v>53468600.519999996</v>
      </c>
      <c r="T87" s="14">
        <f t="shared" si="11"/>
        <v>1113929.1775</v>
      </c>
      <c r="U87" s="14">
        <f t="shared" si="8"/>
        <v>3341787.532499982</v>
      </c>
      <c r="V87" s="14"/>
    </row>
    <row r="88" spans="1:22" x14ac:dyDescent="0.25">
      <c r="A88" s="15">
        <v>45412</v>
      </c>
      <c r="H88" s="15">
        <v>45412</v>
      </c>
      <c r="K88" s="12"/>
      <c r="N88" s="15">
        <v>45412</v>
      </c>
      <c r="O88" s="14">
        <v>12707858.34</v>
      </c>
      <c r="P88" s="14">
        <v>12247269.48</v>
      </c>
      <c r="Q88" s="14">
        <v>28513472.699999999</v>
      </c>
      <c r="R88" s="14">
        <v>0</v>
      </c>
      <c r="S88" s="14">
        <f t="shared" si="7"/>
        <v>53468600.519999996</v>
      </c>
      <c r="T88" s="14">
        <f t="shared" si="11"/>
        <v>1113929.1775</v>
      </c>
      <c r="U88" s="14">
        <f t="shared" si="8"/>
        <v>2227858.3549999818</v>
      </c>
      <c r="V88" s="14"/>
    </row>
    <row r="89" spans="1:22" x14ac:dyDescent="0.25">
      <c r="A89" s="15">
        <v>45443</v>
      </c>
      <c r="H89" s="15">
        <v>45443</v>
      </c>
      <c r="K89" s="12"/>
      <c r="N89" s="15">
        <v>45443</v>
      </c>
      <c r="O89" s="14">
        <v>12707858.34</v>
      </c>
      <c r="P89" s="14">
        <v>12247269.48</v>
      </c>
      <c r="Q89" s="14">
        <v>28513472.699999999</v>
      </c>
      <c r="R89" s="14">
        <v>0</v>
      </c>
      <c r="S89" s="14">
        <f t="shared" ref="S89:S90" si="15">SUM(O89:R89)</f>
        <v>53468600.519999996</v>
      </c>
      <c r="T89" s="14">
        <f t="shared" ref="T89:T90" si="16">T88</f>
        <v>1113929.1775</v>
      </c>
      <c r="U89" s="14">
        <f t="shared" ref="U89:U90" si="17">U88-T89</f>
        <v>1113929.1774999818</v>
      </c>
      <c r="V89" s="10"/>
    </row>
    <row r="90" spans="1:22" x14ac:dyDescent="0.25">
      <c r="A90" s="15">
        <v>45473</v>
      </c>
      <c r="H90" s="15">
        <v>45473</v>
      </c>
      <c r="K90" s="12"/>
      <c r="N90" s="15">
        <v>45473</v>
      </c>
      <c r="O90" s="14">
        <v>12707858.34</v>
      </c>
      <c r="P90" s="14">
        <v>12247269.48</v>
      </c>
      <c r="Q90" s="14">
        <v>28513472.699999999</v>
      </c>
      <c r="R90" s="14">
        <v>0</v>
      </c>
      <c r="S90" s="14">
        <f t="shared" si="15"/>
        <v>53468600.519999996</v>
      </c>
      <c r="T90" s="14">
        <f t="shared" si="16"/>
        <v>1113929.1775</v>
      </c>
      <c r="U90" s="14">
        <f t="shared" si="17"/>
        <v>-1.8160790205001831E-8</v>
      </c>
      <c r="V90" s="10"/>
    </row>
    <row r="91" spans="1:22" x14ac:dyDescent="0.25">
      <c r="A91" s="15">
        <v>45504</v>
      </c>
      <c r="H91" s="15">
        <v>45504</v>
      </c>
      <c r="K91" s="12"/>
      <c r="N91" s="15">
        <v>45504</v>
      </c>
      <c r="T91" s="10"/>
      <c r="U91" s="10"/>
      <c r="V91" s="10"/>
    </row>
    <row r="92" spans="1:22" x14ac:dyDescent="0.25">
      <c r="A92" s="15">
        <v>45535</v>
      </c>
      <c r="H92" s="15">
        <v>45535</v>
      </c>
      <c r="K92" s="12"/>
      <c r="N92" s="15">
        <v>45535</v>
      </c>
      <c r="T92" s="10"/>
      <c r="U92" s="10"/>
      <c r="V92" s="10"/>
    </row>
    <row r="93" spans="1:22" x14ac:dyDescent="0.25">
      <c r="A93" s="15">
        <v>45565</v>
      </c>
      <c r="H93" s="15">
        <v>45565</v>
      </c>
      <c r="K93" s="12"/>
      <c r="N93" s="15">
        <v>45565</v>
      </c>
      <c r="T93" s="10"/>
      <c r="U93" s="10"/>
      <c r="V93" s="10"/>
    </row>
    <row r="94" spans="1:22" x14ac:dyDescent="0.25">
      <c r="A94" s="15">
        <v>45596</v>
      </c>
      <c r="H94" s="15">
        <v>45596</v>
      </c>
      <c r="K94" s="12"/>
      <c r="N94" s="15">
        <v>45596</v>
      </c>
      <c r="T94" s="10"/>
      <c r="U94" s="10"/>
      <c r="V94" s="10"/>
    </row>
    <row r="95" spans="1:22" x14ac:dyDescent="0.25">
      <c r="A95" s="15">
        <v>45626</v>
      </c>
      <c r="H95" s="15">
        <v>45626</v>
      </c>
      <c r="K95" s="12"/>
      <c r="N95" s="15">
        <v>45626</v>
      </c>
      <c r="T95" s="10"/>
    </row>
    <row r="96" spans="1:22" x14ac:dyDescent="0.25">
      <c r="A96" s="15">
        <v>45657</v>
      </c>
      <c r="H96" s="15">
        <v>45657</v>
      </c>
      <c r="K96" s="12"/>
      <c r="N96" s="15">
        <v>45657</v>
      </c>
      <c r="T96" s="10"/>
      <c r="V96" s="14">
        <f>SUM(D85:D96,K85:K96,T85:T96)</f>
        <v>6683575.0650000004</v>
      </c>
    </row>
    <row r="97" spans="1:20" s="11" customFormat="1" x14ac:dyDescent="0.25">
      <c r="A97" s="10"/>
      <c r="B97" s="10"/>
      <c r="C97" s="10"/>
      <c r="D97" s="10"/>
      <c r="K97" s="12"/>
      <c r="M97"/>
      <c r="N97"/>
      <c r="O97" s="10"/>
      <c r="P97" s="10"/>
      <c r="Q97" s="10"/>
      <c r="R97" s="10"/>
      <c r="S97" s="10"/>
    </row>
    <row r="98" spans="1:20" s="11" customFormat="1" x14ac:dyDescent="0.25">
      <c r="A98" s="10"/>
      <c r="B98" s="10"/>
      <c r="C98" s="10"/>
      <c r="D98" s="10"/>
      <c r="K98" s="12"/>
      <c r="M98"/>
      <c r="N98"/>
      <c r="O98" s="10"/>
      <c r="P98" s="10"/>
      <c r="Q98" s="10"/>
      <c r="R98" s="10"/>
      <c r="S98" s="10"/>
    </row>
    <row r="101" spans="1:20" x14ac:dyDescent="0.25">
      <c r="O101" s="14">
        <f>(O12+O24+SUM(O13:O23)*2)/24</f>
        <v>12507727.871249998</v>
      </c>
      <c r="P101" s="14">
        <f>(P12+P24+SUM(P13:P23)*2)/24</f>
        <v>494781.39999999997</v>
      </c>
      <c r="Q101" s="14">
        <f>(Q12+Q24+SUM(Q13:Q23)*2)/24</f>
        <v>0</v>
      </c>
      <c r="R101" s="14"/>
      <c r="S101" s="14">
        <f>(S12+S24+SUM(S13:S23)*2)/24</f>
        <v>13002509.27125</v>
      </c>
      <c r="T101" t="s">
        <v>28</v>
      </c>
    </row>
    <row r="102" spans="1:20" x14ac:dyDescent="0.25">
      <c r="O102" s="14">
        <f>O24</f>
        <v>12707858.34</v>
      </c>
      <c r="P102" s="14">
        <f>P24</f>
        <v>11874753.6</v>
      </c>
      <c r="Q102" s="14">
        <f>Q24</f>
        <v>0</v>
      </c>
      <c r="R102" s="14"/>
      <c r="S102" s="14">
        <f>S24</f>
        <v>24582611.939999998</v>
      </c>
      <c r="T102" t="s">
        <v>27</v>
      </c>
    </row>
    <row r="103" spans="1:20" x14ac:dyDescent="0.25">
      <c r="O103" s="14">
        <f>O28</f>
        <v>12707858.34</v>
      </c>
      <c r="P103" s="14">
        <f>P28</f>
        <v>12865110.050000001</v>
      </c>
      <c r="Q103" s="14">
        <f>Q28</f>
        <v>28512102.969999999</v>
      </c>
      <c r="R103" s="14"/>
      <c r="S103" s="14">
        <f>S28</f>
        <v>54085071.359999999</v>
      </c>
      <c r="T103" t="s">
        <v>26</v>
      </c>
    </row>
    <row r="104" spans="1:20" x14ac:dyDescent="0.25">
      <c r="O104" s="14">
        <f>O36</f>
        <v>12707858.34</v>
      </c>
      <c r="P104" s="14">
        <f>P36</f>
        <v>12247269.48</v>
      </c>
      <c r="Q104" s="14">
        <f>Q36</f>
        <v>28513472.699999999</v>
      </c>
      <c r="R104" s="14">
        <f>R36</f>
        <v>0</v>
      </c>
      <c r="S104" s="14">
        <f>S36</f>
        <v>53468600.519999996</v>
      </c>
      <c r="T104" t="s">
        <v>25</v>
      </c>
    </row>
    <row r="105" spans="1:20" x14ac:dyDescent="0.25">
      <c r="O105" s="14">
        <f>O103/4</f>
        <v>3176964.585</v>
      </c>
      <c r="P105" s="14">
        <f>P103/4</f>
        <v>3216277.5125000002</v>
      </c>
      <c r="Q105" s="14">
        <f>Q103/4</f>
        <v>7128025.7424999997</v>
      </c>
      <c r="R105" s="14"/>
      <c r="S105" s="14">
        <f>S103/4</f>
        <v>13521267.84</v>
      </c>
      <c r="T105" t="s">
        <v>24</v>
      </c>
    </row>
    <row r="107" spans="1:20" x14ac:dyDescent="0.25">
      <c r="O107" s="14"/>
      <c r="P107" s="14"/>
      <c r="Q107" s="14"/>
      <c r="R107" s="14"/>
      <c r="S107" s="14"/>
    </row>
    <row r="108" spans="1:20" x14ac:dyDescent="0.25">
      <c r="O108" s="14">
        <f>E39+L39+S39</f>
        <v>115562404.86096779</v>
      </c>
      <c r="P108" s="14" t="s">
        <v>23</v>
      </c>
      <c r="Q108" s="14"/>
      <c r="R108" s="14"/>
      <c r="S108" s="14"/>
    </row>
    <row r="109" spans="1:20" x14ac:dyDescent="0.25">
      <c r="O109" s="12">
        <f>SUM(D40:D42,K40:K42)</f>
        <v>6330729.9900000012</v>
      </c>
      <c r="P109" s="14" t="s">
        <v>22</v>
      </c>
      <c r="Q109" s="14"/>
      <c r="R109" s="14"/>
      <c r="S109" s="14"/>
    </row>
    <row r="110" spans="1:20" x14ac:dyDescent="0.25">
      <c r="O110" s="14">
        <f>O108-O109</f>
        <v>109231674.87096779</v>
      </c>
      <c r="P110" s="14"/>
      <c r="Q110" s="14"/>
      <c r="R110" s="14"/>
      <c r="S110" s="14"/>
    </row>
    <row r="111" spans="1:20" x14ac:dyDescent="0.25">
      <c r="O111" s="14">
        <f>U5</f>
        <v>109231674.87096781</v>
      </c>
      <c r="P111" s="14"/>
      <c r="Q111" s="14"/>
      <c r="R111" s="14"/>
      <c r="S111" s="14"/>
    </row>
    <row r="112" spans="1:20" x14ac:dyDescent="0.25">
      <c r="O112" s="14">
        <f>O110-O111</f>
        <v>0</v>
      </c>
      <c r="P112" s="14"/>
      <c r="Q112" s="14"/>
      <c r="R112" s="14"/>
      <c r="S112" s="14"/>
    </row>
    <row r="113" spans="15:19" x14ac:dyDescent="0.25">
      <c r="O113" s="14"/>
      <c r="P113" s="14"/>
      <c r="Q113" s="14"/>
      <c r="R113" s="14"/>
      <c r="S113" s="14"/>
    </row>
    <row r="114" spans="15:19" x14ac:dyDescent="0.25">
      <c r="O114" s="14">
        <f>O39-O28</f>
        <v>0</v>
      </c>
      <c r="P114" s="14">
        <f>P39-P28</f>
        <v>-617840.5700000003</v>
      </c>
      <c r="Q114" s="14">
        <f>Q39-Q28</f>
        <v>1369.730000000447</v>
      </c>
      <c r="R114" s="14">
        <f>R39-R28</f>
        <v>0</v>
      </c>
      <c r="S114" s="14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2020-05-01T07:00:00+00:00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0BA40E4-C409-4DD8-8D13-8AAAE92ADEA6}"/>
</file>

<file path=customXml/itemProps2.xml><?xml version="1.0" encoding="utf-8"?>
<ds:datastoreItem xmlns:ds="http://schemas.openxmlformats.org/officeDocument/2006/customXml" ds:itemID="{BC3C9ACF-EF84-4C8D-B2ED-7932DAB14430}"/>
</file>

<file path=customXml/itemProps3.xml><?xml version="1.0" encoding="utf-8"?>
<ds:datastoreItem xmlns:ds="http://schemas.openxmlformats.org/officeDocument/2006/customXml" ds:itemID="{06F253E3-B59B-4265-9CA0-C1FA758FD982}"/>
</file>

<file path=customXml/itemProps4.xml><?xml version="1.0" encoding="utf-8"?>
<ds:datastoreItem xmlns:ds="http://schemas.openxmlformats.org/officeDocument/2006/customXml" ds:itemID="{432CE30A-0D01-451A-A2E2-0AFF781BD7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Storm Summary</vt:lpstr>
      <vt:lpstr>Storm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Free, Susan</dc:creator>
  <cp:lastModifiedBy>Free, Susan</cp:lastModifiedBy>
  <dcterms:created xsi:type="dcterms:W3CDTF">2020-04-27T20:27:16Z</dcterms:created>
  <dcterms:modified xsi:type="dcterms:W3CDTF">2020-04-29T03:40:33Z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