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5 (Rate Increase Mitigation)\Support\EDIT\"/>
    </mc:Choice>
  </mc:AlternateContent>
  <bookViews>
    <workbookView xWindow="0" yWindow="0" windowWidth="25200" windowHeight="11025"/>
  </bookViews>
  <sheets>
    <sheet name="6-2020 PGA Balance" sheetId="1" r:id="rId1"/>
    <sheet name="PGA F2019 Revenue " sheetId="10" r:id="rId2"/>
    <sheet name="106 Rates" sheetId="11" r:id="rId3"/>
    <sheet name="F2019 Forecast" sheetId="1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2" i="1"/>
  <c r="B21" i="1"/>
  <c r="B20" i="1"/>
  <c r="B6" i="1"/>
  <c r="B5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K47" i="12"/>
  <c r="BJ47" i="12"/>
  <c r="BI47" i="12"/>
  <c r="BH47" i="12"/>
  <c r="BG47" i="12"/>
  <c r="BF47" i="12"/>
  <c r="BE47" i="12"/>
  <c r="BD47" i="12"/>
  <c r="BC47" i="12"/>
  <c r="BB47" i="12"/>
  <c r="BA47" i="12"/>
  <c r="AZ47" i="12"/>
  <c r="AY47" i="12"/>
  <c r="AX47" i="12"/>
  <c r="AW47" i="12"/>
  <c r="AV47" i="12"/>
  <c r="AU47" i="12"/>
  <c r="AT47" i="12"/>
  <c r="AS47" i="12"/>
  <c r="AR47" i="12"/>
  <c r="AQ47" i="12"/>
  <c r="AP47" i="12"/>
  <c r="AO47" i="12"/>
  <c r="AN47" i="12"/>
  <c r="AM47" i="12"/>
  <c r="AL47" i="12"/>
  <c r="AK47" i="12"/>
  <c r="AJ47" i="12"/>
  <c r="AI47" i="12"/>
  <c r="AH47" i="12"/>
  <c r="AG47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BK46" i="12"/>
  <c r="BJ46" i="12"/>
  <c r="BI46" i="12"/>
  <c r="BH46" i="12"/>
  <c r="BG46" i="12"/>
  <c r="BF46" i="12"/>
  <c r="BE46" i="12"/>
  <c r="BD46" i="12"/>
  <c r="BC46" i="12"/>
  <c r="BB46" i="12"/>
  <c r="BA46" i="12"/>
  <c r="AZ46" i="12"/>
  <c r="AY46" i="12"/>
  <c r="AX46" i="12"/>
  <c r="AW46" i="12"/>
  <c r="AV46" i="12"/>
  <c r="AU46" i="12"/>
  <c r="AT46" i="12"/>
  <c r="AS46" i="12"/>
  <c r="AR46" i="12"/>
  <c r="AQ46" i="12"/>
  <c r="AP46" i="12"/>
  <c r="AO46" i="12"/>
  <c r="AN46" i="12"/>
  <c r="AM46" i="12"/>
  <c r="AL46" i="12"/>
  <c r="AK46" i="12"/>
  <c r="AJ46" i="12"/>
  <c r="AI46" i="12"/>
  <c r="AH46" i="12"/>
  <c r="AG46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BK45" i="12"/>
  <c r="BJ45" i="12"/>
  <c r="BI45" i="12"/>
  <c r="BH45" i="12"/>
  <c r="BG45" i="12"/>
  <c r="BF45" i="12"/>
  <c r="BE45" i="12"/>
  <c r="BD45" i="12"/>
  <c r="BC45" i="12"/>
  <c r="BB45" i="12"/>
  <c r="BA45" i="12"/>
  <c r="AZ45" i="12"/>
  <c r="AY45" i="12"/>
  <c r="AX45" i="12"/>
  <c r="AW45" i="12"/>
  <c r="AV45" i="12"/>
  <c r="AU45" i="12"/>
  <c r="AT45" i="12"/>
  <c r="AS45" i="12"/>
  <c r="AR45" i="12"/>
  <c r="AQ45" i="12"/>
  <c r="AP45" i="12"/>
  <c r="AO45" i="12"/>
  <c r="AN45" i="12"/>
  <c r="AM45" i="12"/>
  <c r="AL45" i="12"/>
  <c r="AK45" i="12"/>
  <c r="AJ45" i="12"/>
  <c r="AI45" i="12"/>
  <c r="AH45" i="12"/>
  <c r="AG45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BK43" i="12"/>
  <c r="BJ43" i="12"/>
  <c r="BI43" i="12"/>
  <c r="BH43" i="12"/>
  <c r="BG43" i="12"/>
  <c r="BF43" i="12"/>
  <c r="BE43" i="12"/>
  <c r="BD43" i="12"/>
  <c r="BC43" i="12"/>
  <c r="BB43" i="12"/>
  <c r="BA43" i="12"/>
  <c r="AZ43" i="12"/>
  <c r="AY43" i="12"/>
  <c r="AX43" i="12"/>
  <c r="AW43" i="12"/>
  <c r="AV43" i="12"/>
  <c r="AU43" i="12"/>
  <c r="AT43" i="12"/>
  <c r="AS43" i="12"/>
  <c r="AR43" i="12"/>
  <c r="AQ43" i="12"/>
  <c r="AP43" i="12"/>
  <c r="AO43" i="12"/>
  <c r="AN43" i="12"/>
  <c r="AM43" i="12"/>
  <c r="AL43" i="12"/>
  <c r="AK43" i="12"/>
  <c r="AJ43" i="12"/>
  <c r="AI43" i="12"/>
  <c r="AH43" i="12"/>
  <c r="AG43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B28" i="12"/>
  <c r="BK24" i="12"/>
  <c r="BJ24" i="12"/>
  <c r="BI24" i="12"/>
  <c r="BH24" i="12"/>
  <c r="BG24" i="12"/>
  <c r="BF24" i="12"/>
  <c r="BE24" i="12"/>
  <c r="BD24" i="12"/>
  <c r="BC24" i="12"/>
  <c r="BB24" i="12"/>
  <c r="BA24" i="12"/>
  <c r="AZ24" i="12"/>
  <c r="AY24" i="12"/>
  <c r="AX24" i="12"/>
  <c r="AW24" i="12"/>
  <c r="AV24" i="12"/>
  <c r="AU24" i="12"/>
  <c r="AT24" i="12"/>
  <c r="AS24" i="12"/>
  <c r="AR24" i="12"/>
  <c r="AQ24" i="12"/>
  <c r="AP24" i="12"/>
  <c r="AO24" i="12"/>
  <c r="AN24" i="12"/>
  <c r="AM24" i="12"/>
  <c r="AL24" i="12"/>
  <c r="AK24" i="12"/>
  <c r="AJ24" i="12"/>
  <c r="AI24" i="12"/>
  <c r="AH24" i="12"/>
  <c r="AG24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BK23" i="12"/>
  <c r="BJ23" i="12"/>
  <c r="BI23" i="12"/>
  <c r="BH23" i="12"/>
  <c r="BG23" i="12"/>
  <c r="BF23" i="12"/>
  <c r="BE23" i="12"/>
  <c r="BD23" i="12"/>
  <c r="BC23" i="12"/>
  <c r="BB23" i="12"/>
  <c r="BA23" i="12"/>
  <c r="AZ23" i="12"/>
  <c r="AY23" i="12"/>
  <c r="AX23" i="12"/>
  <c r="AW23" i="12"/>
  <c r="AV23" i="12"/>
  <c r="AU23" i="12"/>
  <c r="AT23" i="12"/>
  <c r="AS23" i="12"/>
  <c r="AR23" i="12"/>
  <c r="AQ23" i="12"/>
  <c r="AP23" i="12"/>
  <c r="AO23" i="12"/>
  <c r="AN23" i="12"/>
  <c r="AM23" i="12"/>
  <c r="AL23" i="12"/>
  <c r="AK23" i="12"/>
  <c r="AJ23" i="12"/>
  <c r="AI23" i="12"/>
  <c r="AH23" i="12"/>
  <c r="AG23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BK22" i="12"/>
  <c r="BJ22" i="12"/>
  <c r="BI22" i="12"/>
  <c r="BH22" i="12"/>
  <c r="BG22" i="12"/>
  <c r="BF22" i="12"/>
  <c r="BE22" i="12"/>
  <c r="BD22" i="12"/>
  <c r="BC22" i="12"/>
  <c r="BB22" i="12"/>
  <c r="BA22" i="12"/>
  <c r="AZ22" i="12"/>
  <c r="AY22" i="12"/>
  <c r="AX22" i="12"/>
  <c r="AW22" i="12"/>
  <c r="AV22" i="12"/>
  <c r="AU22" i="12"/>
  <c r="AT22" i="12"/>
  <c r="AS22" i="12"/>
  <c r="AR22" i="12"/>
  <c r="AQ22" i="12"/>
  <c r="AP22" i="12"/>
  <c r="AO22" i="12"/>
  <c r="AN22" i="12"/>
  <c r="AM22" i="12"/>
  <c r="AL22" i="12"/>
  <c r="AK22" i="12"/>
  <c r="AJ22" i="12"/>
  <c r="AI22" i="12"/>
  <c r="AH22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BK20" i="12"/>
  <c r="BJ20" i="12"/>
  <c r="BI20" i="12"/>
  <c r="BH20" i="12"/>
  <c r="BG20" i="12"/>
  <c r="BF20" i="12"/>
  <c r="BE20" i="12"/>
  <c r="BD20" i="12"/>
  <c r="BC20" i="12"/>
  <c r="BB20" i="12"/>
  <c r="BA20" i="12"/>
  <c r="AZ20" i="12"/>
  <c r="AY20" i="12"/>
  <c r="AX20" i="12"/>
  <c r="AW20" i="12"/>
  <c r="AV20" i="12"/>
  <c r="AU20" i="12"/>
  <c r="AT20" i="12"/>
  <c r="AS20" i="12"/>
  <c r="AR20" i="12"/>
  <c r="AQ20" i="12"/>
  <c r="AP20" i="12"/>
  <c r="AO20" i="12"/>
  <c r="AN20" i="12"/>
  <c r="AM20" i="12"/>
  <c r="AL20" i="12"/>
  <c r="AK20" i="12"/>
  <c r="AJ20" i="12"/>
  <c r="AI20" i="12"/>
  <c r="AH20" i="12"/>
  <c r="AG20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C5" i="12"/>
  <c r="C28" i="12" s="1"/>
  <c r="J35" i="11"/>
  <c r="J34" i="11"/>
  <c r="J33" i="11"/>
  <c r="F30" i="11"/>
  <c r="G29" i="11"/>
  <c r="G30" i="11" s="1"/>
  <c r="C29" i="11"/>
  <c r="C30" i="11" s="1"/>
  <c r="D27" i="11"/>
  <c r="I26" i="11"/>
  <c r="I29" i="11" s="1"/>
  <c r="I30" i="11" s="1"/>
  <c r="H26" i="11"/>
  <c r="G26" i="11"/>
  <c r="F26" i="11"/>
  <c r="F29" i="11" s="1"/>
  <c r="E26" i="11"/>
  <c r="D26" i="11"/>
  <c r="C26" i="11"/>
  <c r="D18" i="11"/>
  <c r="I17" i="11"/>
  <c r="F12" i="10" s="1"/>
  <c r="F45" i="10" s="1"/>
  <c r="H17" i="11"/>
  <c r="G17" i="11"/>
  <c r="F17" i="11"/>
  <c r="F9" i="10" s="1"/>
  <c r="F42" i="10" s="1"/>
  <c r="E17" i="11"/>
  <c r="F8" i="10" s="1"/>
  <c r="D17" i="11"/>
  <c r="C17" i="11"/>
  <c r="I14" i="11"/>
  <c r="H14" i="11"/>
  <c r="G14" i="11"/>
  <c r="F14" i="11"/>
  <c r="E14" i="11"/>
  <c r="D14" i="11"/>
  <c r="C14" i="1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AC47" i="10" s="1"/>
  <c r="J47" i="10"/>
  <c r="I47" i="10"/>
  <c r="H47" i="10"/>
  <c r="G47" i="10"/>
  <c r="F47" i="10"/>
  <c r="E47" i="10"/>
  <c r="D47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AC46" i="10" s="1"/>
  <c r="H46" i="10"/>
  <c r="G46" i="10"/>
  <c r="F46" i="10"/>
  <c r="E46" i="10"/>
  <c r="D46" i="10"/>
  <c r="AA45" i="10"/>
  <c r="T45" i="10"/>
  <c r="P45" i="10"/>
  <c r="O45" i="10"/>
  <c r="L45" i="10"/>
  <c r="K45" i="10"/>
  <c r="Z44" i="10"/>
  <c r="Y44" i="10"/>
  <c r="V44" i="10"/>
  <c r="U44" i="10"/>
  <c r="T44" i="10"/>
  <c r="P44" i="10"/>
  <c r="N44" i="10"/>
  <c r="J44" i="10"/>
  <c r="F44" i="10"/>
  <c r="Z43" i="10"/>
  <c r="X43" i="10"/>
  <c r="T43" i="10"/>
  <c r="S43" i="10"/>
  <c r="P43" i="10"/>
  <c r="O43" i="10"/>
  <c r="Z42" i="10"/>
  <c r="Y42" i="10"/>
  <c r="R42" i="10"/>
  <c r="N42" i="10"/>
  <c r="M42" i="10"/>
  <c r="J42" i="10"/>
  <c r="X41" i="10"/>
  <c r="W41" i="10"/>
  <c r="T41" i="10"/>
  <c r="S41" i="10"/>
  <c r="L41" i="10"/>
  <c r="V40" i="10"/>
  <c r="R40" i="10"/>
  <c r="Q40" i="10"/>
  <c r="Q48" i="10" s="1"/>
  <c r="N40" i="10"/>
  <c r="H40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AC36" i="10"/>
  <c r="AC35" i="10"/>
  <c r="O34" i="10"/>
  <c r="N34" i="10"/>
  <c r="M34" i="10"/>
  <c r="L34" i="10"/>
  <c r="K34" i="10"/>
  <c r="J34" i="10"/>
  <c r="J45" i="10" s="1"/>
  <c r="I34" i="10"/>
  <c r="H34" i="10"/>
  <c r="G34" i="10"/>
  <c r="F34" i="10"/>
  <c r="E34" i="10"/>
  <c r="D34" i="10"/>
  <c r="O33" i="10"/>
  <c r="N33" i="10"/>
  <c r="M33" i="10"/>
  <c r="L33" i="10"/>
  <c r="K33" i="10"/>
  <c r="J33" i="10"/>
  <c r="I33" i="10"/>
  <c r="H33" i="10"/>
  <c r="H37" i="10" s="1"/>
  <c r="G33" i="10"/>
  <c r="F33" i="10"/>
  <c r="E33" i="10"/>
  <c r="D33" i="10"/>
  <c r="AC33" i="10" s="1"/>
  <c r="O32" i="10"/>
  <c r="N32" i="10"/>
  <c r="M32" i="10"/>
  <c r="L32" i="10"/>
  <c r="K32" i="10"/>
  <c r="J32" i="10"/>
  <c r="I32" i="10"/>
  <c r="H32" i="10"/>
  <c r="G32" i="10"/>
  <c r="F32" i="10"/>
  <c r="E32" i="10"/>
  <c r="D32" i="10"/>
  <c r="AC32" i="10" s="1"/>
  <c r="O31" i="10"/>
  <c r="N31" i="10"/>
  <c r="M31" i="10"/>
  <c r="L31" i="10"/>
  <c r="K31" i="10"/>
  <c r="J31" i="10"/>
  <c r="I31" i="10"/>
  <c r="H31" i="10"/>
  <c r="G31" i="10"/>
  <c r="F31" i="10"/>
  <c r="E31" i="10"/>
  <c r="D31" i="10"/>
  <c r="AC31" i="10" s="1"/>
  <c r="O30" i="10"/>
  <c r="N30" i="10"/>
  <c r="M30" i="10"/>
  <c r="L30" i="10"/>
  <c r="K30" i="10"/>
  <c r="J30" i="10"/>
  <c r="I30" i="10"/>
  <c r="H30" i="10"/>
  <c r="G30" i="10"/>
  <c r="F30" i="10"/>
  <c r="E30" i="10"/>
  <c r="D30" i="10"/>
  <c r="O29" i="10"/>
  <c r="O37" i="10" s="1"/>
  <c r="N29" i="10"/>
  <c r="M29" i="10"/>
  <c r="L29" i="10"/>
  <c r="L37" i="10" s="1"/>
  <c r="K29" i="10"/>
  <c r="K37" i="10" s="1"/>
  <c r="J29" i="10"/>
  <c r="I29" i="10"/>
  <c r="H29" i="10"/>
  <c r="G29" i="10"/>
  <c r="G37" i="10" s="1"/>
  <c r="F29" i="10"/>
  <c r="E29" i="10"/>
  <c r="D29" i="10"/>
  <c r="AC29" i="10" s="1"/>
  <c r="W26" i="10"/>
  <c r="O26" i="10"/>
  <c r="G26" i="10"/>
  <c r="AC25" i="10"/>
  <c r="AC24" i="10"/>
  <c r="AA23" i="10"/>
  <c r="Z23" i="10"/>
  <c r="Z45" i="10" s="1"/>
  <c r="Y23" i="10"/>
  <c r="Y45" i="10" s="1"/>
  <c r="X23" i="10"/>
  <c r="X45" i="10" s="1"/>
  <c r="W23" i="10"/>
  <c r="W45" i="10" s="1"/>
  <c r="V23" i="10"/>
  <c r="V45" i="10" s="1"/>
  <c r="U23" i="10"/>
  <c r="U45" i="10" s="1"/>
  <c r="T23" i="10"/>
  <c r="S23" i="10"/>
  <c r="S45" i="10" s="1"/>
  <c r="R23" i="10"/>
  <c r="R45" i="10" s="1"/>
  <c r="Q23" i="10"/>
  <c r="Q45" i="10" s="1"/>
  <c r="P23" i="10"/>
  <c r="O23" i="10"/>
  <c r="N23" i="10"/>
  <c r="M23" i="10"/>
  <c r="M45" i="10" s="1"/>
  <c r="L23" i="10"/>
  <c r="K23" i="10"/>
  <c r="J23" i="10"/>
  <c r="I23" i="10"/>
  <c r="H23" i="10"/>
  <c r="G23" i="10"/>
  <c r="F23" i="10"/>
  <c r="E23" i="10"/>
  <c r="D23" i="10"/>
  <c r="AA22" i="10"/>
  <c r="AA44" i="10" s="1"/>
  <c r="Z22" i="10"/>
  <c r="Y22" i="10"/>
  <c r="X22" i="10"/>
  <c r="X44" i="10" s="1"/>
  <c r="W22" i="10"/>
  <c r="W44" i="10" s="1"/>
  <c r="V22" i="10"/>
  <c r="U22" i="10"/>
  <c r="T22" i="10"/>
  <c r="S22" i="10"/>
  <c r="S44" i="10" s="1"/>
  <c r="R22" i="10"/>
  <c r="R44" i="10" s="1"/>
  <c r="Q22" i="10"/>
  <c r="Q44" i="10" s="1"/>
  <c r="P22" i="10"/>
  <c r="O22" i="10"/>
  <c r="N22" i="10"/>
  <c r="M22" i="10"/>
  <c r="M44" i="10" s="1"/>
  <c r="L22" i="10"/>
  <c r="K22" i="10"/>
  <c r="J22" i="10"/>
  <c r="I22" i="10"/>
  <c r="H22" i="10"/>
  <c r="G22" i="10"/>
  <c r="F22" i="10"/>
  <c r="E22" i="10"/>
  <c r="D22" i="10"/>
  <c r="AC22" i="10" s="1"/>
  <c r="AA21" i="10"/>
  <c r="AA43" i="10" s="1"/>
  <c r="Z21" i="10"/>
  <c r="Y21" i="10"/>
  <c r="Y43" i="10" s="1"/>
  <c r="X21" i="10"/>
  <c r="W21" i="10"/>
  <c r="W43" i="10" s="1"/>
  <c r="V21" i="10"/>
  <c r="V43" i="10" s="1"/>
  <c r="U21" i="10"/>
  <c r="U43" i="10" s="1"/>
  <c r="T21" i="10"/>
  <c r="S21" i="10"/>
  <c r="R21" i="10"/>
  <c r="R43" i="10" s="1"/>
  <c r="Q21" i="10"/>
  <c r="Q43" i="10" s="1"/>
  <c r="P21" i="10"/>
  <c r="O21" i="10"/>
  <c r="N21" i="10"/>
  <c r="N43" i="10" s="1"/>
  <c r="M21" i="10"/>
  <c r="L21" i="10"/>
  <c r="L43" i="10" s="1"/>
  <c r="K21" i="10"/>
  <c r="K43" i="10" s="1"/>
  <c r="J21" i="10"/>
  <c r="J43" i="10" s="1"/>
  <c r="I21" i="10"/>
  <c r="H21" i="10"/>
  <c r="G21" i="10"/>
  <c r="F21" i="10"/>
  <c r="F43" i="10" s="1"/>
  <c r="E21" i="10"/>
  <c r="D21" i="10"/>
  <c r="AC21" i="10" s="1"/>
  <c r="AA20" i="10"/>
  <c r="AA42" i="10" s="1"/>
  <c r="Z20" i="10"/>
  <c r="Y20" i="10"/>
  <c r="X20" i="10"/>
  <c r="X26" i="10" s="1"/>
  <c r="W20" i="10"/>
  <c r="W42" i="10" s="1"/>
  <c r="V20" i="10"/>
  <c r="V42" i="10" s="1"/>
  <c r="U20" i="10"/>
  <c r="U42" i="10" s="1"/>
  <c r="T20" i="10"/>
  <c r="T42" i="10" s="1"/>
  <c r="S20" i="10"/>
  <c r="S42" i="10" s="1"/>
  <c r="R20" i="10"/>
  <c r="Q20" i="10"/>
  <c r="Q42" i="10" s="1"/>
  <c r="P20" i="10"/>
  <c r="P42" i="10" s="1"/>
  <c r="O20" i="10"/>
  <c r="O42" i="10" s="1"/>
  <c r="N20" i="10"/>
  <c r="M20" i="10"/>
  <c r="L20" i="10"/>
  <c r="L42" i="10" s="1"/>
  <c r="K20" i="10"/>
  <c r="K42" i="10" s="1"/>
  <c r="J20" i="10"/>
  <c r="I20" i="10"/>
  <c r="H20" i="10"/>
  <c r="H26" i="10" s="1"/>
  <c r="G20" i="10"/>
  <c r="F20" i="10"/>
  <c r="E20" i="10"/>
  <c r="D20" i="10"/>
  <c r="D42" i="10" s="1"/>
  <c r="AA19" i="10"/>
  <c r="AA41" i="10" s="1"/>
  <c r="Z19" i="10"/>
  <c r="Z41" i="10" s="1"/>
  <c r="Y19" i="10"/>
  <c r="Y41" i="10" s="1"/>
  <c r="X19" i="10"/>
  <c r="W19" i="10"/>
  <c r="V19" i="10"/>
  <c r="V41" i="10" s="1"/>
  <c r="V48" i="10" s="1"/>
  <c r="U19" i="10"/>
  <c r="U41" i="10" s="1"/>
  <c r="T19" i="10"/>
  <c r="S19" i="10"/>
  <c r="R19" i="10"/>
  <c r="R41" i="10" s="1"/>
  <c r="R48" i="10" s="1"/>
  <c r="Q19" i="10"/>
  <c r="Q41" i="10" s="1"/>
  <c r="P19" i="10"/>
  <c r="P41" i="10" s="1"/>
  <c r="O19" i="10"/>
  <c r="O41" i="10" s="1"/>
  <c r="N19" i="10"/>
  <c r="N41" i="10" s="1"/>
  <c r="M19" i="10"/>
  <c r="M41" i="10" s="1"/>
  <c r="L19" i="10"/>
  <c r="K19" i="10"/>
  <c r="K41" i="10" s="1"/>
  <c r="J19" i="10"/>
  <c r="I19" i="10"/>
  <c r="H19" i="10"/>
  <c r="G19" i="10"/>
  <c r="F19" i="10"/>
  <c r="E19" i="10"/>
  <c r="D19" i="10"/>
  <c r="AA18" i="10"/>
  <c r="AA40" i="10" s="1"/>
  <c r="Z18" i="10"/>
  <c r="Z40" i="10" s="1"/>
  <c r="Y18" i="10"/>
  <c r="X18" i="10"/>
  <c r="X40" i="10" s="1"/>
  <c r="W18" i="10"/>
  <c r="W40" i="10" s="1"/>
  <c r="V18" i="10"/>
  <c r="V26" i="10" s="1"/>
  <c r="U18" i="10"/>
  <c r="T18" i="10"/>
  <c r="T40" i="10" s="1"/>
  <c r="S18" i="10"/>
  <c r="S40" i="10" s="1"/>
  <c r="S48" i="10" s="1"/>
  <c r="R18" i="10"/>
  <c r="R26" i="10" s="1"/>
  <c r="Q18" i="10"/>
  <c r="P18" i="10"/>
  <c r="P40" i="10" s="1"/>
  <c r="O18" i="10"/>
  <c r="N18" i="10"/>
  <c r="N26" i="10" s="1"/>
  <c r="M18" i="10"/>
  <c r="M40" i="10" s="1"/>
  <c r="L18" i="10"/>
  <c r="L26" i="10" s="1"/>
  <c r="K18" i="10"/>
  <c r="K26" i="10" s="1"/>
  <c r="J18" i="10"/>
  <c r="J40" i="10" s="1"/>
  <c r="I18" i="10"/>
  <c r="H18" i="10"/>
  <c r="G18" i="10"/>
  <c r="F18" i="10"/>
  <c r="F26" i="10" s="1"/>
  <c r="E18" i="10"/>
  <c r="D18" i="10"/>
  <c r="D26" i="10" s="1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AC14" i="10"/>
  <c r="AC13" i="10"/>
  <c r="H12" i="10"/>
  <c r="H45" i="10" s="1"/>
  <c r="G12" i="10"/>
  <c r="G45" i="10" s="1"/>
  <c r="I11" i="10"/>
  <c r="I44" i="10" s="1"/>
  <c r="H11" i="10"/>
  <c r="G11" i="10"/>
  <c r="F11" i="10"/>
  <c r="E11" i="10"/>
  <c r="E44" i="10" s="1"/>
  <c r="D11" i="10"/>
  <c r="D44" i="10" s="1"/>
  <c r="I10" i="10"/>
  <c r="I43" i="10" s="1"/>
  <c r="H10" i="10"/>
  <c r="H43" i="10" s="1"/>
  <c r="G10" i="10"/>
  <c r="G43" i="10" s="1"/>
  <c r="F10" i="10"/>
  <c r="E10" i="10"/>
  <c r="E43" i="10" s="1"/>
  <c r="D10" i="10"/>
  <c r="AC10" i="10" s="1"/>
  <c r="I9" i="10"/>
  <c r="I42" i="10" s="1"/>
  <c r="H9" i="10"/>
  <c r="H42" i="10" s="1"/>
  <c r="G9" i="10"/>
  <c r="G42" i="10" s="1"/>
  <c r="E9" i="10"/>
  <c r="E42" i="10" s="1"/>
  <c r="D9" i="10"/>
  <c r="I8" i="10"/>
  <c r="I41" i="10" s="1"/>
  <c r="E8" i="10"/>
  <c r="D8" i="10"/>
  <c r="I7" i="10"/>
  <c r="I40" i="10" s="1"/>
  <c r="H7" i="10"/>
  <c r="G7" i="10"/>
  <c r="G40" i="10" s="1"/>
  <c r="F7" i="10"/>
  <c r="F40" i="10" s="1"/>
  <c r="E7" i="10"/>
  <c r="E40" i="10" s="1"/>
  <c r="D7" i="10"/>
  <c r="D40" i="10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C41" i="10" l="1"/>
  <c r="A39" i="10"/>
  <c r="A40" i="10" s="1"/>
  <c r="A41" i="10" s="1"/>
  <c r="A42" i="10" s="1"/>
  <c r="A43" i="10" s="1"/>
  <c r="A44" i="10" s="1"/>
  <c r="A45" i="10" s="1"/>
  <c r="A46" i="10" s="1"/>
  <c r="A47" i="10" s="1"/>
  <c r="A48" i="10" s="1"/>
  <c r="A28" i="10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G48" i="10"/>
  <c r="L40" i="10"/>
  <c r="L48" i="10" s="1"/>
  <c r="F41" i="10"/>
  <c r="F48" i="10" s="1"/>
  <c r="E29" i="11"/>
  <c r="E30" i="11" s="1"/>
  <c r="G8" i="10"/>
  <c r="G41" i="10" s="1"/>
  <c r="AC9" i="10"/>
  <c r="G44" i="10"/>
  <c r="D12" i="10"/>
  <c r="I12" i="10"/>
  <c r="I45" i="10" s="1"/>
  <c r="AC45" i="10" s="1"/>
  <c r="G15" i="10"/>
  <c r="P48" i="10"/>
  <c r="T48" i="10"/>
  <c r="AC18" i="10"/>
  <c r="M43" i="10"/>
  <c r="M48" i="10" s="1"/>
  <c r="L44" i="10"/>
  <c r="S26" i="10"/>
  <c r="AA26" i="10"/>
  <c r="E37" i="10"/>
  <c r="I37" i="10"/>
  <c r="M37" i="10"/>
  <c r="AC30" i="10"/>
  <c r="AC34" i="10"/>
  <c r="AC37" i="10" s="1"/>
  <c r="D37" i="10"/>
  <c r="J36" i="11"/>
  <c r="D5" i="12"/>
  <c r="AC8" i="10"/>
  <c r="D41" i="10"/>
  <c r="D15" i="10"/>
  <c r="I15" i="10"/>
  <c r="J48" i="10"/>
  <c r="Z48" i="10"/>
  <c r="AC20" i="10"/>
  <c r="X42" i="10"/>
  <c r="AC42" i="10" s="1"/>
  <c r="D43" i="10"/>
  <c r="AC7" i="10"/>
  <c r="E41" i="10"/>
  <c r="E48" i="10" s="1"/>
  <c r="AC43" i="10"/>
  <c r="K40" i="10"/>
  <c r="O40" i="10"/>
  <c r="W48" i="10"/>
  <c r="AA48" i="10"/>
  <c r="J41" i="10"/>
  <c r="K44" i="10"/>
  <c r="AC44" i="10" s="1"/>
  <c r="O44" i="10"/>
  <c r="N45" i="10"/>
  <c r="P26" i="10"/>
  <c r="H8" i="10"/>
  <c r="H41" i="10" s="1"/>
  <c r="H48" i="10" s="1"/>
  <c r="AC11" i="10"/>
  <c r="H44" i="10"/>
  <c r="E12" i="10"/>
  <c r="E45" i="10" s="1"/>
  <c r="E26" i="10"/>
  <c r="I26" i="10"/>
  <c r="M26" i="10"/>
  <c r="Q26" i="10"/>
  <c r="U40" i="10"/>
  <c r="U48" i="10" s="1"/>
  <c r="U26" i="10"/>
  <c r="Y40" i="10"/>
  <c r="Y48" i="10" s="1"/>
  <c r="Y26" i="10"/>
  <c r="AC19" i="10"/>
  <c r="AC23" i="10"/>
  <c r="T26" i="10"/>
  <c r="F37" i="10"/>
  <c r="J37" i="10"/>
  <c r="N37" i="10"/>
  <c r="N48" i="10"/>
  <c r="F15" i="10"/>
  <c r="J26" i="10"/>
  <c r="Z26" i="10"/>
  <c r="D29" i="11"/>
  <c r="D30" i="11" s="1"/>
  <c r="H29" i="11"/>
  <c r="H30" i="11" s="1"/>
  <c r="X48" i="10" l="1"/>
  <c r="O48" i="10"/>
  <c r="AC40" i="10"/>
  <c r="AC48" i="10" s="1"/>
  <c r="AC26" i="10"/>
  <c r="K48" i="10"/>
  <c r="E5" i="12"/>
  <c r="D28" i="12"/>
  <c r="AC12" i="10"/>
  <c r="AC15" i="10" s="1"/>
  <c r="D45" i="10"/>
  <c r="D48" i="10" s="1"/>
  <c r="I48" i="10"/>
  <c r="H15" i="10"/>
  <c r="E15" i="10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F5" i="12" l="1"/>
  <c r="E28" i="12"/>
  <c r="G5" i="12" l="1"/>
  <c r="F28" i="12"/>
  <c r="G28" i="12" l="1"/>
  <c r="H5" i="12"/>
  <c r="I5" i="12" l="1"/>
  <c r="H28" i="12"/>
  <c r="I28" i="12" l="1"/>
  <c r="J5" i="12"/>
  <c r="K5" i="12" l="1"/>
  <c r="J28" i="12"/>
  <c r="K28" i="12" l="1"/>
  <c r="L5" i="12"/>
  <c r="M5" i="12" l="1"/>
  <c r="L28" i="12"/>
  <c r="M28" i="12" l="1"/>
  <c r="N5" i="12"/>
  <c r="N28" i="12" l="1"/>
  <c r="O5" i="12"/>
  <c r="O28" i="12" l="1"/>
  <c r="P5" i="12"/>
  <c r="Q5" i="12" l="1"/>
  <c r="P28" i="12"/>
  <c r="R5" i="12" l="1"/>
  <c r="Q28" i="12"/>
  <c r="R28" i="12" l="1"/>
  <c r="S5" i="12"/>
  <c r="S28" i="12" l="1"/>
  <c r="T5" i="12"/>
  <c r="U5" i="12" l="1"/>
  <c r="T28" i="12"/>
  <c r="V5" i="12" l="1"/>
  <c r="U28" i="12"/>
  <c r="W5" i="12" l="1"/>
  <c r="V28" i="12"/>
  <c r="W28" i="12" l="1"/>
  <c r="X5" i="12"/>
  <c r="Y5" i="12" l="1"/>
  <c r="X28" i="12"/>
  <c r="Y28" i="12" l="1"/>
  <c r="Z5" i="12"/>
  <c r="AA5" i="12" l="1"/>
  <c r="Z28" i="12"/>
  <c r="AA28" i="12" l="1"/>
  <c r="AB5" i="12"/>
  <c r="AC5" i="12" l="1"/>
  <c r="AB28" i="12"/>
  <c r="AC28" i="12" l="1"/>
  <c r="AD5" i="12"/>
  <c r="AD28" i="12" l="1"/>
  <c r="AE5" i="12"/>
  <c r="AE28" i="12" l="1"/>
  <c r="AF5" i="12"/>
  <c r="AG5" i="12" l="1"/>
  <c r="AF28" i="12"/>
  <c r="AH5" i="12" l="1"/>
  <c r="AG28" i="12"/>
  <c r="AH28" i="12" l="1"/>
  <c r="AI5" i="12"/>
  <c r="AI28" i="12" l="1"/>
  <c r="AJ5" i="12"/>
  <c r="AK5" i="12" l="1"/>
  <c r="AJ28" i="12"/>
  <c r="AL5" i="12" l="1"/>
  <c r="AK28" i="12"/>
  <c r="AM5" i="12" l="1"/>
  <c r="AL28" i="12"/>
  <c r="AM28" i="12" l="1"/>
  <c r="AN5" i="12"/>
  <c r="AO5" i="12" l="1"/>
  <c r="AN28" i="12"/>
  <c r="AO28" i="12" l="1"/>
  <c r="AP5" i="12"/>
  <c r="AQ5" i="12" l="1"/>
  <c r="AP28" i="12"/>
  <c r="AQ28" i="12" l="1"/>
  <c r="AR5" i="12"/>
  <c r="AS5" i="12" l="1"/>
  <c r="AR28" i="12"/>
  <c r="AS28" i="12" l="1"/>
  <c r="AT5" i="12"/>
  <c r="AT28" i="12" l="1"/>
  <c r="AU5" i="12"/>
  <c r="AU28" i="12" l="1"/>
  <c r="AV5" i="12"/>
  <c r="AW5" i="12" l="1"/>
  <c r="AV28" i="12"/>
  <c r="AX5" i="12" l="1"/>
  <c r="AW28" i="12"/>
  <c r="AX28" i="12" l="1"/>
  <c r="AY5" i="12"/>
  <c r="AY28" i="12" l="1"/>
  <c r="AZ5" i="12"/>
  <c r="BA5" i="12" l="1"/>
  <c r="AZ28" i="12"/>
  <c r="BB5" i="12" l="1"/>
  <c r="BA28" i="12"/>
  <c r="BC5" i="12" l="1"/>
  <c r="BB28" i="12"/>
  <c r="BC28" i="12" l="1"/>
  <c r="BD5" i="12"/>
  <c r="BE5" i="12" l="1"/>
  <c r="BD28" i="12"/>
  <c r="BE28" i="12" l="1"/>
  <c r="BF5" i="12"/>
  <c r="BG5" i="12" l="1"/>
  <c r="BF28" i="12"/>
  <c r="BG28" i="12" l="1"/>
  <c r="BH5" i="12"/>
  <c r="BI5" i="12" l="1"/>
  <c r="BH28" i="12"/>
  <c r="BI28" i="12" l="1"/>
  <c r="BJ5" i="12"/>
  <c r="BJ28" i="12" l="1"/>
  <c r="BK5" i="12"/>
  <c r="BK28" i="12" s="1"/>
</calcChain>
</file>

<file path=xl/sharedStrings.xml><?xml version="1.0" encoding="utf-8"?>
<sst xmlns="http://schemas.openxmlformats.org/spreadsheetml/2006/main" count="120" uniqueCount="68">
  <si>
    <t>Balance</t>
  </si>
  <si>
    <t>Projected</t>
  </si>
  <si>
    <t>Month</t>
  </si>
  <si>
    <t>Amortization*</t>
  </si>
  <si>
    <t>* Using F20 Beta</t>
  </si>
  <si>
    <t xml:space="preserve">Total Billed and Change in unbilled </t>
  </si>
  <si>
    <t>71, 72, 74</t>
  </si>
  <si>
    <t>Rentals</t>
  </si>
  <si>
    <t>Contracts</t>
  </si>
  <si>
    <t>87, 87T</t>
  </si>
  <si>
    <t>Non-exclusive Interruptible</t>
  </si>
  <si>
    <t>86, 86T</t>
  </si>
  <si>
    <t>Limited Interruptible</t>
  </si>
  <si>
    <t>85, 85T</t>
  </si>
  <si>
    <t>Interruptible</t>
  </si>
  <si>
    <t>41, 41T</t>
  </si>
  <si>
    <t>Large Volume</t>
  </si>
  <si>
    <t>31, 31T</t>
  </si>
  <si>
    <t>Commercial &amp; Industrial</t>
  </si>
  <si>
    <t>16, 23, 53</t>
  </si>
  <si>
    <t>Residential</t>
  </si>
  <si>
    <t>TOTAL</t>
  </si>
  <si>
    <t xml:space="preserve">Total Change in unbilled </t>
  </si>
  <si>
    <t xml:space="preserve">106 Regular </t>
  </si>
  <si>
    <t>106 Supplemental B</t>
  </si>
  <si>
    <t xml:space="preserve">Total Billed </t>
  </si>
  <si>
    <t>106 Supplemental A</t>
  </si>
  <si>
    <t>Rate Schedule</t>
  </si>
  <si>
    <t>Rate Class</t>
  </si>
  <si>
    <t>Line No.</t>
  </si>
  <si>
    <t>By Rate Class</t>
  </si>
  <si>
    <t>Puget Sound Energy</t>
  </si>
  <si>
    <t xml:space="preserve">Supplemetnal B 106 - Revenue under proposed rate to be collected </t>
  </si>
  <si>
    <t xml:space="preserve">Supplemental A 106 - Revenue under proposed rate to be collected </t>
  </si>
  <si>
    <t xml:space="preserve">Regular 106 - Revenue under proposed rate to be collected </t>
  </si>
  <si>
    <t>Percent Change</t>
  </si>
  <si>
    <t xml:space="preserve">Proposed Volumetric Change Including RAF </t>
  </si>
  <si>
    <t>Total Schedule 16 Rate per Mantle Including RAF</t>
  </si>
  <si>
    <t>Total Proposed 106 Tracker &amp; Supplemental Rates Including RAF</t>
  </si>
  <si>
    <t>Proposed Schedule 16 Rate per Mantle Including RAF</t>
  </si>
  <si>
    <t>Proposed 106 Tracker Rates Including RAF</t>
  </si>
  <si>
    <t>Proposed 106B Supplemental Rates Including RAF</t>
  </si>
  <si>
    <t>Proposed 106A Supplemental Rates Including RAF</t>
  </si>
  <si>
    <t>Proposed Rates:</t>
  </si>
  <si>
    <t>Current Volumetric Rates Including RAF (Schedule 106)</t>
  </si>
  <si>
    <t>Current Schedule 16 Rate per Mantle Including RAF</t>
  </si>
  <si>
    <t>Current 106A Supplemental Rates Including RAF</t>
  </si>
  <si>
    <t>Current 106 Tracker Rates Including RAF</t>
  </si>
  <si>
    <t>Current Rates:</t>
  </si>
  <si>
    <t>Description</t>
  </si>
  <si>
    <t>Line</t>
  </si>
  <si>
    <t>Commercial and Industrial</t>
  </si>
  <si>
    <t>Effective November 1, 2019</t>
  </si>
  <si>
    <t>Summary of Proposed Schedule 106 Rates (Including Supplemental 106A &amp; 106B)</t>
  </si>
  <si>
    <t>Schedules 41, 41T, 86 &amp; 86T</t>
  </si>
  <si>
    <t>Schedules 31 &amp; 31T</t>
  </si>
  <si>
    <t>Schedules 23 &amp; 53</t>
  </si>
  <si>
    <t>Total</t>
  </si>
  <si>
    <t>87T</t>
  </si>
  <si>
    <t>86T</t>
  </si>
  <si>
    <t>85T</t>
  </si>
  <si>
    <t>41T</t>
  </si>
  <si>
    <t>31T</t>
  </si>
  <si>
    <t xml:space="preserve">Projected Customers by Month </t>
  </si>
  <si>
    <t>Projected Delivered Sales Volume by Month (Therms)</t>
  </si>
  <si>
    <t>Forecast Delivered Sales Volumes and Customer Counts</t>
  </si>
  <si>
    <t>Source: F2019 Load Forecast (06-2019)</t>
  </si>
  <si>
    <t xml:space="preserve">PGA F2019 Forecast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</si>
</sst>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\-yy;@"/>
    <numFmt numFmtId="166" formatCode="0.0%"/>
    <numFmt numFmtId="167" formatCode="_(&quot;$&quot;* #,##0.00000_);_(&quot;$&quot;* \(#,##0.00000\);_(&quot;$&quot;* &quot;-&quot;?????_);_(@_)"/>
    <numFmt numFmtId="168" formatCode="_(&quot;$&quot;* #,##0.00_);_(&quot;$&quot;* \(#,##0.00\);_(&quot;$&quot;* &quot;-&quot;?????_);_(@_)"/>
    <numFmt numFmtId="169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color theme="1"/>
      <name val="Arial"/>
      <family val="2"/>
    </font>
    <font>
      <sz val="8"/>
      <color rgb="FF0000FF"/>
      <name val="Arial"/>
      <family val="2"/>
    </font>
    <font>
      <sz val="8"/>
      <color rgb="FF006666"/>
      <name val="Arial"/>
      <family val="2"/>
    </font>
    <font>
      <b/>
      <sz val="8"/>
      <color theme="1"/>
      <name val="Arial"/>
      <family val="2"/>
    </font>
    <font>
      <b/>
      <sz val="8"/>
      <color rgb="FF0000CC"/>
      <name val="Arial"/>
      <family val="2"/>
    </font>
    <font>
      <sz val="10"/>
      <name val="Arial"/>
      <family val="2"/>
    </font>
    <font>
      <sz val="8"/>
      <color rgb="FF008080"/>
      <name val="Arial"/>
      <family val="2"/>
    </font>
    <font>
      <b/>
      <u/>
      <sz val="8"/>
      <name val="Arial"/>
      <family val="2"/>
    </font>
    <font>
      <sz val="8"/>
      <color rgb="FF009999"/>
      <name val="Arial"/>
      <family val="2"/>
    </font>
    <font>
      <b/>
      <sz val="8"/>
      <color rgb="FF009999"/>
      <name val="Arial"/>
      <family val="2"/>
    </font>
    <font>
      <sz val="8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0" xfId="1" applyNumberFormat="1" applyFo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164" fontId="4" fillId="0" borderId="0" xfId="0" applyNumberFormat="1" applyFont="1"/>
    <xf numFmtId="164" fontId="4" fillId="0" borderId="0" xfId="0" applyNumberFormat="1" applyFont="1" applyBorder="1"/>
    <xf numFmtId="0" fontId="4" fillId="0" borderId="0" xfId="0" applyFont="1" applyFill="1" applyAlignment="1">
      <alignment horizontal="center"/>
    </xf>
    <xf numFmtId="164" fontId="3" fillId="0" borderId="2" xfId="0" applyNumberFormat="1" applyFont="1" applyBorder="1"/>
    <xf numFmtId="164" fontId="3" fillId="0" borderId="0" xfId="1" applyNumberFormat="1" applyFont="1" applyBorder="1"/>
    <xf numFmtId="164" fontId="3" fillId="0" borderId="2" xfId="1" applyNumberFormat="1" applyFont="1" applyBorder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164" fontId="3" fillId="0" borderId="0" xfId="0" applyNumberFormat="1" applyFont="1"/>
    <xf numFmtId="164" fontId="5" fillId="0" borderId="0" xfId="1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Border="1"/>
    <xf numFmtId="164" fontId="6" fillId="0" borderId="0" xfId="0" applyNumberFormat="1" applyFont="1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164" fontId="4" fillId="0" borderId="0" xfId="1" applyNumberFormat="1" applyFont="1" applyBorder="1"/>
    <xf numFmtId="164" fontId="3" fillId="0" borderId="3" xfId="1" applyNumberFormat="1" applyFont="1" applyBorder="1"/>
    <xf numFmtId="44" fontId="8" fillId="0" borderId="0" xfId="2" applyNumberFormat="1" applyFont="1"/>
    <xf numFmtId="44" fontId="9" fillId="0" borderId="0" xfId="2" applyNumberFormat="1" applyFont="1"/>
    <xf numFmtId="0" fontId="10" fillId="0" borderId="0" xfId="0" applyFont="1"/>
    <xf numFmtId="0" fontId="10" fillId="0" borderId="0" xfId="0" applyFont="1" applyBorder="1" applyAlignment="1">
      <alignment horizontal="center"/>
    </xf>
    <xf numFmtId="165" fontId="6" fillId="0" borderId="0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5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44" fontId="10" fillId="0" borderId="2" xfId="0" applyNumberFormat="1" applyFont="1" applyBorder="1"/>
    <xf numFmtId="0" fontId="3" fillId="0" borderId="8" xfId="0" applyFont="1" applyBorder="1"/>
    <xf numFmtId="44" fontId="10" fillId="0" borderId="0" xfId="0" applyNumberFormat="1" applyFont="1" applyBorder="1"/>
    <xf numFmtId="44" fontId="3" fillId="0" borderId="0" xfId="1" applyFont="1" applyBorder="1"/>
    <xf numFmtId="0" fontId="6" fillId="0" borderId="0" xfId="0" applyFont="1" applyBorder="1" applyAlignment="1">
      <alignment horizontal="right"/>
    </xf>
    <xf numFmtId="44" fontId="5" fillId="0" borderId="0" xfId="1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66" fontId="5" fillId="0" borderId="0" xfId="3" applyNumberFormat="1" applyFont="1"/>
    <xf numFmtId="0" fontId="5" fillId="0" borderId="0" xfId="0" applyFont="1" applyAlignment="1">
      <alignment horizontal="right"/>
    </xf>
    <xf numFmtId="0" fontId="5" fillId="0" borderId="0" xfId="0" applyFont="1"/>
    <xf numFmtId="167" fontId="5" fillId="0" borderId="0" xfId="0" applyNumberFormat="1" applyFont="1"/>
    <xf numFmtId="168" fontId="5" fillId="0" borderId="0" xfId="0" applyNumberFormat="1" applyFont="1"/>
    <xf numFmtId="0" fontId="5" fillId="0" borderId="0" xfId="0" applyFont="1" applyFill="1" applyAlignment="1">
      <alignment horizontal="right"/>
    </xf>
    <xf numFmtId="167" fontId="13" fillId="0" borderId="0" xfId="0" applyNumberFormat="1" applyFont="1"/>
    <xf numFmtId="168" fontId="13" fillId="0" borderId="0" xfId="0" applyNumberFormat="1" applyFont="1"/>
    <xf numFmtId="167" fontId="13" fillId="2" borderId="0" xfId="0" applyNumberFormat="1" applyFont="1" applyFill="1"/>
    <xf numFmtId="167" fontId="13" fillId="3" borderId="0" xfId="0" applyNumberFormat="1" applyFont="1" applyFill="1"/>
    <xf numFmtId="167" fontId="5" fillId="4" borderId="0" xfId="0" applyNumberFormat="1" applyFont="1" applyFill="1"/>
    <xf numFmtId="0" fontId="14" fillId="0" borderId="0" xfId="0" applyFont="1" applyBorder="1" applyAlignment="1">
      <alignment horizontal="left"/>
    </xf>
    <xf numFmtId="9" fontId="5" fillId="0" borderId="0" xfId="3" applyFont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5" xfId="0" applyFont="1" applyBorder="1" applyAlignment="1">
      <alignment horizontal="centerContinuous"/>
    </xf>
    <xf numFmtId="0" fontId="5" fillId="0" borderId="0" xfId="0" applyFont="1" applyFill="1"/>
    <xf numFmtId="37" fontId="5" fillId="0" borderId="0" xfId="0" applyNumberFormat="1" applyFont="1" applyFill="1"/>
    <xf numFmtId="169" fontId="5" fillId="0" borderId="0" xfId="0" applyNumberFormat="1" applyFont="1" applyFill="1"/>
    <xf numFmtId="0" fontId="5" fillId="0" borderId="0" xfId="0" applyFont="1" applyFill="1" applyAlignment="1">
      <alignment horizontal="left"/>
    </xf>
    <xf numFmtId="169" fontId="5" fillId="0" borderId="0" xfId="0" applyNumberFormat="1" applyFont="1" applyFill="1" applyAlignment="1">
      <alignment horizontal="center"/>
    </xf>
    <xf numFmtId="169" fontId="13" fillId="0" borderId="1" xfId="0" applyNumberFormat="1" applyFont="1" applyFill="1" applyBorder="1"/>
    <xf numFmtId="169" fontId="13" fillId="0" borderId="0" xfId="0" applyNumberFormat="1" applyFont="1" applyFill="1" applyBorder="1"/>
    <xf numFmtId="14" fontId="5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17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 applyFill="1"/>
    <xf numFmtId="169" fontId="17" fillId="0" borderId="0" xfId="0" applyNumberFormat="1" applyFont="1" applyFill="1" applyBorder="1"/>
    <xf numFmtId="169" fontId="5" fillId="0" borderId="16" xfId="0" applyNumberFormat="1" applyFont="1" applyFill="1" applyBorder="1"/>
    <xf numFmtId="0" fontId="6" fillId="0" borderId="0" xfId="0" applyFont="1" applyFill="1" applyAlignment="1">
      <alignment horizontal="centerContinuous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  <xf numFmtId="169" fontId="13" fillId="5" borderId="0" xfId="0" applyNumberFormat="1" applyFont="1" applyFill="1" applyBorder="1"/>
    <xf numFmtId="169" fontId="0" fillId="0" borderId="0" xfId="4" applyNumberFormat="1" applyFont="1"/>
  </cellXfs>
  <cellStyles count="5">
    <cellStyle name="Comma" xfId="4" builtinId="3"/>
    <cellStyle name="Currency" xfId="1" builtinId="4"/>
    <cellStyle name="Normal" xfId="0" builtinId="0"/>
    <cellStyle name="Normal 3 2" xfId="2"/>
    <cellStyle name="Percent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14</xdr:col>
      <xdr:colOff>208677</xdr:colOff>
      <xdr:row>32</xdr:row>
      <xdr:rowOff>123190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952500"/>
          <a:ext cx="6980952" cy="50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abSelected="1" workbookViewId="0">
      <pane xSplit="1" ySplit="2" topLeftCell="B3" activePane="bottomRight" state="frozen"/>
      <selection activeCell="B5" sqref="B5"/>
      <selection pane="topRight" activeCell="B5" sqref="B5"/>
      <selection pane="bottomLeft" activeCell="B5" sqref="B5"/>
      <selection pane="bottomRight" activeCell="D18" sqref="D18"/>
    </sheetView>
  </sheetViews>
  <sheetFormatPr defaultRowHeight="15" x14ac:dyDescent="0.25"/>
  <cols>
    <col min="1" max="2" width="15.28515625" bestFit="1" customWidth="1"/>
    <col min="3" max="3" width="13.140625" customWidth="1"/>
    <col min="4" max="4" width="13.28515625" bestFit="1" customWidth="1"/>
    <col min="5" max="22" width="11.28515625" bestFit="1" customWidth="1"/>
    <col min="23" max="23" width="5.140625" bestFit="1" customWidth="1"/>
    <col min="24" max="24" width="13.42578125" bestFit="1" customWidth="1"/>
  </cols>
  <sheetData>
    <row r="1" spans="1:24" x14ac:dyDescent="0.25">
      <c r="B1" s="2" t="s">
        <v>1</v>
      </c>
      <c r="C1" s="2"/>
    </row>
    <row r="2" spans="1:24" x14ac:dyDescent="0.25">
      <c r="A2" s="3" t="s">
        <v>2</v>
      </c>
      <c r="B2" s="3" t="s">
        <v>3</v>
      </c>
      <c r="C2" s="3" t="s">
        <v>0</v>
      </c>
    </row>
    <row r="3" spans="1:24" x14ac:dyDescent="0.25">
      <c r="B3" s="2"/>
      <c r="C3" s="2"/>
    </row>
    <row r="4" spans="1:24" x14ac:dyDescent="0.25">
      <c r="A4" s="1">
        <v>43921</v>
      </c>
      <c r="B4" s="4"/>
      <c r="C4" s="4">
        <v>80470575.859999999</v>
      </c>
    </row>
    <row r="5" spans="1:24" x14ac:dyDescent="0.25">
      <c r="A5" s="1">
        <v>43951</v>
      </c>
      <c r="B5" s="4">
        <f>-'PGA F2019 Revenue '!I26*0.95</f>
        <v>-4723616.9708040003</v>
      </c>
      <c r="C5" s="99">
        <f>C4+B5</f>
        <v>75746958.889195994</v>
      </c>
      <c r="D5" s="99"/>
      <c r="E5" s="99"/>
      <c r="W5" s="99"/>
      <c r="X5" s="99"/>
    </row>
    <row r="6" spans="1:24" x14ac:dyDescent="0.25">
      <c r="A6" s="1">
        <v>43982</v>
      </c>
      <c r="B6" s="99">
        <f>-'PGA F2019 Revenue '!J26*0.95</f>
        <v>-3018473.9715174995</v>
      </c>
      <c r="C6" s="99">
        <f>C5+B6</f>
        <v>72728484.91767849</v>
      </c>
    </row>
    <row r="7" spans="1:24" x14ac:dyDescent="0.25">
      <c r="A7" s="1">
        <v>44012</v>
      </c>
      <c r="B7" s="99">
        <f>-'PGA F2019 Revenue '!K26*0.95</f>
        <v>-2128334.8310149997</v>
      </c>
      <c r="C7" s="99">
        <f t="shared" ref="C7:C23" si="0">C6+B7</f>
        <v>70600150.086663485</v>
      </c>
    </row>
    <row r="8" spans="1:24" x14ac:dyDescent="0.25">
      <c r="A8" s="1">
        <v>44043</v>
      </c>
      <c r="B8" s="99">
        <f>-'PGA F2019 Revenue '!L26*0.95</f>
        <v>-1621535.8732319998</v>
      </c>
      <c r="C8" s="99">
        <f t="shared" si="0"/>
        <v>68978614.213431478</v>
      </c>
    </row>
    <row r="9" spans="1:24" x14ac:dyDescent="0.25">
      <c r="A9" s="1">
        <v>44074</v>
      </c>
      <c r="B9" s="99">
        <f>-'PGA F2019 Revenue '!M26*0.95</f>
        <v>-1584860.2827764996</v>
      </c>
      <c r="C9" s="99">
        <f t="shared" si="0"/>
        <v>67393753.930654973</v>
      </c>
    </row>
    <row r="10" spans="1:24" x14ac:dyDescent="0.25">
      <c r="A10" s="1">
        <v>44104</v>
      </c>
      <c r="B10" s="99">
        <f>-'PGA F2019 Revenue '!N26*0.95</f>
        <v>-2054411.6546100001</v>
      </c>
      <c r="C10" s="99">
        <f t="shared" si="0"/>
        <v>65339342.276044972</v>
      </c>
    </row>
    <row r="11" spans="1:24" x14ac:dyDescent="0.25">
      <c r="A11" s="1">
        <v>44135</v>
      </c>
      <c r="B11" s="99">
        <f>-'PGA F2019 Revenue '!O26*0.95</f>
        <v>-4137017.3415419986</v>
      </c>
      <c r="C11" s="99">
        <f t="shared" si="0"/>
        <v>61202324.934502974</v>
      </c>
    </row>
    <row r="12" spans="1:24" x14ac:dyDescent="0.25">
      <c r="A12" s="1">
        <v>44165</v>
      </c>
      <c r="B12" s="99">
        <f>-'PGA F2019 Revenue '!P26*0.95</f>
        <v>-6877468.8881644988</v>
      </c>
      <c r="C12" s="99">
        <f t="shared" si="0"/>
        <v>54324856.046338476</v>
      </c>
    </row>
    <row r="13" spans="1:24" x14ac:dyDescent="0.25">
      <c r="A13" s="1">
        <v>44196</v>
      </c>
      <c r="B13" s="99">
        <f>-'PGA F2019 Revenue '!Q26*0.95</f>
        <v>-8817043.7932434995</v>
      </c>
      <c r="C13" s="99">
        <f t="shared" si="0"/>
        <v>45507812.253094979</v>
      </c>
    </row>
    <row r="14" spans="1:24" x14ac:dyDescent="0.25">
      <c r="A14" s="1">
        <v>44227</v>
      </c>
      <c r="B14" s="99">
        <f>-'PGA F2019 Revenue '!R26*0.95</f>
        <v>-8296443.9429444978</v>
      </c>
      <c r="C14" s="99">
        <f t="shared" si="0"/>
        <v>37211368.310150482</v>
      </c>
    </row>
    <row r="15" spans="1:24" x14ac:dyDescent="0.25">
      <c r="A15" s="1">
        <v>44255</v>
      </c>
      <c r="B15" s="99">
        <f>-'PGA F2019 Revenue '!S26*0.95</f>
        <v>-7114274.021865</v>
      </c>
      <c r="C15" s="99">
        <f t="shared" si="0"/>
        <v>30097094.288285483</v>
      </c>
    </row>
    <row r="16" spans="1:24" x14ac:dyDescent="0.25">
      <c r="A16" s="1">
        <v>44286</v>
      </c>
      <c r="B16" s="99">
        <f>-'PGA F2019 Revenue '!T26*0.95</f>
        <v>-6436507.7538479995</v>
      </c>
      <c r="C16" s="99">
        <f t="shared" si="0"/>
        <v>23660586.534437485</v>
      </c>
    </row>
    <row r="17" spans="1:4" x14ac:dyDescent="0.25">
      <c r="A17" s="1">
        <v>44316</v>
      </c>
      <c r="B17" s="99">
        <f>-'PGA F2019 Revenue '!U26*0.95</f>
        <v>-4756326.2705615005</v>
      </c>
      <c r="C17" s="99">
        <f t="shared" si="0"/>
        <v>18904260.263875984</v>
      </c>
    </row>
    <row r="18" spans="1:4" x14ac:dyDescent="0.25">
      <c r="A18" s="1">
        <v>44347</v>
      </c>
      <c r="B18" s="99">
        <f>-'PGA F2019 Revenue '!V26*0.95</f>
        <v>-3038094.4884230001</v>
      </c>
      <c r="C18" s="99">
        <f t="shared" si="0"/>
        <v>15866165.775452983</v>
      </c>
    </row>
    <row r="19" spans="1:4" x14ac:dyDescent="0.25">
      <c r="A19" s="1">
        <v>44377</v>
      </c>
      <c r="B19" s="99">
        <f>-'PGA F2019 Revenue '!W26*0.95</f>
        <v>-2141708.2575694993</v>
      </c>
      <c r="C19" s="99">
        <f t="shared" si="0"/>
        <v>13724457.517883483</v>
      </c>
    </row>
    <row r="20" spans="1:4" x14ac:dyDescent="0.25">
      <c r="A20" s="1">
        <v>44408</v>
      </c>
      <c r="B20" s="99">
        <f>-'PGA F2019 Revenue '!X26*0.95</f>
        <v>-1631096.4282175002</v>
      </c>
      <c r="C20" s="99">
        <f t="shared" si="0"/>
        <v>12093361.089665983</v>
      </c>
    </row>
    <row r="21" spans="1:4" x14ac:dyDescent="0.25">
      <c r="A21" s="1">
        <v>44439</v>
      </c>
      <c r="B21" s="99">
        <f>-'PGA F2019 Revenue '!Y26*0.95</f>
        <v>-1594252.2886574999</v>
      </c>
      <c r="C21" s="99">
        <f t="shared" si="0"/>
        <v>10499108.801008483</v>
      </c>
    </row>
    <row r="22" spans="1:4" x14ac:dyDescent="0.25">
      <c r="A22" s="1">
        <v>44469</v>
      </c>
      <c r="B22" s="99">
        <f>-'PGA F2019 Revenue '!Z26*0.95</f>
        <v>-2067067.3198364996</v>
      </c>
      <c r="C22" s="99">
        <f t="shared" si="0"/>
        <v>8432041.4811719842</v>
      </c>
    </row>
    <row r="23" spans="1:4" x14ac:dyDescent="0.25">
      <c r="A23" s="1">
        <v>44500</v>
      </c>
      <c r="B23" s="99">
        <f>-'PGA F2019 Revenue '!AA26*0.95</f>
        <v>-4164518.1030799989</v>
      </c>
      <c r="C23" s="99">
        <f t="shared" si="0"/>
        <v>4267523.3780919854</v>
      </c>
      <c r="D23" s="4"/>
    </row>
    <row r="24" spans="1:4" x14ac:dyDescent="0.25">
      <c r="B24" s="4"/>
      <c r="C24" s="4"/>
    </row>
    <row r="25" spans="1:4" x14ac:dyDescent="0.25">
      <c r="B25" s="4"/>
      <c r="C25" s="4"/>
    </row>
    <row r="26" spans="1:4" x14ac:dyDescent="0.25">
      <c r="B26" s="4"/>
      <c r="C26" s="4"/>
    </row>
    <row r="27" spans="1:4" x14ac:dyDescent="0.25">
      <c r="B27" s="4"/>
      <c r="C27" s="4"/>
    </row>
    <row r="28" spans="1:4" x14ac:dyDescent="0.25">
      <c r="A28" t="s">
        <v>4</v>
      </c>
      <c r="B28" s="4"/>
      <c r="C28" s="4"/>
    </row>
    <row r="29" spans="1:4" x14ac:dyDescent="0.25">
      <c r="B29" s="4"/>
      <c r="C29" s="4"/>
    </row>
    <row r="30" spans="1:4" x14ac:dyDescent="0.25">
      <c r="B30" s="4"/>
      <c r="C30" s="4"/>
    </row>
    <row r="31" spans="1:4" x14ac:dyDescent="0.25">
      <c r="B31" s="4"/>
      <c r="C31" s="4"/>
    </row>
    <row r="32" spans="1:4" x14ac:dyDescent="0.25">
      <c r="B32" s="4"/>
      <c r="C32" s="4"/>
    </row>
    <row r="33" spans="2:3" x14ac:dyDescent="0.25">
      <c r="B33" s="4"/>
      <c r="C33" s="4"/>
    </row>
    <row r="34" spans="2:3" x14ac:dyDescent="0.25">
      <c r="B34" s="4"/>
      <c r="C34" s="4"/>
    </row>
    <row r="35" spans="2:3" x14ac:dyDescent="0.25">
      <c r="B35" s="4"/>
      <c r="C35" s="4"/>
    </row>
    <row r="36" spans="2:3" x14ac:dyDescent="0.25">
      <c r="B36" s="4"/>
      <c r="C36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C49"/>
  <sheetViews>
    <sheetView workbookViewId="0">
      <pane xSplit="3" ySplit="5" topLeftCell="D6" activePane="bottomRight" state="frozen"/>
      <selection activeCell="I26" sqref="I26"/>
      <selection pane="topRight" activeCell="I26" sqref="I26"/>
      <selection pane="bottomLeft" activeCell="I26" sqref="I26"/>
      <selection pane="bottomRight" activeCell="I26" sqref="I26"/>
    </sheetView>
  </sheetViews>
  <sheetFormatPr defaultRowHeight="11.25" x14ac:dyDescent="0.2"/>
  <cols>
    <col min="1" max="1" width="4.42578125" style="5" bestFit="1" customWidth="1"/>
    <col min="2" max="2" width="25" style="5" bestFit="1" customWidth="1"/>
    <col min="3" max="3" width="12.140625" style="5" bestFit="1" customWidth="1"/>
    <col min="4" max="8" width="12.5703125" style="5" bestFit="1" customWidth="1"/>
    <col min="9" max="11" width="12" style="5" bestFit="1" customWidth="1"/>
    <col min="12" max="13" width="11.28515625" style="5" bestFit="1" customWidth="1"/>
    <col min="14" max="23" width="12" style="5" bestFit="1" customWidth="1"/>
    <col min="24" max="25" width="10.7109375" style="5" bestFit="1" customWidth="1"/>
    <col min="26" max="27" width="12" style="5" bestFit="1" customWidth="1"/>
    <col min="28" max="28" width="1" style="6" customWidth="1"/>
    <col min="29" max="29" width="11.5703125" style="5" bestFit="1" customWidth="1"/>
    <col min="30" max="16384" width="9.140625" style="5"/>
  </cols>
  <sheetData>
    <row r="1" spans="1:29" x14ac:dyDescent="0.2">
      <c r="A1" s="89" t="s">
        <v>31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</row>
    <row r="2" spans="1:29" x14ac:dyDescent="0.2">
      <c r="A2" s="90" t="s">
        <v>67</v>
      </c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</row>
    <row r="3" spans="1:29" x14ac:dyDescent="0.2">
      <c r="A3" s="92" t="s">
        <v>30</v>
      </c>
      <c r="B3" s="92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</row>
    <row r="4" spans="1:29" x14ac:dyDescent="0.2">
      <c r="A4" s="88"/>
      <c r="B4" s="29"/>
      <c r="C4" s="29"/>
      <c r="D4" s="29"/>
      <c r="E4" s="29"/>
      <c r="F4" s="29"/>
      <c r="G4" s="29"/>
      <c r="H4" s="29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27"/>
      <c r="AC4" s="87"/>
    </row>
    <row r="5" spans="1:29" s="26" customFormat="1" ht="22.5" x14ac:dyDescent="0.2">
      <c r="A5" s="32" t="s">
        <v>29</v>
      </c>
      <c r="B5" s="30" t="s">
        <v>28</v>
      </c>
      <c r="C5" s="30" t="s">
        <v>27</v>
      </c>
      <c r="D5" s="31">
        <v>43799</v>
      </c>
      <c r="E5" s="31">
        <v>43830</v>
      </c>
      <c r="F5" s="31">
        <v>43861</v>
      </c>
      <c r="G5" s="31">
        <v>43890</v>
      </c>
      <c r="H5" s="31">
        <v>43921</v>
      </c>
      <c r="I5" s="31">
        <v>43951</v>
      </c>
      <c r="J5" s="31">
        <v>43982</v>
      </c>
      <c r="K5" s="31">
        <v>44012</v>
      </c>
      <c r="L5" s="31">
        <v>44043</v>
      </c>
      <c r="M5" s="31">
        <v>44074</v>
      </c>
      <c r="N5" s="31">
        <v>44104</v>
      </c>
      <c r="O5" s="31">
        <v>44135</v>
      </c>
      <c r="P5" s="31">
        <v>44165</v>
      </c>
      <c r="Q5" s="31">
        <v>44196</v>
      </c>
      <c r="R5" s="31">
        <v>44227</v>
      </c>
      <c r="S5" s="31">
        <v>44255</v>
      </c>
      <c r="T5" s="31">
        <v>44286</v>
      </c>
      <c r="U5" s="31">
        <v>44316</v>
      </c>
      <c r="V5" s="31">
        <v>44347</v>
      </c>
      <c r="W5" s="31">
        <v>44377</v>
      </c>
      <c r="X5" s="31">
        <v>44408</v>
      </c>
      <c r="Y5" s="31">
        <v>44439</v>
      </c>
      <c r="Z5" s="31">
        <v>44469</v>
      </c>
      <c r="AA5" s="31">
        <v>44500</v>
      </c>
      <c r="AB5" s="28"/>
      <c r="AC5" s="30" t="s">
        <v>21</v>
      </c>
    </row>
    <row r="6" spans="1:29" s="26" customFormat="1" x14ac:dyDescent="0.2">
      <c r="A6" s="14">
        <v>1</v>
      </c>
      <c r="B6" s="21" t="s">
        <v>26</v>
      </c>
      <c r="C6" s="29"/>
      <c r="D6" s="29"/>
      <c r="E6" s="29"/>
      <c r="F6" s="29"/>
      <c r="G6" s="29"/>
      <c r="H6" s="29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7"/>
    </row>
    <row r="7" spans="1:29" s="26" customFormat="1" x14ac:dyDescent="0.2">
      <c r="A7" s="14">
        <f t="shared" ref="A7:A8" si="0">+A6+1</f>
        <v>2</v>
      </c>
      <c r="B7" s="5" t="s">
        <v>20</v>
      </c>
      <c r="C7" s="18" t="s">
        <v>19</v>
      </c>
      <c r="D7" s="25">
        <f>('F2019 Forecast'!B$7+'F2019 Forecast'!B$6+'F2019 Forecast'!B$12)*'106 Rates'!$C$17</f>
        <v>4213358.8068000004</v>
      </c>
      <c r="E7" s="25">
        <f>('F2019 Forecast'!C$7+'F2019 Forecast'!C$6+'F2019 Forecast'!C$12)*'106 Rates'!$C$17</f>
        <v>5482485.31819</v>
      </c>
      <c r="F7" s="25">
        <f>('F2019 Forecast'!D$7+'F2019 Forecast'!D$6+'F2019 Forecast'!D$12)*'106 Rates'!$C$17</f>
        <v>5081120.4576700004</v>
      </c>
      <c r="G7" s="25">
        <f>('F2019 Forecast'!E$7+'F2019 Forecast'!E$6+'F2019 Forecast'!E$12)*'106 Rates'!$C$17</f>
        <v>4467025.9028399996</v>
      </c>
      <c r="H7" s="25">
        <f>('F2019 Forecast'!F$7+'F2019 Forecast'!F$6+'F2019 Forecast'!F$12)*'106 Rates'!$C$17</f>
        <v>3855093.8519099997</v>
      </c>
      <c r="I7" s="25">
        <f>('F2019 Forecast'!G$7+'F2019 Forecast'!G$6+'F2019 Forecast'!G$12)*'106 Rates'!$C$17</f>
        <v>2772525.29464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0"/>
      <c r="AC7" s="16">
        <f>SUM(D7:AA7)</f>
        <v>25871609.63205</v>
      </c>
    </row>
    <row r="8" spans="1:29" x14ac:dyDescent="0.2">
      <c r="A8" s="14">
        <f t="shared" si="0"/>
        <v>3</v>
      </c>
      <c r="B8" s="5" t="s">
        <v>18</v>
      </c>
      <c r="C8" s="18">
        <v>31</v>
      </c>
      <c r="D8" s="25">
        <f>'F2019 Forecast'!B$8*'106 Rates'!$E$17</f>
        <v>1490019.0183699999</v>
      </c>
      <c r="E8" s="25">
        <f>'F2019 Forecast'!C$8*'106 Rates'!$E$17</f>
        <v>1909740.8862600001</v>
      </c>
      <c r="F8" s="25">
        <f>'F2019 Forecast'!D$8*'106 Rates'!$E$17</f>
        <v>1812796.97401</v>
      </c>
      <c r="G8" s="25">
        <f>'F2019 Forecast'!E$8*'106 Rates'!$E$17</f>
        <v>1608306.4576600001</v>
      </c>
      <c r="H8" s="25">
        <f>'F2019 Forecast'!F$8*'106 Rates'!$E$17</f>
        <v>1429094.6484900001</v>
      </c>
      <c r="I8" s="25">
        <f>'F2019 Forecast'!G$8*'106 Rates'!$E$17</f>
        <v>1074221.2268999999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12"/>
      <c r="AC8" s="16">
        <f t="shared" ref="AC8:AC14" si="1">SUM(D8:AA8)</f>
        <v>9324179.2116899993</v>
      </c>
    </row>
    <row r="9" spans="1:29" x14ac:dyDescent="0.2">
      <c r="A9" s="14">
        <f>+A8+1</f>
        <v>4</v>
      </c>
      <c r="B9" s="5" t="s">
        <v>16</v>
      </c>
      <c r="C9" s="18">
        <v>41</v>
      </c>
      <c r="D9" s="25">
        <f>('F2019 Forecast'!B$10)*'106 Rates'!$F$17</f>
        <v>405527.17705</v>
      </c>
      <c r="E9" s="25">
        <f>('F2019 Forecast'!C$10)*'106 Rates'!$F$17</f>
        <v>455186.27869000001</v>
      </c>
      <c r="F9" s="25">
        <f>('F2019 Forecast'!D$10)*'106 Rates'!$F$17</f>
        <v>424806.93621000001</v>
      </c>
      <c r="G9" s="25">
        <f>('F2019 Forecast'!E$10)*'106 Rates'!$F$17</f>
        <v>392635.37712000002</v>
      </c>
      <c r="H9" s="25">
        <f>('F2019 Forecast'!F$10)*'106 Rates'!$F$17</f>
        <v>367028.29375000001</v>
      </c>
      <c r="I9" s="25">
        <f>('F2019 Forecast'!G$10)*'106 Rates'!$F$17</f>
        <v>309504.38368999999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19"/>
      <c r="AC9" s="16">
        <f t="shared" si="1"/>
        <v>2354688.4465100002</v>
      </c>
    </row>
    <row r="10" spans="1:29" x14ac:dyDescent="0.2">
      <c r="A10" s="14">
        <f t="shared" ref="A10:A48" si="2">+A9+1</f>
        <v>5</v>
      </c>
      <c r="B10" s="5" t="s">
        <v>14</v>
      </c>
      <c r="C10" s="18">
        <v>85</v>
      </c>
      <c r="D10" s="25">
        <f>('F2019 Forecast'!B$13)*'106 Rates'!$G$17</f>
        <v>79470.739220000003</v>
      </c>
      <c r="E10" s="25">
        <f>('F2019 Forecast'!C$13)*'106 Rates'!$G$17</f>
        <v>92549.560629999993</v>
      </c>
      <c r="F10" s="25">
        <f>('F2019 Forecast'!D$13)*'106 Rates'!$G$17</f>
        <v>99882.261369999993</v>
      </c>
      <c r="G10" s="25">
        <f>('F2019 Forecast'!E$13)*'106 Rates'!$G$17</f>
        <v>93884.61967</v>
      </c>
      <c r="H10" s="25">
        <f>('F2019 Forecast'!F$13)*'106 Rates'!$G$17</f>
        <v>86550.993619999994</v>
      </c>
      <c r="I10" s="25">
        <f>('F2019 Forecast'!G$13)*'106 Rates'!$G$17</f>
        <v>75503.17323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19"/>
      <c r="AC10" s="16">
        <f t="shared" si="1"/>
        <v>527841.34774</v>
      </c>
    </row>
    <row r="11" spans="1:29" x14ac:dyDescent="0.2">
      <c r="A11" s="14">
        <f t="shared" si="2"/>
        <v>6</v>
      </c>
      <c r="B11" s="5" t="s">
        <v>12</v>
      </c>
      <c r="C11" s="18">
        <v>86</v>
      </c>
      <c r="D11" s="25">
        <f>('F2019 Forecast'!B$15)*'106 Rates'!$H$17</f>
        <v>42656.355559999996</v>
      </c>
      <c r="E11" s="25">
        <f>('F2019 Forecast'!C$15)*'106 Rates'!$H$17</f>
        <v>58877.203150000001</v>
      </c>
      <c r="F11" s="25">
        <f>('F2019 Forecast'!D$15)*'106 Rates'!$H$17</f>
        <v>55639.10802</v>
      </c>
      <c r="G11" s="25">
        <f>('F2019 Forecast'!E$15)*'106 Rates'!$H$17</f>
        <v>54893.798029999998</v>
      </c>
      <c r="H11" s="25">
        <f>('F2019 Forecast'!F$15)*'106 Rates'!$H$17</f>
        <v>51157.505109999998</v>
      </c>
      <c r="I11" s="25">
        <f>('F2019 Forecast'!G$15)*'106 Rates'!$H$17</f>
        <v>45726.425279999996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12"/>
      <c r="AC11" s="16">
        <f t="shared" si="1"/>
        <v>308950.39515</v>
      </c>
    </row>
    <row r="12" spans="1:29" x14ac:dyDescent="0.2">
      <c r="A12" s="14">
        <f t="shared" si="2"/>
        <v>7</v>
      </c>
      <c r="B12" s="5" t="s">
        <v>10</v>
      </c>
      <c r="C12" s="18">
        <v>87</v>
      </c>
      <c r="D12" s="25">
        <f>SUM('F2019 Forecast'!B$17)*'106 Rates'!$I$17</f>
        <v>128313.55415</v>
      </c>
      <c r="E12" s="25">
        <f>SUM('F2019 Forecast'!C$17)*'106 Rates'!$I$17</f>
        <v>153660.40768999999</v>
      </c>
      <c r="F12" s="25">
        <f>SUM('F2019 Forecast'!D$17)*'106 Rates'!$I$17</f>
        <v>141157.23796</v>
      </c>
      <c r="G12" s="25">
        <f>SUM('F2019 Forecast'!E$17)*'106 Rates'!$I$17</f>
        <v>125841.01697</v>
      </c>
      <c r="H12" s="25">
        <f>SUM('F2019 Forecast'!F$17)*'106 Rates'!$I$17</f>
        <v>120148.67314</v>
      </c>
      <c r="I12" s="25">
        <f>SUM('F2019 Forecast'!G$17)*'106 Rates'!$I$17</f>
        <v>89768.024340000004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12"/>
      <c r="AC12" s="16">
        <f t="shared" si="1"/>
        <v>758888.91425000003</v>
      </c>
    </row>
    <row r="13" spans="1:29" x14ac:dyDescent="0.2">
      <c r="A13" s="14">
        <f t="shared" si="2"/>
        <v>8</v>
      </c>
      <c r="B13" s="5" t="s">
        <v>8</v>
      </c>
      <c r="C13" s="18">
        <v>99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12"/>
      <c r="AC13" s="16">
        <f t="shared" si="1"/>
        <v>0</v>
      </c>
    </row>
    <row r="14" spans="1:29" x14ac:dyDescent="0.2">
      <c r="A14" s="14">
        <f t="shared" si="2"/>
        <v>9</v>
      </c>
      <c r="B14" s="5" t="s">
        <v>7</v>
      </c>
      <c r="C14" s="18" t="s">
        <v>6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12"/>
      <c r="AC14" s="16">
        <f t="shared" si="1"/>
        <v>0</v>
      </c>
    </row>
    <row r="15" spans="1:29" x14ac:dyDescent="0.2">
      <c r="A15" s="14">
        <f t="shared" si="2"/>
        <v>10</v>
      </c>
      <c r="B15" s="15" t="s">
        <v>25</v>
      </c>
      <c r="C15" s="14"/>
      <c r="D15" s="23">
        <f t="shared" ref="D15:H15" si="3">SUM(D7:D14)</f>
        <v>6359345.6511500003</v>
      </c>
      <c r="E15" s="23">
        <f t="shared" si="3"/>
        <v>8152499.6546100006</v>
      </c>
      <c r="F15" s="23">
        <f t="shared" si="3"/>
        <v>7615402.9752400005</v>
      </c>
      <c r="G15" s="23">
        <f t="shared" si="3"/>
        <v>6742587.1722900001</v>
      </c>
      <c r="H15" s="23">
        <f t="shared" si="3"/>
        <v>5909073.9660199992</v>
      </c>
      <c r="I15" s="23">
        <f t="shared" ref="I15:AA15" si="4">SUM(I7:I14)</f>
        <v>4367248.5280800005</v>
      </c>
      <c r="J15" s="23">
        <f t="shared" si="4"/>
        <v>0</v>
      </c>
      <c r="K15" s="23">
        <f t="shared" si="4"/>
        <v>0</v>
      </c>
      <c r="L15" s="23">
        <f t="shared" si="4"/>
        <v>0</v>
      </c>
      <c r="M15" s="23">
        <f t="shared" si="4"/>
        <v>0</v>
      </c>
      <c r="N15" s="23">
        <f t="shared" si="4"/>
        <v>0</v>
      </c>
      <c r="O15" s="23">
        <f t="shared" si="4"/>
        <v>0</v>
      </c>
      <c r="P15" s="23">
        <f t="shared" si="4"/>
        <v>0</v>
      </c>
      <c r="Q15" s="23">
        <f t="shared" si="4"/>
        <v>0</v>
      </c>
      <c r="R15" s="23">
        <f t="shared" si="4"/>
        <v>0</v>
      </c>
      <c r="S15" s="23">
        <f t="shared" si="4"/>
        <v>0</v>
      </c>
      <c r="T15" s="23">
        <f t="shared" si="4"/>
        <v>0</v>
      </c>
      <c r="U15" s="23">
        <f t="shared" si="4"/>
        <v>0</v>
      </c>
      <c r="V15" s="23">
        <f t="shared" si="4"/>
        <v>0</v>
      </c>
      <c r="W15" s="23">
        <f t="shared" si="4"/>
        <v>0</v>
      </c>
      <c r="X15" s="23">
        <f t="shared" si="4"/>
        <v>0</v>
      </c>
      <c r="Y15" s="23">
        <f t="shared" si="4"/>
        <v>0</v>
      </c>
      <c r="Z15" s="23">
        <f t="shared" si="4"/>
        <v>0</v>
      </c>
      <c r="AA15" s="23">
        <f t="shared" si="4"/>
        <v>0</v>
      </c>
      <c r="AB15" s="12"/>
      <c r="AC15" s="23">
        <f>SUM(AC7:AC14)</f>
        <v>39146157.947390005</v>
      </c>
    </row>
    <row r="16" spans="1:29" x14ac:dyDescent="0.2">
      <c r="A16" s="14">
        <f t="shared" si="2"/>
        <v>11</v>
      </c>
      <c r="B16" s="15"/>
      <c r="C16" s="10"/>
      <c r="D16" s="10"/>
      <c r="E16" s="10"/>
      <c r="F16" s="10"/>
      <c r="G16" s="10"/>
      <c r="H16" s="10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1:29" x14ac:dyDescent="0.2">
      <c r="A17" s="14">
        <f t="shared" si="2"/>
        <v>12</v>
      </c>
      <c r="B17" s="21" t="s">
        <v>24</v>
      </c>
      <c r="C17" s="10"/>
      <c r="D17" s="10"/>
      <c r="E17" s="10"/>
      <c r="F17" s="10"/>
      <c r="G17" s="10"/>
      <c r="H17" s="10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9"/>
      <c r="AC17" s="16"/>
    </row>
    <row r="18" spans="1:29" s="26" customFormat="1" x14ac:dyDescent="0.2">
      <c r="A18" s="14">
        <f t="shared" si="2"/>
        <v>13</v>
      </c>
      <c r="B18" s="5" t="s">
        <v>20</v>
      </c>
      <c r="C18" s="18" t="s">
        <v>19</v>
      </c>
      <c r="D18" s="25">
        <f>('F2019 Forecast'!B$7+'F2019 Forecast'!B$6+'F2019 Forecast'!B$12)*'106 Rates'!$C$20</f>
        <v>4797020.8571999995</v>
      </c>
      <c r="E18" s="25">
        <f>('F2019 Forecast'!C$7+'F2019 Forecast'!C$6+'F2019 Forecast'!C$12)*'106 Rates'!$C$20</f>
        <v>6241955.0830100002</v>
      </c>
      <c r="F18" s="25">
        <f>('F2019 Forecast'!D$7+'F2019 Forecast'!D$6+'F2019 Forecast'!D$12)*'106 Rates'!$C$20</f>
        <v>5784990.5339299999</v>
      </c>
      <c r="G18" s="25">
        <f>('F2019 Forecast'!E$7+'F2019 Forecast'!E$6+'F2019 Forecast'!E$12)*'106 Rates'!$C$20</f>
        <v>5085827.58036</v>
      </c>
      <c r="H18" s="25">
        <f>('F2019 Forecast'!F$7+'F2019 Forecast'!F$6+'F2019 Forecast'!F$12)*'106 Rates'!$C$20</f>
        <v>4389126.6948899999</v>
      </c>
      <c r="I18" s="25">
        <f>('F2019 Forecast'!G$7+'F2019 Forecast'!G$6+'F2019 Forecast'!G$12)*'106 Rates'!$C$20</f>
        <v>3156593.6525599998</v>
      </c>
      <c r="J18" s="25">
        <f>('F2019 Forecast'!H$7+'F2019 Forecast'!H$6+'F2019 Forecast'!H$12)*'106 Rates'!$C$20</f>
        <v>1873974.53516</v>
      </c>
      <c r="K18" s="25">
        <f>('F2019 Forecast'!I$7+'F2019 Forecast'!I$6+'F2019 Forecast'!I$12)*'106 Rates'!$C$20</f>
        <v>1217756.9155299999</v>
      </c>
      <c r="L18" s="25">
        <f>('F2019 Forecast'!J$7+'F2019 Forecast'!J$6+'F2019 Forecast'!J$12)*'106 Rates'!$C$20</f>
        <v>843064.72996999999</v>
      </c>
      <c r="M18" s="25">
        <f>('F2019 Forecast'!K$7+'F2019 Forecast'!K$6+'F2019 Forecast'!K$12)*'106 Rates'!$C$20</f>
        <v>781471.38362999994</v>
      </c>
      <c r="N18" s="25">
        <f>('F2019 Forecast'!L$7+'F2019 Forecast'!L$6+'F2019 Forecast'!L$12)*'106 Rates'!$C$20</f>
        <v>1119197.28676</v>
      </c>
      <c r="O18" s="25">
        <f>('F2019 Forecast'!M$7+'F2019 Forecast'!M$6+'F2019 Forecast'!M$12)*'106 Rates'!$C$20</f>
        <v>2671405.3627399998</v>
      </c>
      <c r="P18" s="25">
        <f>('F2019 Forecast'!N$7+'F2019 Forecast'!N$6+'F2019 Forecast'!N$12)*'106 Rates'!$C$20</f>
        <v>4803252.1266099997</v>
      </c>
      <c r="Q18" s="25">
        <f>('F2019 Forecast'!O$7+'F2019 Forecast'!O$6+'F2019 Forecast'!O$12)*'106 Rates'!$C$20</f>
        <v>6258725.1565299993</v>
      </c>
      <c r="R18" s="25">
        <f>('F2019 Forecast'!P$7+'F2019 Forecast'!P$6+'F2019 Forecast'!P$12)*'106 Rates'!$C$20</f>
        <v>5853581.7805499993</v>
      </c>
      <c r="S18" s="25">
        <f>('F2019 Forecast'!Q$7+'F2019 Forecast'!Q$6+'F2019 Forecast'!Q$12)*'106 Rates'!$C$20</f>
        <v>4986170.1530400002</v>
      </c>
      <c r="T18" s="25">
        <f>('F2019 Forecast'!R$7+'F2019 Forecast'!R$6+'F2019 Forecast'!R$12)*'106 Rates'!$C$20</f>
        <v>4443537.0365599999</v>
      </c>
      <c r="U18" s="25">
        <f>('F2019 Forecast'!S$7+'F2019 Forecast'!S$6+'F2019 Forecast'!S$12)*'106 Rates'!$C$20</f>
        <v>3197811.5727499998</v>
      </c>
      <c r="V18" s="25">
        <f>('F2019 Forecast'!T$7+'F2019 Forecast'!T$6+'F2019 Forecast'!T$12)*'106 Rates'!$C$20</f>
        <v>1901532.3462799999</v>
      </c>
      <c r="W18" s="25">
        <f>('F2019 Forecast'!U$7+'F2019 Forecast'!U$6+'F2019 Forecast'!U$12)*'106 Rates'!$C$20</f>
        <v>1237440.3226900001</v>
      </c>
      <c r="X18" s="25">
        <f>('F2019 Forecast'!V$7+'F2019 Forecast'!V$6+'F2019 Forecast'!V$12)*'106 Rates'!$C$20</f>
        <v>857525.18158999993</v>
      </c>
      <c r="Y18" s="25">
        <f>('F2019 Forecast'!W$7+'F2019 Forecast'!W$6+'F2019 Forecast'!W$12)*'106 Rates'!$C$20</f>
        <v>793981.82525999995</v>
      </c>
      <c r="Z18" s="25">
        <f>('F2019 Forecast'!X$7+'F2019 Forecast'!X$6+'F2019 Forecast'!X$12)*'106 Rates'!$C$20</f>
        <v>1135212.3177999998</v>
      </c>
      <c r="AA18" s="25">
        <f>('F2019 Forecast'!Y$7+'F2019 Forecast'!Y$6+'F2019 Forecast'!Y$12)*'106 Rates'!$C$20</f>
        <v>2706972.8583299997</v>
      </c>
      <c r="AB18" s="20"/>
      <c r="AC18" s="16">
        <f t="shared" ref="AC18:AC25" si="5">SUM(D18:AA18)</f>
        <v>76138127.293729976</v>
      </c>
    </row>
    <row r="19" spans="1:29" x14ac:dyDescent="0.2">
      <c r="A19" s="14">
        <f t="shared" si="2"/>
        <v>14</v>
      </c>
      <c r="B19" s="5" t="s">
        <v>18</v>
      </c>
      <c r="C19" s="18">
        <v>31</v>
      </c>
      <c r="D19" s="25">
        <f>'F2019 Forecast'!B$8*'106 Rates'!$E$20</f>
        <v>1696426.2092299999</v>
      </c>
      <c r="E19" s="25">
        <f>'F2019 Forecast'!C$8*'106 Rates'!$E$20</f>
        <v>2174290.6985399998</v>
      </c>
      <c r="F19" s="25">
        <f>'F2019 Forecast'!D$8*'106 Rates'!$E$20</f>
        <v>2063917.4807899999</v>
      </c>
      <c r="G19" s="25">
        <f>'F2019 Forecast'!E$8*'106 Rates'!$E$20</f>
        <v>1831099.5991399998</v>
      </c>
      <c r="H19" s="25">
        <f>'F2019 Forecast'!F$8*'106 Rates'!$E$20</f>
        <v>1627062.1967099998</v>
      </c>
      <c r="I19" s="25">
        <f>'F2019 Forecast'!G$8*'106 Rates'!$E$20</f>
        <v>1223029.3850999998</v>
      </c>
      <c r="J19" s="25">
        <f>'F2019 Forecast'!H$8*'106 Rates'!$E$20</f>
        <v>837241.34710000001</v>
      </c>
      <c r="K19" s="25">
        <f>'F2019 Forecast'!I$8*'106 Rates'!$E$20</f>
        <v>631161.72331999999</v>
      </c>
      <c r="L19" s="25">
        <f>'F2019 Forecast'!J$8*'106 Rates'!$E$20</f>
        <v>529088.82933999994</v>
      </c>
      <c r="M19" s="25">
        <f>'F2019 Forecast'!K$8*'106 Rates'!$E$20</f>
        <v>558181.14159999997</v>
      </c>
      <c r="N19" s="25">
        <f>'F2019 Forecast'!L$8*'106 Rates'!$E$20</f>
        <v>656453.66336000001</v>
      </c>
      <c r="O19" s="25">
        <f>'F2019 Forecast'!M$8*'106 Rates'!$E$20</f>
        <v>1086349.3446199999</v>
      </c>
      <c r="P19" s="25">
        <f>'F2019 Forecast'!N$8*'106 Rates'!$E$20</f>
        <v>1701630.2019499999</v>
      </c>
      <c r="Q19" s="25">
        <f>'F2019 Forecast'!O$8*'106 Rates'!$E$20</f>
        <v>2173106.8236599998</v>
      </c>
      <c r="R19" s="25">
        <f>'F2019 Forecast'!P$8*'106 Rates'!$E$20</f>
        <v>2073004.3277999999</v>
      </c>
      <c r="S19" s="25">
        <f>'F2019 Forecast'!Q$8*'106 Rates'!$E$20</f>
        <v>1778828.9576299998</v>
      </c>
      <c r="T19" s="25">
        <f>'F2019 Forecast'!R$8*'106 Rates'!$E$20</f>
        <v>1633692.0571599999</v>
      </c>
      <c r="U19" s="25">
        <f>'F2019 Forecast'!S$8*'106 Rates'!$E$20</f>
        <v>1227660.8989599999</v>
      </c>
      <c r="V19" s="25">
        <f>'F2019 Forecast'!T$8*'106 Rates'!$E$20</f>
        <v>839969.94816999999</v>
      </c>
      <c r="W19" s="25">
        <f>'F2019 Forecast'!U$8*'106 Rates'!$E$20</f>
        <v>633882.70207999996</v>
      </c>
      <c r="X19" s="25">
        <f>'F2019 Forecast'!V$8*'106 Rates'!$E$20</f>
        <v>527197.13312000001</v>
      </c>
      <c r="Y19" s="25">
        <f>'F2019 Forecast'!W$8*'106 Rates'!$E$20</f>
        <v>562592.78590000002</v>
      </c>
      <c r="Z19" s="25">
        <f>'F2019 Forecast'!X$8*'106 Rates'!$E$20</f>
        <v>661759.10097000003</v>
      </c>
      <c r="AA19" s="25">
        <f>'F2019 Forecast'!Y$8*'106 Rates'!$E$20</f>
        <v>1092012.16322</v>
      </c>
      <c r="AB19" s="25"/>
      <c r="AC19" s="16">
        <f t="shared" si="5"/>
        <v>29819638.719469998</v>
      </c>
    </row>
    <row r="20" spans="1:29" x14ac:dyDescent="0.2">
      <c r="A20" s="14">
        <f t="shared" si="2"/>
        <v>15</v>
      </c>
      <c r="B20" s="5" t="s">
        <v>16</v>
      </c>
      <c r="C20" s="18">
        <v>41</v>
      </c>
      <c r="D20" s="25">
        <f>('F2019 Forecast'!B$10)*'106 Rates'!$F$20</f>
        <v>461703.45694999996</v>
      </c>
      <c r="E20" s="25">
        <f>('F2019 Forecast'!C$10)*'106 Rates'!$F$20</f>
        <v>518241.66250999999</v>
      </c>
      <c r="F20" s="25">
        <f>('F2019 Forecast'!D$10)*'106 Rates'!$F$20</f>
        <v>483653.97459</v>
      </c>
      <c r="G20" s="25">
        <f>('F2019 Forecast'!E$10)*'106 Rates'!$F$20</f>
        <v>447025.80047999998</v>
      </c>
      <c r="H20" s="25">
        <f>('F2019 Forecast'!F$10)*'106 Rates'!$F$20</f>
        <v>417871.45624999999</v>
      </c>
      <c r="I20" s="25">
        <f>('F2019 Forecast'!G$10)*'106 Rates'!$F$20</f>
        <v>352378.95750999998</v>
      </c>
      <c r="J20" s="25">
        <f>('F2019 Forecast'!H$10)*'106 Rates'!$F$20</f>
        <v>274624.64078000002</v>
      </c>
      <c r="K20" s="25">
        <f>('F2019 Forecast'!I$10)*'106 Rates'!$F$20</f>
        <v>240419.92745999998</v>
      </c>
      <c r="L20" s="25">
        <f>('F2019 Forecast'!J$10)*'106 Rates'!$F$20</f>
        <v>200449.27745999998</v>
      </c>
      <c r="M20" s="25">
        <f>('F2019 Forecast'!K$10)*'106 Rates'!$F$20</f>
        <v>198289.18917</v>
      </c>
      <c r="N20" s="25">
        <f>('F2019 Forecast'!L$10)*'106 Rates'!$F$20</f>
        <v>233486.47597999999</v>
      </c>
      <c r="O20" s="25">
        <f>('F2019 Forecast'!M$10)*'106 Rates'!$F$20</f>
        <v>352562.51264999999</v>
      </c>
      <c r="P20" s="25">
        <f>('F2019 Forecast'!N$10)*'106 Rates'!$F$20</f>
        <v>456993.79891999997</v>
      </c>
      <c r="Q20" s="25">
        <f>('F2019 Forecast'!O$10)*'106 Rates'!$F$20</f>
        <v>511310.19406999997</v>
      </c>
      <c r="R20" s="25">
        <f>('F2019 Forecast'!P$10)*'106 Rates'!$F$20</f>
        <v>479340.49076999997</v>
      </c>
      <c r="S20" s="25">
        <f>('F2019 Forecast'!Q$10)*'106 Rates'!$F$20</f>
        <v>430701.47716999997</v>
      </c>
      <c r="T20" s="25">
        <f>('F2019 Forecast'!R$10)*'106 Rates'!$F$20</f>
        <v>413756.89613000001</v>
      </c>
      <c r="U20" s="25">
        <f>('F2019 Forecast'!S$10)*'106 Rates'!$F$20</f>
        <v>348646.07062000001</v>
      </c>
      <c r="V20" s="25">
        <f>('F2019 Forecast'!T$10)*'106 Rates'!$F$20</f>
        <v>271163.36839999998</v>
      </c>
      <c r="W20" s="25">
        <f>('F2019 Forecast'!U$10)*'106 Rates'!$F$20</f>
        <v>237018.08430999998</v>
      </c>
      <c r="X20" s="25">
        <f>('F2019 Forecast'!V$10)*'106 Rates'!$F$20</f>
        <v>202343.01869</v>
      </c>
      <c r="Y20" s="25">
        <f>('F2019 Forecast'!W$10)*'106 Rates'!$F$20</f>
        <v>195607.12756999998</v>
      </c>
      <c r="Z20" s="25">
        <f>('F2019 Forecast'!X$10)*'106 Rates'!$F$20</f>
        <v>230585.04058</v>
      </c>
      <c r="AA20" s="25">
        <f>('F2019 Forecast'!Y$10)*'106 Rates'!$F$20</f>
        <v>348282.61657000001</v>
      </c>
      <c r="AB20" s="19"/>
      <c r="AC20" s="16">
        <f t="shared" si="5"/>
        <v>8306455.51559</v>
      </c>
    </row>
    <row r="21" spans="1:29" x14ac:dyDescent="0.2">
      <c r="A21" s="14">
        <f t="shared" si="2"/>
        <v>16</v>
      </c>
      <c r="B21" s="5" t="s">
        <v>14</v>
      </c>
      <c r="C21" s="18">
        <v>85</v>
      </c>
      <c r="D21" s="25">
        <f>('F2019 Forecast'!B$13)*'106 Rates'!$G$20</f>
        <v>90479.54638</v>
      </c>
      <c r="E21" s="25">
        <f>('F2019 Forecast'!C$13)*'106 Rates'!$G$20</f>
        <v>105370.13176999999</v>
      </c>
      <c r="F21" s="25">
        <f>('F2019 Forecast'!D$13)*'106 Rates'!$G$20</f>
        <v>113718.60622999999</v>
      </c>
      <c r="G21" s="25">
        <f>('F2019 Forecast'!E$13)*'106 Rates'!$G$20</f>
        <v>106890.13192999999</v>
      </c>
      <c r="H21" s="25">
        <f>('F2019 Forecast'!F$13)*'106 Rates'!$G$20</f>
        <v>98540.60398</v>
      </c>
      <c r="I21" s="25">
        <f>('F2019 Forecast'!G$13)*'106 Rates'!$G$20</f>
        <v>85962.367169999998</v>
      </c>
      <c r="J21" s="25">
        <f>('F2019 Forecast'!H$13)*'106 Rates'!$G$20</f>
        <v>62358.365989999998</v>
      </c>
      <c r="K21" s="25">
        <f>('F2019 Forecast'!I$13)*'106 Rates'!$G$20</f>
        <v>50672.745060000001</v>
      </c>
      <c r="L21" s="25">
        <f>('F2019 Forecast'!J$13)*'106 Rates'!$G$20</f>
        <v>47094.597259999995</v>
      </c>
      <c r="M21" s="25">
        <f>('F2019 Forecast'!K$13)*'106 Rates'!$G$20</f>
        <v>48094.855029999999</v>
      </c>
      <c r="N21" s="25">
        <f>('F2019 Forecast'!L$13)*'106 Rates'!$G$20</f>
        <v>54891.910539999997</v>
      </c>
      <c r="O21" s="25">
        <f>('F2019 Forecast'!M$13)*'106 Rates'!$G$20</f>
        <v>69873.03409999999</v>
      </c>
      <c r="P21" s="25">
        <f>('F2019 Forecast'!N$13)*'106 Rates'!$G$20</f>
        <v>89049.402719999998</v>
      </c>
      <c r="Q21" s="25">
        <f>('F2019 Forecast'!O$13)*'106 Rates'!$G$20</f>
        <v>103750.11202999999</v>
      </c>
      <c r="R21" s="25">
        <f>('F2019 Forecast'!P$13)*'106 Rates'!$G$20</f>
        <v>111356.68165</v>
      </c>
      <c r="S21" s="25">
        <f>('F2019 Forecast'!Q$13)*'106 Rates'!$G$20</f>
        <v>101810.14117999999</v>
      </c>
      <c r="T21" s="25">
        <f>('F2019 Forecast'!R$13)*'106 Rates'!$G$20</f>
        <v>96457.420459999994</v>
      </c>
      <c r="U21" s="25">
        <f>('F2019 Forecast'!S$13)*'106 Rates'!$G$20</f>
        <v>84161.39503</v>
      </c>
      <c r="V21" s="25">
        <f>('F2019 Forecast'!T$13)*'106 Rates'!$G$20</f>
        <v>60894.696559999997</v>
      </c>
      <c r="W21" s="25">
        <f>('F2019 Forecast'!U$13)*'106 Rates'!$G$20</f>
        <v>49350.181319999996</v>
      </c>
      <c r="X21" s="25">
        <f>('F2019 Forecast'!V$13)*'106 Rates'!$G$20</f>
        <v>45594.551439999996</v>
      </c>
      <c r="Y21" s="25">
        <f>('F2019 Forecast'!W$13)*'106 Rates'!$G$20</f>
        <v>46424.267769999999</v>
      </c>
      <c r="Z21" s="25">
        <f>('F2019 Forecast'!X$13)*'106 Rates'!$G$20</f>
        <v>53060.697039999999</v>
      </c>
      <c r="AA21" s="25">
        <f>('F2019 Forecast'!Y$13)*'106 Rates'!$G$20</f>
        <v>67858.885159999991</v>
      </c>
      <c r="AB21" s="19"/>
      <c r="AC21" s="16">
        <f t="shared" si="5"/>
        <v>1843715.3278000001</v>
      </c>
    </row>
    <row r="22" spans="1:29" x14ac:dyDescent="0.2">
      <c r="A22" s="14">
        <f t="shared" si="2"/>
        <v>17</v>
      </c>
      <c r="B22" s="5" t="s">
        <v>12</v>
      </c>
      <c r="C22" s="18">
        <v>86</v>
      </c>
      <c r="D22" s="25">
        <f>('F2019 Forecast'!B$15)*'106 Rates'!$H$20</f>
        <v>48565.393239999998</v>
      </c>
      <c r="E22" s="25">
        <f>('F2019 Forecast'!C$15)*'106 Rates'!$H$20</f>
        <v>67033.258849999998</v>
      </c>
      <c r="F22" s="25">
        <f>('F2019 Forecast'!D$15)*'106 Rates'!$H$20</f>
        <v>63346.601579999995</v>
      </c>
      <c r="G22" s="25">
        <f>('F2019 Forecast'!E$15)*'106 Rates'!$H$20</f>
        <v>62498.046369999996</v>
      </c>
      <c r="H22" s="25">
        <f>('F2019 Forecast'!F$15)*'106 Rates'!$H$20</f>
        <v>58244.177689999997</v>
      </c>
      <c r="I22" s="25">
        <f>('F2019 Forecast'!G$15)*'106 Rates'!$H$20</f>
        <v>52060.74912</v>
      </c>
      <c r="J22" s="25">
        <f>('F2019 Forecast'!H$15)*'106 Rates'!$H$20</f>
        <v>36601.527009999998</v>
      </c>
      <c r="K22" s="25">
        <f>('F2019 Forecast'!I$15)*'106 Rates'!$H$20</f>
        <v>25786.956399999999</v>
      </c>
      <c r="L22" s="25">
        <f>('F2019 Forecast'!J$15)*'106 Rates'!$H$20</f>
        <v>14178.550089999999</v>
      </c>
      <c r="M22" s="25">
        <f>('F2019 Forecast'!K$15)*'106 Rates'!$H$20</f>
        <v>9964.7759999999998</v>
      </c>
      <c r="N22" s="25">
        <f>('F2019 Forecast'!L$15)*'106 Rates'!$H$20</f>
        <v>13957.99886</v>
      </c>
      <c r="O22" s="25">
        <f>('F2019 Forecast'!M$15)*'106 Rates'!$H$20</f>
        <v>33147.071329999999</v>
      </c>
      <c r="P22" s="25">
        <f>('F2019 Forecast'!N$15)*'106 Rates'!$H$20</f>
        <v>45190.692949999997</v>
      </c>
      <c r="Q22" s="25">
        <f>('F2019 Forecast'!O$15)*'106 Rates'!$H$20</f>
        <v>62275.88392</v>
      </c>
      <c r="R22" s="25">
        <f>('F2019 Forecast'!P$15)*'106 Rates'!$H$20</f>
        <v>58551.796770000001</v>
      </c>
      <c r="S22" s="25">
        <f>('F2019 Forecast'!Q$15)*'106 Rates'!$H$20</f>
        <v>54699.121869999995</v>
      </c>
      <c r="T22" s="25">
        <f>('F2019 Forecast'!R$15)*'106 Rates'!$H$20</f>
        <v>53910.119829999996</v>
      </c>
      <c r="U22" s="25">
        <f>('F2019 Forecast'!S$15)*'106 Rates'!$H$20</f>
        <v>48213.403639999997</v>
      </c>
      <c r="V22" s="25">
        <f>('F2019 Forecast'!T$15)*'106 Rates'!$H$20</f>
        <v>33916.61479</v>
      </c>
      <c r="W22" s="25">
        <f>('F2019 Forecast'!U$15)*'106 Rates'!$H$20</f>
        <v>23976.874669999997</v>
      </c>
      <c r="X22" s="25">
        <f>('F2019 Forecast'!V$15)*'106 Rates'!$H$20</f>
        <v>13277.630229999999</v>
      </c>
      <c r="Y22" s="25">
        <f>('F2019 Forecast'!W$15)*'106 Rates'!$H$20</f>
        <v>9315.7022199999992</v>
      </c>
      <c r="Z22" s="25">
        <f>('F2019 Forecast'!X$15)*'106 Rates'!$H$20</f>
        <v>13054.104439999999</v>
      </c>
      <c r="AA22" s="25">
        <f>('F2019 Forecast'!Y$15)*'106 Rates'!$H$20</f>
        <v>30759.986929999999</v>
      </c>
      <c r="AB22" s="12"/>
      <c r="AC22" s="16">
        <f t="shared" si="5"/>
        <v>932527.03880000021</v>
      </c>
    </row>
    <row r="23" spans="1:29" x14ac:dyDescent="0.2">
      <c r="A23" s="14">
        <f t="shared" si="2"/>
        <v>18</v>
      </c>
      <c r="B23" s="5" t="s">
        <v>10</v>
      </c>
      <c r="C23" s="18">
        <v>87</v>
      </c>
      <c r="D23" s="25">
        <f>SUM('F2019 Forecast'!B$17)*'106 Rates'!$I$20</f>
        <v>146088.38785</v>
      </c>
      <c r="E23" s="25">
        <f>SUM('F2019 Forecast'!C$17)*'106 Rates'!$I$20</f>
        <v>174946.45350999999</v>
      </c>
      <c r="F23" s="25">
        <f>SUM('F2019 Forecast'!D$17)*'106 Rates'!$I$20</f>
        <v>160711.26283999998</v>
      </c>
      <c r="G23" s="25">
        <f>SUM('F2019 Forecast'!E$17)*'106 Rates'!$I$20</f>
        <v>143273.33862999998</v>
      </c>
      <c r="H23" s="25">
        <f>SUM('F2019 Forecast'!F$17)*'106 Rates'!$I$20</f>
        <v>136792.45405999999</v>
      </c>
      <c r="I23" s="25">
        <f>SUM('F2019 Forecast'!G$17)*'106 Rates'!$I$20</f>
        <v>102203.27885999999</v>
      </c>
      <c r="J23" s="25">
        <f>SUM('F2019 Forecast'!H$17)*'106 Rates'!$I$20</f>
        <v>92540.606610000003</v>
      </c>
      <c r="K23" s="25">
        <f>SUM('F2019 Forecast'!I$17)*'106 Rates'!$I$20</f>
        <v>74554.185929999992</v>
      </c>
      <c r="L23" s="25">
        <f>SUM('F2019 Forecast'!J$17)*'106 Rates'!$I$20</f>
        <v>73003.882440000001</v>
      </c>
      <c r="M23" s="25">
        <f>SUM('F2019 Forecast'!K$17)*'106 Rates'!$I$20</f>
        <v>72272.636440000002</v>
      </c>
      <c r="N23" s="25">
        <f>SUM('F2019 Forecast'!L$17)*'106 Rates'!$I$20</f>
        <v>84551.248299999992</v>
      </c>
      <c r="O23" s="25">
        <f>SUM('F2019 Forecast'!M$17)*'106 Rates'!$I$20</f>
        <v>141417.77091999998</v>
      </c>
      <c r="P23" s="25">
        <f>SUM('F2019 Forecast'!N$17)*'106 Rates'!$I$20</f>
        <v>143324.71176000001</v>
      </c>
      <c r="Q23" s="25">
        <f>SUM('F2019 Forecast'!O$17)*'106 Rates'!$I$20</f>
        <v>171930.55951999998</v>
      </c>
      <c r="R23" s="25">
        <f>SUM('F2019 Forecast'!P$17)*'106 Rates'!$I$20</f>
        <v>157263.80976999999</v>
      </c>
      <c r="S23" s="25">
        <f>SUM('F2019 Forecast'!Q$17)*'106 Rates'!$I$20</f>
        <v>136499.64580999999</v>
      </c>
      <c r="T23" s="25">
        <f>SUM('F2019 Forecast'!R$17)*'106 Rates'!$I$20</f>
        <v>133917.78969999999</v>
      </c>
      <c r="U23" s="25">
        <f>SUM('F2019 Forecast'!S$17)*'106 Rates'!$I$20</f>
        <v>100165.89117</v>
      </c>
      <c r="V23" s="25">
        <f>SUM('F2019 Forecast'!T$17)*'106 Rates'!$I$20</f>
        <v>90517.224139999991</v>
      </c>
      <c r="W23" s="25">
        <f>SUM('F2019 Forecast'!U$17)*'106 Rates'!$I$20</f>
        <v>72761.579740000001</v>
      </c>
      <c r="X23" s="25">
        <f>SUM('F2019 Forecast'!V$17)*'106 Rates'!$I$20</f>
        <v>71006.093580000001</v>
      </c>
      <c r="Y23" s="25">
        <f>SUM('F2019 Forecast'!W$17)*'106 Rates'!$I$20</f>
        <v>70238.595130000002</v>
      </c>
      <c r="Z23" s="25">
        <f>SUM('F2019 Forecast'!X$17)*'106 Rates'!$I$20</f>
        <v>82189.07583999999</v>
      </c>
      <c r="AA23" s="25">
        <f>SUM('F2019 Forecast'!Y$17)*'106 Rates'!$I$20</f>
        <v>137816.75618999999</v>
      </c>
      <c r="AB23" s="12"/>
      <c r="AC23" s="16">
        <f t="shared" si="5"/>
        <v>2769987.2387400004</v>
      </c>
    </row>
    <row r="24" spans="1:29" x14ac:dyDescent="0.2">
      <c r="A24" s="14">
        <f t="shared" si="2"/>
        <v>19</v>
      </c>
      <c r="B24" s="5" t="s">
        <v>8</v>
      </c>
      <c r="C24" s="18">
        <v>99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12"/>
      <c r="AC24" s="16">
        <f t="shared" si="5"/>
        <v>0</v>
      </c>
    </row>
    <row r="25" spans="1:29" x14ac:dyDescent="0.2">
      <c r="A25" s="14">
        <f t="shared" si="2"/>
        <v>20</v>
      </c>
      <c r="B25" s="5" t="s">
        <v>7</v>
      </c>
      <c r="C25" s="18" t="s">
        <v>6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12"/>
      <c r="AC25" s="16">
        <f t="shared" si="5"/>
        <v>0</v>
      </c>
    </row>
    <row r="26" spans="1:29" x14ac:dyDescent="0.2">
      <c r="A26" s="14">
        <f t="shared" si="2"/>
        <v>21</v>
      </c>
      <c r="B26" s="15" t="s">
        <v>22</v>
      </c>
      <c r="C26" s="14"/>
      <c r="D26" s="23">
        <f t="shared" ref="D26:H26" si="6">SUM(D18:D25)</f>
        <v>7240283.8508499991</v>
      </c>
      <c r="E26" s="23">
        <f t="shared" si="6"/>
        <v>9281837.2881899998</v>
      </c>
      <c r="F26" s="23">
        <f t="shared" si="6"/>
        <v>8670338.4599599987</v>
      </c>
      <c r="G26" s="23">
        <f t="shared" si="6"/>
        <v>7676614.4969099993</v>
      </c>
      <c r="H26" s="23">
        <f t="shared" si="6"/>
        <v>6727637.5835800003</v>
      </c>
      <c r="I26" s="23">
        <f t="shared" ref="I26:AA26" si="7">SUM(I18:I25)</f>
        <v>4972228.3903200002</v>
      </c>
      <c r="J26" s="23">
        <f t="shared" si="7"/>
        <v>3177341.0226499997</v>
      </c>
      <c r="K26" s="23">
        <f t="shared" si="7"/>
        <v>2240352.4537</v>
      </c>
      <c r="L26" s="23">
        <f t="shared" si="7"/>
        <v>1706879.86656</v>
      </c>
      <c r="M26" s="23">
        <f t="shared" si="7"/>
        <v>1668273.9818699998</v>
      </c>
      <c r="N26" s="23">
        <f t="shared" si="7"/>
        <v>2162538.5838000001</v>
      </c>
      <c r="O26" s="23">
        <f t="shared" si="7"/>
        <v>4354755.0963599989</v>
      </c>
      <c r="P26" s="23">
        <f t="shared" si="7"/>
        <v>7239440.9349099994</v>
      </c>
      <c r="Q26" s="23">
        <f t="shared" si="7"/>
        <v>9281098.7297300007</v>
      </c>
      <c r="R26" s="23">
        <f t="shared" si="7"/>
        <v>8733098.8873099983</v>
      </c>
      <c r="S26" s="23">
        <f t="shared" si="7"/>
        <v>7488709.4967</v>
      </c>
      <c r="T26" s="23">
        <f t="shared" si="7"/>
        <v>6775271.31984</v>
      </c>
      <c r="U26" s="23">
        <f t="shared" si="7"/>
        <v>5006659.2321700007</v>
      </c>
      <c r="V26" s="23">
        <f t="shared" si="7"/>
        <v>3197994.1983400001</v>
      </c>
      <c r="W26" s="23">
        <f t="shared" si="7"/>
        <v>2254429.7448099996</v>
      </c>
      <c r="X26" s="23">
        <f t="shared" si="7"/>
        <v>1716943.6086500003</v>
      </c>
      <c r="Y26" s="23">
        <f t="shared" si="7"/>
        <v>1678160.30385</v>
      </c>
      <c r="Z26" s="23">
        <f t="shared" si="7"/>
        <v>2175860.3366699996</v>
      </c>
      <c r="AA26" s="23">
        <f t="shared" si="7"/>
        <v>4383703.2663999991</v>
      </c>
      <c r="AB26" s="12"/>
      <c r="AC26" s="23">
        <f>SUM(AC18:AC25)</f>
        <v>119810451.13412997</v>
      </c>
    </row>
    <row r="27" spans="1:29" x14ac:dyDescent="0.2">
      <c r="A27" s="14">
        <f t="shared" si="2"/>
        <v>22</v>
      </c>
      <c r="B27" s="15"/>
      <c r="C27" s="10"/>
      <c r="D27" s="10"/>
      <c r="E27" s="10"/>
      <c r="F27" s="10"/>
      <c r="G27" s="10"/>
      <c r="H27" s="10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1:29" x14ac:dyDescent="0.2">
      <c r="A28" s="14">
        <f t="shared" si="2"/>
        <v>23</v>
      </c>
      <c r="B28" s="21" t="s">
        <v>23</v>
      </c>
      <c r="C28" s="10"/>
      <c r="D28" s="10"/>
      <c r="E28" s="10"/>
      <c r="F28" s="10"/>
      <c r="G28" s="10"/>
      <c r="H28" s="10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9"/>
      <c r="AC28" s="8"/>
    </row>
    <row r="29" spans="1:29" s="26" customFormat="1" x14ac:dyDescent="0.2">
      <c r="A29" s="14">
        <f t="shared" si="2"/>
        <v>24</v>
      </c>
      <c r="B29" s="5" t="s">
        <v>20</v>
      </c>
      <c r="C29" s="18" t="s">
        <v>19</v>
      </c>
      <c r="D29" s="25">
        <f>('F2019 Forecast'!B$7+'F2019 Forecast'!B$6+'F2019 Forecast'!B$12)*'106 Rates'!$C$23</f>
        <v>-1250151.4740000002</v>
      </c>
      <c r="E29" s="25">
        <f>('F2019 Forecast'!C$7+'F2019 Forecast'!C$6+'F2019 Forecast'!C$12)*'106 Rates'!$C$23</f>
        <v>-1626715.7429500001</v>
      </c>
      <c r="F29" s="25">
        <f>('F2019 Forecast'!D$7+'F2019 Forecast'!D$6+'F2019 Forecast'!D$12)*'106 Rates'!$C$23</f>
        <v>-1507626.22435</v>
      </c>
      <c r="G29" s="25">
        <f>('F2019 Forecast'!E$7+'F2019 Forecast'!E$6+'F2019 Forecast'!E$12)*'106 Rates'!$C$23</f>
        <v>-1325417.3862000001</v>
      </c>
      <c r="H29" s="25">
        <f>('F2019 Forecast'!F$7+'F2019 Forecast'!F$6+'F2019 Forecast'!F$12)*'106 Rates'!$C$23</f>
        <v>-1143850.1875500001</v>
      </c>
      <c r="I29" s="25">
        <f>('F2019 Forecast'!G$7+'F2019 Forecast'!G$6+'F2019 Forecast'!G$12)*'106 Rates'!$C$23</f>
        <v>-822639.78520000004</v>
      </c>
      <c r="J29" s="25">
        <f>('F2019 Forecast'!H$7+'F2019 Forecast'!H$6+'F2019 Forecast'!H$12)*'106 Rates'!$C$23</f>
        <v>-488376.45220000006</v>
      </c>
      <c r="K29" s="25">
        <f>('F2019 Forecast'!I$7+'F2019 Forecast'!I$6+'F2019 Forecast'!I$12)*'106 Rates'!$C$23</f>
        <v>-317359.59635000001</v>
      </c>
      <c r="L29" s="25">
        <f>('F2019 Forecast'!J$7+'F2019 Forecast'!J$6+'F2019 Forecast'!J$12)*'106 Rates'!$C$23</f>
        <v>-219711.07615000001</v>
      </c>
      <c r="M29" s="25">
        <f>('F2019 Forecast'!K$7+'F2019 Forecast'!K$6+'F2019 Forecast'!K$12)*'106 Rates'!$C$23</f>
        <v>-203659.23585000003</v>
      </c>
      <c r="N29" s="25">
        <f>('F2019 Forecast'!L$7+'F2019 Forecast'!L$6+'F2019 Forecast'!L$12)*'106 Rates'!$C$23</f>
        <v>-291673.9742</v>
      </c>
      <c r="O29" s="25">
        <f>('F2019 Forecast'!M$7+'F2019 Forecast'!M$6+'F2019 Forecast'!M$12)*'106 Rates'!$C$23</f>
        <v>-696194.8783000001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0"/>
      <c r="AC29" s="16">
        <f>SUM(D29:AA29)</f>
        <v>-9893376.0132999998</v>
      </c>
    </row>
    <row r="30" spans="1:29" x14ac:dyDescent="0.2">
      <c r="A30" s="14">
        <f t="shared" si="2"/>
        <v>25</v>
      </c>
      <c r="B30" s="5" t="s">
        <v>18</v>
      </c>
      <c r="C30" s="18">
        <v>31</v>
      </c>
      <c r="D30" s="25">
        <f>'F2019 Forecast'!B$8*'106 Rates'!$E$23</f>
        <v>-442105.58785000001</v>
      </c>
      <c r="E30" s="25">
        <f>'F2019 Forecast'!C$8*'106 Rates'!$E$23</f>
        <v>-566641.83929999999</v>
      </c>
      <c r="F30" s="25">
        <f>'F2019 Forecast'!D$8*'106 Rates'!$E$23</f>
        <v>-537877.47805000003</v>
      </c>
      <c r="G30" s="25">
        <f>'F2019 Forecast'!E$8*'106 Rates'!$E$23</f>
        <v>-477202.81630000001</v>
      </c>
      <c r="H30" s="25">
        <f>'F2019 Forecast'!F$8*'106 Rates'!$E$23</f>
        <v>-424028.63445000001</v>
      </c>
      <c r="I30" s="25">
        <f>'F2019 Forecast'!G$8*'106 Rates'!$E$23</f>
        <v>-318733.6545</v>
      </c>
      <c r="J30" s="25">
        <f>'F2019 Forecast'!H$8*'106 Rates'!$E$23</f>
        <v>-218193.44450000001</v>
      </c>
      <c r="K30" s="25">
        <f>'F2019 Forecast'!I$8*'106 Rates'!$E$23</f>
        <v>-164487.03940000001</v>
      </c>
      <c r="L30" s="25">
        <f>'F2019 Forecast'!J$8*'106 Rates'!$E$23</f>
        <v>-137885.8253</v>
      </c>
      <c r="M30" s="25">
        <f>'F2019 Forecast'!K$8*'106 Rates'!$E$23</f>
        <v>-145467.57200000001</v>
      </c>
      <c r="N30" s="25">
        <f>'F2019 Forecast'!L$8*'106 Rates'!$E$23</f>
        <v>-171078.37120000002</v>
      </c>
      <c r="O30" s="25">
        <f>'F2019 Forecast'!M$8*'106 Rates'!$E$23</f>
        <v>-283113.47289999999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12"/>
      <c r="AC30" s="16">
        <f t="shared" ref="AC30:AC36" si="8">SUM(D30:AA30)</f>
        <v>-3886815.7357500005</v>
      </c>
    </row>
    <row r="31" spans="1:29" x14ac:dyDescent="0.2">
      <c r="A31" s="14">
        <f t="shared" si="2"/>
        <v>26</v>
      </c>
      <c r="B31" s="5" t="s">
        <v>16</v>
      </c>
      <c r="C31" s="18">
        <v>41</v>
      </c>
      <c r="D31" s="25">
        <f>('F2019 Forecast'!B$10)*'106 Rates'!$F$23</f>
        <v>-120101.0122</v>
      </c>
      <c r="E31" s="25">
        <f>('F2019 Forecast'!C$10)*'106 Rates'!$F$23</f>
        <v>-134808.06195999999</v>
      </c>
      <c r="F31" s="25">
        <f>('F2019 Forecast'!D$10)*'106 Rates'!$F$23</f>
        <v>-125810.90964</v>
      </c>
      <c r="G31" s="25">
        <f>('F2019 Forecast'!E$10)*'106 Rates'!$F$23</f>
        <v>-116282.97407999999</v>
      </c>
      <c r="H31" s="25">
        <f>('F2019 Forecast'!F$10)*'106 Rates'!$F$23</f>
        <v>-108699.17499999999</v>
      </c>
      <c r="I31" s="25">
        <f>('F2019 Forecast'!G$10)*'106 Rates'!$F$23</f>
        <v>-91662.881959999999</v>
      </c>
      <c r="J31" s="25">
        <f>('F2019 Forecast'!H$10)*'106 Rates'!$F$23</f>
        <v>-71436.972880000001</v>
      </c>
      <c r="K31" s="25">
        <f>('F2019 Forecast'!I$10)*'106 Rates'!$F$23</f>
        <v>-62539.442159999999</v>
      </c>
      <c r="L31" s="25">
        <f>('F2019 Forecast'!J$10)*'106 Rates'!$F$23</f>
        <v>-52142.042159999997</v>
      </c>
      <c r="M31" s="25">
        <f>('F2019 Forecast'!K$10)*'106 Rates'!$F$23</f>
        <v>-51580.147319999996</v>
      </c>
      <c r="N31" s="25">
        <f>('F2019 Forecast'!L$10)*'106 Rates'!$F$23</f>
        <v>-60735.872079999994</v>
      </c>
      <c r="O31" s="25">
        <f>('F2019 Forecast'!M$10)*'106 Rates'!$F$23</f>
        <v>-91710.629399999991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19"/>
      <c r="AC31" s="16">
        <f t="shared" si="8"/>
        <v>-1087510.12084</v>
      </c>
    </row>
    <row r="32" spans="1:29" x14ac:dyDescent="0.2">
      <c r="A32" s="14">
        <f t="shared" si="2"/>
        <v>27</v>
      </c>
      <c r="B32" s="5" t="s">
        <v>14</v>
      </c>
      <c r="C32" s="18">
        <v>85</v>
      </c>
      <c r="D32" s="25">
        <f>('F2019 Forecast'!B$13)*'106 Rates'!$G$23</f>
        <v>-23521.469939999999</v>
      </c>
      <c r="E32" s="25">
        <f>('F2019 Forecast'!C$13)*'106 Rates'!$G$23</f>
        <v>-27392.49351</v>
      </c>
      <c r="F32" s="25">
        <f>('F2019 Forecast'!D$13)*'106 Rates'!$G$23</f>
        <v>-29562.800489999998</v>
      </c>
      <c r="G32" s="25">
        <f>('F2019 Forecast'!E$13)*'106 Rates'!$G$23</f>
        <v>-27787.639589999999</v>
      </c>
      <c r="H32" s="25">
        <f>('F2019 Forecast'!F$13)*'106 Rates'!$G$23</f>
        <v>-25617.05874</v>
      </c>
      <c r="I32" s="25">
        <f>('F2019 Forecast'!G$13)*'106 Rates'!$G$23</f>
        <v>-22347.163710000001</v>
      </c>
      <c r="J32" s="25">
        <f>('F2019 Forecast'!H$13)*'106 Rates'!$G$23</f>
        <v>-16210.961369999999</v>
      </c>
      <c r="K32" s="25">
        <f>('F2019 Forecast'!I$13)*'106 Rates'!$G$23</f>
        <v>-13173.11478</v>
      </c>
      <c r="L32" s="25">
        <f>('F2019 Forecast'!J$13)*'106 Rates'!$G$23</f>
        <v>-12242.92338</v>
      </c>
      <c r="M32" s="25">
        <f>('F2019 Forecast'!K$13)*'106 Rates'!$G$23</f>
        <v>-12502.954889999999</v>
      </c>
      <c r="N32" s="25">
        <f>('F2019 Forecast'!L$13)*'106 Rates'!$G$23</f>
        <v>-14269.94802</v>
      </c>
      <c r="O32" s="25">
        <f>('F2019 Forecast'!M$13)*'106 Rates'!$G$23</f>
        <v>-18164.508299999998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19"/>
      <c r="AC32" s="16">
        <f t="shared" si="8"/>
        <v>-242793.03671999997</v>
      </c>
    </row>
    <row r="33" spans="1:29" x14ac:dyDescent="0.2">
      <c r="A33" s="14">
        <f t="shared" si="2"/>
        <v>28</v>
      </c>
      <c r="B33" s="5" t="s">
        <v>12</v>
      </c>
      <c r="C33" s="18">
        <v>86</v>
      </c>
      <c r="D33" s="25">
        <f>('F2019 Forecast'!B$15)*'106 Rates'!$H$23</f>
        <v>-12625.278119999999</v>
      </c>
      <c r="E33" s="25">
        <f>('F2019 Forecast'!C$15)*'106 Rates'!$H$23</f>
        <v>-17426.26755</v>
      </c>
      <c r="F33" s="25">
        <f>('F2019 Forecast'!D$15)*'106 Rates'!$H$23</f>
        <v>-16467.867539999999</v>
      </c>
      <c r="G33" s="25">
        <f>('F2019 Forecast'!E$15)*'106 Rates'!$H$23</f>
        <v>-16247.273309999999</v>
      </c>
      <c r="H33" s="25">
        <f>('F2019 Forecast'!F$15)*'106 Rates'!$H$23</f>
        <v>-15141.418469999999</v>
      </c>
      <c r="I33" s="25">
        <f>('F2019 Forecast'!G$15)*'106 Rates'!$H$23</f>
        <v>-13533.94656</v>
      </c>
      <c r="J33" s="25">
        <f>('F2019 Forecast'!H$15)*'106 Rates'!$H$23</f>
        <v>-9515.0976300000002</v>
      </c>
      <c r="K33" s="25">
        <f>('F2019 Forecast'!I$15)*'106 Rates'!$H$23</f>
        <v>-6703.6931999999997</v>
      </c>
      <c r="L33" s="25">
        <f>('F2019 Forecast'!J$15)*'106 Rates'!$H$23</f>
        <v>-3685.9196699999998</v>
      </c>
      <c r="M33" s="25">
        <f>('F2019 Forecast'!K$15)*'106 Rates'!$H$23</f>
        <v>-2590.4879999999998</v>
      </c>
      <c r="N33" s="25">
        <f>('F2019 Forecast'!L$15)*'106 Rates'!$H$23</f>
        <v>-3628.5841799999998</v>
      </c>
      <c r="O33" s="25">
        <f>('F2019 Forecast'!M$15)*'106 Rates'!$H$23</f>
        <v>-8617.0617899999997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12"/>
      <c r="AC33" s="16">
        <f t="shared" si="8"/>
        <v>-126182.89601999999</v>
      </c>
    </row>
    <row r="34" spans="1:29" x14ac:dyDescent="0.2">
      <c r="A34" s="14">
        <f t="shared" si="2"/>
        <v>29</v>
      </c>
      <c r="B34" s="5" t="s">
        <v>10</v>
      </c>
      <c r="C34" s="18">
        <v>87</v>
      </c>
      <c r="D34" s="25">
        <f>SUM('F2019 Forecast'!B$17)*'106 Rates'!$I$23</f>
        <v>-37977.794549999999</v>
      </c>
      <c r="E34" s="25">
        <f>SUM('F2019 Forecast'!C$17)*'106 Rates'!$I$23</f>
        <v>-45479.867129999999</v>
      </c>
      <c r="F34" s="25">
        <f>SUM('F2019 Forecast'!D$17)*'106 Rates'!$I$23</f>
        <v>-41779.22292</v>
      </c>
      <c r="G34" s="25">
        <f>SUM('F2019 Forecast'!E$17)*'106 Rates'!$I$23</f>
        <v>-37245.981690000001</v>
      </c>
      <c r="H34" s="25">
        <f>SUM('F2019 Forecast'!F$17)*'106 Rates'!$I$23</f>
        <v>-35561.181779999999</v>
      </c>
      <c r="I34" s="25">
        <f>SUM('F2019 Forecast'!G$17)*'106 Rates'!$I$23</f>
        <v>-26569.224179999997</v>
      </c>
      <c r="J34" s="25">
        <f>SUM('F2019 Forecast'!H$17)*'106 Rates'!$I$23</f>
        <v>-24057.272429999997</v>
      </c>
      <c r="K34" s="25">
        <f>SUM('F2019 Forecast'!I$17)*'106 Rates'!$I$23</f>
        <v>-19381.441589999999</v>
      </c>
      <c r="L34" s="25">
        <f>SUM('F2019 Forecast'!J$17)*'106 Rates'!$I$23</f>
        <v>-18978.417719999998</v>
      </c>
      <c r="M34" s="25">
        <f>SUM('F2019 Forecast'!K$17)*'106 Rates'!$I$23</f>
        <v>-18788.31972</v>
      </c>
      <c r="N34" s="25">
        <f>SUM('F2019 Forecast'!L$17)*'106 Rates'!$I$23</f>
        <v>-21980.322899999999</v>
      </c>
      <c r="O34" s="25">
        <f>SUM('F2019 Forecast'!M$17)*'106 Rates'!$I$23</f>
        <v>-36763.59996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12"/>
      <c r="AC34" s="16">
        <f t="shared" si="8"/>
        <v>-364562.64656999998</v>
      </c>
    </row>
    <row r="35" spans="1:29" x14ac:dyDescent="0.2">
      <c r="A35" s="14">
        <f t="shared" si="2"/>
        <v>30</v>
      </c>
      <c r="B35" s="5" t="s">
        <v>8</v>
      </c>
      <c r="C35" s="18">
        <v>99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12"/>
      <c r="AC35" s="16">
        <f t="shared" si="8"/>
        <v>0</v>
      </c>
    </row>
    <row r="36" spans="1:29" x14ac:dyDescent="0.2">
      <c r="A36" s="14">
        <f t="shared" si="2"/>
        <v>31</v>
      </c>
      <c r="B36" s="5" t="s">
        <v>7</v>
      </c>
      <c r="C36" s="18" t="s">
        <v>6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12"/>
      <c r="AC36" s="16">
        <f t="shared" si="8"/>
        <v>0</v>
      </c>
    </row>
    <row r="37" spans="1:29" x14ac:dyDescent="0.2">
      <c r="A37" s="14">
        <f t="shared" si="2"/>
        <v>32</v>
      </c>
      <c r="B37" s="15" t="s">
        <v>22</v>
      </c>
      <c r="C37" s="14"/>
      <c r="D37" s="23">
        <f t="shared" ref="D37:H37" si="9">SUM(D29:D36)</f>
        <v>-1886482.6166600001</v>
      </c>
      <c r="E37" s="23">
        <f t="shared" si="9"/>
        <v>-2418464.2724000001</v>
      </c>
      <c r="F37" s="23">
        <f t="shared" si="9"/>
        <v>-2259124.5029899999</v>
      </c>
      <c r="G37" s="23">
        <f t="shared" si="9"/>
        <v>-2000184.0711700004</v>
      </c>
      <c r="H37" s="23">
        <f t="shared" si="9"/>
        <v>-1752897.6559900001</v>
      </c>
      <c r="I37" s="23">
        <f t="shared" ref="I37:AA37" si="10">SUM(I29:I36)</f>
        <v>-1295486.6561099999</v>
      </c>
      <c r="J37" s="23">
        <f t="shared" si="10"/>
        <v>-827790.20101000008</v>
      </c>
      <c r="K37" s="23">
        <f t="shared" si="10"/>
        <v>-583644.32747999986</v>
      </c>
      <c r="L37" s="23">
        <f t="shared" si="10"/>
        <v>-444646.20438000001</v>
      </c>
      <c r="M37" s="23">
        <f t="shared" si="10"/>
        <v>-434588.71778000006</v>
      </c>
      <c r="N37" s="23">
        <f t="shared" si="10"/>
        <v>-563367.07258000004</v>
      </c>
      <c r="O37" s="23">
        <f t="shared" si="10"/>
        <v>-1134564.1506500002</v>
      </c>
      <c r="P37" s="23">
        <f t="shared" si="10"/>
        <v>0</v>
      </c>
      <c r="Q37" s="23">
        <f t="shared" si="10"/>
        <v>0</v>
      </c>
      <c r="R37" s="23">
        <f t="shared" si="10"/>
        <v>0</v>
      </c>
      <c r="S37" s="23">
        <f t="shared" si="10"/>
        <v>0</v>
      </c>
      <c r="T37" s="23">
        <f t="shared" si="10"/>
        <v>0</v>
      </c>
      <c r="U37" s="23">
        <f t="shared" si="10"/>
        <v>0</v>
      </c>
      <c r="V37" s="23">
        <f t="shared" si="10"/>
        <v>0</v>
      </c>
      <c r="W37" s="23">
        <f t="shared" si="10"/>
        <v>0</v>
      </c>
      <c r="X37" s="23">
        <f t="shared" si="10"/>
        <v>0</v>
      </c>
      <c r="Y37" s="23">
        <f t="shared" si="10"/>
        <v>0</v>
      </c>
      <c r="Z37" s="23">
        <f t="shared" si="10"/>
        <v>0</v>
      </c>
      <c r="AA37" s="23">
        <f t="shared" si="10"/>
        <v>0</v>
      </c>
      <c r="AB37" s="12"/>
      <c r="AC37" s="23">
        <f>SUM(AC29:AC36)</f>
        <v>-15601240.449200002</v>
      </c>
    </row>
    <row r="38" spans="1:29" x14ac:dyDescent="0.2">
      <c r="A38" s="14">
        <f t="shared" si="2"/>
        <v>33</v>
      </c>
      <c r="B38" s="15"/>
      <c r="C38" s="10"/>
      <c r="D38" s="10"/>
      <c r="E38" s="10"/>
      <c r="F38" s="10"/>
      <c r="G38" s="10"/>
      <c r="H38" s="10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39" spans="1:29" x14ac:dyDescent="0.2">
      <c r="A39" s="14">
        <f>+A27+1</f>
        <v>23</v>
      </c>
      <c r="B39" s="21" t="s">
        <v>21</v>
      </c>
      <c r="C39" s="14"/>
      <c r="D39" s="14"/>
      <c r="E39" s="14"/>
      <c r="F39" s="14"/>
      <c r="G39" s="14"/>
      <c r="H39" s="14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1:29" x14ac:dyDescent="0.2">
      <c r="A40" s="14">
        <f t="shared" si="2"/>
        <v>24</v>
      </c>
      <c r="B40" s="5" t="s">
        <v>20</v>
      </c>
      <c r="C40" s="18" t="s">
        <v>19</v>
      </c>
      <c r="D40" s="17">
        <f t="shared" ref="D40:AA47" si="11">D7+D18+D29</f>
        <v>7760228.1900000004</v>
      </c>
      <c r="E40" s="17">
        <f t="shared" si="11"/>
        <v>10097724.65825</v>
      </c>
      <c r="F40" s="17">
        <f t="shared" si="11"/>
        <v>9358484.7672499996</v>
      </c>
      <c r="G40" s="17">
        <f t="shared" si="11"/>
        <v>8227436.0969999991</v>
      </c>
      <c r="H40" s="17">
        <f t="shared" si="11"/>
        <v>7100370.3592499997</v>
      </c>
      <c r="I40" s="17">
        <f t="shared" si="11"/>
        <v>5106479.1620000005</v>
      </c>
      <c r="J40" s="17">
        <f t="shared" si="11"/>
        <v>1385598.0829599998</v>
      </c>
      <c r="K40" s="17">
        <f t="shared" si="11"/>
        <v>900397.31917999987</v>
      </c>
      <c r="L40" s="17">
        <f t="shared" si="11"/>
        <v>623353.65382000001</v>
      </c>
      <c r="M40" s="17">
        <f t="shared" si="11"/>
        <v>577812.14777999988</v>
      </c>
      <c r="N40" s="17">
        <f t="shared" si="11"/>
        <v>827523.31255999999</v>
      </c>
      <c r="O40" s="17">
        <f t="shared" si="11"/>
        <v>1975210.4844399998</v>
      </c>
      <c r="P40" s="17">
        <f t="shared" si="11"/>
        <v>4803252.1266099997</v>
      </c>
      <c r="Q40" s="17">
        <f t="shared" si="11"/>
        <v>6258725.1565299993</v>
      </c>
      <c r="R40" s="17">
        <f t="shared" si="11"/>
        <v>5853581.7805499993</v>
      </c>
      <c r="S40" s="17">
        <f t="shared" si="11"/>
        <v>4986170.1530400002</v>
      </c>
      <c r="T40" s="17">
        <f t="shared" si="11"/>
        <v>4443537.0365599999</v>
      </c>
      <c r="U40" s="17">
        <f t="shared" si="11"/>
        <v>3197811.5727499998</v>
      </c>
      <c r="V40" s="17">
        <f t="shared" si="11"/>
        <v>1901532.3462799999</v>
      </c>
      <c r="W40" s="17">
        <f t="shared" si="11"/>
        <v>1237440.3226900001</v>
      </c>
      <c r="X40" s="17">
        <f t="shared" si="11"/>
        <v>857525.18158999993</v>
      </c>
      <c r="Y40" s="17">
        <f t="shared" si="11"/>
        <v>793981.82525999995</v>
      </c>
      <c r="Z40" s="17">
        <f t="shared" si="11"/>
        <v>1135212.3177999998</v>
      </c>
      <c r="AA40" s="17">
        <f t="shared" si="11"/>
        <v>2706972.8583299997</v>
      </c>
      <c r="AB40" s="20"/>
      <c r="AC40" s="16">
        <f>SUM(I40:AA40)</f>
        <v>49572116.840729997</v>
      </c>
    </row>
    <row r="41" spans="1:29" x14ac:dyDescent="0.2">
      <c r="A41" s="14">
        <f t="shared" si="2"/>
        <v>25</v>
      </c>
      <c r="B41" s="5" t="s">
        <v>18</v>
      </c>
      <c r="C41" s="18" t="s">
        <v>17</v>
      </c>
      <c r="D41" s="17">
        <f t="shared" si="11"/>
        <v>2744339.6397500001</v>
      </c>
      <c r="E41" s="17">
        <f t="shared" si="11"/>
        <v>3517389.7454999997</v>
      </c>
      <c r="F41" s="17">
        <f t="shared" si="11"/>
        <v>3338836.9767499999</v>
      </c>
      <c r="G41" s="17">
        <f t="shared" si="11"/>
        <v>2962203.2404999998</v>
      </c>
      <c r="H41" s="17">
        <f t="shared" si="11"/>
        <v>2632128.2107499996</v>
      </c>
      <c r="I41" s="17">
        <f t="shared" si="11"/>
        <v>1978516.9574999998</v>
      </c>
      <c r="J41" s="17">
        <f t="shared" si="11"/>
        <v>619047.90260000003</v>
      </c>
      <c r="K41" s="17">
        <f t="shared" si="11"/>
        <v>466674.68391999998</v>
      </c>
      <c r="L41" s="17">
        <f t="shared" si="11"/>
        <v>391203.00403999991</v>
      </c>
      <c r="M41" s="17">
        <f t="shared" si="11"/>
        <v>412713.56959999993</v>
      </c>
      <c r="N41" s="17">
        <f t="shared" si="11"/>
        <v>485375.29215999995</v>
      </c>
      <c r="O41" s="17">
        <f t="shared" si="11"/>
        <v>803235.87171999994</v>
      </c>
      <c r="P41" s="17">
        <f t="shared" si="11"/>
        <v>1701630.2019499999</v>
      </c>
      <c r="Q41" s="17">
        <f t="shared" si="11"/>
        <v>2173106.8236599998</v>
      </c>
      <c r="R41" s="17">
        <f t="shared" si="11"/>
        <v>2073004.3277999999</v>
      </c>
      <c r="S41" s="17">
        <f t="shared" si="11"/>
        <v>1778828.9576299998</v>
      </c>
      <c r="T41" s="17">
        <f t="shared" si="11"/>
        <v>1633692.0571599999</v>
      </c>
      <c r="U41" s="17">
        <f t="shared" si="11"/>
        <v>1227660.8989599999</v>
      </c>
      <c r="V41" s="17">
        <f t="shared" si="11"/>
        <v>839969.94816999999</v>
      </c>
      <c r="W41" s="17">
        <f t="shared" si="11"/>
        <v>633882.70207999996</v>
      </c>
      <c r="X41" s="17">
        <f t="shared" si="11"/>
        <v>527197.13312000001</v>
      </c>
      <c r="Y41" s="17">
        <f t="shared" si="11"/>
        <v>562592.78590000002</v>
      </c>
      <c r="Z41" s="17">
        <f t="shared" si="11"/>
        <v>661759.10097000003</v>
      </c>
      <c r="AA41" s="17">
        <f t="shared" si="11"/>
        <v>1092012.16322</v>
      </c>
      <c r="AB41" s="12"/>
      <c r="AC41" s="16">
        <f t="shared" ref="AC41:AC47" si="12">SUM(I41:AA41)</f>
        <v>20062104.382159997</v>
      </c>
    </row>
    <row r="42" spans="1:29" x14ac:dyDescent="0.2">
      <c r="A42" s="14">
        <f t="shared" si="2"/>
        <v>26</v>
      </c>
      <c r="B42" s="5" t="s">
        <v>16</v>
      </c>
      <c r="C42" s="18" t="s">
        <v>15</v>
      </c>
      <c r="D42" s="17">
        <f t="shared" si="11"/>
        <v>747129.62179999996</v>
      </c>
      <c r="E42" s="17">
        <f t="shared" si="11"/>
        <v>838619.87924000004</v>
      </c>
      <c r="F42" s="17">
        <f t="shared" si="11"/>
        <v>782650.00115999999</v>
      </c>
      <c r="G42" s="17">
        <f t="shared" si="11"/>
        <v>723378.2035200001</v>
      </c>
      <c r="H42" s="17">
        <f t="shared" si="11"/>
        <v>676200.57499999995</v>
      </c>
      <c r="I42" s="17">
        <f t="shared" si="11"/>
        <v>570220.45923999988</v>
      </c>
      <c r="J42" s="17">
        <f t="shared" si="11"/>
        <v>203187.6679</v>
      </c>
      <c r="K42" s="17">
        <f t="shared" si="11"/>
        <v>177880.48529999997</v>
      </c>
      <c r="L42" s="17">
        <f t="shared" si="11"/>
        <v>148307.2353</v>
      </c>
      <c r="M42" s="17">
        <f t="shared" si="11"/>
        <v>146709.04185000001</v>
      </c>
      <c r="N42" s="17">
        <f t="shared" si="11"/>
        <v>172750.60389999999</v>
      </c>
      <c r="O42" s="17">
        <f t="shared" si="11"/>
        <v>260851.88325000001</v>
      </c>
      <c r="P42" s="17">
        <f t="shared" si="11"/>
        <v>456993.79891999997</v>
      </c>
      <c r="Q42" s="17">
        <f t="shared" si="11"/>
        <v>511310.19406999997</v>
      </c>
      <c r="R42" s="17">
        <f t="shared" si="11"/>
        <v>479340.49076999997</v>
      </c>
      <c r="S42" s="17">
        <f t="shared" si="11"/>
        <v>430701.47716999997</v>
      </c>
      <c r="T42" s="17">
        <f t="shared" si="11"/>
        <v>413756.89613000001</v>
      </c>
      <c r="U42" s="17">
        <f t="shared" si="11"/>
        <v>348646.07062000001</v>
      </c>
      <c r="V42" s="17">
        <f t="shared" si="11"/>
        <v>271163.36839999998</v>
      </c>
      <c r="W42" s="17">
        <f t="shared" si="11"/>
        <v>237018.08430999998</v>
      </c>
      <c r="X42" s="17">
        <f t="shared" si="11"/>
        <v>202343.01869</v>
      </c>
      <c r="Y42" s="17">
        <f t="shared" si="11"/>
        <v>195607.12756999998</v>
      </c>
      <c r="Z42" s="17">
        <f t="shared" si="11"/>
        <v>230585.04058</v>
      </c>
      <c r="AA42" s="17">
        <f t="shared" si="11"/>
        <v>348282.61657000001</v>
      </c>
      <c r="AB42" s="19"/>
      <c r="AC42" s="16">
        <f t="shared" si="12"/>
        <v>5805655.560539999</v>
      </c>
    </row>
    <row r="43" spans="1:29" x14ac:dyDescent="0.2">
      <c r="A43" s="14">
        <f t="shared" si="2"/>
        <v>27</v>
      </c>
      <c r="B43" s="5" t="s">
        <v>14</v>
      </c>
      <c r="C43" s="18" t="s">
        <v>13</v>
      </c>
      <c r="D43" s="17">
        <f t="shared" si="11"/>
        <v>146428.81565999999</v>
      </c>
      <c r="E43" s="17">
        <f t="shared" si="11"/>
        <v>170527.19889</v>
      </c>
      <c r="F43" s="17">
        <f t="shared" si="11"/>
        <v>184038.06711</v>
      </c>
      <c r="G43" s="17">
        <f t="shared" si="11"/>
        <v>172987.11200999998</v>
      </c>
      <c r="H43" s="17">
        <f t="shared" si="11"/>
        <v>159474.53885999997</v>
      </c>
      <c r="I43" s="17">
        <f t="shared" si="11"/>
        <v>139118.37669</v>
      </c>
      <c r="J43" s="17">
        <f t="shared" si="11"/>
        <v>46147.404620000001</v>
      </c>
      <c r="K43" s="17">
        <f t="shared" si="11"/>
        <v>37499.630279999998</v>
      </c>
      <c r="L43" s="17">
        <f t="shared" si="11"/>
        <v>34851.673879999995</v>
      </c>
      <c r="M43" s="17">
        <f t="shared" si="11"/>
        <v>35591.900139999998</v>
      </c>
      <c r="N43" s="17">
        <f t="shared" si="11"/>
        <v>40621.962520000001</v>
      </c>
      <c r="O43" s="17">
        <f t="shared" si="11"/>
        <v>51708.525799999989</v>
      </c>
      <c r="P43" s="17">
        <f t="shared" si="11"/>
        <v>89049.402719999998</v>
      </c>
      <c r="Q43" s="17">
        <f t="shared" si="11"/>
        <v>103750.11202999999</v>
      </c>
      <c r="R43" s="17">
        <f t="shared" si="11"/>
        <v>111356.68165</v>
      </c>
      <c r="S43" s="17">
        <f t="shared" si="11"/>
        <v>101810.14117999999</v>
      </c>
      <c r="T43" s="17">
        <f t="shared" si="11"/>
        <v>96457.420459999994</v>
      </c>
      <c r="U43" s="17">
        <f t="shared" si="11"/>
        <v>84161.39503</v>
      </c>
      <c r="V43" s="17">
        <f t="shared" si="11"/>
        <v>60894.696559999997</v>
      </c>
      <c r="W43" s="17">
        <f t="shared" si="11"/>
        <v>49350.181319999996</v>
      </c>
      <c r="X43" s="17">
        <f t="shared" si="11"/>
        <v>45594.551439999996</v>
      </c>
      <c r="Y43" s="17">
        <f t="shared" si="11"/>
        <v>46424.267769999999</v>
      </c>
      <c r="Z43" s="17">
        <f t="shared" si="11"/>
        <v>53060.697039999999</v>
      </c>
      <c r="AA43" s="17">
        <f t="shared" si="11"/>
        <v>67858.885159999991</v>
      </c>
      <c r="AB43" s="19"/>
      <c r="AC43" s="16">
        <f t="shared" si="12"/>
        <v>1295307.9062900003</v>
      </c>
    </row>
    <row r="44" spans="1:29" x14ac:dyDescent="0.2">
      <c r="A44" s="14">
        <f t="shared" si="2"/>
        <v>28</v>
      </c>
      <c r="B44" s="5" t="s">
        <v>12</v>
      </c>
      <c r="C44" s="18" t="s">
        <v>11</v>
      </c>
      <c r="D44" s="17">
        <f t="shared" si="11"/>
        <v>78596.470679999999</v>
      </c>
      <c r="E44" s="17">
        <f t="shared" si="11"/>
        <v>108484.19445</v>
      </c>
      <c r="F44" s="17">
        <f t="shared" si="11"/>
        <v>102517.84206</v>
      </c>
      <c r="G44" s="17">
        <f t="shared" si="11"/>
        <v>101144.57109</v>
      </c>
      <c r="H44" s="17">
        <f t="shared" si="11"/>
        <v>94260.264329999991</v>
      </c>
      <c r="I44" s="17">
        <f t="shared" si="11"/>
        <v>84253.227839999992</v>
      </c>
      <c r="J44" s="17">
        <f t="shared" si="11"/>
        <v>27086.429379999998</v>
      </c>
      <c r="K44" s="17">
        <f t="shared" si="11"/>
        <v>19083.263200000001</v>
      </c>
      <c r="L44" s="17">
        <f t="shared" si="11"/>
        <v>10492.63042</v>
      </c>
      <c r="M44" s="17">
        <f t="shared" si="11"/>
        <v>7374.2880000000005</v>
      </c>
      <c r="N44" s="17">
        <f t="shared" si="11"/>
        <v>10329.41468</v>
      </c>
      <c r="O44" s="17">
        <f t="shared" si="11"/>
        <v>24530.009539999999</v>
      </c>
      <c r="P44" s="17">
        <f t="shared" si="11"/>
        <v>45190.692949999997</v>
      </c>
      <c r="Q44" s="17">
        <f t="shared" si="11"/>
        <v>62275.88392</v>
      </c>
      <c r="R44" s="17">
        <f t="shared" si="11"/>
        <v>58551.796770000001</v>
      </c>
      <c r="S44" s="17">
        <f t="shared" si="11"/>
        <v>54699.121869999995</v>
      </c>
      <c r="T44" s="17">
        <f t="shared" si="11"/>
        <v>53910.119829999996</v>
      </c>
      <c r="U44" s="17">
        <f t="shared" si="11"/>
        <v>48213.403639999997</v>
      </c>
      <c r="V44" s="17">
        <f t="shared" si="11"/>
        <v>33916.61479</v>
      </c>
      <c r="W44" s="17">
        <f t="shared" si="11"/>
        <v>23976.874669999997</v>
      </c>
      <c r="X44" s="17">
        <f t="shared" si="11"/>
        <v>13277.630229999999</v>
      </c>
      <c r="Y44" s="17">
        <f t="shared" si="11"/>
        <v>9315.7022199999992</v>
      </c>
      <c r="Z44" s="17">
        <f t="shared" si="11"/>
        <v>13054.104439999999</v>
      </c>
      <c r="AA44" s="17">
        <f t="shared" si="11"/>
        <v>30759.986929999999</v>
      </c>
      <c r="AB44" s="12"/>
      <c r="AC44" s="16">
        <f t="shared" si="12"/>
        <v>630291.19531999994</v>
      </c>
    </row>
    <row r="45" spans="1:29" x14ac:dyDescent="0.2">
      <c r="A45" s="14">
        <f t="shared" si="2"/>
        <v>29</v>
      </c>
      <c r="B45" s="5" t="s">
        <v>10</v>
      </c>
      <c r="C45" s="18" t="s">
        <v>9</v>
      </c>
      <c r="D45" s="17">
        <f t="shared" si="11"/>
        <v>236424.14744999999</v>
      </c>
      <c r="E45" s="17">
        <f t="shared" si="11"/>
        <v>283126.99407000002</v>
      </c>
      <c r="F45" s="17">
        <f t="shared" si="11"/>
        <v>260089.27787999998</v>
      </c>
      <c r="G45" s="17">
        <f t="shared" si="11"/>
        <v>231868.37391000002</v>
      </c>
      <c r="H45" s="17">
        <f t="shared" si="11"/>
        <v>221379.94542</v>
      </c>
      <c r="I45" s="17">
        <f t="shared" si="11"/>
        <v>165402.07902</v>
      </c>
      <c r="J45" s="17">
        <f t="shared" si="11"/>
        <v>68483.334180000005</v>
      </c>
      <c r="K45" s="17">
        <f t="shared" si="11"/>
        <v>55172.74433999999</v>
      </c>
      <c r="L45" s="17">
        <f t="shared" si="11"/>
        <v>54025.464720000004</v>
      </c>
      <c r="M45" s="17">
        <f t="shared" si="11"/>
        <v>53484.316720000003</v>
      </c>
      <c r="N45" s="17">
        <f t="shared" si="11"/>
        <v>62570.925399999993</v>
      </c>
      <c r="O45" s="17">
        <f t="shared" si="11"/>
        <v>104654.17095999999</v>
      </c>
      <c r="P45" s="17">
        <f t="shared" si="11"/>
        <v>143324.71176000001</v>
      </c>
      <c r="Q45" s="17">
        <f t="shared" si="11"/>
        <v>171930.55951999998</v>
      </c>
      <c r="R45" s="17">
        <f t="shared" si="11"/>
        <v>157263.80976999999</v>
      </c>
      <c r="S45" s="17">
        <f t="shared" si="11"/>
        <v>136499.64580999999</v>
      </c>
      <c r="T45" s="17">
        <f t="shared" si="11"/>
        <v>133917.78969999999</v>
      </c>
      <c r="U45" s="17">
        <f t="shared" si="11"/>
        <v>100165.89117</v>
      </c>
      <c r="V45" s="17">
        <f t="shared" si="11"/>
        <v>90517.224139999991</v>
      </c>
      <c r="W45" s="17">
        <f t="shared" si="11"/>
        <v>72761.579740000001</v>
      </c>
      <c r="X45" s="17">
        <f t="shared" si="11"/>
        <v>71006.093580000001</v>
      </c>
      <c r="Y45" s="17">
        <f t="shared" si="11"/>
        <v>70238.595130000002</v>
      </c>
      <c r="Z45" s="17">
        <f t="shared" si="11"/>
        <v>82189.07583999999</v>
      </c>
      <c r="AA45" s="17">
        <f t="shared" si="11"/>
        <v>137816.75618999999</v>
      </c>
      <c r="AB45" s="12"/>
      <c r="AC45" s="16">
        <f t="shared" si="12"/>
        <v>1931424.7676900001</v>
      </c>
    </row>
    <row r="46" spans="1:29" x14ac:dyDescent="0.2">
      <c r="A46" s="14">
        <f t="shared" si="2"/>
        <v>30</v>
      </c>
      <c r="B46" s="5" t="s">
        <v>8</v>
      </c>
      <c r="C46" s="18">
        <v>99</v>
      </c>
      <c r="D46" s="17">
        <f t="shared" si="11"/>
        <v>0</v>
      </c>
      <c r="E46" s="17">
        <f t="shared" si="11"/>
        <v>0</v>
      </c>
      <c r="F46" s="17">
        <f t="shared" si="11"/>
        <v>0</v>
      </c>
      <c r="G46" s="17">
        <f t="shared" si="11"/>
        <v>0</v>
      </c>
      <c r="H46" s="17">
        <f t="shared" si="11"/>
        <v>0</v>
      </c>
      <c r="I46" s="17">
        <f t="shared" si="11"/>
        <v>0</v>
      </c>
      <c r="J46" s="17">
        <f t="shared" si="11"/>
        <v>0</v>
      </c>
      <c r="K46" s="17">
        <f t="shared" si="11"/>
        <v>0</v>
      </c>
      <c r="L46" s="17">
        <f t="shared" si="11"/>
        <v>0</v>
      </c>
      <c r="M46" s="17">
        <f t="shared" si="11"/>
        <v>0</v>
      </c>
      <c r="N46" s="17">
        <f t="shared" si="11"/>
        <v>0</v>
      </c>
      <c r="O46" s="17">
        <f t="shared" si="11"/>
        <v>0</v>
      </c>
      <c r="P46" s="17">
        <f t="shared" si="11"/>
        <v>0</v>
      </c>
      <c r="Q46" s="17">
        <f t="shared" si="11"/>
        <v>0</v>
      </c>
      <c r="R46" s="17">
        <f t="shared" si="11"/>
        <v>0</v>
      </c>
      <c r="S46" s="17">
        <f t="shared" si="11"/>
        <v>0</v>
      </c>
      <c r="T46" s="17">
        <f t="shared" si="11"/>
        <v>0</v>
      </c>
      <c r="U46" s="17">
        <f t="shared" si="11"/>
        <v>0</v>
      </c>
      <c r="V46" s="17">
        <f t="shared" si="11"/>
        <v>0</v>
      </c>
      <c r="W46" s="17">
        <f t="shared" si="11"/>
        <v>0</v>
      </c>
      <c r="X46" s="17">
        <f t="shared" si="11"/>
        <v>0</v>
      </c>
      <c r="Y46" s="17">
        <f t="shared" si="11"/>
        <v>0</v>
      </c>
      <c r="Z46" s="17">
        <f t="shared" si="11"/>
        <v>0</v>
      </c>
      <c r="AA46" s="17">
        <f t="shared" si="11"/>
        <v>0</v>
      </c>
      <c r="AB46" s="12"/>
      <c r="AC46" s="16">
        <f t="shared" si="12"/>
        <v>0</v>
      </c>
    </row>
    <row r="47" spans="1:29" x14ac:dyDescent="0.2">
      <c r="A47" s="14">
        <f t="shared" si="2"/>
        <v>31</v>
      </c>
      <c r="B47" s="5" t="s">
        <v>7</v>
      </c>
      <c r="C47" s="18" t="s">
        <v>6</v>
      </c>
      <c r="D47" s="17">
        <f t="shared" si="11"/>
        <v>0</v>
      </c>
      <c r="E47" s="17">
        <f t="shared" si="11"/>
        <v>0</v>
      </c>
      <c r="F47" s="17">
        <f t="shared" si="11"/>
        <v>0</v>
      </c>
      <c r="G47" s="17">
        <f t="shared" si="11"/>
        <v>0</v>
      </c>
      <c r="H47" s="17">
        <f t="shared" si="11"/>
        <v>0</v>
      </c>
      <c r="I47" s="17">
        <f t="shared" si="11"/>
        <v>0</v>
      </c>
      <c r="J47" s="17">
        <f t="shared" si="11"/>
        <v>0</v>
      </c>
      <c r="K47" s="17">
        <f t="shared" si="11"/>
        <v>0</v>
      </c>
      <c r="L47" s="17">
        <f t="shared" si="11"/>
        <v>0</v>
      </c>
      <c r="M47" s="17">
        <f t="shared" si="11"/>
        <v>0</v>
      </c>
      <c r="N47" s="17">
        <f t="shared" si="11"/>
        <v>0</v>
      </c>
      <c r="O47" s="17">
        <f t="shared" si="11"/>
        <v>0</v>
      </c>
      <c r="P47" s="17">
        <f t="shared" si="11"/>
        <v>0</v>
      </c>
      <c r="Q47" s="17">
        <f t="shared" si="11"/>
        <v>0</v>
      </c>
      <c r="R47" s="17">
        <f t="shared" si="11"/>
        <v>0</v>
      </c>
      <c r="S47" s="17">
        <f t="shared" si="11"/>
        <v>0</v>
      </c>
      <c r="T47" s="17">
        <f t="shared" si="11"/>
        <v>0</v>
      </c>
      <c r="U47" s="17">
        <f t="shared" si="11"/>
        <v>0</v>
      </c>
      <c r="V47" s="17">
        <f t="shared" si="11"/>
        <v>0</v>
      </c>
      <c r="W47" s="17">
        <f t="shared" si="11"/>
        <v>0</v>
      </c>
      <c r="X47" s="17">
        <f t="shared" si="11"/>
        <v>0</v>
      </c>
      <c r="Y47" s="17">
        <f t="shared" si="11"/>
        <v>0</v>
      </c>
      <c r="Z47" s="17">
        <f t="shared" si="11"/>
        <v>0</v>
      </c>
      <c r="AA47" s="17">
        <f t="shared" si="11"/>
        <v>0</v>
      </c>
      <c r="AB47" s="12"/>
      <c r="AC47" s="16">
        <f t="shared" si="12"/>
        <v>0</v>
      </c>
    </row>
    <row r="48" spans="1:29" ht="12" thickBot="1" x14ac:dyDescent="0.25">
      <c r="A48" s="14">
        <f t="shared" si="2"/>
        <v>32</v>
      </c>
      <c r="B48" s="15" t="s">
        <v>5</v>
      </c>
      <c r="C48" s="14"/>
      <c r="D48" s="13">
        <f t="shared" ref="D48:H48" si="13">SUM(D40:D47)</f>
        <v>11713146.885340001</v>
      </c>
      <c r="E48" s="13">
        <f t="shared" si="13"/>
        <v>15015872.670400001</v>
      </c>
      <c r="F48" s="13">
        <f t="shared" si="13"/>
        <v>14026616.932209998</v>
      </c>
      <c r="G48" s="13">
        <f t="shared" si="13"/>
        <v>12419017.598029999</v>
      </c>
      <c r="H48" s="13">
        <f t="shared" si="13"/>
        <v>10883813.893610001</v>
      </c>
      <c r="I48" s="13">
        <f t="shared" ref="I48:AA48" si="14">SUM(I40:I47)</f>
        <v>8043990.26229</v>
      </c>
      <c r="J48" s="13">
        <f t="shared" si="14"/>
        <v>2349550.8216399997</v>
      </c>
      <c r="K48" s="13">
        <f t="shared" si="14"/>
        <v>1656708.1262199997</v>
      </c>
      <c r="L48" s="13">
        <f t="shared" si="14"/>
        <v>1262233.66218</v>
      </c>
      <c r="M48" s="13">
        <f t="shared" si="14"/>
        <v>1233685.2640899997</v>
      </c>
      <c r="N48" s="13">
        <f t="shared" si="14"/>
        <v>1599171.51122</v>
      </c>
      <c r="O48" s="13">
        <f t="shared" si="14"/>
        <v>3220190.9457099997</v>
      </c>
      <c r="P48" s="13">
        <f t="shared" si="14"/>
        <v>7239440.9349099994</v>
      </c>
      <c r="Q48" s="13">
        <f t="shared" si="14"/>
        <v>9281098.7297300007</v>
      </c>
      <c r="R48" s="13">
        <f t="shared" si="14"/>
        <v>8733098.8873099983</v>
      </c>
      <c r="S48" s="13">
        <f t="shared" si="14"/>
        <v>7488709.4967</v>
      </c>
      <c r="T48" s="13">
        <f t="shared" si="14"/>
        <v>6775271.31984</v>
      </c>
      <c r="U48" s="13">
        <f t="shared" si="14"/>
        <v>5006659.2321700007</v>
      </c>
      <c r="V48" s="13">
        <f t="shared" si="14"/>
        <v>3197994.1983400001</v>
      </c>
      <c r="W48" s="13">
        <f t="shared" si="14"/>
        <v>2254429.7448099996</v>
      </c>
      <c r="X48" s="13">
        <f t="shared" si="14"/>
        <v>1716943.6086500003</v>
      </c>
      <c r="Y48" s="13">
        <f t="shared" si="14"/>
        <v>1678160.30385</v>
      </c>
      <c r="Z48" s="13">
        <f t="shared" si="14"/>
        <v>2175860.3366699996</v>
      </c>
      <c r="AA48" s="13">
        <f t="shared" si="14"/>
        <v>4383703.2663999991</v>
      </c>
      <c r="AB48" s="12"/>
      <c r="AC48" s="11">
        <f>SUM(AC40:AC47)</f>
        <v>79296900.652729988</v>
      </c>
    </row>
    <row r="49" spans="1:29" s="7" customFormat="1" ht="12" thickTop="1" x14ac:dyDescent="0.2">
      <c r="A49" s="10"/>
      <c r="B49" s="5"/>
      <c r="C49" s="10"/>
      <c r="D49" s="10"/>
      <c r="E49" s="10"/>
      <c r="F49" s="10"/>
      <c r="G49" s="10"/>
      <c r="H49" s="10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9"/>
      <c r="AC49" s="8"/>
    </row>
  </sheetData>
  <mergeCells count="3">
    <mergeCell ref="A1:AC1"/>
    <mergeCell ref="A2:AC2"/>
    <mergeCell ref="A3:AC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pane ySplit="6" topLeftCell="A16" activePane="bottomLeft" state="frozen"/>
      <selection activeCell="I26" sqref="I26"/>
      <selection pane="bottomLeft" activeCell="I26" sqref="I26"/>
    </sheetView>
  </sheetViews>
  <sheetFormatPr defaultRowHeight="11.25" x14ac:dyDescent="0.2"/>
  <cols>
    <col min="1" max="1" width="9.140625" style="5"/>
    <col min="2" max="2" width="51.5703125" style="5" bestFit="1" customWidth="1"/>
    <col min="3" max="3" width="15" style="5" bestFit="1" customWidth="1"/>
    <col min="4" max="4" width="9.7109375" style="5" bestFit="1" customWidth="1"/>
    <col min="5" max="6" width="15" style="5" bestFit="1" customWidth="1"/>
    <col min="7" max="9" width="13.42578125" style="5" bestFit="1" customWidth="1"/>
    <col min="10" max="10" width="16" style="5" bestFit="1" customWidth="1"/>
    <col min="11" max="16384" width="9.140625" style="5"/>
  </cols>
  <sheetData>
    <row r="1" spans="1:18" s="48" customFormat="1" x14ac:dyDescent="0.2">
      <c r="A1" s="93" t="s">
        <v>31</v>
      </c>
      <c r="B1" s="93"/>
      <c r="C1" s="93"/>
      <c r="D1" s="93"/>
      <c r="E1" s="93"/>
      <c r="F1" s="93"/>
      <c r="G1" s="93"/>
      <c r="H1" s="93"/>
      <c r="I1" s="94"/>
    </row>
    <row r="2" spans="1:18" s="48" customFormat="1" x14ac:dyDescent="0.2">
      <c r="A2" s="95" t="s">
        <v>53</v>
      </c>
      <c r="B2" s="95"/>
      <c r="C2" s="95"/>
      <c r="D2" s="95"/>
      <c r="E2" s="95"/>
      <c r="F2" s="95"/>
      <c r="G2" s="95"/>
      <c r="H2" s="95"/>
      <c r="I2" s="96"/>
    </row>
    <row r="3" spans="1:18" s="48" customFormat="1" x14ac:dyDescent="0.2">
      <c r="A3" s="93" t="s">
        <v>52</v>
      </c>
      <c r="B3" s="93"/>
      <c r="C3" s="93"/>
      <c r="D3" s="93"/>
      <c r="E3" s="93"/>
      <c r="F3" s="93"/>
      <c r="G3" s="93"/>
      <c r="H3" s="93"/>
      <c r="I3" s="97"/>
    </row>
    <row r="4" spans="1:18" s="48" customFormat="1" x14ac:dyDescent="0.2">
      <c r="B4" s="70"/>
    </row>
    <row r="5" spans="1:18" s="59" customFormat="1" x14ac:dyDescent="0.2">
      <c r="C5" s="67" t="s">
        <v>20</v>
      </c>
      <c r="D5" s="69"/>
      <c r="E5" s="67" t="s">
        <v>51</v>
      </c>
      <c r="F5" s="67"/>
      <c r="G5" s="68" t="s">
        <v>14</v>
      </c>
      <c r="H5" s="67"/>
      <c r="I5" s="67"/>
    </row>
    <row r="6" spans="1:18" s="59" customFormat="1" x14ac:dyDescent="0.2">
      <c r="A6" s="66" t="s">
        <v>50</v>
      </c>
      <c r="B6" s="66" t="s">
        <v>49</v>
      </c>
      <c r="C6" s="64">
        <v>23</v>
      </c>
      <c r="D6" s="65">
        <v>16</v>
      </c>
      <c r="E6" s="64">
        <v>31</v>
      </c>
      <c r="F6" s="62">
        <v>41</v>
      </c>
      <c r="G6" s="63">
        <v>85</v>
      </c>
      <c r="H6" s="62">
        <v>86</v>
      </c>
      <c r="I6" s="62">
        <v>87</v>
      </c>
    </row>
    <row r="7" spans="1:18" s="59" customFormat="1" x14ac:dyDescent="0.2">
      <c r="A7" s="48">
        <v>1</v>
      </c>
      <c r="B7" s="57" t="s">
        <v>48</v>
      </c>
      <c r="C7" s="61"/>
      <c r="D7" s="60"/>
      <c r="E7" s="61"/>
      <c r="F7" s="60"/>
      <c r="G7" s="60"/>
      <c r="H7" s="60"/>
      <c r="I7" s="60"/>
    </row>
    <row r="8" spans="1:18" s="48" customFormat="1" x14ac:dyDescent="0.2">
      <c r="A8" s="48">
        <f t="shared" ref="A8:A30" si="0">A7+1</f>
        <v>2</v>
      </c>
      <c r="B8" s="47" t="s">
        <v>47</v>
      </c>
      <c r="C8" s="52">
        <v>-5.8279999999999998E-2</v>
      </c>
      <c r="D8" s="52">
        <v>-5.8279999999999998E-2</v>
      </c>
      <c r="E8" s="52">
        <v>-5.8270000000000002E-2</v>
      </c>
      <c r="F8" s="52">
        <v>-5.8209999999999998E-2</v>
      </c>
      <c r="G8" s="52">
        <v>-5.8189999999999999E-2</v>
      </c>
      <c r="H8" s="52">
        <v>-5.8189999999999999E-2</v>
      </c>
      <c r="I8" s="52">
        <v>-5.8169999999999999E-2</v>
      </c>
      <c r="R8" s="58"/>
    </row>
    <row r="9" spans="1:18" s="48" customFormat="1" ht="10.15" customHeight="1" x14ac:dyDescent="0.2">
      <c r="A9" s="48">
        <f t="shared" si="0"/>
        <v>3</v>
      </c>
      <c r="B9" s="51" t="s">
        <v>45</v>
      </c>
      <c r="C9" s="52"/>
      <c r="D9" s="53">
        <v>-1.1100000000000001</v>
      </c>
      <c r="E9" s="52"/>
      <c r="F9" s="52"/>
      <c r="G9" s="52"/>
      <c r="H9" s="52"/>
      <c r="I9" s="52"/>
      <c r="R9" s="58"/>
    </row>
    <row r="10" spans="1:18" s="48" customFormat="1" x14ac:dyDescent="0.2">
      <c r="A10" s="48">
        <f t="shared" si="0"/>
        <v>4</v>
      </c>
      <c r="C10" s="52"/>
      <c r="D10" s="52"/>
      <c r="E10" s="52"/>
      <c r="F10" s="52"/>
      <c r="G10" s="52"/>
      <c r="H10" s="52"/>
      <c r="I10" s="52"/>
      <c r="R10" s="58"/>
    </row>
    <row r="11" spans="1:18" s="48" customFormat="1" x14ac:dyDescent="0.2">
      <c r="A11" s="48">
        <f t="shared" si="0"/>
        <v>5</v>
      </c>
      <c r="B11" s="47" t="s">
        <v>46</v>
      </c>
      <c r="C11" s="52">
        <v>5.4429999999999999E-2</v>
      </c>
      <c r="D11" s="52">
        <v>5.4429999999999999E-2</v>
      </c>
      <c r="E11" s="52">
        <v>5.4429999999999999E-2</v>
      </c>
      <c r="F11" s="52">
        <v>5.4429999999999999E-2</v>
      </c>
      <c r="G11" s="52">
        <v>5.4429999999999999E-2</v>
      </c>
      <c r="H11" s="52">
        <v>5.4429999999999999E-2</v>
      </c>
      <c r="I11" s="52">
        <v>5.4429999999999999E-2</v>
      </c>
    </row>
    <row r="12" spans="1:18" s="48" customFormat="1" x14ac:dyDescent="0.2">
      <c r="A12" s="48">
        <f t="shared" si="0"/>
        <v>6</v>
      </c>
      <c r="B12" s="51" t="s">
        <v>45</v>
      </c>
      <c r="C12" s="52"/>
      <c r="D12" s="53">
        <v>1.03</v>
      </c>
      <c r="E12" s="52"/>
      <c r="F12" s="52"/>
      <c r="G12" s="52"/>
      <c r="H12" s="52"/>
      <c r="I12" s="52"/>
    </row>
    <row r="13" spans="1:18" s="48" customFormat="1" x14ac:dyDescent="0.2">
      <c r="A13" s="48">
        <f t="shared" si="0"/>
        <v>7</v>
      </c>
      <c r="B13" s="51"/>
      <c r="C13" s="52"/>
      <c r="D13" s="53"/>
      <c r="E13" s="52"/>
      <c r="F13" s="52"/>
      <c r="G13" s="52"/>
      <c r="H13" s="52"/>
      <c r="I13" s="52"/>
    </row>
    <row r="14" spans="1:18" s="48" customFormat="1" x14ac:dyDescent="0.2">
      <c r="A14" s="48">
        <f t="shared" si="0"/>
        <v>8</v>
      </c>
      <c r="B14" s="51" t="s">
        <v>44</v>
      </c>
      <c r="C14" s="49">
        <f>C8+C11</f>
        <v>-3.8499999999999993E-3</v>
      </c>
      <c r="D14" s="49">
        <f t="shared" ref="D14:I14" si="1">D8+D11</f>
        <v>-3.8499999999999993E-3</v>
      </c>
      <c r="E14" s="49">
        <f t="shared" si="1"/>
        <v>-3.8400000000000031E-3</v>
      </c>
      <c r="F14" s="49">
        <f t="shared" si="1"/>
        <v>-3.7799999999999986E-3</v>
      </c>
      <c r="G14" s="49">
        <f t="shared" si="1"/>
        <v>-3.7599999999999995E-3</v>
      </c>
      <c r="H14" s="49">
        <f t="shared" si="1"/>
        <v>-3.7599999999999995E-3</v>
      </c>
      <c r="I14" s="49">
        <f t="shared" si="1"/>
        <v>-3.7400000000000003E-3</v>
      </c>
    </row>
    <row r="15" spans="1:18" s="48" customFormat="1" x14ac:dyDescent="0.2">
      <c r="A15" s="48">
        <f t="shared" si="0"/>
        <v>9</v>
      </c>
      <c r="B15" s="51"/>
      <c r="C15" s="52"/>
      <c r="D15" s="53"/>
      <c r="E15" s="52"/>
      <c r="F15" s="52"/>
      <c r="G15" s="52"/>
      <c r="H15" s="52"/>
      <c r="I15" s="52"/>
    </row>
    <row r="16" spans="1:18" s="48" customFormat="1" x14ac:dyDescent="0.2">
      <c r="A16" s="48">
        <f t="shared" si="0"/>
        <v>10</v>
      </c>
      <c r="B16" s="57" t="s">
        <v>43</v>
      </c>
      <c r="C16" s="52"/>
      <c r="D16" s="53"/>
      <c r="E16" s="52"/>
      <c r="F16" s="52"/>
      <c r="G16" s="52"/>
      <c r="H16" s="52"/>
      <c r="I16" s="52"/>
    </row>
    <row r="17" spans="1:11" s="48" customFormat="1" x14ac:dyDescent="0.2">
      <c r="A17" s="48">
        <f t="shared" si="0"/>
        <v>11</v>
      </c>
      <c r="B17" s="47" t="s">
        <v>42</v>
      </c>
      <c r="C17" s="56">
        <f>C11</f>
        <v>5.4429999999999999E-2</v>
      </c>
      <c r="D17" s="56">
        <f t="shared" ref="D17:I18" si="2">D11</f>
        <v>5.4429999999999999E-2</v>
      </c>
      <c r="E17" s="56">
        <f t="shared" si="2"/>
        <v>5.4429999999999999E-2</v>
      </c>
      <c r="F17" s="56">
        <f t="shared" si="2"/>
        <v>5.4429999999999999E-2</v>
      </c>
      <c r="G17" s="56">
        <f t="shared" si="2"/>
        <v>5.4429999999999999E-2</v>
      </c>
      <c r="H17" s="56">
        <f t="shared" si="2"/>
        <v>5.4429999999999999E-2</v>
      </c>
      <c r="I17" s="56">
        <f t="shared" si="2"/>
        <v>5.4429999999999999E-2</v>
      </c>
    </row>
    <row r="18" spans="1:11" s="48" customFormat="1" x14ac:dyDescent="0.2">
      <c r="A18" s="48">
        <f t="shared" si="0"/>
        <v>12</v>
      </c>
      <c r="B18" s="51" t="s">
        <v>39</v>
      </c>
      <c r="C18" s="49"/>
      <c r="D18" s="49">
        <f t="shared" si="2"/>
        <v>1.03</v>
      </c>
      <c r="E18" s="49"/>
      <c r="F18" s="49"/>
      <c r="G18" s="49"/>
      <c r="H18" s="49"/>
      <c r="I18" s="49"/>
    </row>
    <row r="19" spans="1:11" s="48" customFormat="1" x14ac:dyDescent="0.2">
      <c r="A19" s="48">
        <f t="shared" si="0"/>
        <v>13</v>
      </c>
      <c r="B19" s="51"/>
      <c r="C19" s="52"/>
      <c r="D19" s="53"/>
      <c r="E19" s="52"/>
      <c r="F19" s="52"/>
      <c r="G19" s="52"/>
      <c r="H19" s="52"/>
      <c r="I19" s="52"/>
    </row>
    <row r="20" spans="1:11" s="48" customFormat="1" x14ac:dyDescent="0.2">
      <c r="A20" s="48">
        <f t="shared" si="0"/>
        <v>14</v>
      </c>
      <c r="B20" s="47" t="s">
        <v>41</v>
      </c>
      <c r="C20" s="55">
        <v>6.1969999999999997E-2</v>
      </c>
      <c r="D20" s="55">
        <v>6.1969999999999997E-2</v>
      </c>
      <c r="E20" s="55">
        <v>6.1969999999999997E-2</v>
      </c>
      <c r="F20" s="55">
        <v>6.1969999999999997E-2</v>
      </c>
      <c r="G20" s="55">
        <v>6.1969999999999997E-2</v>
      </c>
      <c r="H20" s="55">
        <v>6.1969999999999997E-2</v>
      </c>
      <c r="I20" s="55">
        <v>6.1969999999999997E-2</v>
      </c>
    </row>
    <row r="21" spans="1:11" s="48" customFormat="1" x14ac:dyDescent="0.2">
      <c r="A21" s="48">
        <f t="shared" si="0"/>
        <v>15</v>
      </c>
      <c r="B21" s="51" t="s">
        <v>39</v>
      </c>
      <c r="C21" s="52"/>
      <c r="D21" s="53">
        <v>1.18</v>
      </c>
      <c r="E21" s="52"/>
      <c r="F21" s="52"/>
      <c r="G21" s="52"/>
      <c r="H21" s="52"/>
      <c r="I21" s="52"/>
    </row>
    <row r="22" spans="1:11" s="48" customFormat="1" x14ac:dyDescent="0.2">
      <c r="A22" s="48">
        <f t="shared" si="0"/>
        <v>16</v>
      </c>
      <c r="C22" s="52"/>
      <c r="D22" s="52"/>
      <c r="E22" s="52"/>
      <c r="F22" s="52"/>
      <c r="G22" s="52"/>
      <c r="H22" s="52"/>
      <c r="I22" s="52"/>
    </row>
    <row r="23" spans="1:11" s="48" customFormat="1" x14ac:dyDescent="0.2">
      <c r="A23" s="48">
        <f t="shared" si="0"/>
        <v>17</v>
      </c>
      <c r="B23" s="47" t="s">
        <v>40</v>
      </c>
      <c r="C23" s="54">
        <v>-1.6150000000000001E-2</v>
      </c>
      <c r="D23" s="54">
        <v>-1.6150000000000001E-2</v>
      </c>
      <c r="E23" s="54">
        <v>-1.6150000000000001E-2</v>
      </c>
      <c r="F23" s="54">
        <v>-1.6119999999999999E-2</v>
      </c>
      <c r="G23" s="54">
        <v>-1.6109999999999999E-2</v>
      </c>
      <c r="H23" s="54">
        <v>-1.6109999999999999E-2</v>
      </c>
      <c r="I23" s="54">
        <v>-1.6109999999999999E-2</v>
      </c>
    </row>
    <row r="24" spans="1:11" s="48" customFormat="1" x14ac:dyDescent="0.2">
      <c r="A24" s="48">
        <f t="shared" si="0"/>
        <v>18</v>
      </c>
      <c r="B24" s="51" t="s">
        <v>39</v>
      </c>
      <c r="C24" s="52"/>
      <c r="D24" s="53">
        <v>-0.31</v>
      </c>
      <c r="E24" s="52"/>
      <c r="F24" s="52"/>
      <c r="G24" s="52"/>
      <c r="H24" s="52"/>
      <c r="I24" s="52"/>
    </row>
    <row r="25" spans="1:11" s="48" customFormat="1" x14ac:dyDescent="0.2">
      <c r="A25" s="48">
        <f t="shared" si="0"/>
        <v>19</v>
      </c>
      <c r="C25" s="52"/>
      <c r="D25" s="52"/>
      <c r="E25" s="52"/>
      <c r="F25" s="52"/>
      <c r="G25" s="52"/>
      <c r="H25" s="52"/>
      <c r="I25" s="52"/>
    </row>
    <row r="26" spans="1:11" s="48" customFormat="1" x14ac:dyDescent="0.2">
      <c r="A26" s="48">
        <f t="shared" si="0"/>
        <v>20</v>
      </c>
      <c r="B26" s="47" t="s">
        <v>38</v>
      </c>
      <c r="C26" s="49">
        <f t="shared" ref="C26:I26" si="3">C11+C20+C23</f>
        <v>0.10025000000000001</v>
      </c>
      <c r="D26" s="49">
        <f t="shared" si="3"/>
        <v>0.10025000000000001</v>
      </c>
      <c r="E26" s="49">
        <f t="shared" si="3"/>
        <v>0.10025000000000001</v>
      </c>
      <c r="F26" s="49">
        <f t="shared" si="3"/>
        <v>0.10028000000000001</v>
      </c>
      <c r="G26" s="49">
        <f t="shared" si="3"/>
        <v>0.10029</v>
      </c>
      <c r="H26" s="49">
        <f t="shared" si="3"/>
        <v>0.10029</v>
      </c>
      <c r="I26" s="49">
        <f t="shared" si="3"/>
        <v>0.10029</v>
      </c>
    </row>
    <row r="27" spans="1:11" s="48" customFormat="1" x14ac:dyDescent="0.2">
      <c r="A27" s="48">
        <f t="shared" si="0"/>
        <v>21</v>
      </c>
      <c r="B27" s="51" t="s">
        <v>37</v>
      </c>
      <c r="C27" s="49"/>
      <c r="D27" s="50">
        <f>D12+D21+D24</f>
        <v>1.9</v>
      </c>
      <c r="E27" s="49"/>
      <c r="F27" s="49"/>
      <c r="G27" s="49"/>
      <c r="H27" s="49"/>
      <c r="I27" s="49"/>
    </row>
    <row r="28" spans="1:11" s="48" customFormat="1" x14ac:dyDescent="0.2">
      <c r="A28" s="48">
        <f t="shared" si="0"/>
        <v>22</v>
      </c>
    </row>
    <row r="29" spans="1:11" x14ac:dyDescent="0.2">
      <c r="A29" s="48">
        <f t="shared" si="0"/>
        <v>23</v>
      </c>
      <c r="B29" s="47" t="s">
        <v>36</v>
      </c>
      <c r="C29" s="49">
        <f>C26-C14</f>
        <v>0.1041</v>
      </c>
      <c r="D29" s="49">
        <f t="shared" ref="D29:I29" si="4">D26-D14</f>
        <v>0.1041</v>
      </c>
      <c r="E29" s="49">
        <f t="shared" si="4"/>
        <v>0.10409000000000002</v>
      </c>
      <c r="F29" s="49">
        <f t="shared" si="4"/>
        <v>0.10406000000000001</v>
      </c>
      <c r="G29" s="49">
        <f t="shared" si="4"/>
        <v>0.10405</v>
      </c>
      <c r="H29" s="49">
        <f t="shared" si="4"/>
        <v>0.10405</v>
      </c>
      <c r="I29" s="49">
        <f t="shared" si="4"/>
        <v>0.10403000000000001</v>
      </c>
    </row>
    <row r="30" spans="1:11" x14ac:dyDescent="0.2">
      <c r="A30" s="48">
        <f t="shared" si="0"/>
        <v>24</v>
      </c>
      <c r="B30" s="47" t="s">
        <v>35</v>
      </c>
      <c r="C30" s="46">
        <f>-C29/C14</f>
        <v>27.038961038961045</v>
      </c>
      <c r="D30" s="46">
        <f t="shared" ref="D30:I30" si="5">-D29/D14</f>
        <v>27.038961038961045</v>
      </c>
      <c r="E30" s="46">
        <f t="shared" si="5"/>
        <v>27.106770833333314</v>
      </c>
      <c r="F30" s="46">
        <f t="shared" si="5"/>
        <v>27.529100529100543</v>
      </c>
      <c r="G30" s="46">
        <f t="shared" si="5"/>
        <v>27.672872340425538</v>
      </c>
      <c r="H30" s="46">
        <f t="shared" si="5"/>
        <v>27.672872340425538</v>
      </c>
      <c r="I30" s="46">
        <f t="shared" si="5"/>
        <v>27.815508021390375</v>
      </c>
    </row>
    <row r="31" spans="1:11" ht="12" thickBot="1" x14ac:dyDescent="0.25">
      <c r="A31" s="48"/>
      <c r="B31" s="47"/>
      <c r="C31" s="46"/>
      <c r="D31" s="46"/>
      <c r="E31" s="46"/>
      <c r="F31" s="46"/>
      <c r="G31" s="46"/>
      <c r="H31" s="46"/>
      <c r="I31" s="46"/>
    </row>
    <row r="32" spans="1:11" x14ac:dyDescent="0.2">
      <c r="A32" s="45"/>
      <c r="B32" s="44"/>
      <c r="C32" s="44"/>
      <c r="D32" s="44"/>
      <c r="E32" s="44"/>
      <c r="F32" s="44"/>
      <c r="G32" s="44"/>
      <c r="H32" s="44"/>
      <c r="I32" s="44"/>
      <c r="J32" s="44"/>
      <c r="K32" s="43"/>
    </row>
    <row r="33" spans="1:11" x14ac:dyDescent="0.2">
      <c r="A33" s="38"/>
      <c r="B33" s="41" t="s">
        <v>34</v>
      </c>
      <c r="C33" s="40">
        <v>-9378660</v>
      </c>
      <c r="D33" s="40">
        <v>-138</v>
      </c>
      <c r="E33" s="40">
        <v>-3684653</v>
      </c>
      <c r="F33" s="40">
        <v>-1032865</v>
      </c>
      <c r="G33" s="40">
        <v>-230736</v>
      </c>
      <c r="H33" s="40">
        <v>-119917</v>
      </c>
      <c r="I33" s="40">
        <v>-346459</v>
      </c>
      <c r="J33" s="39">
        <f>SUM(C33:I33)</f>
        <v>-14793428</v>
      </c>
      <c r="K33" s="36"/>
    </row>
    <row r="34" spans="1:11" x14ac:dyDescent="0.2">
      <c r="A34" s="38"/>
      <c r="B34" s="41" t="s">
        <v>33</v>
      </c>
      <c r="C34" s="42">
        <v>33224479</v>
      </c>
      <c r="D34" s="42">
        <v>505</v>
      </c>
      <c r="E34" s="42">
        <v>12393374</v>
      </c>
      <c r="F34" s="42">
        <v>3497979</v>
      </c>
      <c r="G34" s="42">
        <v>825902</v>
      </c>
      <c r="H34" s="42">
        <v>467955</v>
      </c>
      <c r="I34" s="42">
        <v>1145979</v>
      </c>
      <c r="J34" s="39">
        <f t="shared" ref="J34:J35" si="6">SUM(C34:I34)</f>
        <v>51556173</v>
      </c>
      <c r="K34" s="36"/>
    </row>
    <row r="35" spans="1:11" x14ac:dyDescent="0.2">
      <c r="A35" s="38"/>
      <c r="B35" s="41" t="s">
        <v>32</v>
      </c>
      <c r="C35" s="40">
        <v>72672338</v>
      </c>
      <c r="D35" s="40">
        <v>1056</v>
      </c>
      <c r="E35" s="40">
        <v>28462670</v>
      </c>
      <c r="F35" s="40">
        <v>7928463</v>
      </c>
      <c r="G35" s="40">
        <v>1759815</v>
      </c>
      <c r="H35" s="40">
        <v>890092</v>
      </c>
      <c r="I35" s="40">
        <v>2643937</v>
      </c>
      <c r="J35" s="39">
        <f t="shared" si="6"/>
        <v>114358371</v>
      </c>
      <c r="K35" s="36"/>
    </row>
    <row r="36" spans="1:11" ht="12" thickBot="1" x14ac:dyDescent="0.25">
      <c r="A36" s="38"/>
      <c r="B36" s="6"/>
      <c r="C36" s="6"/>
      <c r="D36" s="6"/>
      <c r="E36" s="6"/>
      <c r="F36" s="6"/>
      <c r="G36" s="6"/>
      <c r="H36" s="6"/>
      <c r="I36" s="6"/>
      <c r="J36" s="37">
        <f>SUM(J33:J35)</f>
        <v>151121116</v>
      </c>
      <c r="K36" s="36"/>
    </row>
    <row r="37" spans="1:11" ht="12.75" thickTop="1" thickBot="1" x14ac:dyDescent="0.25">
      <c r="A37" s="35"/>
      <c r="B37" s="34"/>
      <c r="C37" s="34"/>
      <c r="D37" s="34"/>
      <c r="E37" s="34"/>
      <c r="F37" s="34"/>
      <c r="G37" s="34"/>
      <c r="H37" s="34"/>
      <c r="I37" s="34"/>
      <c r="J37" s="34"/>
      <c r="K37" s="33"/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1"/>
  <sheetViews>
    <sheetView workbookViewId="0">
      <selection activeCell="I26" sqref="I26"/>
    </sheetView>
  </sheetViews>
  <sheetFormatPr defaultRowHeight="11.25" x14ac:dyDescent="0.2"/>
  <cols>
    <col min="1" max="1" width="26" style="70" customWidth="1"/>
    <col min="2" max="7" width="10.7109375" style="70" bestFit="1" customWidth="1"/>
    <col min="8" max="13" width="9.85546875" style="70" bestFit="1" customWidth="1"/>
    <col min="14" max="19" width="10.7109375" style="70" bestFit="1" customWidth="1"/>
    <col min="20" max="25" width="9.85546875" style="70" bestFit="1" customWidth="1"/>
    <col min="26" max="31" width="10.7109375" style="70" bestFit="1" customWidth="1"/>
    <col min="32" max="37" width="9.85546875" style="70" bestFit="1" customWidth="1"/>
    <col min="38" max="43" width="10.7109375" style="70" bestFit="1" customWidth="1"/>
    <col min="44" max="49" width="9.85546875" style="70" bestFit="1" customWidth="1"/>
    <col min="50" max="55" width="10.7109375" style="70" bestFit="1" customWidth="1"/>
    <col min="56" max="61" width="9.85546875" style="70" bestFit="1" customWidth="1"/>
    <col min="62" max="63" width="10.7109375" style="70" bestFit="1" customWidth="1"/>
    <col min="64" max="242" width="9.140625" style="70"/>
    <col min="243" max="243" width="12.140625" style="70" customWidth="1"/>
    <col min="244" max="244" width="14.7109375" style="70" bestFit="1" customWidth="1"/>
    <col min="245" max="245" width="12.7109375" style="70" bestFit="1" customWidth="1"/>
    <col min="246" max="246" width="13.7109375" style="70" bestFit="1" customWidth="1"/>
    <col min="247" max="247" width="12.7109375" style="70" bestFit="1" customWidth="1"/>
    <col min="248" max="248" width="12.28515625" style="70" bestFit="1" customWidth="1"/>
    <col min="249" max="249" width="12.7109375" style="70" bestFit="1" customWidth="1"/>
    <col min="250" max="250" width="12.42578125" style="70" bestFit="1" customWidth="1"/>
    <col min="251" max="251" width="12.5703125" style="70" bestFit="1" customWidth="1"/>
    <col min="252" max="252" width="13.7109375" style="70" bestFit="1" customWidth="1"/>
    <col min="253" max="257" width="13.7109375" style="70" customWidth="1"/>
    <col min="258" max="258" width="16" style="70" customWidth="1"/>
    <col min="259" max="260" width="14" style="70" bestFit="1" customWidth="1"/>
    <col min="261" max="261" width="4.7109375" style="70" bestFit="1" customWidth="1"/>
    <col min="262" max="498" width="9.140625" style="70"/>
    <col min="499" max="499" width="12.140625" style="70" customWidth="1"/>
    <col min="500" max="500" width="14.7109375" style="70" bestFit="1" customWidth="1"/>
    <col min="501" max="501" width="12.7109375" style="70" bestFit="1" customWidth="1"/>
    <col min="502" max="502" width="13.7109375" style="70" bestFit="1" customWidth="1"/>
    <col min="503" max="503" width="12.7109375" style="70" bestFit="1" customWidth="1"/>
    <col min="504" max="504" width="12.28515625" style="70" bestFit="1" customWidth="1"/>
    <col min="505" max="505" width="12.7109375" style="70" bestFit="1" customWidth="1"/>
    <col min="506" max="506" width="12.42578125" style="70" bestFit="1" customWidth="1"/>
    <col min="507" max="507" width="12.5703125" style="70" bestFit="1" customWidth="1"/>
    <col min="508" max="508" width="13.7109375" style="70" bestFit="1" customWidth="1"/>
    <col min="509" max="513" width="13.7109375" style="70" customWidth="1"/>
    <col min="514" max="514" width="16" style="70" customWidth="1"/>
    <col min="515" max="516" width="14" style="70" bestFit="1" customWidth="1"/>
    <col min="517" max="517" width="4.7109375" style="70" bestFit="1" customWidth="1"/>
    <col min="518" max="754" width="9.140625" style="70"/>
    <col min="755" max="755" width="12.140625" style="70" customWidth="1"/>
    <col min="756" max="756" width="14.7109375" style="70" bestFit="1" customWidth="1"/>
    <col min="757" max="757" width="12.7109375" style="70" bestFit="1" customWidth="1"/>
    <col min="758" max="758" width="13.7109375" style="70" bestFit="1" customWidth="1"/>
    <col min="759" max="759" width="12.7109375" style="70" bestFit="1" customWidth="1"/>
    <col min="760" max="760" width="12.28515625" style="70" bestFit="1" customWidth="1"/>
    <col min="761" max="761" width="12.7109375" style="70" bestFit="1" customWidth="1"/>
    <col min="762" max="762" width="12.42578125" style="70" bestFit="1" customWidth="1"/>
    <col min="763" max="763" width="12.5703125" style="70" bestFit="1" customWidth="1"/>
    <col min="764" max="764" width="13.7109375" style="70" bestFit="1" customWidth="1"/>
    <col min="765" max="769" width="13.7109375" style="70" customWidth="1"/>
    <col min="770" max="770" width="16" style="70" customWidth="1"/>
    <col min="771" max="772" width="14" style="70" bestFit="1" customWidth="1"/>
    <col min="773" max="773" width="4.7109375" style="70" bestFit="1" customWidth="1"/>
    <col min="774" max="1010" width="9.140625" style="70"/>
    <col min="1011" max="1011" width="12.140625" style="70" customWidth="1"/>
    <col min="1012" max="1012" width="14.7109375" style="70" bestFit="1" customWidth="1"/>
    <col min="1013" max="1013" width="12.7109375" style="70" bestFit="1" customWidth="1"/>
    <col min="1014" max="1014" width="13.7109375" style="70" bestFit="1" customWidth="1"/>
    <col min="1015" max="1015" width="12.7109375" style="70" bestFit="1" customWidth="1"/>
    <col min="1016" max="1016" width="12.28515625" style="70" bestFit="1" customWidth="1"/>
    <col min="1017" max="1017" width="12.7109375" style="70" bestFit="1" customWidth="1"/>
    <col min="1018" max="1018" width="12.42578125" style="70" bestFit="1" customWidth="1"/>
    <col min="1019" max="1019" width="12.5703125" style="70" bestFit="1" customWidth="1"/>
    <col min="1020" max="1020" width="13.7109375" style="70" bestFit="1" customWidth="1"/>
    <col min="1021" max="1025" width="13.7109375" style="70" customWidth="1"/>
    <col min="1026" max="1026" width="16" style="70" customWidth="1"/>
    <col min="1027" max="1028" width="14" style="70" bestFit="1" customWidth="1"/>
    <col min="1029" max="1029" width="4.7109375" style="70" bestFit="1" customWidth="1"/>
    <col min="1030" max="1266" width="9.140625" style="70"/>
    <col min="1267" max="1267" width="12.140625" style="70" customWidth="1"/>
    <col min="1268" max="1268" width="14.7109375" style="70" bestFit="1" customWidth="1"/>
    <col min="1269" max="1269" width="12.7109375" style="70" bestFit="1" customWidth="1"/>
    <col min="1270" max="1270" width="13.7109375" style="70" bestFit="1" customWidth="1"/>
    <col min="1271" max="1271" width="12.7109375" style="70" bestFit="1" customWidth="1"/>
    <col min="1272" max="1272" width="12.28515625" style="70" bestFit="1" customWidth="1"/>
    <col min="1273" max="1273" width="12.7109375" style="70" bestFit="1" customWidth="1"/>
    <col min="1274" max="1274" width="12.42578125" style="70" bestFit="1" customWidth="1"/>
    <col min="1275" max="1275" width="12.5703125" style="70" bestFit="1" customWidth="1"/>
    <col min="1276" max="1276" width="13.7109375" style="70" bestFit="1" customWidth="1"/>
    <col min="1277" max="1281" width="13.7109375" style="70" customWidth="1"/>
    <col min="1282" max="1282" width="16" style="70" customWidth="1"/>
    <col min="1283" max="1284" width="14" style="70" bestFit="1" customWidth="1"/>
    <col min="1285" max="1285" width="4.7109375" style="70" bestFit="1" customWidth="1"/>
    <col min="1286" max="1522" width="9.140625" style="70"/>
    <col min="1523" max="1523" width="12.140625" style="70" customWidth="1"/>
    <col min="1524" max="1524" width="14.7109375" style="70" bestFit="1" customWidth="1"/>
    <col min="1525" max="1525" width="12.7109375" style="70" bestFit="1" customWidth="1"/>
    <col min="1526" max="1526" width="13.7109375" style="70" bestFit="1" customWidth="1"/>
    <col min="1527" max="1527" width="12.7109375" style="70" bestFit="1" customWidth="1"/>
    <col min="1528" max="1528" width="12.28515625" style="70" bestFit="1" customWidth="1"/>
    <col min="1529" max="1529" width="12.7109375" style="70" bestFit="1" customWidth="1"/>
    <col min="1530" max="1530" width="12.42578125" style="70" bestFit="1" customWidth="1"/>
    <col min="1531" max="1531" width="12.5703125" style="70" bestFit="1" customWidth="1"/>
    <col min="1532" max="1532" width="13.7109375" style="70" bestFit="1" customWidth="1"/>
    <col min="1533" max="1537" width="13.7109375" style="70" customWidth="1"/>
    <col min="1538" max="1538" width="16" style="70" customWidth="1"/>
    <col min="1539" max="1540" width="14" style="70" bestFit="1" customWidth="1"/>
    <col min="1541" max="1541" width="4.7109375" style="70" bestFit="1" customWidth="1"/>
    <col min="1542" max="1778" width="9.140625" style="70"/>
    <col min="1779" max="1779" width="12.140625" style="70" customWidth="1"/>
    <col min="1780" max="1780" width="14.7109375" style="70" bestFit="1" customWidth="1"/>
    <col min="1781" max="1781" width="12.7109375" style="70" bestFit="1" customWidth="1"/>
    <col min="1782" max="1782" width="13.7109375" style="70" bestFit="1" customWidth="1"/>
    <col min="1783" max="1783" width="12.7109375" style="70" bestFit="1" customWidth="1"/>
    <col min="1784" max="1784" width="12.28515625" style="70" bestFit="1" customWidth="1"/>
    <col min="1785" max="1785" width="12.7109375" style="70" bestFit="1" customWidth="1"/>
    <col min="1786" max="1786" width="12.42578125" style="70" bestFit="1" customWidth="1"/>
    <col min="1787" max="1787" width="12.5703125" style="70" bestFit="1" customWidth="1"/>
    <col min="1788" max="1788" width="13.7109375" style="70" bestFit="1" customWidth="1"/>
    <col min="1789" max="1793" width="13.7109375" style="70" customWidth="1"/>
    <col min="1794" max="1794" width="16" style="70" customWidth="1"/>
    <col min="1795" max="1796" width="14" style="70" bestFit="1" customWidth="1"/>
    <col min="1797" max="1797" width="4.7109375" style="70" bestFit="1" customWidth="1"/>
    <col min="1798" max="2034" width="9.140625" style="70"/>
    <col min="2035" max="2035" width="12.140625" style="70" customWidth="1"/>
    <col min="2036" max="2036" width="14.7109375" style="70" bestFit="1" customWidth="1"/>
    <col min="2037" max="2037" width="12.7109375" style="70" bestFit="1" customWidth="1"/>
    <col min="2038" max="2038" width="13.7109375" style="70" bestFit="1" customWidth="1"/>
    <col min="2039" max="2039" width="12.7109375" style="70" bestFit="1" customWidth="1"/>
    <col min="2040" max="2040" width="12.28515625" style="70" bestFit="1" customWidth="1"/>
    <col min="2041" max="2041" width="12.7109375" style="70" bestFit="1" customWidth="1"/>
    <col min="2042" max="2042" width="12.42578125" style="70" bestFit="1" customWidth="1"/>
    <col min="2043" max="2043" width="12.5703125" style="70" bestFit="1" customWidth="1"/>
    <col min="2044" max="2044" width="13.7109375" style="70" bestFit="1" customWidth="1"/>
    <col min="2045" max="2049" width="13.7109375" style="70" customWidth="1"/>
    <col min="2050" max="2050" width="16" style="70" customWidth="1"/>
    <col min="2051" max="2052" width="14" style="70" bestFit="1" customWidth="1"/>
    <col min="2053" max="2053" width="4.7109375" style="70" bestFit="1" customWidth="1"/>
    <col min="2054" max="2290" width="9.140625" style="70"/>
    <col min="2291" max="2291" width="12.140625" style="70" customWidth="1"/>
    <col min="2292" max="2292" width="14.7109375" style="70" bestFit="1" customWidth="1"/>
    <col min="2293" max="2293" width="12.7109375" style="70" bestFit="1" customWidth="1"/>
    <col min="2294" max="2294" width="13.7109375" style="70" bestFit="1" customWidth="1"/>
    <col min="2295" max="2295" width="12.7109375" style="70" bestFit="1" customWidth="1"/>
    <col min="2296" max="2296" width="12.28515625" style="70" bestFit="1" customWidth="1"/>
    <col min="2297" max="2297" width="12.7109375" style="70" bestFit="1" customWidth="1"/>
    <col min="2298" max="2298" width="12.42578125" style="70" bestFit="1" customWidth="1"/>
    <col min="2299" max="2299" width="12.5703125" style="70" bestFit="1" customWidth="1"/>
    <col min="2300" max="2300" width="13.7109375" style="70" bestFit="1" customWidth="1"/>
    <col min="2301" max="2305" width="13.7109375" style="70" customWidth="1"/>
    <col min="2306" max="2306" width="16" style="70" customWidth="1"/>
    <col min="2307" max="2308" width="14" style="70" bestFit="1" customWidth="1"/>
    <col min="2309" max="2309" width="4.7109375" style="70" bestFit="1" customWidth="1"/>
    <col min="2310" max="2546" width="9.140625" style="70"/>
    <col min="2547" max="2547" width="12.140625" style="70" customWidth="1"/>
    <col min="2548" max="2548" width="14.7109375" style="70" bestFit="1" customWidth="1"/>
    <col min="2549" max="2549" width="12.7109375" style="70" bestFit="1" customWidth="1"/>
    <col min="2550" max="2550" width="13.7109375" style="70" bestFit="1" customWidth="1"/>
    <col min="2551" max="2551" width="12.7109375" style="70" bestFit="1" customWidth="1"/>
    <col min="2552" max="2552" width="12.28515625" style="70" bestFit="1" customWidth="1"/>
    <col min="2553" max="2553" width="12.7109375" style="70" bestFit="1" customWidth="1"/>
    <col min="2554" max="2554" width="12.42578125" style="70" bestFit="1" customWidth="1"/>
    <col min="2555" max="2555" width="12.5703125" style="70" bestFit="1" customWidth="1"/>
    <col min="2556" max="2556" width="13.7109375" style="70" bestFit="1" customWidth="1"/>
    <col min="2557" max="2561" width="13.7109375" style="70" customWidth="1"/>
    <col min="2562" max="2562" width="16" style="70" customWidth="1"/>
    <col min="2563" max="2564" width="14" style="70" bestFit="1" customWidth="1"/>
    <col min="2565" max="2565" width="4.7109375" style="70" bestFit="1" customWidth="1"/>
    <col min="2566" max="2802" width="9.140625" style="70"/>
    <col min="2803" max="2803" width="12.140625" style="70" customWidth="1"/>
    <col min="2804" max="2804" width="14.7109375" style="70" bestFit="1" customWidth="1"/>
    <col min="2805" max="2805" width="12.7109375" style="70" bestFit="1" customWidth="1"/>
    <col min="2806" max="2806" width="13.7109375" style="70" bestFit="1" customWidth="1"/>
    <col min="2807" max="2807" width="12.7109375" style="70" bestFit="1" customWidth="1"/>
    <col min="2808" max="2808" width="12.28515625" style="70" bestFit="1" customWidth="1"/>
    <col min="2809" max="2809" width="12.7109375" style="70" bestFit="1" customWidth="1"/>
    <col min="2810" max="2810" width="12.42578125" style="70" bestFit="1" customWidth="1"/>
    <col min="2811" max="2811" width="12.5703125" style="70" bestFit="1" customWidth="1"/>
    <col min="2812" max="2812" width="13.7109375" style="70" bestFit="1" customWidth="1"/>
    <col min="2813" max="2817" width="13.7109375" style="70" customWidth="1"/>
    <col min="2818" max="2818" width="16" style="70" customWidth="1"/>
    <col min="2819" max="2820" width="14" style="70" bestFit="1" customWidth="1"/>
    <col min="2821" max="2821" width="4.7109375" style="70" bestFit="1" customWidth="1"/>
    <col min="2822" max="3058" width="9.140625" style="70"/>
    <col min="3059" max="3059" width="12.140625" style="70" customWidth="1"/>
    <col min="3060" max="3060" width="14.7109375" style="70" bestFit="1" customWidth="1"/>
    <col min="3061" max="3061" width="12.7109375" style="70" bestFit="1" customWidth="1"/>
    <col min="3062" max="3062" width="13.7109375" style="70" bestFit="1" customWidth="1"/>
    <col min="3063" max="3063" width="12.7109375" style="70" bestFit="1" customWidth="1"/>
    <col min="3064" max="3064" width="12.28515625" style="70" bestFit="1" customWidth="1"/>
    <col min="3065" max="3065" width="12.7109375" style="70" bestFit="1" customWidth="1"/>
    <col min="3066" max="3066" width="12.42578125" style="70" bestFit="1" customWidth="1"/>
    <col min="3067" max="3067" width="12.5703125" style="70" bestFit="1" customWidth="1"/>
    <col min="3068" max="3068" width="13.7109375" style="70" bestFit="1" customWidth="1"/>
    <col min="3069" max="3073" width="13.7109375" style="70" customWidth="1"/>
    <col min="3074" max="3074" width="16" style="70" customWidth="1"/>
    <col min="3075" max="3076" width="14" style="70" bestFit="1" customWidth="1"/>
    <col min="3077" max="3077" width="4.7109375" style="70" bestFit="1" customWidth="1"/>
    <col min="3078" max="3314" width="9.140625" style="70"/>
    <col min="3315" max="3315" width="12.140625" style="70" customWidth="1"/>
    <col min="3316" max="3316" width="14.7109375" style="70" bestFit="1" customWidth="1"/>
    <col min="3317" max="3317" width="12.7109375" style="70" bestFit="1" customWidth="1"/>
    <col min="3318" max="3318" width="13.7109375" style="70" bestFit="1" customWidth="1"/>
    <col min="3319" max="3319" width="12.7109375" style="70" bestFit="1" customWidth="1"/>
    <col min="3320" max="3320" width="12.28515625" style="70" bestFit="1" customWidth="1"/>
    <col min="3321" max="3321" width="12.7109375" style="70" bestFit="1" customWidth="1"/>
    <col min="3322" max="3322" width="12.42578125" style="70" bestFit="1" customWidth="1"/>
    <col min="3323" max="3323" width="12.5703125" style="70" bestFit="1" customWidth="1"/>
    <col min="3324" max="3324" width="13.7109375" style="70" bestFit="1" customWidth="1"/>
    <col min="3325" max="3329" width="13.7109375" style="70" customWidth="1"/>
    <col min="3330" max="3330" width="16" style="70" customWidth="1"/>
    <col min="3331" max="3332" width="14" style="70" bestFit="1" customWidth="1"/>
    <col min="3333" max="3333" width="4.7109375" style="70" bestFit="1" customWidth="1"/>
    <col min="3334" max="3570" width="9.140625" style="70"/>
    <col min="3571" max="3571" width="12.140625" style="70" customWidth="1"/>
    <col min="3572" max="3572" width="14.7109375" style="70" bestFit="1" customWidth="1"/>
    <col min="3573" max="3573" width="12.7109375" style="70" bestFit="1" customWidth="1"/>
    <col min="3574" max="3574" width="13.7109375" style="70" bestFit="1" customWidth="1"/>
    <col min="3575" max="3575" width="12.7109375" style="70" bestFit="1" customWidth="1"/>
    <col min="3576" max="3576" width="12.28515625" style="70" bestFit="1" customWidth="1"/>
    <col min="3577" max="3577" width="12.7109375" style="70" bestFit="1" customWidth="1"/>
    <col min="3578" max="3578" width="12.42578125" style="70" bestFit="1" customWidth="1"/>
    <col min="3579" max="3579" width="12.5703125" style="70" bestFit="1" customWidth="1"/>
    <col min="3580" max="3580" width="13.7109375" style="70" bestFit="1" customWidth="1"/>
    <col min="3581" max="3585" width="13.7109375" style="70" customWidth="1"/>
    <col min="3586" max="3586" width="16" style="70" customWidth="1"/>
    <col min="3587" max="3588" width="14" style="70" bestFit="1" customWidth="1"/>
    <col min="3589" max="3589" width="4.7109375" style="70" bestFit="1" customWidth="1"/>
    <col min="3590" max="3826" width="9.140625" style="70"/>
    <col min="3827" max="3827" width="12.140625" style="70" customWidth="1"/>
    <col min="3828" max="3828" width="14.7109375" style="70" bestFit="1" customWidth="1"/>
    <col min="3829" max="3829" width="12.7109375" style="70" bestFit="1" customWidth="1"/>
    <col min="3830" max="3830" width="13.7109375" style="70" bestFit="1" customWidth="1"/>
    <col min="3831" max="3831" width="12.7109375" style="70" bestFit="1" customWidth="1"/>
    <col min="3832" max="3832" width="12.28515625" style="70" bestFit="1" customWidth="1"/>
    <col min="3833" max="3833" width="12.7109375" style="70" bestFit="1" customWidth="1"/>
    <col min="3834" max="3834" width="12.42578125" style="70" bestFit="1" customWidth="1"/>
    <col min="3835" max="3835" width="12.5703125" style="70" bestFit="1" customWidth="1"/>
    <col min="3836" max="3836" width="13.7109375" style="70" bestFit="1" customWidth="1"/>
    <col min="3837" max="3841" width="13.7109375" style="70" customWidth="1"/>
    <col min="3842" max="3842" width="16" style="70" customWidth="1"/>
    <col min="3843" max="3844" width="14" style="70" bestFit="1" customWidth="1"/>
    <col min="3845" max="3845" width="4.7109375" style="70" bestFit="1" customWidth="1"/>
    <col min="3846" max="4082" width="9.140625" style="70"/>
    <col min="4083" max="4083" width="12.140625" style="70" customWidth="1"/>
    <col min="4084" max="4084" width="14.7109375" style="70" bestFit="1" customWidth="1"/>
    <col min="4085" max="4085" width="12.7109375" style="70" bestFit="1" customWidth="1"/>
    <col min="4086" max="4086" width="13.7109375" style="70" bestFit="1" customWidth="1"/>
    <col min="4087" max="4087" width="12.7109375" style="70" bestFit="1" customWidth="1"/>
    <col min="4088" max="4088" width="12.28515625" style="70" bestFit="1" customWidth="1"/>
    <col min="4089" max="4089" width="12.7109375" style="70" bestFit="1" customWidth="1"/>
    <col min="4090" max="4090" width="12.42578125" style="70" bestFit="1" customWidth="1"/>
    <col min="4091" max="4091" width="12.5703125" style="70" bestFit="1" customWidth="1"/>
    <col min="4092" max="4092" width="13.7109375" style="70" bestFit="1" customWidth="1"/>
    <col min="4093" max="4097" width="13.7109375" style="70" customWidth="1"/>
    <col min="4098" max="4098" width="16" style="70" customWidth="1"/>
    <col min="4099" max="4100" width="14" style="70" bestFit="1" customWidth="1"/>
    <col min="4101" max="4101" width="4.7109375" style="70" bestFit="1" customWidth="1"/>
    <col min="4102" max="4338" width="9.140625" style="70"/>
    <col min="4339" max="4339" width="12.140625" style="70" customWidth="1"/>
    <col min="4340" max="4340" width="14.7109375" style="70" bestFit="1" customWidth="1"/>
    <col min="4341" max="4341" width="12.7109375" style="70" bestFit="1" customWidth="1"/>
    <col min="4342" max="4342" width="13.7109375" style="70" bestFit="1" customWidth="1"/>
    <col min="4343" max="4343" width="12.7109375" style="70" bestFit="1" customWidth="1"/>
    <col min="4344" max="4344" width="12.28515625" style="70" bestFit="1" customWidth="1"/>
    <col min="4345" max="4345" width="12.7109375" style="70" bestFit="1" customWidth="1"/>
    <col min="4346" max="4346" width="12.42578125" style="70" bestFit="1" customWidth="1"/>
    <col min="4347" max="4347" width="12.5703125" style="70" bestFit="1" customWidth="1"/>
    <col min="4348" max="4348" width="13.7109375" style="70" bestFit="1" customWidth="1"/>
    <col min="4349" max="4353" width="13.7109375" style="70" customWidth="1"/>
    <col min="4354" max="4354" width="16" style="70" customWidth="1"/>
    <col min="4355" max="4356" width="14" style="70" bestFit="1" customWidth="1"/>
    <col min="4357" max="4357" width="4.7109375" style="70" bestFit="1" customWidth="1"/>
    <col min="4358" max="4594" width="9.140625" style="70"/>
    <col min="4595" max="4595" width="12.140625" style="70" customWidth="1"/>
    <col min="4596" max="4596" width="14.7109375" style="70" bestFit="1" customWidth="1"/>
    <col min="4597" max="4597" width="12.7109375" style="70" bestFit="1" customWidth="1"/>
    <col min="4598" max="4598" width="13.7109375" style="70" bestFit="1" customWidth="1"/>
    <col min="4599" max="4599" width="12.7109375" style="70" bestFit="1" customWidth="1"/>
    <col min="4600" max="4600" width="12.28515625" style="70" bestFit="1" customWidth="1"/>
    <col min="4601" max="4601" width="12.7109375" style="70" bestFit="1" customWidth="1"/>
    <col min="4602" max="4602" width="12.42578125" style="70" bestFit="1" customWidth="1"/>
    <col min="4603" max="4603" width="12.5703125" style="70" bestFit="1" customWidth="1"/>
    <col min="4604" max="4604" width="13.7109375" style="70" bestFit="1" customWidth="1"/>
    <col min="4605" max="4609" width="13.7109375" style="70" customWidth="1"/>
    <col min="4610" max="4610" width="16" style="70" customWidth="1"/>
    <col min="4611" max="4612" width="14" style="70" bestFit="1" customWidth="1"/>
    <col min="4613" max="4613" width="4.7109375" style="70" bestFit="1" customWidth="1"/>
    <col min="4614" max="4850" width="9.140625" style="70"/>
    <col min="4851" max="4851" width="12.140625" style="70" customWidth="1"/>
    <col min="4852" max="4852" width="14.7109375" style="70" bestFit="1" customWidth="1"/>
    <col min="4853" max="4853" width="12.7109375" style="70" bestFit="1" customWidth="1"/>
    <col min="4854" max="4854" width="13.7109375" style="70" bestFit="1" customWidth="1"/>
    <col min="4855" max="4855" width="12.7109375" style="70" bestFit="1" customWidth="1"/>
    <col min="4856" max="4856" width="12.28515625" style="70" bestFit="1" customWidth="1"/>
    <col min="4857" max="4857" width="12.7109375" style="70" bestFit="1" customWidth="1"/>
    <col min="4858" max="4858" width="12.42578125" style="70" bestFit="1" customWidth="1"/>
    <col min="4859" max="4859" width="12.5703125" style="70" bestFit="1" customWidth="1"/>
    <col min="4860" max="4860" width="13.7109375" style="70" bestFit="1" customWidth="1"/>
    <col min="4861" max="4865" width="13.7109375" style="70" customWidth="1"/>
    <col min="4866" max="4866" width="16" style="70" customWidth="1"/>
    <col min="4867" max="4868" width="14" style="70" bestFit="1" customWidth="1"/>
    <col min="4869" max="4869" width="4.7109375" style="70" bestFit="1" customWidth="1"/>
    <col min="4870" max="5106" width="9.140625" style="70"/>
    <col min="5107" max="5107" width="12.140625" style="70" customWidth="1"/>
    <col min="5108" max="5108" width="14.7109375" style="70" bestFit="1" customWidth="1"/>
    <col min="5109" max="5109" width="12.7109375" style="70" bestFit="1" customWidth="1"/>
    <col min="5110" max="5110" width="13.7109375" style="70" bestFit="1" customWidth="1"/>
    <col min="5111" max="5111" width="12.7109375" style="70" bestFit="1" customWidth="1"/>
    <col min="5112" max="5112" width="12.28515625" style="70" bestFit="1" customWidth="1"/>
    <col min="5113" max="5113" width="12.7109375" style="70" bestFit="1" customWidth="1"/>
    <col min="5114" max="5114" width="12.42578125" style="70" bestFit="1" customWidth="1"/>
    <col min="5115" max="5115" width="12.5703125" style="70" bestFit="1" customWidth="1"/>
    <col min="5116" max="5116" width="13.7109375" style="70" bestFit="1" customWidth="1"/>
    <col min="5117" max="5121" width="13.7109375" style="70" customWidth="1"/>
    <col min="5122" max="5122" width="16" style="70" customWidth="1"/>
    <col min="5123" max="5124" width="14" style="70" bestFit="1" customWidth="1"/>
    <col min="5125" max="5125" width="4.7109375" style="70" bestFit="1" customWidth="1"/>
    <col min="5126" max="5362" width="9.140625" style="70"/>
    <col min="5363" max="5363" width="12.140625" style="70" customWidth="1"/>
    <col min="5364" max="5364" width="14.7109375" style="70" bestFit="1" customWidth="1"/>
    <col min="5365" max="5365" width="12.7109375" style="70" bestFit="1" customWidth="1"/>
    <col min="5366" max="5366" width="13.7109375" style="70" bestFit="1" customWidth="1"/>
    <col min="5367" max="5367" width="12.7109375" style="70" bestFit="1" customWidth="1"/>
    <col min="5368" max="5368" width="12.28515625" style="70" bestFit="1" customWidth="1"/>
    <col min="5369" max="5369" width="12.7109375" style="70" bestFit="1" customWidth="1"/>
    <col min="5370" max="5370" width="12.42578125" style="70" bestFit="1" customWidth="1"/>
    <col min="5371" max="5371" width="12.5703125" style="70" bestFit="1" customWidth="1"/>
    <col min="5372" max="5372" width="13.7109375" style="70" bestFit="1" customWidth="1"/>
    <col min="5373" max="5377" width="13.7109375" style="70" customWidth="1"/>
    <col min="5378" max="5378" width="16" style="70" customWidth="1"/>
    <col min="5379" max="5380" width="14" style="70" bestFit="1" customWidth="1"/>
    <col min="5381" max="5381" width="4.7109375" style="70" bestFit="1" customWidth="1"/>
    <col min="5382" max="5618" width="9.140625" style="70"/>
    <col min="5619" max="5619" width="12.140625" style="70" customWidth="1"/>
    <col min="5620" max="5620" width="14.7109375" style="70" bestFit="1" customWidth="1"/>
    <col min="5621" max="5621" width="12.7109375" style="70" bestFit="1" customWidth="1"/>
    <col min="5622" max="5622" width="13.7109375" style="70" bestFit="1" customWidth="1"/>
    <col min="5623" max="5623" width="12.7109375" style="70" bestFit="1" customWidth="1"/>
    <col min="5624" max="5624" width="12.28515625" style="70" bestFit="1" customWidth="1"/>
    <col min="5625" max="5625" width="12.7109375" style="70" bestFit="1" customWidth="1"/>
    <col min="5626" max="5626" width="12.42578125" style="70" bestFit="1" customWidth="1"/>
    <col min="5627" max="5627" width="12.5703125" style="70" bestFit="1" customWidth="1"/>
    <col min="5628" max="5628" width="13.7109375" style="70" bestFit="1" customWidth="1"/>
    <col min="5629" max="5633" width="13.7109375" style="70" customWidth="1"/>
    <col min="5634" max="5634" width="16" style="70" customWidth="1"/>
    <col min="5635" max="5636" width="14" style="70" bestFit="1" customWidth="1"/>
    <col min="5637" max="5637" width="4.7109375" style="70" bestFit="1" customWidth="1"/>
    <col min="5638" max="5874" width="9.140625" style="70"/>
    <col min="5875" max="5875" width="12.140625" style="70" customWidth="1"/>
    <col min="5876" max="5876" width="14.7109375" style="70" bestFit="1" customWidth="1"/>
    <col min="5877" max="5877" width="12.7109375" style="70" bestFit="1" customWidth="1"/>
    <col min="5878" max="5878" width="13.7109375" style="70" bestFit="1" customWidth="1"/>
    <col min="5879" max="5879" width="12.7109375" style="70" bestFit="1" customWidth="1"/>
    <col min="5880" max="5880" width="12.28515625" style="70" bestFit="1" customWidth="1"/>
    <col min="5881" max="5881" width="12.7109375" style="70" bestFit="1" customWidth="1"/>
    <col min="5882" max="5882" width="12.42578125" style="70" bestFit="1" customWidth="1"/>
    <col min="5883" max="5883" width="12.5703125" style="70" bestFit="1" customWidth="1"/>
    <col min="5884" max="5884" width="13.7109375" style="70" bestFit="1" customWidth="1"/>
    <col min="5885" max="5889" width="13.7109375" style="70" customWidth="1"/>
    <col min="5890" max="5890" width="16" style="70" customWidth="1"/>
    <col min="5891" max="5892" width="14" style="70" bestFit="1" customWidth="1"/>
    <col min="5893" max="5893" width="4.7109375" style="70" bestFit="1" customWidth="1"/>
    <col min="5894" max="6130" width="9.140625" style="70"/>
    <col min="6131" max="6131" width="12.140625" style="70" customWidth="1"/>
    <col min="6132" max="6132" width="14.7109375" style="70" bestFit="1" customWidth="1"/>
    <col min="6133" max="6133" width="12.7109375" style="70" bestFit="1" customWidth="1"/>
    <col min="6134" max="6134" width="13.7109375" style="70" bestFit="1" customWidth="1"/>
    <col min="6135" max="6135" width="12.7109375" style="70" bestFit="1" customWidth="1"/>
    <col min="6136" max="6136" width="12.28515625" style="70" bestFit="1" customWidth="1"/>
    <col min="6137" max="6137" width="12.7109375" style="70" bestFit="1" customWidth="1"/>
    <col min="6138" max="6138" width="12.42578125" style="70" bestFit="1" customWidth="1"/>
    <col min="6139" max="6139" width="12.5703125" style="70" bestFit="1" customWidth="1"/>
    <col min="6140" max="6140" width="13.7109375" style="70" bestFit="1" customWidth="1"/>
    <col min="6141" max="6145" width="13.7109375" style="70" customWidth="1"/>
    <col min="6146" max="6146" width="16" style="70" customWidth="1"/>
    <col min="6147" max="6148" width="14" style="70" bestFit="1" customWidth="1"/>
    <col min="6149" max="6149" width="4.7109375" style="70" bestFit="1" customWidth="1"/>
    <col min="6150" max="6386" width="9.140625" style="70"/>
    <col min="6387" max="6387" width="12.140625" style="70" customWidth="1"/>
    <col min="6388" max="6388" width="14.7109375" style="70" bestFit="1" customWidth="1"/>
    <col min="6389" max="6389" width="12.7109375" style="70" bestFit="1" customWidth="1"/>
    <col min="6390" max="6390" width="13.7109375" style="70" bestFit="1" customWidth="1"/>
    <col min="6391" max="6391" width="12.7109375" style="70" bestFit="1" customWidth="1"/>
    <col min="6392" max="6392" width="12.28515625" style="70" bestFit="1" customWidth="1"/>
    <col min="6393" max="6393" width="12.7109375" style="70" bestFit="1" customWidth="1"/>
    <col min="6394" max="6394" width="12.42578125" style="70" bestFit="1" customWidth="1"/>
    <col min="6395" max="6395" width="12.5703125" style="70" bestFit="1" customWidth="1"/>
    <col min="6396" max="6396" width="13.7109375" style="70" bestFit="1" customWidth="1"/>
    <col min="6397" max="6401" width="13.7109375" style="70" customWidth="1"/>
    <col min="6402" max="6402" width="16" style="70" customWidth="1"/>
    <col min="6403" max="6404" width="14" style="70" bestFit="1" customWidth="1"/>
    <col min="6405" max="6405" width="4.7109375" style="70" bestFit="1" customWidth="1"/>
    <col min="6406" max="6642" width="9.140625" style="70"/>
    <col min="6643" max="6643" width="12.140625" style="70" customWidth="1"/>
    <col min="6644" max="6644" width="14.7109375" style="70" bestFit="1" customWidth="1"/>
    <col min="6645" max="6645" width="12.7109375" style="70" bestFit="1" customWidth="1"/>
    <col min="6646" max="6646" width="13.7109375" style="70" bestFit="1" customWidth="1"/>
    <col min="6647" max="6647" width="12.7109375" style="70" bestFit="1" customWidth="1"/>
    <col min="6648" max="6648" width="12.28515625" style="70" bestFit="1" customWidth="1"/>
    <col min="6649" max="6649" width="12.7109375" style="70" bestFit="1" customWidth="1"/>
    <col min="6650" max="6650" width="12.42578125" style="70" bestFit="1" customWidth="1"/>
    <col min="6651" max="6651" width="12.5703125" style="70" bestFit="1" customWidth="1"/>
    <col min="6652" max="6652" width="13.7109375" style="70" bestFit="1" customWidth="1"/>
    <col min="6653" max="6657" width="13.7109375" style="70" customWidth="1"/>
    <col min="6658" max="6658" width="16" style="70" customWidth="1"/>
    <col min="6659" max="6660" width="14" style="70" bestFit="1" customWidth="1"/>
    <col min="6661" max="6661" width="4.7109375" style="70" bestFit="1" customWidth="1"/>
    <col min="6662" max="6898" width="9.140625" style="70"/>
    <col min="6899" max="6899" width="12.140625" style="70" customWidth="1"/>
    <col min="6900" max="6900" width="14.7109375" style="70" bestFit="1" customWidth="1"/>
    <col min="6901" max="6901" width="12.7109375" style="70" bestFit="1" customWidth="1"/>
    <col min="6902" max="6902" width="13.7109375" style="70" bestFit="1" customWidth="1"/>
    <col min="6903" max="6903" width="12.7109375" style="70" bestFit="1" customWidth="1"/>
    <col min="6904" max="6904" width="12.28515625" style="70" bestFit="1" customWidth="1"/>
    <col min="6905" max="6905" width="12.7109375" style="70" bestFit="1" customWidth="1"/>
    <col min="6906" max="6906" width="12.42578125" style="70" bestFit="1" customWidth="1"/>
    <col min="6907" max="6907" width="12.5703125" style="70" bestFit="1" customWidth="1"/>
    <col min="6908" max="6908" width="13.7109375" style="70" bestFit="1" customWidth="1"/>
    <col min="6909" max="6913" width="13.7109375" style="70" customWidth="1"/>
    <col min="6914" max="6914" width="16" style="70" customWidth="1"/>
    <col min="6915" max="6916" width="14" style="70" bestFit="1" customWidth="1"/>
    <col min="6917" max="6917" width="4.7109375" style="70" bestFit="1" customWidth="1"/>
    <col min="6918" max="7154" width="9.140625" style="70"/>
    <col min="7155" max="7155" width="12.140625" style="70" customWidth="1"/>
    <col min="7156" max="7156" width="14.7109375" style="70" bestFit="1" customWidth="1"/>
    <col min="7157" max="7157" width="12.7109375" style="70" bestFit="1" customWidth="1"/>
    <col min="7158" max="7158" width="13.7109375" style="70" bestFit="1" customWidth="1"/>
    <col min="7159" max="7159" width="12.7109375" style="70" bestFit="1" customWidth="1"/>
    <col min="7160" max="7160" width="12.28515625" style="70" bestFit="1" customWidth="1"/>
    <col min="7161" max="7161" width="12.7109375" style="70" bestFit="1" customWidth="1"/>
    <col min="7162" max="7162" width="12.42578125" style="70" bestFit="1" customWidth="1"/>
    <col min="7163" max="7163" width="12.5703125" style="70" bestFit="1" customWidth="1"/>
    <col min="7164" max="7164" width="13.7109375" style="70" bestFit="1" customWidth="1"/>
    <col min="7165" max="7169" width="13.7109375" style="70" customWidth="1"/>
    <col min="7170" max="7170" width="16" style="70" customWidth="1"/>
    <col min="7171" max="7172" width="14" style="70" bestFit="1" customWidth="1"/>
    <col min="7173" max="7173" width="4.7109375" style="70" bestFit="1" customWidth="1"/>
    <col min="7174" max="7410" width="9.140625" style="70"/>
    <col min="7411" max="7411" width="12.140625" style="70" customWidth="1"/>
    <col min="7412" max="7412" width="14.7109375" style="70" bestFit="1" customWidth="1"/>
    <col min="7413" max="7413" width="12.7109375" style="70" bestFit="1" customWidth="1"/>
    <col min="7414" max="7414" width="13.7109375" style="70" bestFit="1" customWidth="1"/>
    <col min="7415" max="7415" width="12.7109375" style="70" bestFit="1" customWidth="1"/>
    <col min="7416" max="7416" width="12.28515625" style="70" bestFit="1" customWidth="1"/>
    <col min="7417" max="7417" width="12.7109375" style="70" bestFit="1" customWidth="1"/>
    <col min="7418" max="7418" width="12.42578125" style="70" bestFit="1" customWidth="1"/>
    <col min="7419" max="7419" width="12.5703125" style="70" bestFit="1" customWidth="1"/>
    <col min="7420" max="7420" width="13.7109375" style="70" bestFit="1" customWidth="1"/>
    <col min="7421" max="7425" width="13.7109375" style="70" customWidth="1"/>
    <col min="7426" max="7426" width="16" style="70" customWidth="1"/>
    <col min="7427" max="7428" width="14" style="70" bestFit="1" customWidth="1"/>
    <col min="7429" max="7429" width="4.7109375" style="70" bestFit="1" customWidth="1"/>
    <col min="7430" max="7666" width="9.140625" style="70"/>
    <col min="7667" max="7667" width="12.140625" style="70" customWidth="1"/>
    <col min="7668" max="7668" width="14.7109375" style="70" bestFit="1" customWidth="1"/>
    <col min="7669" max="7669" width="12.7109375" style="70" bestFit="1" customWidth="1"/>
    <col min="7670" max="7670" width="13.7109375" style="70" bestFit="1" customWidth="1"/>
    <col min="7671" max="7671" width="12.7109375" style="70" bestFit="1" customWidth="1"/>
    <col min="7672" max="7672" width="12.28515625" style="70" bestFit="1" customWidth="1"/>
    <col min="7673" max="7673" width="12.7109375" style="70" bestFit="1" customWidth="1"/>
    <col min="7674" max="7674" width="12.42578125" style="70" bestFit="1" customWidth="1"/>
    <col min="7675" max="7675" width="12.5703125" style="70" bestFit="1" customWidth="1"/>
    <col min="7676" max="7676" width="13.7109375" style="70" bestFit="1" customWidth="1"/>
    <col min="7677" max="7681" width="13.7109375" style="70" customWidth="1"/>
    <col min="7682" max="7682" width="16" style="70" customWidth="1"/>
    <col min="7683" max="7684" width="14" style="70" bestFit="1" customWidth="1"/>
    <col min="7685" max="7685" width="4.7109375" style="70" bestFit="1" customWidth="1"/>
    <col min="7686" max="7922" width="9.140625" style="70"/>
    <col min="7923" max="7923" width="12.140625" style="70" customWidth="1"/>
    <col min="7924" max="7924" width="14.7109375" style="70" bestFit="1" customWidth="1"/>
    <col min="7925" max="7925" width="12.7109375" style="70" bestFit="1" customWidth="1"/>
    <col min="7926" max="7926" width="13.7109375" style="70" bestFit="1" customWidth="1"/>
    <col min="7927" max="7927" width="12.7109375" style="70" bestFit="1" customWidth="1"/>
    <col min="7928" max="7928" width="12.28515625" style="70" bestFit="1" customWidth="1"/>
    <col min="7929" max="7929" width="12.7109375" style="70" bestFit="1" customWidth="1"/>
    <col min="7930" max="7930" width="12.42578125" style="70" bestFit="1" customWidth="1"/>
    <col min="7931" max="7931" width="12.5703125" style="70" bestFit="1" customWidth="1"/>
    <col min="7932" max="7932" width="13.7109375" style="70" bestFit="1" customWidth="1"/>
    <col min="7933" max="7937" width="13.7109375" style="70" customWidth="1"/>
    <col min="7938" max="7938" width="16" style="70" customWidth="1"/>
    <col min="7939" max="7940" width="14" style="70" bestFit="1" customWidth="1"/>
    <col min="7941" max="7941" width="4.7109375" style="70" bestFit="1" customWidth="1"/>
    <col min="7942" max="8178" width="9.140625" style="70"/>
    <col min="8179" max="8179" width="12.140625" style="70" customWidth="1"/>
    <col min="8180" max="8180" width="14.7109375" style="70" bestFit="1" customWidth="1"/>
    <col min="8181" max="8181" width="12.7109375" style="70" bestFit="1" customWidth="1"/>
    <col min="8182" max="8182" width="13.7109375" style="70" bestFit="1" customWidth="1"/>
    <col min="8183" max="8183" width="12.7109375" style="70" bestFit="1" customWidth="1"/>
    <col min="8184" max="8184" width="12.28515625" style="70" bestFit="1" customWidth="1"/>
    <col min="8185" max="8185" width="12.7109375" style="70" bestFit="1" customWidth="1"/>
    <col min="8186" max="8186" width="12.42578125" style="70" bestFit="1" customWidth="1"/>
    <col min="8187" max="8187" width="12.5703125" style="70" bestFit="1" customWidth="1"/>
    <col min="8188" max="8188" width="13.7109375" style="70" bestFit="1" customWidth="1"/>
    <col min="8189" max="8193" width="13.7109375" style="70" customWidth="1"/>
    <col min="8194" max="8194" width="16" style="70" customWidth="1"/>
    <col min="8195" max="8196" width="14" style="70" bestFit="1" customWidth="1"/>
    <col min="8197" max="8197" width="4.7109375" style="70" bestFit="1" customWidth="1"/>
    <col min="8198" max="8434" width="9.140625" style="70"/>
    <col min="8435" max="8435" width="12.140625" style="70" customWidth="1"/>
    <col min="8436" max="8436" width="14.7109375" style="70" bestFit="1" customWidth="1"/>
    <col min="8437" max="8437" width="12.7109375" style="70" bestFit="1" customWidth="1"/>
    <col min="8438" max="8438" width="13.7109375" style="70" bestFit="1" customWidth="1"/>
    <col min="8439" max="8439" width="12.7109375" style="70" bestFit="1" customWidth="1"/>
    <col min="8440" max="8440" width="12.28515625" style="70" bestFit="1" customWidth="1"/>
    <col min="8441" max="8441" width="12.7109375" style="70" bestFit="1" customWidth="1"/>
    <col min="8442" max="8442" width="12.42578125" style="70" bestFit="1" customWidth="1"/>
    <col min="8443" max="8443" width="12.5703125" style="70" bestFit="1" customWidth="1"/>
    <col min="8444" max="8444" width="13.7109375" style="70" bestFit="1" customWidth="1"/>
    <col min="8445" max="8449" width="13.7109375" style="70" customWidth="1"/>
    <col min="8450" max="8450" width="16" style="70" customWidth="1"/>
    <col min="8451" max="8452" width="14" style="70" bestFit="1" customWidth="1"/>
    <col min="8453" max="8453" width="4.7109375" style="70" bestFit="1" customWidth="1"/>
    <col min="8454" max="8690" width="9.140625" style="70"/>
    <col min="8691" max="8691" width="12.140625" style="70" customWidth="1"/>
    <col min="8692" max="8692" width="14.7109375" style="70" bestFit="1" customWidth="1"/>
    <col min="8693" max="8693" width="12.7109375" style="70" bestFit="1" customWidth="1"/>
    <col min="8694" max="8694" width="13.7109375" style="70" bestFit="1" customWidth="1"/>
    <col min="8695" max="8695" width="12.7109375" style="70" bestFit="1" customWidth="1"/>
    <col min="8696" max="8696" width="12.28515625" style="70" bestFit="1" customWidth="1"/>
    <col min="8697" max="8697" width="12.7109375" style="70" bestFit="1" customWidth="1"/>
    <col min="8698" max="8698" width="12.42578125" style="70" bestFit="1" customWidth="1"/>
    <col min="8699" max="8699" width="12.5703125" style="70" bestFit="1" customWidth="1"/>
    <col min="8700" max="8700" width="13.7109375" style="70" bestFit="1" customWidth="1"/>
    <col min="8701" max="8705" width="13.7109375" style="70" customWidth="1"/>
    <col min="8706" max="8706" width="16" style="70" customWidth="1"/>
    <col min="8707" max="8708" width="14" style="70" bestFit="1" customWidth="1"/>
    <col min="8709" max="8709" width="4.7109375" style="70" bestFit="1" customWidth="1"/>
    <col min="8710" max="8946" width="9.140625" style="70"/>
    <col min="8947" max="8947" width="12.140625" style="70" customWidth="1"/>
    <col min="8948" max="8948" width="14.7109375" style="70" bestFit="1" customWidth="1"/>
    <col min="8949" max="8949" width="12.7109375" style="70" bestFit="1" customWidth="1"/>
    <col min="8950" max="8950" width="13.7109375" style="70" bestFit="1" customWidth="1"/>
    <col min="8951" max="8951" width="12.7109375" style="70" bestFit="1" customWidth="1"/>
    <col min="8952" max="8952" width="12.28515625" style="70" bestFit="1" customWidth="1"/>
    <col min="8953" max="8953" width="12.7109375" style="70" bestFit="1" customWidth="1"/>
    <col min="8954" max="8954" width="12.42578125" style="70" bestFit="1" customWidth="1"/>
    <col min="8955" max="8955" width="12.5703125" style="70" bestFit="1" customWidth="1"/>
    <col min="8956" max="8956" width="13.7109375" style="70" bestFit="1" customWidth="1"/>
    <col min="8957" max="8961" width="13.7109375" style="70" customWidth="1"/>
    <col min="8962" max="8962" width="16" style="70" customWidth="1"/>
    <col min="8963" max="8964" width="14" style="70" bestFit="1" customWidth="1"/>
    <col min="8965" max="8965" width="4.7109375" style="70" bestFit="1" customWidth="1"/>
    <col min="8966" max="9202" width="9.140625" style="70"/>
    <col min="9203" max="9203" width="12.140625" style="70" customWidth="1"/>
    <col min="9204" max="9204" width="14.7109375" style="70" bestFit="1" customWidth="1"/>
    <col min="9205" max="9205" width="12.7109375" style="70" bestFit="1" customWidth="1"/>
    <col min="9206" max="9206" width="13.7109375" style="70" bestFit="1" customWidth="1"/>
    <col min="9207" max="9207" width="12.7109375" style="70" bestFit="1" customWidth="1"/>
    <col min="9208" max="9208" width="12.28515625" style="70" bestFit="1" customWidth="1"/>
    <col min="9209" max="9209" width="12.7109375" style="70" bestFit="1" customWidth="1"/>
    <col min="9210" max="9210" width="12.42578125" style="70" bestFit="1" customWidth="1"/>
    <col min="9211" max="9211" width="12.5703125" style="70" bestFit="1" customWidth="1"/>
    <col min="9212" max="9212" width="13.7109375" style="70" bestFit="1" customWidth="1"/>
    <col min="9213" max="9217" width="13.7109375" style="70" customWidth="1"/>
    <col min="9218" max="9218" width="16" style="70" customWidth="1"/>
    <col min="9219" max="9220" width="14" style="70" bestFit="1" customWidth="1"/>
    <col min="9221" max="9221" width="4.7109375" style="70" bestFit="1" customWidth="1"/>
    <col min="9222" max="9458" width="9.140625" style="70"/>
    <col min="9459" max="9459" width="12.140625" style="70" customWidth="1"/>
    <col min="9460" max="9460" width="14.7109375" style="70" bestFit="1" customWidth="1"/>
    <col min="9461" max="9461" width="12.7109375" style="70" bestFit="1" customWidth="1"/>
    <col min="9462" max="9462" width="13.7109375" style="70" bestFit="1" customWidth="1"/>
    <col min="9463" max="9463" width="12.7109375" style="70" bestFit="1" customWidth="1"/>
    <col min="9464" max="9464" width="12.28515625" style="70" bestFit="1" customWidth="1"/>
    <col min="9465" max="9465" width="12.7109375" style="70" bestFit="1" customWidth="1"/>
    <col min="9466" max="9466" width="12.42578125" style="70" bestFit="1" customWidth="1"/>
    <col min="9467" max="9467" width="12.5703125" style="70" bestFit="1" customWidth="1"/>
    <col min="9468" max="9468" width="13.7109375" style="70" bestFit="1" customWidth="1"/>
    <col min="9469" max="9473" width="13.7109375" style="70" customWidth="1"/>
    <col min="9474" max="9474" width="16" style="70" customWidth="1"/>
    <col min="9475" max="9476" width="14" style="70" bestFit="1" customWidth="1"/>
    <col min="9477" max="9477" width="4.7109375" style="70" bestFit="1" customWidth="1"/>
    <col min="9478" max="9714" width="9.140625" style="70"/>
    <col min="9715" max="9715" width="12.140625" style="70" customWidth="1"/>
    <col min="9716" max="9716" width="14.7109375" style="70" bestFit="1" customWidth="1"/>
    <col min="9717" max="9717" width="12.7109375" style="70" bestFit="1" customWidth="1"/>
    <col min="9718" max="9718" width="13.7109375" style="70" bestFit="1" customWidth="1"/>
    <col min="9719" max="9719" width="12.7109375" style="70" bestFit="1" customWidth="1"/>
    <col min="9720" max="9720" width="12.28515625" style="70" bestFit="1" customWidth="1"/>
    <col min="9721" max="9721" width="12.7109375" style="70" bestFit="1" customWidth="1"/>
    <col min="9722" max="9722" width="12.42578125" style="70" bestFit="1" customWidth="1"/>
    <col min="9723" max="9723" width="12.5703125" style="70" bestFit="1" customWidth="1"/>
    <col min="9724" max="9724" width="13.7109375" style="70" bestFit="1" customWidth="1"/>
    <col min="9725" max="9729" width="13.7109375" style="70" customWidth="1"/>
    <col min="9730" max="9730" width="16" style="70" customWidth="1"/>
    <col min="9731" max="9732" width="14" style="70" bestFit="1" customWidth="1"/>
    <col min="9733" max="9733" width="4.7109375" style="70" bestFit="1" customWidth="1"/>
    <col min="9734" max="9970" width="9.140625" style="70"/>
    <col min="9971" max="9971" width="12.140625" style="70" customWidth="1"/>
    <col min="9972" max="9972" width="14.7109375" style="70" bestFit="1" customWidth="1"/>
    <col min="9973" max="9973" width="12.7109375" style="70" bestFit="1" customWidth="1"/>
    <col min="9974" max="9974" width="13.7109375" style="70" bestFit="1" customWidth="1"/>
    <col min="9975" max="9975" width="12.7109375" style="70" bestFit="1" customWidth="1"/>
    <col min="9976" max="9976" width="12.28515625" style="70" bestFit="1" customWidth="1"/>
    <col min="9977" max="9977" width="12.7109375" style="70" bestFit="1" customWidth="1"/>
    <col min="9978" max="9978" width="12.42578125" style="70" bestFit="1" customWidth="1"/>
    <col min="9979" max="9979" width="12.5703125" style="70" bestFit="1" customWidth="1"/>
    <col min="9980" max="9980" width="13.7109375" style="70" bestFit="1" customWidth="1"/>
    <col min="9981" max="9985" width="13.7109375" style="70" customWidth="1"/>
    <col min="9986" max="9986" width="16" style="70" customWidth="1"/>
    <col min="9987" max="9988" width="14" style="70" bestFit="1" customWidth="1"/>
    <col min="9989" max="9989" width="4.7109375" style="70" bestFit="1" customWidth="1"/>
    <col min="9990" max="10226" width="9.140625" style="70"/>
    <col min="10227" max="10227" width="12.140625" style="70" customWidth="1"/>
    <col min="10228" max="10228" width="14.7109375" style="70" bestFit="1" customWidth="1"/>
    <col min="10229" max="10229" width="12.7109375" style="70" bestFit="1" customWidth="1"/>
    <col min="10230" max="10230" width="13.7109375" style="70" bestFit="1" customWidth="1"/>
    <col min="10231" max="10231" width="12.7109375" style="70" bestFit="1" customWidth="1"/>
    <col min="10232" max="10232" width="12.28515625" style="70" bestFit="1" customWidth="1"/>
    <col min="10233" max="10233" width="12.7109375" style="70" bestFit="1" customWidth="1"/>
    <col min="10234" max="10234" width="12.42578125" style="70" bestFit="1" customWidth="1"/>
    <col min="10235" max="10235" width="12.5703125" style="70" bestFit="1" customWidth="1"/>
    <col min="10236" max="10236" width="13.7109375" style="70" bestFit="1" customWidth="1"/>
    <col min="10237" max="10241" width="13.7109375" style="70" customWidth="1"/>
    <col min="10242" max="10242" width="16" style="70" customWidth="1"/>
    <col min="10243" max="10244" width="14" style="70" bestFit="1" customWidth="1"/>
    <col min="10245" max="10245" width="4.7109375" style="70" bestFit="1" customWidth="1"/>
    <col min="10246" max="10482" width="9.140625" style="70"/>
    <col min="10483" max="10483" width="12.140625" style="70" customWidth="1"/>
    <col min="10484" max="10484" width="14.7109375" style="70" bestFit="1" customWidth="1"/>
    <col min="10485" max="10485" width="12.7109375" style="70" bestFit="1" customWidth="1"/>
    <col min="10486" max="10486" width="13.7109375" style="70" bestFit="1" customWidth="1"/>
    <col min="10487" max="10487" width="12.7109375" style="70" bestFit="1" customWidth="1"/>
    <col min="10488" max="10488" width="12.28515625" style="70" bestFit="1" customWidth="1"/>
    <col min="10489" max="10489" width="12.7109375" style="70" bestFit="1" customWidth="1"/>
    <col min="10490" max="10490" width="12.42578125" style="70" bestFit="1" customWidth="1"/>
    <col min="10491" max="10491" width="12.5703125" style="70" bestFit="1" customWidth="1"/>
    <col min="10492" max="10492" width="13.7109375" style="70" bestFit="1" customWidth="1"/>
    <col min="10493" max="10497" width="13.7109375" style="70" customWidth="1"/>
    <col min="10498" max="10498" width="16" style="70" customWidth="1"/>
    <col min="10499" max="10500" width="14" style="70" bestFit="1" customWidth="1"/>
    <col min="10501" max="10501" width="4.7109375" style="70" bestFit="1" customWidth="1"/>
    <col min="10502" max="10738" width="9.140625" style="70"/>
    <col min="10739" max="10739" width="12.140625" style="70" customWidth="1"/>
    <col min="10740" max="10740" width="14.7109375" style="70" bestFit="1" customWidth="1"/>
    <col min="10741" max="10741" width="12.7109375" style="70" bestFit="1" customWidth="1"/>
    <col min="10742" max="10742" width="13.7109375" style="70" bestFit="1" customWidth="1"/>
    <col min="10743" max="10743" width="12.7109375" style="70" bestFit="1" customWidth="1"/>
    <col min="10744" max="10744" width="12.28515625" style="70" bestFit="1" customWidth="1"/>
    <col min="10745" max="10745" width="12.7109375" style="70" bestFit="1" customWidth="1"/>
    <col min="10746" max="10746" width="12.42578125" style="70" bestFit="1" customWidth="1"/>
    <col min="10747" max="10747" width="12.5703125" style="70" bestFit="1" customWidth="1"/>
    <col min="10748" max="10748" width="13.7109375" style="70" bestFit="1" customWidth="1"/>
    <col min="10749" max="10753" width="13.7109375" style="70" customWidth="1"/>
    <col min="10754" max="10754" width="16" style="70" customWidth="1"/>
    <col min="10755" max="10756" width="14" style="70" bestFit="1" customWidth="1"/>
    <col min="10757" max="10757" width="4.7109375" style="70" bestFit="1" customWidth="1"/>
    <col min="10758" max="10994" width="9.140625" style="70"/>
    <col min="10995" max="10995" width="12.140625" style="70" customWidth="1"/>
    <col min="10996" max="10996" width="14.7109375" style="70" bestFit="1" customWidth="1"/>
    <col min="10997" max="10997" width="12.7109375" style="70" bestFit="1" customWidth="1"/>
    <col min="10998" max="10998" width="13.7109375" style="70" bestFit="1" customWidth="1"/>
    <col min="10999" max="10999" width="12.7109375" style="70" bestFit="1" customWidth="1"/>
    <col min="11000" max="11000" width="12.28515625" style="70" bestFit="1" customWidth="1"/>
    <col min="11001" max="11001" width="12.7109375" style="70" bestFit="1" customWidth="1"/>
    <col min="11002" max="11002" width="12.42578125" style="70" bestFit="1" customWidth="1"/>
    <col min="11003" max="11003" width="12.5703125" style="70" bestFit="1" customWidth="1"/>
    <col min="11004" max="11004" width="13.7109375" style="70" bestFit="1" customWidth="1"/>
    <col min="11005" max="11009" width="13.7109375" style="70" customWidth="1"/>
    <col min="11010" max="11010" width="16" style="70" customWidth="1"/>
    <col min="11011" max="11012" width="14" style="70" bestFit="1" customWidth="1"/>
    <col min="11013" max="11013" width="4.7109375" style="70" bestFit="1" customWidth="1"/>
    <col min="11014" max="11250" width="9.140625" style="70"/>
    <col min="11251" max="11251" width="12.140625" style="70" customWidth="1"/>
    <col min="11252" max="11252" width="14.7109375" style="70" bestFit="1" customWidth="1"/>
    <col min="11253" max="11253" width="12.7109375" style="70" bestFit="1" customWidth="1"/>
    <col min="11254" max="11254" width="13.7109375" style="70" bestFit="1" customWidth="1"/>
    <col min="11255" max="11255" width="12.7109375" style="70" bestFit="1" customWidth="1"/>
    <col min="11256" max="11256" width="12.28515625" style="70" bestFit="1" customWidth="1"/>
    <col min="11257" max="11257" width="12.7109375" style="70" bestFit="1" customWidth="1"/>
    <col min="11258" max="11258" width="12.42578125" style="70" bestFit="1" customWidth="1"/>
    <col min="11259" max="11259" width="12.5703125" style="70" bestFit="1" customWidth="1"/>
    <col min="11260" max="11260" width="13.7109375" style="70" bestFit="1" customWidth="1"/>
    <col min="11261" max="11265" width="13.7109375" style="70" customWidth="1"/>
    <col min="11266" max="11266" width="16" style="70" customWidth="1"/>
    <col min="11267" max="11268" width="14" style="70" bestFit="1" customWidth="1"/>
    <col min="11269" max="11269" width="4.7109375" style="70" bestFit="1" customWidth="1"/>
    <col min="11270" max="11506" width="9.140625" style="70"/>
    <col min="11507" max="11507" width="12.140625" style="70" customWidth="1"/>
    <col min="11508" max="11508" width="14.7109375" style="70" bestFit="1" customWidth="1"/>
    <col min="11509" max="11509" width="12.7109375" style="70" bestFit="1" customWidth="1"/>
    <col min="11510" max="11510" width="13.7109375" style="70" bestFit="1" customWidth="1"/>
    <col min="11511" max="11511" width="12.7109375" style="70" bestFit="1" customWidth="1"/>
    <col min="11512" max="11512" width="12.28515625" style="70" bestFit="1" customWidth="1"/>
    <col min="11513" max="11513" width="12.7109375" style="70" bestFit="1" customWidth="1"/>
    <col min="11514" max="11514" width="12.42578125" style="70" bestFit="1" customWidth="1"/>
    <col min="11515" max="11515" width="12.5703125" style="70" bestFit="1" customWidth="1"/>
    <col min="11516" max="11516" width="13.7109375" style="70" bestFit="1" customWidth="1"/>
    <col min="11517" max="11521" width="13.7109375" style="70" customWidth="1"/>
    <col min="11522" max="11522" width="16" style="70" customWidth="1"/>
    <col min="11523" max="11524" width="14" style="70" bestFit="1" customWidth="1"/>
    <col min="11525" max="11525" width="4.7109375" style="70" bestFit="1" customWidth="1"/>
    <col min="11526" max="11762" width="9.140625" style="70"/>
    <col min="11763" max="11763" width="12.140625" style="70" customWidth="1"/>
    <col min="11764" max="11764" width="14.7109375" style="70" bestFit="1" customWidth="1"/>
    <col min="11765" max="11765" width="12.7109375" style="70" bestFit="1" customWidth="1"/>
    <col min="11766" max="11766" width="13.7109375" style="70" bestFit="1" customWidth="1"/>
    <col min="11767" max="11767" width="12.7109375" style="70" bestFit="1" customWidth="1"/>
    <col min="11768" max="11768" width="12.28515625" style="70" bestFit="1" customWidth="1"/>
    <col min="11769" max="11769" width="12.7109375" style="70" bestFit="1" customWidth="1"/>
    <col min="11770" max="11770" width="12.42578125" style="70" bestFit="1" customWidth="1"/>
    <col min="11771" max="11771" width="12.5703125" style="70" bestFit="1" customWidth="1"/>
    <col min="11772" max="11772" width="13.7109375" style="70" bestFit="1" customWidth="1"/>
    <col min="11773" max="11777" width="13.7109375" style="70" customWidth="1"/>
    <col min="11778" max="11778" width="16" style="70" customWidth="1"/>
    <col min="11779" max="11780" width="14" style="70" bestFit="1" customWidth="1"/>
    <col min="11781" max="11781" width="4.7109375" style="70" bestFit="1" customWidth="1"/>
    <col min="11782" max="12018" width="9.140625" style="70"/>
    <col min="12019" max="12019" width="12.140625" style="70" customWidth="1"/>
    <col min="12020" max="12020" width="14.7109375" style="70" bestFit="1" customWidth="1"/>
    <col min="12021" max="12021" width="12.7109375" style="70" bestFit="1" customWidth="1"/>
    <col min="12022" max="12022" width="13.7109375" style="70" bestFit="1" customWidth="1"/>
    <col min="12023" max="12023" width="12.7109375" style="70" bestFit="1" customWidth="1"/>
    <col min="12024" max="12024" width="12.28515625" style="70" bestFit="1" customWidth="1"/>
    <col min="12025" max="12025" width="12.7109375" style="70" bestFit="1" customWidth="1"/>
    <col min="12026" max="12026" width="12.42578125" style="70" bestFit="1" customWidth="1"/>
    <col min="12027" max="12027" width="12.5703125" style="70" bestFit="1" customWidth="1"/>
    <col min="12028" max="12028" width="13.7109375" style="70" bestFit="1" customWidth="1"/>
    <col min="12029" max="12033" width="13.7109375" style="70" customWidth="1"/>
    <col min="12034" max="12034" width="16" style="70" customWidth="1"/>
    <col min="12035" max="12036" width="14" style="70" bestFit="1" customWidth="1"/>
    <col min="12037" max="12037" width="4.7109375" style="70" bestFit="1" customWidth="1"/>
    <col min="12038" max="12274" width="9.140625" style="70"/>
    <col min="12275" max="12275" width="12.140625" style="70" customWidth="1"/>
    <col min="12276" max="12276" width="14.7109375" style="70" bestFit="1" customWidth="1"/>
    <col min="12277" max="12277" width="12.7109375" style="70" bestFit="1" customWidth="1"/>
    <col min="12278" max="12278" width="13.7109375" style="70" bestFit="1" customWidth="1"/>
    <col min="12279" max="12279" width="12.7109375" style="70" bestFit="1" customWidth="1"/>
    <col min="12280" max="12280" width="12.28515625" style="70" bestFit="1" customWidth="1"/>
    <col min="12281" max="12281" width="12.7109375" style="70" bestFit="1" customWidth="1"/>
    <col min="12282" max="12282" width="12.42578125" style="70" bestFit="1" customWidth="1"/>
    <col min="12283" max="12283" width="12.5703125" style="70" bestFit="1" customWidth="1"/>
    <col min="12284" max="12284" width="13.7109375" style="70" bestFit="1" customWidth="1"/>
    <col min="12285" max="12289" width="13.7109375" style="70" customWidth="1"/>
    <col min="12290" max="12290" width="16" style="70" customWidth="1"/>
    <col min="12291" max="12292" width="14" style="70" bestFit="1" customWidth="1"/>
    <col min="12293" max="12293" width="4.7109375" style="70" bestFit="1" customWidth="1"/>
    <col min="12294" max="12530" width="9.140625" style="70"/>
    <col min="12531" max="12531" width="12.140625" style="70" customWidth="1"/>
    <col min="12532" max="12532" width="14.7109375" style="70" bestFit="1" customWidth="1"/>
    <col min="12533" max="12533" width="12.7109375" style="70" bestFit="1" customWidth="1"/>
    <col min="12534" max="12534" width="13.7109375" style="70" bestFit="1" customWidth="1"/>
    <col min="12535" max="12535" width="12.7109375" style="70" bestFit="1" customWidth="1"/>
    <col min="12536" max="12536" width="12.28515625" style="70" bestFit="1" customWidth="1"/>
    <col min="12537" max="12537" width="12.7109375" style="70" bestFit="1" customWidth="1"/>
    <col min="12538" max="12538" width="12.42578125" style="70" bestFit="1" customWidth="1"/>
    <col min="12539" max="12539" width="12.5703125" style="70" bestFit="1" customWidth="1"/>
    <col min="12540" max="12540" width="13.7109375" style="70" bestFit="1" customWidth="1"/>
    <col min="12541" max="12545" width="13.7109375" style="70" customWidth="1"/>
    <col min="12546" max="12546" width="16" style="70" customWidth="1"/>
    <col min="12547" max="12548" width="14" style="70" bestFit="1" customWidth="1"/>
    <col min="12549" max="12549" width="4.7109375" style="70" bestFit="1" customWidth="1"/>
    <col min="12550" max="12786" width="9.140625" style="70"/>
    <col min="12787" max="12787" width="12.140625" style="70" customWidth="1"/>
    <col min="12788" max="12788" width="14.7109375" style="70" bestFit="1" customWidth="1"/>
    <col min="12789" max="12789" width="12.7109375" style="70" bestFit="1" customWidth="1"/>
    <col min="12790" max="12790" width="13.7109375" style="70" bestFit="1" customWidth="1"/>
    <col min="12791" max="12791" width="12.7109375" style="70" bestFit="1" customWidth="1"/>
    <col min="12792" max="12792" width="12.28515625" style="70" bestFit="1" customWidth="1"/>
    <col min="12793" max="12793" width="12.7109375" style="70" bestFit="1" customWidth="1"/>
    <col min="12794" max="12794" width="12.42578125" style="70" bestFit="1" customWidth="1"/>
    <col min="12795" max="12795" width="12.5703125" style="70" bestFit="1" customWidth="1"/>
    <col min="12796" max="12796" width="13.7109375" style="70" bestFit="1" customWidth="1"/>
    <col min="12797" max="12801" width="13.7109375" style="70" customWidth="1"/>
    <col min="12802" max="12802" width="16" style="70" customWidth="1"/>
    <col min="12803" max="12804" width="14" style="70" bestFit="1" customWidth="1"/>
    <col min="12805" max="12805" width="4.7109375" style="70" bestFit="1" customWidth="1"/>
    <col min="12806" max="13042" width="9.140625" style="70"/>
    <col min="13043" max="13043" width="12.140625" style="70" customWidth="1"/>
    <col min="13044" max="13044" width="14.7109375" style="70" bestFit="1" customWidth="1"/>
    <col min="13045" max="13045" width="12.7109375" style="70" bestFit="1" customWidth="1"/>
    <col min="13046" max="13046" width="13.7109375" style="70" bestFit="1" customWidth="1"/>
    <col min="13047" max="13047" width="12.7109375" style="70" bestFit="1" customWidth="1"/>
    <col min="13048" max="13048" width="12.28515625" style="70" bestFit="1" customWidth="1"/>
    <col min="13049" max="13049" width="12.7109375" style="70" bestFit="1" customWidth="1"/>
    <col min="13050" max="13050" width="12.42578125" style="70" bestFit="1" customWidth="1"/>
    <col min="13051" max="13051" width="12.5703125" style="70" bestFit="1" customWidth="1"/>
    <col min="13052" max="13052" width="13.7109375" style="70" bestFit="1" customWidth="1"/>
    <col min="13053" max="13057" width="13.7109375" style="70" customWidth="1"/>
    <col min="13058" max="13058" width="16" style="70" customWidth="1"/>
    <col min="13059" max="13060" width="14" style="70" bestFit="1" customWidth="1"/>
    <col min="13061" max="13061" width="4.7109375" style="70" bestFit="1" customWidth="1"/>
    <col min="13062" max="13298" width="9.140625" style="70"/>
    <col min="13299" max="13299" width="12.140625" style="70" customWidth="1"/>
    <col min="13300" max="13300" width="14.7109375" style="70" bestFit="1" customWidth="1"/>
    <col min="13301" max="13301" width="12.7109375" style="70" bestFit="1" customWidth="1"/>
    <col min="13302" max="13302" width="13.7109375" style="70" bestFit="1" customWidth="1"/>
    <col min="13303" max="13303" width="12.7109375" style="70" bestFit="1" customWidth="1"/>
    <col min="13304" max="13304" width="12.28515625" style="70" bestFit="1" customWidth="1"/>
    <col min="13305" max="13305" width="12.7109375" style="70" bestFit="1" customWidth="1"/>
    <col min="13306" max="13306" width="12.42578125" style="70" bestFit="1" customWidth="1"/>
    <col min="13307" max="13307" width="12.5703125" style="70" bestFit="1" customWidth="1"/>
    <col min="13308" max="13308" width="13.7109375" style="70" bestFit="1" customWidth="1"/>
    <col min="13309" max="13313" width="13.7109375" style="70" customWidth="1"/>
    <col min="13314" max="13314" width="16" style="70" customWidth="1"/>
    <col min="13315" max="13316" width="14" style="70" bestFit="1" customWidth="1"/>
    <col min="13317" max="13317" width="4.7109375" style="70" bestFit="1" customWidth="1"/>
    <col min="13318" max="13554" width="9.140625" style="70"/>
    <col min="13555" max="13555" width="12.140625" style="70" customWidth="1"/>
    <col min="13556" max="13556" width="14.7109375" style="70" bestFit="1" customWidth="1"/>
    <col min="13557" max="13557" width="12.7109375" style="70" bestFit="1" customWidth="1"/>
    <col min="13558" max="13558" width="13.7109375" style="70" bestFit="1" customWidth="1"/>
    <col min="13559" max="13559" width="12.7109375" style="70" bestFit="1" customWidth="1"/>
    <col min="13560" max="13560" width="12.28515625" style="70" bestFit="1" customWidth="1"/>
    <col min="13561" max="13561" width="12.7109375" style="70" bestFit="1" customWidth="1"/>
    <col min="13562" max="13562" width="12.42578125" style="70" bestFit="1" customWidth="1"/>
    <col min="13563" max="13563" width="12.5703125" style="70" bestFit="1" customWidth="1"/>
    <col min="13564" max="13564" width="13.7109375" style="70" bestFit="1" customWidth="1"/>
    <col min="13565" max="13569" width="13.7109375" style="70" customWidth="1"/>
    <col min="13570" max="13570" width="16" style="70" customWidth="1"/>
    <col min="13571" max="13572" width="14" style="70" bestFit="1" customWidth="1"/>
    <col min="13573" max="13573" width="4.7109375" style="70" bestFit="1" customWidth="1"/>
    <col min="13574" max="13810" width="9.140625" style="70"/>
    <col min="13811" max="13811" width="12.140625" style="70" customWidth="1"/>
    <col min="13812" max="13812" width="14.7109375" style="70" bestFit="1" customWidth="1"/>
    <col min="13813" max="13813" width="12.7109375" style="70" bestFit="1" customWidth="1"/>
    <col min="13814" max="13814" width="13.7109375" style="70" bestFit="1" customWidth="1"/>
    <col min="13815" max="13815" width="12.7109375" style="70" bestFit="1" customWidth="1"/>
    <col min="13816" max="13816" width="12.28515625" style="70" bestFit="1" customWidth="1"/>
    <col min="13817" max="13817" width="12.7109375" style="70" bestFit="1" customWidth="1"/>
    <col min="13818" max="13818" width="12.42578125" style="70" bestFit="1" customWidth="1"/>
    <col min="13819" max="13819" width="12.5703125" style="70" bestFit="1" customWidth="1"/>
    <col min="13820" max="13820" width="13.7109375" style="70" bestFit="1" customWidth="1"/>
    <col min="13821" max="13825" width="13.7109375" style="70" customWidth="1"/>
    <col min="13826" max="13826" width="16" style="70" customWidth="1"/>
    <col min="13827" max="13828" width="14" style="70" bestFit="1" customWidth="1"/>
    <col min="13829" max="13829" width="4.7109375" style="70" bestFit="1" customWidth="1"/>
    <col min="13830" max="14066" width="9.140625" style="70"/>
    <col min="14067" max="14067" width="12.140625" style="70" customWidth="1"/>
    <col min="14068" max="14068" width="14.7109375" style="70" bestFit="1" customWidth="1"/>
    <col min="14069" max="14069" width="12.7109375" style="70" bestFit="1" customWidth="1"/>
    <col min="14070" max="14070" width="13.7109375" style="70" bestFit="1" customWidth="1"/>
    <col min="14071" max="14071" width="12.7109375" style="70" bestFit="1" customWidth="1"/>
    <col min="14072" max="14072" width="12.28515625" style="70" bestFit="1" customWidth="1"/>
    <col min="14073" max="14073" width="12.7109375" style="70" bestFit="1" customWidth="1"/>
    <col min="14074" max="14074" width="12.42578125" style="70" bestFit="1" customWidth="1"/>
    <col min="14075" max="14075" width="12.5703125" style="70" bestFit="1" customWidth="1"/>
    <col min="14076" max="14076" width="13.7109375" style="70" bestFit="1" customWidth="1"/>
    <col min="14077" max="14081" width="13.7109375" style="70" customWidth="1"/>
    <col min="14082" max="14082" width="16" style="70" customWidth="1"/>
    <col min="14083" max="14084" width="14" style="70" bestFit="1" customWidth="1"/>
    <col min="14085" max="14085" width="4.7109375" style="70" bestFit="1" customWidth="1"/>
    <col min="14086" max="14322" width="9.140625" style="70"/>
    <col min="14323" max="14323" width="12.140625" style="70" customWidth="1"/>
    <col min="14324" max="14324" width="14.7109375" style="70" bestFit="1" customWidth="1"/>
    <col min="14325" max="14325" width="12.7109375" style="70" bestFit="1" customWidth="1"/>
    <col min="14326" max="14326" width="13.7109375" style="70" bestFit="1" customWidth="1"/>
    <col min="14327" max="14327" width="12.7109375" style="70" bestFit="1" customWidth="1"/>
    <col min="14328" max="14328" width="12.28515625" style="70" bestFit="1" customWidth="1"/>
    <col min="14329" max="14329" width="12.7109375" style="70" bestFit="1" customWidth="1"/>
    <col min="14330" max="14330" width="12.42578125" style="70" bestFit="1" customWidth="1"/>
    <col min="14331" max="14331" width="12.5703125" style="70" bestFit="1" customWidth="1"/>
    <col min="14332" max="14332" width="13.7109375" style="70" bestFit="1" customWidth="1"/>
    <col min="14333" max="14337" width="13.7109375" style="70" customWidth="1"/>
    <col min="14338" max="14338" width="16" style="70" customWidth="1"/>
    <col min="14339" max="14340" width="14" style="70" bestFit="1" customWidth="1"/>
    <col min="14341" max="14341" width="4.7109375" style="70" bestFit="1" customWidth="1"/>
    <col min="14342" max="14578" width="9.140625" style="70"/>
    <col min="14579" max="14579" width="12.140625" style="70" customWidth="1"/>
    <col min="14580" max="14580" width="14.7109375" style="70" bestFit="1" customWidth="1"/>
    <col min="14581" max="14581" width="12.7109375" style="70" bestFit="1" customWidth="1"/>
    <col min="14582" max="14582" width="13.7109375" style="70" bestFit="1" customWidth="1"/>
    <col min="14583" max="14583" width="12.7109375" style="70" bestFit="1" customWidth="1"/>
    <col min="14584" max="14584" width="12.28515625" style="70" bestFit="1" customWidth="1"/>
    <col min="14585" max="14585" width="12.7109375" style="70" bestFit="1" customWidth="1"/>
    <col min="14586" max="14586" width="12.42578125" style="70" bestFit="1" customWidth="1"/>
    <col min="14587" max="14587" width="12.5703125" style="70" bestFit="1" customWidth="1"/>
    <col min="14588" max="14588" width="13.7109375" style="70" bestFit="1" customWidth="1"/>
    <col min="14589" max="14593" width="13.7109375" style="70" customWidth="1"/>
    <col min="14594" max="14594" width="16" style="70" customWidth="1"/>
    <col min="14595" max="14596" width="14" style="70" bestFit="1" customWidth="1"/>
    <col min="14597" max="14597" width="4.7109375" style="70" bestFit="1" customWidth="1"/>
    <col min="14598" max="14834" width="9.140625" style="70"/>
    <col min="14835" max="14835" width="12.140625" style="70" customWidth="1"/>
    <col min="14836" max="14836" width="14.7109375" style="70" bestFit="1" customWidth="1"/>
    <col min="14837" max="14837" width="12.7109375" style="70" bestFit="1" customWidth="1"/>
    <col min="14838" max="14838" width="13.7109375" style="70" bestFit="1" customWidth="1"/>
    <col min="14839" max="14839" width="12.7109375" style="70" bestFit="1" customWidth="1"/>
    <col min="14840" max="14840" width="12.28515625" style="70" bestFit="1" customWidth="1"/>
    <col min="14841" max="14841" width="12.7109375" style="70" bestFit="1" customWidth="1"/>
    <col min="14842" max="14842" width="12.42578125" style="70" bestFit="1" customWidth="1"/>
    <col min="14843" max="14843" width="12.5703125" style="70" bestFit="1" customWidth="1"/>
    <col min="14844" max="14844" width="13.7109375" style="70" bestFit="1" customWidth="1"/>
    <col min="14845" max="14849" width="13.7109375" style="70" customWidth="1"/>
    <col min="14850" max="14850" width="16" style="70" customWidth="1"/>
    <col min="14851" max="14852" width="14" style="70" bestFit="1" customWidth="1"/>
    <col min="14853" max="14853" width="4.7109375" style="70" bestFit="1" customWidth="1"/>
    <col min="14854" max="15090" width="9.140625" style="70"/>
    <col min="15091" max="15091" width="12.140625" style="70" customWidth="1"/>
    <col min="15092" max="15092" width="14.7109375" style="70" bestFit="1" customWidth="1"/>
    <col min="15093" max="15093" width="12.7109375" style="70" bestFit="1" customWidth="1"/>
    <col min="15094" max="15094" width="13.7109375" style="70" bestFit="1" customWidth="1"/>
    <col min="15095" max="15095" width="12.7109375" style="70" bestFit="1" customWidth="1"/>
    <col min="15096" max="15096" width="12.28515625" style="70" bestFit="1" customWidth="1"/>
    <col min="15097" max="15097" width="12.7109375" style="70" bestFit="1" customWidth="1"/>
    <col min="15098" max="15098" width="12.42578125" style="70" bestFit="1" customWidth="1"/>
    <col min="15099" max="15099" width="12.5703125" style="70" bestFit="1" customWidth="1"/>
    <col min="15100" max="15100" width="13.7109375" style="70" bestFit="1" customWidth="1"/>
    <col min="15101" max="15105" width="13.7109375" style="70" customWidth="1"/>
    <col min="15106" max="15106" width="16" style="70" customWidth="1"/>
    <col min="15107" max="15108" width="14" style="70" bestFit="1" customWidth="1"/>
    <col min="15109" max="15109" width="4.7109375" style="70" bestFit="1" customWidth="1"/>
    <col min="15110" max="15346" width="9.140625" style="70"/>
    <col min="15347" max="15347" width="12.140625" style="70" customWidth="1"/>
    <col min="15348" max="15348" width="14.7109375" style="70" bestFit="1" customWidth="1"/>
    <col min="15349" max="15349" width="12.7109375" style="70" bestFit="1" customWidth="1"/>
    <col min="15350" max="15350" width="13.7109375" style="70" bestFit="1" customWidth="1"/>
    <col min="15351" max="15351" width="12.7109375" style="70" bestFit="1" customWidth="1"/>
    <col min="15352" max="15352" width="12.28515625" style="70" bestFit="1" customWidth="1"/>
    <col min="15353" max="15353" width="12.7109375" style="70" bestFit="1" customWidth="1"/>
    <col min="15354" max="15354" width="12.42578125" style="70" bestFit="1" customWidth="1"/>
    <col min="15355" max="15355" width="12.5703125" style="70" bestFit="1" customWidth="1"/>
    <col min="15356" max="15356" width="13.7109375" style="70" bestFit="1" customWidth="1"/>
    <col min="15357" max="15361" width="13.7109375" style="70" customWidth="1"/>
    <col min="15362" max="15362" width="16" style="70" customWidth="1"/>
    <col min="15363" max="15364" width="14" style="70" bestFit="1" customWidth="1"/>
    <col min="15365" max="15365" width="4.7109375" style="70" bestFit="1" customWidth="1"/>
    <col min="15366" max="15602" width="9.140625" style="70"/>
    <col min="15603" max="15603" width="12.140625" style="70" customWidth="1"/>
    <col min="15604" max="15604" width="14.7109375" style="70" bestFit="1" customWidth="1"/>
    <col min="15605" max="15605" width="12.7109375" style="70" bestFit="1" customWidth="1"/>
    <col min="15606" max="15606" width="13.7109375" style="70" bestFit="1" customWidth="1"/>
    <col min="15607" max="15607" width="12.7109375" style="70" bestFit="1" customWidth="1"/>
    <col min="15608" max="15608" width="12.28515625" style="70" bestFit="1" customWidth="1"/>
    <col min="15609" max="15609" width="12.7109375" style="70" bestFit="1" customWidth="1"/>
    <col min="15610" max="15610" width="12.42578125" style="70" bestFit="1" customWidth="1"/>
    <col min="15611" max="15611" width="12.5703125" style="70" bestFit="1" customWidth="1"/>
    <col min="15612" max="15612" width="13.7109375" style="70" bestFit="1" customWidth="1"/>
    <col min="15613" max="15617" width="13.7109375" style="70" customWidth="1"/>
    <col min="15618" max="15618" width="16" style="70" customWidth="1"/>
    <col min="15619" max="15620" width="14" style="70" bestFit="1" customWidth="1"/>
    <col min="15621" max="15621" width="4.7109375" style="70" bestFit="1" customWidth="1"/>
    <col min="15622" max="15858" width="9.140625" style="70"/>
    <col min="15859" max="15859" width="12.140625" style="70" customWidth="1"/>
    <col min="15860" max="15860" width="14.7109375" style="70" bestFit="1" customWidth="1"/>
    <col min="15861" max="15861" width="12.7109375" style="70" bestFit="1" customWidth="1"/>
    <col min="15862" max="15862" width="13.7109375" style="70" bestFit="1" customWidth="1"/>
    <col min="15863" max="15863" width="12.7109375" style="70" bestFit="1" customWidth="1"/>
    <col min="15864" max="15864" width="12.28515625" style="70" bestFit="1" customWidth="1"/>
    <col min="15865" max="15865" width="12.7109375" style="70" bestFit="1" customWidth="1"/>
    <col min="15866" max="15866" width="12.42578125" style="70" bestFit="1" customWidth="1"/>
    <col min="15867" max="15867" width="12.5703125" style="70" bestFit="1" customWidth="1"/>
    <col min="15868" max="15868" width="13.7109375" style="70" bestFit="1" customWidth="1"/>
    <col min="15869" max="15873" width="13.7109375" style="70" customWidth="1"/>
    <col min="15874" max="15874" width="16" style="70" customWidth="1"/>
    <col min="15875" max="15876" width="14" style="70" bestFit="1" customWidth="1"/>
    <col min="15877" max="15877" width="4.7109375" style="70" bestFit="1" customWidth="1"/>
    <col min="15878" max="16114" width="9.140625" style="70"/>
    <col min="16115" max="16115" width="12.140625" style="70" customWidth="1"/>
    <col min="16116" max="16116" width="14.7109375" style="70" bestFit="1" customWidth="1"/>
    <col min="16117" max="16117" width="12.7109375" style="70" bestFit="1" customWidth="1"/>
    <col min="16118" max="16118" width="13.7109375" style="70" bestFit="1" customWidth="1"/>
    <col min="16119" max="16119" width="12.7109375" style="70" bestFit="1" customWidth="1"/>
    <col min="16120" max="16120" width="12.28515625" style="70" bestFit="1" customWidth="1"/>
    <col min="16121" max="16121" width="12.7109375" style="70" bestFit="1" customWidth="1"/>
    <col min="16122" max="16122" width="12.42578125" style="70" bestFit="1" customWidth="1"/>
    <col min="16123" max="16123" width="12.5703125" style="70" bestFit="1" customWidth="1"/>
    <col min="16124" max="16124" width="13.7109375" style="70" bestFit="1" customWidth="1"/>
    <col min="16125" max="16129" width="13.7109375" style="70" customWidth="1"/>
    <col min="16130" max="16130" width="16" style="70" customWidth="1"/>
    <col min="16131" max="16132" width="14" style="70" bestFit="1" customWidth="1"/>
    <col min="16133" max="16133" width="4.7109375" style="70" bestFit="1" customWidth="1"/>
    <col min="16134" max="16384" width="9.140625" style="70"/>
  </cols>
  <sheetData>
    <row r="1" spans="1:63" ht="15.75" customHeight="1" x14ac:dyDescent="0.2">
      <c r="A1" s="86" t="s">
        <v>31</v>
      </c>
      <c r="B1" s="86"/>
      <c r="C1" s="86"/>
      <c r="D1" s="85"/>
    </row>
    <row r="2" spans="1:63" x14ac:dyDescent="0.2">
      <c r="A2" s="86" t="s">
        <v>65</v>
      </c>
      <c r="B2" s="86"/>
      <c r="C2" s="86"/>
      <c r="D2" s="84"/>
    </row>
    <row r="3" spans="1:63" x14ac:dyDescent="0.2">
      <c r="A3" s="84"/>
      <c r="B3" s="84"/>
      <c r="C3" s="84"/>
      <c r="D3" s="84"/>
    </row>
    <row r="4" spans="1:63" x14ac:dyDescent="0.2">
      <c r="A4" s="81" t="s">
        <v>64</v>
      </c>
      <c r="B4" s="81"/>
      <c r="C4" s="81"/>
      <c r="D4" s="14"/>
    </row>
    <row r="5" spans="1:63" x14ac:dyDescent="0.2">
      <c r="A5" s="80" t="s">
        <v>27</v>
      </c>
      <c r="B5" s="79">
        <v>43770</v>
      </c>
      <c r="C5" s="79">
        <f t="shared" ref="C5:BK5" si="0">EDATE(B5,1)</f>
        <v>43800</v>
      </c>
      <c r="D5" s="79">
        <f t="shared" si="0"/>
        <v>43831</v>
      </c>
      <c r="E5" s="79">
        <f t="shared" si="0"/>
        <v>43862</v>
      </c>
      <c r="F5" s="79">
        <f t="shared" si="0"/>
        <v>43891</v>
      </c>
      <c r="G5" s="79">
        <f t="shared" si="0"/>
        <v>43922</v>
      </c>
      <c r="H5" s="79">
        <f t="shared" si="0"/>
        <v>43952</v>
      </c>
      <c r="I5" s="79">
        <f t="shared" si="0"/>
        <v>43983</v>
      </c>
      <c r="J5" s="79">
        <f t="shared" si="0"/>
        <v>44013</v>
      </c>
      <c r="K5" s="79">
        <f t="shared" si="0"/>
        <v>44044</v>
      </c>
      <c r="L5" s="79">
        <f t="shared" si="0"/>
        <v>44075</v>
      </c>
      <c r="M5" s="79">
        <f t="shared" si="0"/>
        <v>44105</v>
      </c>
      <c r="N5" s="79">
        <f t="shared" si="0"/>
        <v>44136</v>
      </c>
      <c r="O5" s="79">
        <f t="shared" si="0"/>
        <v>44166</v>
      </c>
      <c r="P5" s="79">
        <f t="shared" si="0"/>
        <v>44197</v>
      </c>
      <c r="Q5" s="79">
        <f t="shared" si="0"/>
        <v>44228</v>
      </c>
      <c r="R5" s="79">
        <f t="shared" si="0"/>
        <v>44256</v>
      </c>
      <c r="S5" s="79">
        <f t="shared" si="0"/>
        <v>44287</v>
      </c>
      <c r="T5" s="79">
        <f t="shared" si="0"/>
        <v>44317</v>
      </c>
      <c r="U5" s="79">
        <f t="shared" si="0"/>
        <v>44348</v>
      </c>
      <c r="V5" s="79">
        <f t="shared" si="0"/>
        <v>44378</v>
      </c>
      <c r="W5" s="79">
        <f t="shared" si="0"/>
        <v>44409</v>
      </c>
      <c r="X5" s="79">
        <f t="shared" si="0"/>
        <v>44440</v>
      </c>
      <c r="Y5" s="79">
        <f t="shared" si="0"/>
        <v>44470</v>
      </c>
      <c r="Z5" s="79">
        <f t="shared" si="0"/>
        <v>44501</v>
      </c>
      <c r="AA5" s="79">
        <f t="shared" si="0"/>
        <v>44531</v>
      </c>
      <c r="AB5" s="79">
        <f t="shared" si="0"/>
        <v>44562</v>
      </c>
      <c r="AC5" s="79">
        <f t="shared" si="0"/>
        <v>44593</v>
      </c>
      <c r="AD5" s="79">
        <f t="shared" si="0"/>
        <v>44621</v>
      </c>
      <c r="AE5" s="79">
        <f t="shared" si="0"/>
        <v>44652</v>
      </c>
      <c r="AF5" s="79">
        <f t="shared" si="0"/>
        <v>44682</v>
      </c>
      <c r="AG5" s="79">
        <f t="shared" si="0"/>
        <v>44713</v>
      </c>
      <c r="AH5" s="79">
        <f t="shared" si="0"/>
        <v>44743</v>
      </c>
      <c r="AI5" s="79">
        <f t="shared" si="0"/>
        <v>44774</v>
      </c>
      <c r="AJ5" s="79">
        <f t="shared" si="0"/>
        <v>44805</v>
      </c>
      <c r="AK5" s="79">
        <f t="shared" si="0"/>
        <v>44835</v>
      </c>
      <c r="AL5" s="79">
        <f t="shared" si="0"/>
        <v>44866</v>
      </c>
      <c r="AM5" s="79">
        <f t="shared" si="0"/>
        <v>44896</v>
      </c>
      <c r="AN5" s="79">
        <f t="shared" si="0"/>
        <v>44927</v>
      </c>
      <c r="AO5" s="79">
        <f t="shared" si="0"/>
        <v>44958</v>
      </c>
      <c r="AP5" s="79">
        <f t="shared" si="0"/>
        <v>44986</v>
      </c>
      <c r="AQ5" s="79">
        <f t="shared" si="0"/>
        <v>45017</v>
      </c>
      <c r="AR5" s="79">
        <f t="shared" si="0"/>
        <v>45047</v>
      </c>
      <c r="AS5" s="79">
        <f t="shared" si="0"/>
        <v>45078</v>
      </c>
      <c r="AT5" s="79">
        <f t="shared" si="0"/>
        <v>45108</v>
      </c>
      <c r="AU5" s="79">
        <f t="shared" si="0"/>
        <v>45139</v>
      </c>
      <c r="AV5" s="79">
        <f t="shared" si="0"/>
        <v>45170</v>
      </c>
      <c r="AW5" s="79">
        <f t="shared" si="0"/>
        <v>45200</v>
      </c>
      <c r="AX5" s="79">
        <f t="shared" si="0"/>
        <v>45231</v>
      </c>
      <c r="AY5" s="79">
        <f t="shared" si="0"/>
        <v>45261</v>
      </c>
      <c r="AZ5" s="79">
        <f t="shared" si="0"/>
        <v>45292</v>
      </c>
      <c r="BA5" s="79">
        <f t="shared" si="0"/>
        <v>45323</v>
      </c>
      <c r="BB5" s="79">
        <f t="shared" si="0"/>
        <v>45352</v>
      </c>
      <c r="BC5" s="79">
        <f t="shared" si="0"/>
        <v>45383</v>
      </c>
      <c r="BD5" s="79">
        <f t="shared" si="0"/>
        <v>45413</v>
      </c>
      <c r="BE5" s="79">
        <f t="shared" si="0"/>
        <v>45444</v>
      </c>
      <c r="BF5" s="79">
        <f t="shared" si="0"/>
        <v>45474</v>
      </c>
      <c r="BG5" s="79">
        <f t="shared" si="0"/>
        <v>45505</v>
      </c>
      <c r="BH5" s="79">
        <f t="shared" si="0"/>
        <v>45536</v>
      </c>
      <c r="BI5" s="79">
        <f t="shared" si="0"/>
        <v>45566</v>
      </c>
      <c r="BJ5" s="79">
        <f t="shared" si="0"/>
        <v>45597</v>
      </c>
      <c r="BK5" s="79">
        <f t="shared" si="0"/>
        <v>45627</v>
      </c>
    </row>
    <row r="6" spans="1:63" x14ac:dyDescent="0.2">
      <c r="A6" s="78">
        <v>16</v>
      </c>
      <c r="B6" s="98">
        <v>849</v>
      </c>
      <c r="C6" s="98">
        <v>894</v>
      </c>
      <c r="D6" s="98">
        <v>795</v>
      </c>
      <c r="E6" s="98">
        <v>590</v>
      </c>
      <c r="F6" s="98">
        <v>691</v>
      </c>
      <c r="G6" s="98">
        <v>634</v>
      </c>
      <c r="H6" s="98">
        <v>547</v>
      </c>
      <c r="I6" s="98">
        <v>568</v>
      </c>
      <c r="J6" s="98">
        <v>722</v>
      </c>
      <c r="K6" s="98">
        <v>772</v>
      </c>
      <c r="L6" s="98">
        <v>938</v>
      </c>
      <c r="M6" s="98">
        <v>983</v>
      </c>
      <c r="N6" s="98">
        <v>833</v>
      </c>
      <c r="O6" s="98">
        <v>881</v>
      </c>
      <c r="P6" s="98">
        <v>791</v>
      </c>
      <c r="Q6" s="98">
        <v>585</v>
      </c>
      <c r="R6" s="98">
        <v>688</v>
      </c>
      <c r="S6" s="98">
        <v>630</v>
      </c>
      <c r="T6" s="98">
        <v>543</v>
      </c>
      <c r="U6" s="98">
        <v>562</v>
      </c>
      <c r="V6" s="98">
        <v>709</v>
      </c>
      <c r="W6" s="98">
        <v>757</v>
      </c>
      <c r="X6" s="98">
        <v>918</v>
      </c>
      <c r="Y6" s="98">
        <v>972</v>
      </c>
      <c r="Z6" s="76">
        <v>828</v>
      </c>
      <c r="AA6" s="76">
        <v>876</v>
      </c>
      <c r="AB6" s="76">
        <v>785</v>
      </c>
      <c r="AC6" s="76">
        <v>580</v>
      </c>
      <c r="AD6" s="76">
        <v>682</v>
      </c>
      <c r="AE6" s="76">
        <v>624</v>
      </c>
      <c r="AF6" s="76">
        <v>537</v>
      </c>
      <c r="AG6" s="76">
        <v>553</v>
      </c>
      <c r="AH6" s="76">
        <v>692</v>
      </c>
      <c r="AI6" s="76">
        <v>739</v>
      </c>
      <c r="AJ6" s="76">
        <v>896</v>
      </c>
      <c r="AK6" s="76">
        <v>956</v>
      </c>
      <c r="AL6" s="76">
        <v>819</v>
      </c>
      <c r="AM6" s="76">
        <v>868</v>
      </c>
      <c r="AN6" s="76">
        <v>778</v>
      </c>
      <c r="AO6" s="76">
        <v>575</v>
      </c>
      <c r="AP6" s="76">
        <v>675</v>
      </c>
      <c r="AQ6" s="76">
        <v>617</v>
      </c>
      <c r="AR6" s="76">
        <v>530</v>
      </c>
      <c r="AS6" s="76">
        <v>543</v>
      </c>
      <c r="AT6" s="76">
        <v>675</v>
      </c>
      <c r="AU6" s="76">
        <v>720</v>
      </c>
      <c r="AV6" s="76">
        <v>872</v>
      </c>
      <c r="AW6" s="76">
        <v>940</v>
      </c>
      <c r="AX6" s="76">
        <v>809</v>
      </c>
      <c r="AY6" s="76">
        <v>859</v>
      </c>
      <c r="AZ6" s="76">
        <v>783</v>
      </c>
      <c r="BA6" s="76">
        <v>597</v>
      </c>
      <c r="BB6" s="76">
        <v>679</v>
      </c>
      <c r="BC6" s="76">
        <v>621</v>
      </c>
      <c r="BD6" s="76">
        <v>534</v>
      </c>
      <c r="BE6" s="76">
        <v>548</v>
      </c>
      <c r="BF6" s="76">
        <v>681</v>
      </c>
      <c r="BG6" s="76">
        <v>726</v>
      </c>
      <c r="BH6" s="76">
        <v>878</v>
      </c>
      <c r="BI6" s="76">
        <v>946</v>
      </c>
      <c r="BJ6" s="76">
        <v>814</v>
      </c>
      <c r="BK6" s="76">
        <v>865</v>
      </c>
    </row>
    <row r="7" spans="1:63" x14ac:dyDescent="0.2">
      <c r="A7" s="14">
        <v>23</v>
      </c>
      <c r="B7" s="98">
        <v>77407911</v>
      </c>
      <c r="C7" s="98">
        <v>100724539</v>
      </c>
      <c r="D7" s="98">
        <v>93350674</v>
      </c>
      <c r="E7" s="98">
        <v>82068598</v>
      </c>
      <c r="F7" s="98">
        <v>70825946</v>
      </c>
      <c r="G7" s="98">
        <v>50936814</v>
      </c>
      <c r="H7" s="98">
        <v>30239481</v>
      </c>
      <c r="I7" s="98">
        <v>19650181</v>
      </c>
      <c r="J7" s="98">
        <v>13603679</v>
      </c>
      <c r="K7" s="98">
        <v>12609707</v>
      </c>
      <c r="L7" s="98">
        <v>18059370</v>
      </c>
      <c r="M7" s="98">
        <v>43107059</v>
      </c>
      <c r="N7" s="98">
        <v>77508480</v>
      </c>
      <c r="O7" s="98">
        <v>100995168</v>
      </c>
      <c r="P7" s="98">
        <v>94457524</v>
      </c>
      <c r="Q7" s="98">
        <v>80460447</v>
      </c>
      <c r="R7" s="98">
        <v>71703960</v>
      </c>
      <c r="S7" s="98">
        <v>51601945</v>
      </c>
      <c r="T7" s="98">
        <v>30684181</v>
      </c>
      <c r="U7" s="98">
        <v>19967815</v>
      </c>
      <c r="V7" s="98">
        <v>13837038</v>
      </c>
      <c r="W7" s="98">
        <v>12811601</v>
      </c>
      <c r="X7" s="98">
        <v>18317822</v>
      </c>
      <c r="Y7" s="98">
        <v>43681017</v>
      </c>
      <c r="Z7" s="76">
        <v>78488323</v>
      </c>
      <c r="AA7" s="76">
        <v>102146951</v>
      </c>
      <c r="AB7" s="76">
        <v>95243296</v>
      </c>
      <c r="AC7" s="76">
        <v>81136876</v>
      </c>
      <c r="AD7" s="76">
        <v>72318638</v>
      </c>
      <c r="AE7" s="76">
        <v>52060270</v>
      </c>
      <c r="AF7" s="76">
        <v>30976884</v>
      </c>
      <c r="AG7" s="76">
        <v>20170138</v>
      </c>
      <c r="AH7" s="76">
        <v>13982304</v>
      </c>
      <c r="AI7" s="76">
        <v>12944564</v>
      </c>
      <c r="AJ7" s="76">
        <v>18496352</v>
      </c>
      <c r="AK7" s="76">
        <v>44046646</v>
      </c>
      <c r="AL7" s="76">
        <v>79091322</v>
      </c>
      <c r="AM7" s="76">
        <v>102876750</v>
      </c>
      <c r="AN7" s="76">
        <v>95915293</v>
      </c>
      <c r="AO7" s="76">
        <v>81712969</v>
      </c>
      <c r="AP7" s="76">
        <v>72841087</v>
      </c>
      <c r="AQ7" s="76">
        <v>52450313</v>
      </c>
      <c r="AR7" s="76">
        <v>31227373</v>
      </c>
      <c r="AS7" s="76">
        <v>20344483</v>
      </c>
      <c r="AT7" s="76">
        <v>14107526</v>
      </c>
      <c r="AU7" s="76">
        <v>13053419</v>
      </c>
      <c r="AV7" s="76">
        <v>18639297</v>
      </c>
      <c r="AW7" s="76">
        <v>44363164</v>
      </c>
      <c r="AX7" s="76">
        <v>79631479</v>
      </c>
      <c r="AY7" s="76">
        <v>103576109</v>
      </c>
      <c r="AZ7" s="76">
        <v>96511649</v>
      </c>
      <c r="BA7" s="76">
        <v>84880372</v>
      </c>
      <c r="BB7" s="76">
        <v>73316904</v>
      </c>
      <c r="BC7" s="76">
        <v>52812891</v>
      </c>
      <c r="BD7" s="76">
        <v>31471840</v>
      </c>
      <c r="BE7" s="76">
        <v>20519923</v>
      </c>
      <c r="BF7" s="76">
        <v>14234573</v>
      </c>
      <c r="BG7" s="76">
        <v>13153396</v>
      </c>
      <c r="BH7" s="76">
        <v>18758483</v>
      </c>
      <c r="BI7" s="76">
        <v>44648188</v>
      </c>
      <c r="BJ7" s="76">
        <v>80127461</v>
      </c>
      <c r="BK7" s="76">
        <v>104218356</v>
      </c>
    </row>
    <row r="8" spans="1:63" x14ac:dyDescent="0.2">
      <c r="A8" s="14">
        <v>31</v>
      </c>
      <c r="B8" s="98">
        <v>27374959</v>
      </c>
      <c r="C8" s="98">
        <v>35086182</v>
      </c>
      <c r="D8" s="98">
        <v>33305107</v>
      </c>
      <c r="E8" s="98">
        <v>29548162</v>
      </c>
      <c r="F8" s="98">
        <v>26255643</v>
      </c>
      <c r="G8" s="98">
        <v>19735830</v>
      </c>
      <c r="H8" s="98">
        <v>13510430</v>
      </c>
      <c r="I8" s="98">
        <v>10184956</v>
      </c>
      <c r="J8" s="98">
        <v>8537822</v>
      </c>
      <c r="K8" s="98">
        <v>9007280</v>
      </c>
      <c r="L8" s="98">
        <v>10593088</v>
      </c>
      <c r="M8" s="98">
        <v>17530246</v>
      </c>
      <c r="N8" s="98">
        <v>27458935</v>
      </c>
      <c r="O8" s="98">
        <v>35067078</v>
      </c>
      <c r="P8" s="98">
        <v>33451740</v>
      </c>
      <c r="Q8" s="98">
        <v>28704679</v>
      </c>
      <c r="R8" s="98">
        <v>26362628</v>
      </c>
      <c r="S8" s="98">
        <v>19810568</v>
      </c>
      <c r="T8" s="98">
        <v>13554461</v>
      </c>
      <c r="U8" s="98">
        <v>10228864</v>
      </c>
      <c r="V8" s="98">
        <v>8507296</v>
      </c>
      <c r="W8" s="98">
        <v>9078470</v>
      </c>
      <c r="X8" s="98">
        <v>10678701</v>
      </c>
      <c r="Y8" s="98">
        <v>17621626</v>
      </c>
      <c r="Z8" s="76">
        <v>27557667</v>
      </c>
      <c r="AA8" s="76">
        <v>35261481</v>
      </c>
      <c r="AB8" s="76">
        <v>33631149</v>
      </c>
      <c r="AC8" s="76">
        <v>28858132</v>
      </c>
      <c r="AD8" s="76">
        <v>26505369</v>
      </c>
      <c r="AE8" s="76">
        <v>19919799</v>
      </c>
      <c r="AF8" s="76">
        <v>13634351</v>
      </c>
      <c r="AG8" s="76">
        <v>10300989</v>
      </c>
      <c r="AH8" s="76">
        <v>8575346</v>
      </c>
      <c r="AI8" s="76">
        <v>9155962</v>
      </c>
      <c r="AJ8" s="76">
        <v>10766070</v>
      </c>
      <c r="AK8" s="76">
        <v>17756091</v>
      </c>
      <c r="AL8" s="76">
        <v>27754381</v>
      </c>
      <c r="AM8" s="76">
        <v>35535656</v>
      </c>
      <c r="AN8" s="76">
        <v>33924087</v>
      </c>
      <c r="AO8" s="76">
        <v>29110210</v>
      </c>
      <c r="AP8" s="76">
        <v>26737413</v>
      </c>
      <c r="AQ8" s="76">
        <v>20093185</v>
      </c>
      <c r="AR8" s="76">
        <v>13752516</v>
      </c>
      <c r="AS8" s="76">
        <v>10397948</v>
      </c>
      <c r="AT8" s="76">
        <v>8661431</v>
      </c>
      <c r="AU8" s="76">
        <v>9254490</v>
      </c>
      <c r="AV8" s="76">
        <v>10884855</v>
      </c>
      <c r="AW8" s="76">
        <v>17940347</v>
      </c>
      <c r="AX8" s="76">
        <v>28025198</v>
      </c>
      <c r="AY8" s="76">
        <v>35868365</v>
      </c>
      <c r="AZ8" s="76">
        <v>34139815</v>
      </c>
      <c r="BA8" s="76">
        <v>30249972</v>
      </c>
      <c r="BB8" s="76">
        <v>26894085</v>
      </c>
      <c r="BC8" s="76">
        <v>20199798</v>
      </c>
      <c r="BD8" s="76">
        <v>13812909</v>
      </c>
      <c r="BE8" s="76">
        <v>10445872</v>
      </c>
      <c r="BF8" s="76">
        <v>8706829</v>
      </c>
      <c r="BG8" s="76">
        <v>9319650</v>
      </c>
      <c r="BH8" s="76">
        <v>10973320</v>
      </c>
      <c r="BI8" s="76">
        <v>18064079</v>
      </c>
      <c r="BJ8" s="76">
        <v>28206743</v>
      </c>
      <c r="BK8" s="76">
        <v>36095182</v>
      </c>
    </row>
    <row r="9" spans="1:63" x14ac:dyDescent="0.2">
      <c r="A9" s="14" t="s">
        <v>62</v>
      </c>
      <c r="B9" s="76">
        <v>2699</v>
      </c>
      <c r="C9" s="76">
        <v>3899</v>
      </c>
      <c r="D9" s="76">
        <v>2838</v>
      </c>
      <c r="E9" s="76">
        <v>2451</v>
      </c>
      <c r="F9" s="76">
        <v>2198</v>
      </c>
      <c r="G9" s="76">
        <v>1674</v>
      </c>
      <c r="H9" s="76">
        <v>1318</v>
      </c>
      <c r="I9" s="76">
        <v>1074</v>
      </c>
      <c r="J9" s="76">
        <v>988</v>
      </c>
      <c r="K9" s="76">
        <v>1196</v>
      </c>
      <c r="L9" s="76">
        <v>1419</v>
      </c>
      <c r="M9" s="76">
        <v>1976</v>
      </c>
      <c r="N9" s="76">
        <v>2691</v>
      </c>
      <c r="O9" s="76">
        <v>3828</v>
      </c>
      <c r="P9" s="76">
        <v>2789</v>
      </c>
      <c r="Q9" s="76">
        <v>2334</v>
      </c>
      <c r="R9" s="76">
        <v>2163</v>
      </c>
      <c r="S9" s="76">
        <v>1650</v>
      </c>
      <c r="T9" s="76">
        <v>1299</v>
      </c>
      <c r="U9" s="76">
        <v>1059</v>
      </c>
      <c r="V9" s="76">
        <v>975</v>
      </c>
      <c r="W9" s="76">
        <v>1180</v>
      </c>
      <c r="X9" s="76">
        <v>1400</v>
      </c>
      <c r="Y9" s="76">
        <v>1948</v>
      </c>
      <c r="Z9" s="76">
        <v>2649</v>
      </c>
      <c r="AA9" s="76">
        <v>3767</v>
      </c>
      <c r="AB9" s="76">
        <v>2749</v>
      </c>
      <c r="AC9" s="76">
        <v>2302</v>
      </c>
      <c r="AD9" s="76">
        <v>2132</v>
      </c>
      <c r="AE9" s="76">
        <v>1628</v>
      </c>
      <c r="AF9" s="76">
        <v>1282</v>
      </c>
      <c r="AG9" s="76">
        <v>1046</v>
      </c>
      <c r="AH9" s="76">
        <v>963</v>
      </c>
      <c r="AI9" s="76">
        <v>1063</v>
      </c>
      <c r="AJ9" s="76">
        <v>1279</v>
      </c>
      <c r="AK9" s="76">
        <v>1924</v>
      </c>
      <c r="AL9" s="76">
        <v>2613</v>
      </c>
      <c r="AM9" s="76">
        <v>3723</v>
      </c>
      <c r="AN9" s="76">
        <v>2722</v>
      </c>
      <c r="AO9" s="76">
        <v>2281</v>
      </c>
      <c r="AP9" s="76">
        <v>2111</v>
      </c>
      <c r="AQ9" s="76">
        <v>1615</v>
      </c>
      <c r="AR9" s="76">
        <v>1272</v>
      </c>
      <c r="AS9" s="76">
        <v>1037</v>
      </c>
      <c r="AT9" s="76">
        <v>957</v>
      </c>
      <c r="AU9" s="76">
        <v>1054</v>
      </c>
      <c r="AV9" s="76">
        <v>1270</v>
      </c>
      <c r="AW9" s="76">
        <v>1908</v>
      </c>
      <c r="AX9" s="76">
        <v>2589</v>
      </c>
      <c r="AY9" s="76">
        <v>3687</v>
      </c>
      <c r="AZ9" s="76">
        <v>2748</v>
      </c>
      <c r="BA9" s="76">
        <v>2380</v>
      </c>
      <c r="BB9" s="76">
        <v>2129</v>
      </c>
      <c r="BC9" s="76">
        <v>1630</v>
      </c>
      <c r="BD9" s="76">
        <v>1285</v>
      </c>
      <c r="BE9" s="76">
        <v>1049</v>
      </c>
      <c r="BF9" s="76">
        <v>968</v>
      </c>
      <c r="BG9" s="76">
        <v>1067</v>
      </c>
      <c r="BH9" s="76">
        <v>1285</v>
      </c>
      <c r="BI9" s="76">
        <v>1929</v>
      </c>
      <c r="BJ9" s="76">
        <v>2612</v>
      </c>
      <c r="BK9" s="76">
        <v>3714</v>
      </c>
    </row>
    <row r="10" spans="1:63" x14ac:dyDescent="0.2">
      <c r="A10" s="14">
        <v>41</v>
      </c>
      <c r="B10" s="98">
        <v>7450435</v>
      </c>
      <c r="C10" s="98">
        <v>8362783</v>
      </c>
      <c r="D10" s="98">
        <v>7804647</v>
      </c>
      <c r="E10" s="98">
        <v>7213584</v>
      </c>
      <c r="F10" s="98">
        <v>6743125</v>
      </c>
      <c r="G10" s="98">
        <v>5686283</v>
      </c>
      <c r="H10" s="98">
        <v>4431574</v>
      </c>
      <c r="I10" s="98">
        <v>3879618</v>
      </c>
      <c r="J10" s="98">
        <v>3234618</v>
      </c>
      <c r="K10" s="98">
        <v>3199761</v>
      </c>
      <c r="L10" s="98">
        <v>3767734</v>
      </c>
      <c r="M10" s="98">
        <v>5689245</v>
      </c>
      <c r="N10" s="98">
        <v>7374436</v>
      </c>
      <c r="O10" s="98">
        <v>8250931</v>
      </c>
      <c r="P10" s="98">
        <v>7735041</v>
      </c>
      <c r="Q10" s="98">
        <v>6950161</v>
      </c>
      <c r="R10" s="98">
        <v>6676729</v>
      </c>
      <c r="S10" s="98">
        <v>5626046</v>
      </c>
      <c r="T10" s="98">
        <v>4375720</v>
      </c>
      <c r="U10" s="98">
        <v>3824723</v>
      </c>
      <c r="V10" s="98">
        <v>3265177</v>
      </c>
      <c r="W10" s="98">
        <v>3156481</v>
      </c>
      <c r="X10" s="98">
        <v>3720914</v>
      </c>
      <c r="Y10" s="98">
        <v>5620181</v>
      </c>
      <c r="Z10" s="76">
        <v>7293735</v>
      </c>
      <c r="AA10" s="76">
        <v>8181253</v>
      </c>
      <c r="AB10" s="76">
        <v>7669065</v>
      </c>
      <c r="AC10" s="76">
        <v>6891822</v>
      </c>
      <c r="AD10" s="76">
        <v>6618256</v>
      </c>
      <c r="AE10" s="76">
        <v>5575947</v>
      </c>
      <c r="AF10" s="76">
        <v>4333558</v>
      </c>
      <c r="AG10" s="76">
        <v>3784792</v>
      </c>
      <c r="AH10" s="76">
        <v>3230324</v>
      </c>
      <c r="AI10" s="76">
        <v>3120823</v>
      </c>
      <c r="AJ10" s="76">
        <v>3681022</v>
      </c>
      <c r="AK10" s="76">
        <v>5572701</v>
      </c>
      <c r="AL10" s="76">
        <v>7248545</v>
      </c>
      <c r="AM10" s="76">
        <v>8141397</v>
      </c>
      <c r="AN10" s="76">
        <v>7638138</v>
      </c>
      <c r="AO10" s="76">
        <v>6864613</v>
      </c>
      <c r="AP10" s="76">
        <v>6588785</v>
      </c>
      <c r="AQ10" s="76">
        <v>5548612</v>
      </c>
      <c r="AR10" s="76">
        <v>4306508</v>
      </c>
      <c r="AS10" s="76">
        <v>3755344</v>
      </c>
      <c r="AT10" s="76">
        <v>3202515</v>
      </c>
      <c r="AU10" s="76">
        <v>3092752</v>
      </c>
      <c r="AV10" s="76">
        <v>3651355</v>
      </c>
      <c r="AW10" s="76">
        <v>5539055</v>
      </c>
      <c r="AX10" s="76">
        <v>7219204</v>
      </c>
      <c r="AY10" s="76">
        <v>8109442</v>
      </c>
      <c r="AZ10" s="76">
        <v>7674753</v>
      </c>
      <c r="BA10" s="76">
        <v>7122931</v>
      </c>
      <c r="BB10" s="76">
        <v>6615325</v>
      </c>
      <c r="BC10" s="76">
        <v>5566935</v>
      </c>
      <c r="BD10" s="76">
        <v>4312564</v>
      </c>
      <c r="BE10" s="76">
        <v>3752334</v>
      </c>
      <c r="BF10" s="76">
        <v>3196891</v>
      </c>
      <c r="BG10" s="76">
        <v>3090475</v>
      </c>
      <c r="BH10" s="76">
        <v>3654534</v>
      </c>
      <c r="BI10" s="76">
        <v>5555050</v>
      </c>
      <c r="BJ10" s="76">
        <v>7252909</v>
      </c>
      <c r="BK10" s="76">
        <v>8150025</v>
      </c>
    </row>
    <row r="11" spans="1:63" x14ac:dyDescent="0.2">
      <c r="A11" s="14" t="s">
        <v>61</v>
      </c>
      <c r="B11" s="76">
        <v>2066658</v>
      </c>
      <c r="C11" s="76">
        <v>2259220</v>
      </c>
      <c r="D11" s="76">
        <v>2203513</v>
      </c>
      <c r="E11" s="76">
        <v>2103590</v>
      </c>
      <c r="F11" s="76">
        <v>2160571</v>
      </c>
      <c r="G11" s="76">
        <v>1955977</v>
      </c>
      <c r="H11" s="76">
        <v>1902631</v>
      </c>
      <c r="I11" s="76">
        <v>1843449</v>
      </c>
      <c r="J11" s="76">
        <v>1673494</v>
      </c>
      <c r="K11" s="76">
        <v>1815027</v>
      </c>
      <c r="L11" s="76">
        <v>1816441</v>
      </c>
      <c r="M11" s="76">
        <v>1905205</v>
      </c>
      <c r="N11" s="76">
        <v>2168554</v>
      </c>
      <c r="O11" s="76">
        <v>2345275</v>
      </c>
      <c r="P11" s="76">
        <v>2280174</v>
      </c>
      <c r="Q11" s="76">
        <v>2107959</v>
      </c>
      <c r="R11" s="76">
        <v>2237810</v>
      </c>
      <c r="S11" s="76">
        <v>2026202</v>
      </c>
      <c r="T11" s="76">
        <v>1970755</v>
      </c>
      <c r="U11" s="76">
        <v>1909846</v>
      </c>
      <c r="V11" s="76">
        <v>1736476</v>
      </c>
      <c r="W11" s="76">
        <v>1880886</v>
      </c>
      <c r="X11" s="76">
        <v>1883182</v>
      </c>
      <c r="Y11" s="76">
        <v>1975009</v>
      </c>
      <c r="Z11" s="76">
        <v>2246490</v>
      </c>
      <c r="AA11" s="76">
        <v>2436032</v>
      </c>
      <c r="AB11" s="76">
        <v>2364288</v>
      </c>
      <c r="AC11" s="76">
        <v>2187030</v>
      </c>
      <c r="AD11" s="76">
        <v>2319948</v>
      </c>
      <c r="AE11" s="76">
        <v>2101228</v>
      </c>
      <c r="AF11" s="76">
        <v>2043697</v>
      </c>
      <c r="AG11" s="76">
        <v>1980587</v>
      </c>
      <c r="AH11" s="76">
        <v>1803248</v>
      </c>
      <c r="AI11" s="76">
        <v>1951076</v>
      </c>
      <c r="AJ11" s="76">
        <v>1954302</v>
      </c>
      <c r="AK11" s="76">
        <v>2049487</v>
      </c>
      <c r="AL11" s="76">
        <v>2329736</v>
      </c>
      <c r="AM11" s="76">
        <v>2538501</v>
      </c>
      <c r="AN11" s="76">
        <v>2460381</v>
      </c>
      <c r="AO11" s="76">
        <v>2277207</v>
      </c>
      <c r="AP11" s="76">
        <v>2413933</v>
      </c>
      <c r="AQ11" s="76">
        <v>2187394</v>
      </c>
      <c r="AR11" s="76">
        <v>2127588</v>
      </c>
      <c r="AS11" s="76">
        <v>2062110</v>
      </c>
      <c r="AT11" s="76">
        <v>1879853</v>
      </c>
      <c r="AU11" s="76">
        <v>2031752</v>
      </c>
      <c r="AV11" s="76">
        <v>2035734</v>
      </c>
      <c r="AW11" s="76">
        <v>2134506</v>
      </c>
      <c r="AX11" s="76">
        <v>2424733</v>
      </c>
      <c r="AY11" s="76">
        <v>2644840</v>
      </c>
      <c r="AZ11" s="76">
        <v>2478181</v>
      </c>
      <c r="BA11" s="76">
        <v>2371467</v>
      </c>
      <c r="BB11" s="76">
        <v>2429472</v>
      </c>
      <c r="BC11" s="76">
        <v>2203010</v>
      </c>
      <c r="BD11" s="76">
        <v>2144009</v>
      </c>
      <c r="BE11" s="76">
        <v>2079717</v>
      </c>
      <c r="BF11" s="76">
        <v>1897066</v>
      </c>
      <c r="BG11" s="76">
        <v>2049860</v>
      </c>
      <c r="BH11" s="76">
        <v>2053166</v>
      </c>
      <c r="BI11" s="76">
        <v>2151270</v>
      </c>
      <c r="BJ11" s="76">
        <v>2440462</v>
      </c>
      <c r="BK11" s="76">
        <v>2658166</v>
      </c>
    </row>
    <row r="12" spans="1:63" x14ac:dyDescent="0.2">
      <c r="A12" s="14">
        <v>53</v>
      </c>
      <c r="B12" s="98">
        <v>0</v>
      </c>
      <c r="C12" s="98">
        <v>0</v>
      </c>
      <c r="D12" s="98">
        <v>0</v>
      </c>
      <c r="E12" s="98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76">
        <v>0</v>
      </c>
      <c r="AA12" s="76">
        <v>0</v>
      </c>
      <c r="AB12" s="76">
        <v>0</v>
      </c>
      <c r="AC12" s="76">
        <v>0</v>
      </c>
      <c r="AD12" s="76">
        <v>0</v>
      </c>
      <c r="AE12" s="76">
        <v>0</v>
      </c>
      <c r="AF12" s="76">
        <v>0</v>
      </c>
      <c r="AG12" s="76">
        <v>0</v>
      </c>
      <c r="AH12" s="76">
        <v>0</v>
      </c>
      <c r="AI12" s="76">
        <v>0</v>
      </c>
      <c r="AJ12" s="76">
        <v>0</v>
      </c>
      <c r="AK12" s="76">
        <v>0</v>
      </c>
      <c r="AL12" s="76">
        <v>0</v>
      </c>
      <c r="AM12" s="76">
        <v>0</v>
      </c>
      <c r="AN12" s="76">
        <v>0</v>
      </c>
      <c r="AO12" s="76">
        <v>0</v>
      </c>
      <c r="AP12" s="76">
        <v>0</v>
      </c>
      <c r="AQ12" s="76">
        <v>0</v>
      </c>
      <c r="AR12" s="76">
        <v>0</v>
      </c>
      <c r="AS12" s="76">
        <v>0</v>
      </c>
      <c r="AT12" s="76">
        <v>0</v>
      </c>
      <c r="AU12" s="76">
        <v>0</v>
      </c>
      <c r="AV12" s="76">
        <v>0</v>
      </c>
      <c r="AW12" s="76">
        <v>0</v>
      </c>
      <c r="AX12" s="76">
        <v>0</v>
      </c>
      <c r="AY12" s="76">
        <v>0</v>
      </c>
      <c r="AZ12" s="76">
        <v>0</v>
      </c>
      <c r="BA12" s="76">
        <v>0</v>
      </c>
      <c r="BB12" s="76">
        <v>0</v>
      </c>
      <c r="BC12" s="76">
        <v>0</v>
      </c>
      <c r="BD12" s="76">
        <v>0</v>
      </c>
      <c r="BE12" s="76">
        <v>0</v>
      </c>
      <c r="BF12" s="76">
        <v>0</v>
      </c>
      <c r="BG12" s="76">
        <v>0</v>
      </c>
      <c r="BH12" s="76">
        <v>0</v>
      </c>
      <c r="BI12" s="76">
        <v>0</v>
      </c>
      <c r="BJ12" s="76">
        <v>0</v>
      </c>
      <c r="BK12" s="76">
        <v>0</v>
      </c>
    </row>
    <row r="13" spans="1:63" x14ac:dyDescent="0.2">
      <c r="A13" s="14">
        <v>85</v>
      </c>
      <c r="B13" s="98">
        <v>1460054</v>
      </c>
      <c r="C13" s="98">
        <v>1700341</v>
      </c>
      <c r="D13" s="98">
        <v>1835059</v>
      </c>
      <c r="E13" s="98">
        <v>1724869</v>
      </c>
      <c r="F13" s="98">
        <v>1590134</v>
      </c>
      <c r="G13" s="98">
        <v>1387161</v>
      </c>
      <c r="H13" s="98">
        <v>1006267</v>
      </c>
      <c r="I13" s="98">
        <v>817698</v>
      </c>
      <c r="J13" s="98">
        <v>759958</v>
      </c>
      <c r="K13" s="98">
        <v>776099</v>
      </c>
      <c r="L13" s="98">
        <v>885782</v>
      </c>
      <c r="M13" s="98">
        <v>1127530</v>
      </c>
      <c r="N13" s="98">
        <v>1436976</v>
      </c>
      <c r="O13" s="98">
        <v>1674199</v>
      </c>
      <c r="P13" s="98">
        <v>1796945</v>
      </c>
      <c r="Q13" s="98">
        <v>1642894</v>
      </c>
      <c r="R13" s="98">
        <v>1556518</v>
      </c>
      <c r="S13" s="98">
        <v>1358099</v>
      </c>
      <c r="T13" s="98">
        <v>982648</v>
      </c>
      <c r="U13" s="98">
        <v>796356</v>
      </c>
      <c r="V13" s="98">
        <v>735752</v>
      </c>
      <c r="W13" s="98">
        <v>749141</v>
      </c>
      <c r="X13" s="98">
        <v>856232</v>
      </c>
      <c r="Y13" s="98">
        <v>1095028</v>
      </c>
      <c r="Z13" s="76">
        <v>1401213</v>
      </c>
      <c r="AA13" s="76">
        <v>1636720</v>
      </c>
      <c r="AB13" s="76">
        <v>1758508</v>
      </c>
      <c r="AC13" s="76">
        <v>1608209</v>
      </c>
      <c r="AD13" s="76">
        <v>1523344</v>
      </c>
      <c r="AE13" s="76">
        <v>1330254</v>
      </c>
      <c r="AF13" s="76">
        <v>960423</v>
      </c>
      <c r="AG13" s="76">
        <v>776622</v>
      </c>
      <c r="AH13" s="76">
        <v>714752</v>
      </c>
      <c r="AI13" s="76">
        <v>726909</v>
      </c>
      <c r="AJ13" s="76">
        <v>831588</v>
      </c>
      <c r="AK13" s="76">
        <v>1066765</v>
      </c>
      <c r="AL13" s="76">
        <v>1369920</v>
      </c>
      <c r="AM13" s="76">
        <v>1603595</v>
      </c>
      <c r="AN13" s="76">
        <v>1727587</v>
      </c>
      <c r="AO13" s="76">
        <v>1580509</v>
      </c>
      <c r="AP13" s="76">
        <v>1496811</v>
      </c>
      <c r="AQ13" s="76">
        <v>1308507</v>
      </c>
      <c r="AR13" s="76">
        <v>942903</v>
      </c>
      <c r="AS13" s="76">
        <v>760740</v>
      </c>
      <c r="AT13" s="76">
        <v>697605</v>
      </c>
      <c r="AU13" s="76">
        <v>708641</v>
      </c>
      <c r="AV13" s="76">
        <v>811427</v>
      </c>
      <c r="AW13" s="76">
        <v>1043702</v>
      </c>
      <c r="AX13" s="76">
        <v>1344741</v>
      </c>
      <c r="AY13" s="76">
        <v>1577224</v>
      </c>
      <c r="AZ13" s="76">
        <v>1680772</v>
      </c>
      <c r="BA13" s="76">
        <v>1588996</v>
      </c>
      <c r="BB13" s="76">
        <v>1455641</v>
      </c>
      <c r="BC13" s="76">
        <v>1272385</v>
      </c>
      <c r="BD13" s="76">
        <v>916821</v>
      </c>
      <c r="BE13" s="76">
        <v>739336</v>
      </c>
      <c r="BF13" s="76">
        <v>678328</v>
      </c>
      <c r="BG13" s="76">
        <v>689235</v>
      </c>
      <c r="BH13" s="76">
        <v>789505</v>
      </c>
      <c r="BI13" s="76">
        <v>1015309</v>
      </c>
      <c r="BJ13" s="76">
        <v>1308721</v>
      </c>
      <c r="BK13" s="76">
        <v>1535333</v>
      </c>
    </row>
    <row r="14" spans="1:63" x14ac:dyDescent="0.2">
      <c r="A14" s="14" t="s">
        <v>60</v>
      </c>
      <c r="B14" s="76">
        <v>7172441</v>
      </c>
      <c r="C14" s="76">
        <v>6528474</v>
      </c>
      <c r="D14" s="76">
        <v>6879815</v>
      </c>
      <c r="E14" s="76">
        <v>6749470</v>
      </c>
      <c r="F14" s="76">
        <v>6983551</v>
      </c>
      <c r="G14" s="76">
        <v>7065671</v>
      </c>
      <c r="H14" s="76">
        <v>6540858</v>
      </c>
      <c r="I14" s="76">
        <v>6167214</v>
      </c>
      <c r="J14" s="76">
        <v>5711236</v>
      </c>
      <c r="K14" s="76">
        <v>6299449</v>
      </c>
      <c r="L14" s="76">
        <v>6282052</v>
      </c>
      <c r="M14" s="76">
        <v>6412424</v>
      </c>
      <c r="N14" s="76">
        <v>7142047</v>
      </c>
      <c r="O14" s="76">
        <v>6430515</v>
      </c>
      <c r="P14" s="76">
        <v>6778437</v>
      </c>
      <c r="Q14" s="76">
        <v>6428153</v>
      </c>
      <c r="R14" s="76">
        <v>6883350</v>
      </c>
      <c r="S14" s="76">
        <v>6967989</v>
      </c>
      <c r="T14" s="76">
        <v>6450496</v>
      </c>
      <c r="U14" s="76">
        <v>6084047</v>
      </c>
      <c r="V14" s="76">
        <v>5637902</v>
      </c>
      <c r="W14" s="76">
        <v>6217762</v>
      </c>
      <c r="X14" s="76">
        <v>6201942</v>
      </c>
      <c r="Y14" s="76">
        <v>6330487</v>
      </c>
      <c r="Z14" s="76">
        <v>7047546</v>
      </c>
      <c r="AA14" s="76">
        <v>6360764</v>
      </c>
      <c r="AB14" s="76">
        <v>6710042</v>
      </c>
      <c r="AC14" s="76">
        <v>6364717</v>
      </c>
      <c r="AD14" s="76">
        <v>6816042</v>
      </c>
      <c r="AE14" s="76">
        <v>6903826</v>
      </c>
      <c r="AF14" s="76">
        <v>6391977</v>
      </c>
      <c r="AG14" s="76">
        <v>6029878</v>
      </c>
      <c r="AH14" s="76">
        <v>5590208</v>
      </c>
      <c r="AI14" s="76">
        <v>6164744</v>
      </c>
      <c r="AJ14" s="76">
        <v>6149704</v>
      </c>
      <c r="AK14" s="76">
        <v>6276954</v>
      </c>
      <c r="AL14" s="76">
        <v>6984116</v>
      </c>
      <c r="AM14" s="76">
        <v>6331983</v>
      </c>
      <c r="AN14" s="76">
        <v>6684031</v>
      </c>
      <c r="AO14" s="76">
        <v>6341578</v>
      </c>
      <c r="AP14" s="76">
        <v>6792178</v>
      </c>
      <c r="AQ14" s="76">
        <v>6883356</v>
      </c>
      <c r="AR14" s="76">
        <v>6373816</v>
      </c>
      <c r="AS14" s="76">
        <v>6014064</v>
      </c>
      <c r="AT14" s="76">
        <v>5577666</v>
      </c>
      <c r="AU14" s="76">
        <v>6150269</v>
      </c>
      <c r="AV14" s="76">
        <v>6135313</v>
      </c>
      <c r="AW14" s="76">
        <v>6261117</v>
      </c>
      <c r="AX14" s="76">
        <v>6962582</v>
      </c>
      <c r="AY14" s="76">
        <v>6311370</v>
      </c>
      <c r="AZ14" s="76">
        <v>6709357</v>
      </c>
      <c r="BA14" s="76">
        <v>6588345</v>
      </c>
      <c r="BB14" s="76">
        <v>6813329</v>
      </c>
      <c r="BC14" s="76">
        <v>6908102</v>
      </c>
      <c r="BD14" s="76">
        <v>6398223</v>
      </c>
      <c r="BE14" s="76">
        <v>6038976</v>
      </c>
      <c r="BF14" s="76">
        <v>5602437</v>
      </c>
      <c r="BG14" s="76">
        <v>6175122</v>
      </c>
      <c r="BH14" s="76">
        <v>6160137</v>
      </c>
      <c r="BI14" s="76">
        <v>6284585</v>
      </c>
      <c r="BJ14" s="76">
        <v>6985234</v>
      </c>
      <c r="BK14" s="76">
        <v>6313656</v>
      </c>
    </row>
    <row r="15" spans="1:63" x14ac:dyDescent="0.2">
      <c r="A15" s="14">
        <v>86</v>
      </c>
      <c r="B15" s="98">
        <v>783692</v>
      </c>
      <c r="C15" s="98">
        <v>1081705</v>
      </c>
      <c r="D15" s="98">
        <v>1022214</v>
      </c>
      <c r="E15" s="98">
        <v>1008521</v>
      </c>
      <c r="F15" s="98">
        <v>939877</v>
      </c>
      <c r="G15" s="98">
        <v>840096</v>
      </c>
      <c r="H15" s="98">
        <v>590633</v>
      </c>
      <c r="I15" s="98">
        <v>416120</v>
      </c>
      <c r="J15" s="98">
        <v>228797</v>
      </c>
      <c r="K15" s="98">
        <v>160800</v>
      </c>
      <c r="L15" s="98">
        <v>225238</v>
      </c>
      <c r="M15" s="98">
        <v>534889</v>
      </c>
      <c r="N15" s="98">
        <v>729235</v>
      </c>
      <c r="O15" s="98">
        <v>1004936</v>
      </c>
      <c r="P15" s="98">
        <v>944841</v>
      </c>
      <c r="Q15" s="98">
        <v>882671</v>
      </c>
      <c r="R15" s="98">
        <v>869939</v>
      </c>
      <c r="S15" s="98">
        <v>778012</v>
      </c>
      <c r="T15" s="98">
        <v>547307</v>
      </c>
      <c r="U15" s="98">
        <v>386911</v>
      </c>
      <c r="V15" s="98">
        <v>214259</v>
      </c>
      <c r="W15" s="98">
        <v>150326</v>
      </c>
      <c r="X15" s="98">
        <v>210652</v>
      </c>
      <c r="Y15" s="98">
        <v>496369</v>
      </c>
      <c r="Z15" s="76">
        <v>672112</v>
      </c>
      <c r="AA15" s="76">
        <v>925009</v>
      </c>
      <c r="AB15" s="76">
        <v>869970</v>
      </c>
      <c r="AC15" s="76">
        <v>812876</v>
      </c>
      <c r="AD15" s="76">
        <v>801980</v>
      </c>
      <c r="AE15" s="76">
        <v>717734</v>
      </c>
      <c r="AF15" s="76">
        <v>505188</v>
      </c>
      <c r="AG15" s="76">
        <v>358520</v>
      </c>
      <c r="AH15" s="76">
        <v>199733</v>
      </c>
      <c r="AI15" s="76">
        <v>140033</v>
      </c>
      <c r="AJ15" s="76">
        <v>196272</v>
      </c>
      <c r="AK15" s="76">
        <v>459349</v>
      </c>
      <c r="AL15" s="76">
        <v>617129</v>
      </c>
      <c r="AM15" s="76">
        <v>848394</v>
      </c>
      <c r="AN15" s="76">
        <v>799721</v>
      </c>
      <c r="AO15" s="76">
        <v>747400</v>
      </c>
      <c r="AP15" s="76">
        <v>738393</v>
      </c>
      <c r="AQ15" s="76">
        <v>661051</v>
      </c>
      <c r="AR15" s="76">
        <v>465553</v>
      </c>
      <c r="AS15" s="76">
        <v>331901</v>
      </c>
      <c r="AT15" s="76">
        <v>185805</v>
      </c>
      <c r="AU15" s="76">
        <v>130227</v>
      </c>
      <c r="AV15" s="76">
        <v>182579</v>
      </c>
      <c r="AW15" s="76">
        <v>424620</v>
      </c>
      <c r="AX15" s="76">
        <v>565622</v>
      </c>
      <c r="AY15" s="76">
        <v>776619</v>
      </c>
      <c r="AZ15" s="76">
        <v>777356</v>
      </c>
      <c r="BA15" s="76">
        <v>750796</v>
      </c>
      <c r="BB15" s="76">
        <v>717787</v>
      </c>
      <c r="BC15" s="76">
        <v>642342</v>
      </c>
      <c r="BD15" s="76">
        <v>452335</v>
      </c>
      <c r="BE15" s="76">
        <v>322502</v>
      </c>
      <c r="BF15" s="76">
        <v>180589</v>
      </c>
      <c r="BG15" s="76">
        <v>126610</v>
      </c>
      <c r="BH15" s="76">
        <v>177523</v>
      </c>
      <c r="BI15" s="76">
        <v>412935</v>
      </c>
      <c r="BJ15" s="76">
        <v>549682</v>
      </c>
      <c r="BK15" s="76">
        <v>754915</v>
      </c>
    </row>
    <row r="16" spans="1:63" x14ac:dyDescent="0.2">
      <c r="A16" s="14" t="s">
        <v>59</v>
      </c>
      <c r="B16" s="76">
        <v>25801</v>
      </c>
      <c r="C16" s="76">
        <v>26339</v>
      </c>
      <c r="D16" s="76">
        <v>26713</v>
      </c>
      <c r="E16" s="76">
        <v>26236</v>
      </c>
      <c r="F16" s="76">
        <v>25484</v>
      </c>
      <c r="G16" s="76">
        <v>19564</v>
      </c>
      <c r="H16" s="76">
        <v>15716</v>
      </c>
      <c r="I16" s="76">
        <v>16567</v>
      </c>
      <c r="J16" s="76">
        <v>12849</v>
      </c>
      <c r="K16" s="76">
        <v>12055</v>
      </c>
      <c r="L16" s="76">
        <v>7533</v>
      </c>
      <c r="M16" s="76">
        <v>11259</v>
      </c>
      <c r="N16" s="76">
        <v>25678</v>
      </c>
      <c r="O16" s="76">
        <v>25984</v>
      </c>
      <c r="P16" s="76">
        <v>26357</v>
      </c>
      <c r="Q16" s="76">
        <v>24985</v>
      </c>
      <c r="R16" s="76">
        <v>25135</v>
      </c>
      <c r="S16" s="76">
        <v>19297</v>
      </c>
      <c r="T16" s="76">
        <v>15501</v>
      </c>
      <c r="U16" s="76">
        <v>16348</v>
      </c>
      <c r="V16" s="76">
        <v>12686</v>
      </c>
      <c r="W16" s="76">
        <v>11903</v>
      </c>
      <c r="X16" s="76">
        <v>7440</v>
      </c>
      <c r="Y16" s="76">
        <v>11121</v>
      </c>
      <c r="Z16" s="76">
        <v>25363</v>
      </c>
      <c r="AA16" s="76">
        <v>25773</v>
      </c>
      <c r="AB16" s="76">
        <v>26147</v>
      </c>
      <c r="AC16" s="76">
        <v>24789</v>
      </c>
      <c r="AD16" s="76">
        <v>24939</v>
      </c>
      <c r="AE16" s="76">
        <v>19150</v>
      </c>
      <c r="AF16" s="76">
        <v>15385</v>
      </c>
      <c r="AG16" s="76">
        <v>16228</v>
      </c>
      <c r="AH16" s="76">
        <v>12596</v>
      </c>
      <c r="AI16" s="76">
        <v>11819</v>
      </c>
      <c r="AJ16" s="76">
        <v>7388</v>
      </c>
      <c r="AK16" s="76">
        <v>11045</v>
      </c>
      <c r="AL16" s="76">
        <v>25187</v>
      </c>
      <c r="AM16" s="76">
        <v>25750</v>
      </c>
      <c r="AN16" s="76">
        <v>26122</v>
      </c>
      <c r="AO16" s="76">
        <v>24770</v>
      </c>
      <c r="AP16" s="76">
        <v>24919</v>
      </c>
      <c r="AQ16" s="76">
        <v>19136</v>
      </c>
      <c r="AR16" s="76">
        <v>15375</v>
      </c>
      <c r="AS16" s="76">
        <v>16219</v>
      </c>
      <c r="AT16" s="76">
        <v>12593</v>
      </c>
      <c r="AU16" s="76">
        <v>11814</v>
      </c>
      <c r="AV16" s="76">
        <v>7386</v>
      </c>
      <c r="AW16" s="76">
        <v>11040</v>
      </c>
      <c r="AX16" s="76">
        <v>25174</v>
      </c>
      <c r="AY16" s="76">
        <v>25750</v>
      </c>
      <c r="AZ16" s="76">
        <v>26146</v>
      </c>
      <c r="BA16" s="76">
        <v>25681</v>
      </c>
      <c r="BB16" s="76">
        <v>24940</v>
      </c>
      <c r="BC16" s="76">
        <v>19156</v>
      </c>
      <c r="BD16" s="76">
        <v>15392</v>
      </c>
      <c r="BE16" s="76">
        <v>16239</v>
      </c>
      <c r="BF16" s="76">
        <v>12609</v>
      </c>
      <c r="BG16" s="76">
        <v>11827</v>
      </c>
      <c r="BH16" s="76">
        <v>7394</v>
      </c>
      <c r="BI16" s="76">
        <v>11052</v>
      </c>
      <c r="BJ16" s="76">
        <v>25197</v>
      </c>
      <c r="BK16" s="76">
        <v>25667</v>
      </c>
    </row>
    <row r="17" spans="1:63" x14ac:dyDescent="0.2">
      <c r="A17" s="14">
        <v>87</v>
      </c>
      <c r="B17" s="98">
        <v>2357405</v>
      </c>
      <c r="C17" s="98">
        <v>2823083</v>
      </c>
      <c r="D17" s="98">
        <v>2593372</v>
      </c>
      <c r="E17" s="98">
        <v>2311979</v>
      </c>
      <c r="F17" s="98">
        <v>2207398</v>
      </c>
      <c r="G17" s="98">
        <v>1649238</v>
      </c>
      <c r="H17" s="98">
        <v>1493313</v>
      </c>
      <c r="I17" s="98">
        <v>1203069</v>
      </c>
      <c r="J17" s="98">
        <v>1178052</v>
      </c>
      <c r="K17" s="98">
        <v>1166252</v>
      </c>
      <c r="L17" s="98">
        <v>1364390</v>
      </c>
      <c r="M17" s="98">
        <v>2282036</v>
      </c>
      <c r="N17" s="98">
        <v>2312808</v>
      </c>
      <c r="O17" s="98">
        <v>2774416</v>
      </c>
      <c r="P17" s="98">
        <v>2537741</v>
      </c>
      <c r="Q17" s="98">
        <v>2202673</v>
      </c>
      <c r="R17" s="98">
        <v>2161010</v>
      </c>
      <c r="S17" s="98">
        <v>1616361</v>
      </c>
      <c r="T17" s="98">
        <v>1460662</v>
      </c>
      <c r="U17" s="98">
        <v>1174142</v>
      </c>
      <c r="V17" s="98">
        <v>1145814</v>
      </c>
      <c r="W17" s="98">
        <v>1133429</v>
      </c>
      <c r="X17" s="98">
        <v>1326272</v>
      </c>
      <c r="Y17" s="98">
        <v>2223927</v>
      </c>
      <c r="Z17" s="76">
        <v>2258958</v>
      </c>
      <c r="AA17" s="76">
        <v>2714351</v>
      </c>
      <c r="AB17" s="76">
        <v>2485270</v>
      </c>
      <c r="AC17" s="76">
        <v>2158216</v>
      </c>
      <c r="AD17" s="76">
        <v>2116989</v>
      </c>
      <c r="AE17" s="76">
        <v>1585197</v>
      </c>
      <c r="AF17" s="76">
        <v>1429625</v>
      </c>
      <c r="AG17" s="76">
        <v>1146513</v>
      </c>
      <c r="AH17" s="76">
        <v>1114338</v>
      </c>
      <c r="AI17" s="76">
        <v>1100813</v>
      </c>
      <c r="AJ17" s="76">
        <v>1288717</v>
      </c>
      <c r="AK17" s="76">
        <v>2167979</v>
      </c>
      <c r="AL17" s="76">
        <v>2208017</v>
      </c>
      <c r="AM17" s="76">
        <v>2658373</v>
      </c>
      <c r="AN17" s="76">
        <v>2441399</v>
      </c>
      <c r="AO17" s="76">
        <v>2121295</v>
      </c>
      <c r="AP17" s="76">
        <v>2080497</v>
      </c>
      <c r="AQ17" s="76">
        <v>1559785</v>
      </c>
      <c r="AR17" s="76">
        <v>1403932</v>
      </c>
      <c r="AS17" s="76">
        <v>1123332</v>
      </c>
      <c r="AT17" s="76">
        <v>1087584</v>
      </c>
      <c r="AU17" s="76">
        <v>1073055</v>
      </c>
      <c r="AV17" s="76">
        <v>1257125</v>
      </c>
      <c r="AW17" s="76">
        <v>2121602</v>
      </c>
      <c r="AX17" s="76">
        <v>2166259</v>
      </c>
      <c r="AY17" s="76">
        <v>2612936</v>
      </c>
      <c r="AZ17" s="76">
        <v>2372328</v>
      </c>
      <c r="BA17" s="76">
        <v>2130204</v>
      </c>
      <c r="BB17" s="76">
        <v>2021393</v>
      </c>
      <c r="BC17" s="76">
        <v>1515297</v>
      </c>
      <c r="BD17" s="76">
        <v>1363759</v>
      </c>
      <c r="BE17" s="76">
        <v>1090991</v>
      </c>
      <c r="BF17" s="76">
        <v>1056878</v>
      </c>
      <c r="BG17" s="76">
        <v>1042932</v>
      </c>
      <c r="BH17" s="76">
        <v>1221734</v>
      </c>
      <c r="BI17" s="76">
        <v>2062039</v>
      </c>
      <c r="BJ17" s="76">
        <v>2104400</v>
      </c>
      <c r="BK17" s="76">
        <v>2538782</v>
      </c>
    </row>
    <row r="18" spans="1:63" x14ac:dyDescent="0.2">
      <c r="A18" s="14" t="s">
        <v>58</v>
      </c>
      <c r="B18" s="76">
        <v>8079789</v>
      </c>
      <c r="C18" s="76">
        <v>9093130</v>
      </c>
      <c r="D18" s="76">
        <v>9086322</v>
      </c>
      <c r="E18" s="76">
        <v>8621044</v>
      </c>
      <c r="F18" s="76">
        <v>9420666</v>
      </c>
      <c r="G18" s="76">
        <v>8067654</v>
      </c>
      <c r="H18" s="76">
        <v>8505325</v>
      </c>
      <c r="I18" s="76">
        <v>7903478</v>
      </c>
      <c r="J18" s="76">
        <v>8411108</v>
      </c>
      <c r="K18" s="76">
        <v>8049630</v>
      </c>
      <c r="L18" s="76">
        <v>8115445</v>
      </c>
      <c r="M18" s="76">
        <v>8293331</v>
      </c>
      <c r="N18" s="76">
        <v>8044592</v>
      </c>
      <c r="O18" s="76">
        <v>8959742</v>
      </c>
      <c r="P18" s="76">
        <v>8955641</v>
      </c>
      <c r="Q18" s="76">
        <v>8210473</v>
      </c>
      <c r="R18" s="76">
        <v>9287160</v>
      </c>
      <c r="S18" s="76">
        <v>7956602</v>
      </c>
      <c r="T18" s="76">
        <v>8388392</v>
      </c>
      <c r="U18" s="76">
        <v>7797679</v>
      </c>
      <c r="V18" s="76">
        <v>8303549</v>
      </c>
      <c r="W18" s="76">
        <v>7946539</v>
      </c>
      <c r="X18" s="76">
        <v>8013315</v>
      </c>
      <c r="Y18" s="76">
        <v>8188999</v>
      </c>
      <c r="Z18" s="76">
        <v>7939973</v>
      </c>
      <c r="AA18" s="76">
        <v>8867856</v>
      </c>
      <c r="AB18" s="76">
        <v>8870136</v>
      </c>
      <c r="AC18" s="76">
        <v>8134835</v>
      </c>
      <c r="AD18" s="76">
        <v>9201383</v>
      </c>
      <c r="AE18" s="76">
        <v>7887466</v>
      </c>
      <c r="AF18" s="76">
        <v>8317893</v>
      </c>
      <c r="AG18" s="76">
        <v>7733589</v>
      </c>
      <c r="AH18" s="76">
        <v>8239376</v>
      </c>
      <c r="AI18" s="76">
        <v>7884089</v>
      </c>
      <c r="AJ18" s="76">
        <v>7951198</v>
      </c>
      <c r="AK18" s="76">
        <v>8124780</v>
      </c>
      <c r="AL18" s="76">
        <v>7872358</v>
      </c>
      <c r="AM18" s="76">
        <v>8834695</v>
      </c>
      <c r="AN18" s="76">
        <v>8842387</v>
      </c>
      <c r="AO18" s="76">
        <v>8112913</v>
      </c>
      <c r="AP18" s="76">
        <v>9175829</v>
      </c>
      <c r="AQ18" s="76">
        <v>7869785</v>
      </c>
      <c r="AR18" s="76">
        <v>8301818</v>
      </c>
      <c r="AS18" s="76">
        <v>7720334</v>
      </c>
      <c r="AT18" s="76">
        <v>8229071</v>
      </c>
      <c r="AU18" s="76">
        <v>7872475</v>
      </c>
      <c r="AV18" s="76">
        <v>7939712</v>
      </c>
      <c r="AW18" s="76">
        <v>8110766</v>
      </c>
      <c r="AX18" s="76">
        <v>7852903</v>
      </c>
      <c r="AY18" s="76">
        <v>8812225</v>
      </c>
      <c r="AZ18" s="76">
        <v>8869372</v>
      </c>
      <c r="BA18" s="76">
        <v>8422900</v>
      </c>
      <c r="BB18" s="76">
        <v>9198721</v>
      </c>
      <c r="BC18" s="76">
        <v>7891537</v>
      </c>
      <c r="BD18" s="76">
        <v>8324015</v>
      </c>
      <c r="BE18" s="76">
        <v>7742544</v>
      </c>
      <c r="BF18" s="76">
        <v>8252234</v>
      </c>
      <c r="BG18" s="76">
        <v>7893886</v>
      </c>
      <c r="BH18" s="76">
        <v>7961502</v>
      </c>
      <c r="BI18" s="76">
        <v>8132875</v>
      </c>
      <c r="BJ18" s="76">
        <v>7874074</v>
      </c>
      <c r="BK18" s="76">
        <v>8808522</v>
      </c>
    </row>
    <row r="19" spans="1:63" x14ac:dyDescent="0.2">
      <c r="A19" s="14" t="s">
        <v>8</v>
      </c>
      <c r="B19" s="76">
        <v>3822541</v>
      </c>
      <c r="C19" s="76">
        <v>4261344</v>
      </c>
      <c r="D19" s="76">
        <v>4369808</v>
      </c>
      <c r="E19" s="76">
        <v>4068868</v>
      </c>
      <c r="F19" s="76">
        <v>3931033</v>
      </c>
      <c r="G19" s="76">
        <v>3059041</v>
      </c>
      <c r="H19" s="76">
        <v>2632073</v>
      </c>
      <c r="I19" s="76">
        <v>2155815</v>
      </c>
      <c r="J19" s="76">
        <v>1841842</v>
      </c>
      <c r="K19" s="76">
        <v>1896174</v>
      </c>
      <c r="L19" s="76">
        <v>1990400</v>
      </c>
      <c r="M19" s="76">
        <v>2526162</v>
      </c>
      <c r="N19" s="76">
        <v>3804431</v>
      </c>
      <c r="O19" s="76">
        <v>4203999</v>
      </c>
      <c r="P19" s="76">
        <v>4311490</v>
      </c>
      <c r="Q19" s="76">
        <v>3874942</v>
      </c>
      <c r="R19" s="76">
        <v>3877190</v>
      </c>
      <c r="S19" s="76">
        <v>3017312</v>
      </c>
      <c r="T19" s="76">
        <v>2596132</v>
      </c>
      <c r="U19" s="76">
        <v>2127235</v>
      </c>
      <c r="V19" s="76">
        <v>1818383</v>
      </c>
      <c r="W19" s="76">
        <v>1872253</v>
      </c>
      <c r="X19" s="76">
        <v>1965762</v>
      </c>
      <c r="Y19" s="76">
        <v>2495210</v>
      </c>
      <c r="Z19" s="76">
        <v>3757731</v>
      </c>
      <c r="AA19" s="76">
        <v>4169849</v>
      </c>
      <c r="AB19" s="76">
        <v>4277175</v>
      </c>
      <c r="AC19" s="76">
        <v>3844447</v>
      </c>
      <c r="AD19" s="76">
        <v>3847025</v>
      </c>
      <c r="AE19" s="76">
        <v>2994348</v>
      </c>
      <c r="AF19" s="76">
        <v>2576729</v>
      </c>
      <c r="AG19" s="76">
        <v>2111653</v>
      </c>
      <c r="AH19" s="76">
        <v>1805617</v>
      </c>
      <c r="AI19" s="76">
        <v>1859033</v>
      </c>
      <c r="AJ19" s="76">
        <v>1952146</v>
      </c>
      <c r="AK19" s="76">
        <v>2478183</v>
      </c>
      <c r="AL19" s="76">
        <v>3731582</v>
      </c>
      <c r="AM19" s="76">
        <v>4166030</v>
      </c>
      <c r="AN19" s="76">
        <v>4273144</v>
      </c>
      <c r="AO19" s="76">
        <v>3841476</v>
      </c>
      <c r="AP19" s="76">
        <v>3843805</v>
      </c>
      <c r="AQ19" s="76">
        <v>2992126</v>
      </c>
      <c r="AR19" s="76">
        <v>2575008</v>
      </c>
      <c r="AS19" s="76">
        <v>2110535</v>
      </c>
      <c r="AT19" s="76">
        <v>1805091</v>
      </c>
      <c r="AU19" s="76">
        <v>1858234</v>
      </c>
      <c r="AV19" s="76">
        <v>1951471</v>
      </c>
      <c r="AW19" s="76">
        <v>2477183</v>
      </c>
      <c r="AX19" s="76">
        <v>3729683</v>
      </c>
      <c r="AY19" s="76">
        <v>4166061</v>
      </c>
      <c r="AZ19" s="76">
        <v>4277006</v>
      </c>
      <c r="BA19" s="76">
        <v>3982750</v>
      </c>
      <c r="BB19" s="76">
        <v>3847034</v>
      </c>
      <c r="BC19" s="76">
        <v>2995252</v>
      </c>
      <c r="BD19" s="76">
        <v>2577761</v>
      </c>
      <c r="BE19" s="76">
        <v>2113131</v>
      </c>
      <c r="BF19" s="76">
        <v>1807340</v>
      </c>
      <c r="BG19" s="76">
        <v>1860366</v>
      </c>
      <c r="BH19" s="76">
        <v>1953716</v>
      </c>
      <c r="BI19" s="76">
        <v>2479752</v>
      </c>
      <c r="BJ19" s="76">
        <v>3733088</v>
      </c>
      <c r="BK19" s="76">
        <v>4152671</v>
      </c>
    </row>
    <row r="20" spans="1:63" x14ac:dyDescent="0.2">
      <c r="A20" s="70" t="s">
        <v>57</v>
      </c>
      <c r="B20" s="83">
        <f t="shared" ref="B20:C20" si="1">SUM(B6:B19)</f>
        <v>138005234</v>
      </c>
      <c r="C20" s="83">
        <f t="shared" si="1"/>
        <v>171951933</v>
      </c>
      <c r="D20" s="83">
        <f t="shared" ref="D20:BK20" si="2">SUM(D6:D19)</f>
        <v>162480877</v>
      </c>
      <c r="E20" s="83">
        <f t="shared" si="2"/>
        <v>145447962</v>
      </c>
      <c r="F20" s="83">
        <f t="shared" si="2"/>
        <v>131086317</v>
      </c>
      <c r="G20" s="83">
        <f t="shared" si="2"/>
        <v>100405637</v>
      </c>
      <c r="H20" s="83">
        <f t="shared" si="2"/>
        <v>70870166</v>
      </c>
      <c r="I20" s="83">
        <f t="shared" si="2"/>
        <v>54239807</v>
      </c>
      <c r="J20" s="83">
        <f t="shared" si="2"/>
        <v>45195165</v>
      </c>
      <c r="K20" s="83">
        <f t="shared" si="2"/>
        <v>44994202</v>
      </c>
      <c r="L20" s="83">
        <f t="shared" si="2"/>
        <v>53109830</v>
      </c>
      <c r="M20" s="83">
        <f t="shared" si="2"/>
        <v>89422345</v>
      </c>
      <c r="N20" s="83">
        <f t="shared" si="2"/>
        <v>138009696</v>
      </c>
      <c r="O20" s="83">
        <f t="shared" si="2"/>
        <v>171736952</v>
      </c>
      <c r="P20" s="83">
        <f t="shared" si="2"/>
        <v>163279511</v>
      </c>
      <c r="Q20" s="83">
        <f t="shared" si="2"/>
        <v>141492956</v>
      </c>
      <c r="R20" s="83">
        <f t="shared" si="2"/>
        <v>131644280</v>
      </c>
      <c r="S20" s="83">
        <f t="shared" si="2"/>
        <v>100780713</v>
      </c>
      <c r="T20" s="83">
        <f t="shared" si="2"/>
        <v>71028097</v>
      </c>
      <c r="U20" s="83">
        <f t="shared" si="2"/>
        <v>54315587</v>
      </c>
      <c r="V20" s="83">
        <f t="shared" si="2"/>
        <v>45216016</v>
      </c>
      <c r="W20" s="83">
        <f t="shared" si="2"/>
        <v>45010728</v>
      </c>
      <c r="X20" s="83">
        <f t="shared" si="2"/>
        <v>53184552</v>
      </c>
      <c r="Y20" s="83">
        <f t="shared" si="2"/>
        <v>89741894</v>
      </c>
      <c r="Z20" s="83">
        <f t="shared" si="2"/>
        <v>138692588</v>
      </c>
      <c r="AA20" s="83">
        <f t="shared" si="2"/>
        <v>172730682</v>
      </c>
      <c r="AB20" s="83">
        <f t="shared" si="2"/>
        <v>163908580</v>
      </c>
      <c r="AC20" s="83">
        <f t="shared" si="2"/>
        <v>142024831</v>
      </c>
      <c r="AD20" s="83">
        <f t="shared" si="2"/>
        <v>132096727</v>
      </c>
      <c r="AE20" s="83">
        <f t="shared" si="2"/>
        <v>101097471</v>
      </c>
      <c r="AF20" s="83">
        <f t="shared" si="2"/>
        <v>71187529</v>
      </c>
      <c r="AG20" s="83">
        <f t="shared" si="2"/>
        <v>54411108</v>
      </c>
      <c r="AH20" s="83">
        <f t="shared" si="2"/>
        <v>45269497</v>
      </c>
      <c r="AI20" s="83">
        <f t="shared" si="2"/>
        <v>45061667</v>
      </c>
      <c r="AJ20" s="83">
        <f t="shared" si="2"/>
        <v>53276934</v>
      </c>
      <c r="AK20" s="83">
        <f t="shared" si="2"/>
        <v>90012860</v>
      </c>
      <c r="AL20" s="83">
        <f t="shared" si="2"/>
        <v>139235725</v>
      </c>
      <c r="AM20" s="83">
        <f t="shared" si="2"/>
        <v>173565715</v>
      </c>
      <c r="AN20" s="83">
        <f t="shared" si="2"/>
        <v>164735790</v>
      </c>
      <c r="AO20" s="83">
        <f t="shared" si="2"/>
        <v>142737796</v>
      </c>
      <c r="AP20" s="83">
        <f t="shared" si="2"/>
        <v>132736436</v>
      </c>
      <c r="AQ20" s="83">
        <f t="shared" si="2"/>
        <v>101575482</v>
      </c>
      <c r="AR20" s="83">
        <f t="shared" si="2"/>
        <v>71494192</v>
      </c>
      <c r="AS20" s="83">
        <f t="shared" si="2"/>
        <v>54638590</v>
      </c>
      <c r="AT20" s="83">
        <f t="shared" si="2"/>
        <v>45448372</v>
      </c>
      <c r="AU20" s="83">
        <f t="shared" si="2"/>
        <v>45238902</v>
      </c>
      <c r="AV20" s="83">
        <f t="shared" si="2"/>
        <v>53498396</v>
      </c>
      <c r="AW20" s="83">
        <f t="shared" si="2"/>
        <v>90429950</v>
      </c>
      <c r="AX20" s="83">
        <f t="shared" si="2"/>
        <v>139950976</v>
      </c>
      <c r="AY20" s="83">
        <f t="shared" si="2"/>
        <v>174485487</v>
      </c>
      <c r="AZ20" s="83">
        <f t="shared" si="2"/>
        <v>165520266</v>
      </c>
      <c r="BA20" s="83">
        <f t="shared" si="2"/>
        <v>148117391</v>
      </c>
      <c r="BB20" s="83">
        <f t="shared" si="2"/>
        <v>133337439</v>
      </c>
      <c r="BC20" s="83">
        <f t="shared" si="2"/>
        <v>102028956</v>
      </c>
      <c r="BD20" s="83">
        <f t="shared" si="2"/>
        <v>71791447</v>
      </c>
      <c r="BE20" s="83">
        <f t="shared" si="2"/>
        <v>54863162</v>
      </c>
      <c r="BF20" s="83">
        <f t="shared" si="2"/>
        <v>45627423</v>
      </c>
      <c r="BG20" s="83">
        <f t="shared" si="2"/>
        <v>45415152</v>
      </c>
      <c r="BH20" s="83">
        <f t="shared" si="2"/>
        <v>53713177</v>
      </c>
      <c r="BI20" s="83">
        <f t="shared" si="2"/>
        <v>90820009</v>
      </c>
      <c r="BJ20" s="83">
        <f t="shared" si="2"/>
        <v>140611397</v>
      </c>
      <c r="BK20" s="83">
        <f t="shared" si="2"/>
        <v>175255854</v>
      </c>
    </row>
    <row r="21" spans="1:63" x14ac:dyDescent="0.2">
      <c r="A21" s="14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</row>
    <row r="22" spans="1:63" x14ac:dyDescent="0.2">
      <c r="A22" s="73" t="s">
        <v>56</v>
      </c>
      <c r="B22" s="72">
        <f t="shared" ref="B22:BK22" si="3">SUM(B7,B12)</f>
        <v>77407911</v>
      </c>
      <c r="C22" s="72">
        <f t="shared" si="3"/>
        <v>100724539</v>
      </c>
      <c r="D22" s="72">
        <f t="shared" si="3"/>
        <v>93350674</v>
      </c>
      <c r="E22" s="72">
        <f t="shared" si="3"/>
        <v>82068598</v>
      </c>
      <c r="F22" s="72">
        <f t="shared" si="3"/>
        <v>70825946</v>
      </c>
      <c r="G22" s="72">
        <f t="shared" si="3"/>
        <v>50936814</v>
      </c>
      <c r="H22" s="72">
        <f t="shared" si="3"/>
        <v>30239481</v>
      </c>
      <c r="I22" s="72">
        <f t="shared" si="3"/>
        <v>19650181</v>
      </c>
      <c r="J22" s="72">
        <f t="shared" si="3"/>
        <v>13603679</v>
      </c>
      <c r="K22" s="72">
        <f t="shared" si="3"/>
        <v>12609707</v>
      </c>
      <c r="L22" s="72">
        <f t="shared" si="3"/>
        <v>18059370</v>
      </c>
      <c r="M22" s="72">
        <f t="shared" si="3"/>
        <v>43107059</v>
      </c>
      <c r="N22" s="72">
        <f t="shared" si="3"/>
        <v>77508480</v>
      </c>
      <c r="O22" s="72">
        <f t="shared" si="3"/>
        <v>100995168</v>
      </c>
      <c r="P22" s="72">
        <f t="shared" si="3"/>
        <v>94457524</v>
      </c>
      <c r="Q22" s="72">
        <f t="shared" si="3"/>
        <v>80460447</v>
      </c>
      <c r="R22" s="72">
        <f t="shared" si="3"/>
        <v>71703960</v>
      </c>
      <c r="S22" s="72">
        <f t="shared" si="3"/>
        <v>51601945</v>
      </c>
      <c r="T22" s="72">
        <f t="shared" si="3"/>
        <v>30684181</v>
      </c>
      <c r="U22" s="72">
        <f t="shared" si="3"/>
        <v>19967815</v>
      </c>
      <c r="V22" s="72">
        <f t="shared" si="3"/>
        <v>13837038</v>
      </c>
      <c r="W22" s="72">
        <f t="shared" si="3"/>
        <v>12811601</v>
      </c>
      <c r="X22" s="72">
        <f t="shared" si="3"/>
        <v>18317822</v>
      </c>
      <c r="Y22" s="72">
        <f t="shared" si="3"/>
        <v>43681017</v>
      </c>
      <c r="Z22" s="72">
        <f t="shared" si="3"/>
        <v>78488323</v>
      </c>
      <c r="AA22" s="72">
        <f t="shared" si="3"/>
        <v>102146951</v>
      </c>
      <c r="AB22" s="72">
        <f t="shared" si="3"/>
        <v>95243296</v>
      </c>
      <c r="AC22" s="72">
        <f t="shared" si="3"/>
        <v>81136876</v>
      </c>
      <c r="AD22" s="72">
        <f t="shared" si="3"/>
        <v>72318638</v>
      </c>
      <c r="AE22" s="72">
        <f t="shared" si="3"/>
        <v>52060270</v>
      </c>
      <c r="AF22" s="72">
        <f t="shared" si="3"/>
        <v>30976884</v>
      </c>
      <c r="AG22" s="72">
        <f t="shared" si="3"/>
        <v>20170138</v>
      </c>
      <c r="AH22" s="72">
        <f t="shared" si="3"/>
        <v>13982304</v>
      </c>
      <c r="AI22" s="72">
        <f t="shared" si="3"/>
        <v>12944564</v>
      </c>
      <c r="AJ22" s="72">
        <f t="shared" si="3"/>
        <v>18496352</v>
      </c>
      <c r="AK22" s="72">
        <f t="shared" si="3"/>
        <v>44046646</v>
      </c>
      <c r="AL22" s="72">
        <f t="shared" si="3"/>
        <v>79091322</v>
      </c>
      <c r="AM22" s="72">
        <f t="shared" si="3"/>
        <v>102876750</v>
      </c>
      <c r="AN22" s="72">
        <f t="shared" si="3"/>
        <v>95915293</v>
      </c>
      <c r="AO22" s="72">
        <f t="shared" si="3"/>
        <v>81712969</v>
      </c>
      <c r="AP22" s="72">
        <f t="shared" si="3"/>
        <v>72841087</v>
      </c>
      <c r="AQ22" s="72">
        <f t="shared" si="3"/>
        <v>52450313</v>
      </c>
      <c r="AR22" s="72">
        <f t="shared" si="3"/>
        <v>31227373</v>
      </c>
      <c r="AS22" s="72">
        <f t="shared" si="3"/>
        <v>20344483</v>
      </c>
      <c r="AT22" s="72">
        <f t="shared" si="3"/>
        <v>14107526</v>
      </c>
      <c r="AU22" s="72">
        <f t="shared" si="3"/>
        <v>13053419</v>
      </c>
      <c r="AV22" s="72">
        <f t="shared" si="3"/>
        <v>18639297</v>
      </c>
      <c r="AW22" s="72">
        <f t="shared" si="3"/>
        <v>44363164</v>
      </c>
      <c r="AX22" s="72">
        <f t="shared" si="3"/>
        <v>79631479</v>
      </c>
      <c r="AY22" s="72">
        <f t="shared" si="3"/>
        <v>103576109</v>
      </c>
      <c r="AZ22" s="72">
        <f t="shared" si="3"/>
        <v>96511649</v>
      </c>
      <c r="BA22" s="72">
        <f t="shared" si="3"/>
        <v>84880372</v>
      </c>
      <c r="BB22" s="72">
        <f t="shared" si="3"/>
        <v>73316904</v>
      </c>
      <c r="BC22" s="72">
        <f t="shared" si="3"/>
        <v>52812891</v>
      </c>
      <c r="BD22" s="72">
        <f t="shared" si="3"/>
        <v>31471840</v>
      </c>
      <c r="BE22" s="72">
        <f t="shared" si="3"/>
        <v>20519923</v>
      </c>
      <c r="BF22" s="72">
        <f t="shared" si="3"/>
        <v>14234573</v>
      </c>
      <c r="BG22" s="72">
        <f t="shared" si="3"/>
        <v>13153396</v>
      </c>
      <c r="BH22" s="72">
        <f t="shared" si="3"/>
        <v>18758483</v>
      </c>
      <c r="BI22" s="72">
        <f t="shared" si="3"/>
        <v>44648188</v>
      </c>
      <c r="BJ22" s="72">
        <f t="shared" si="3"/>
        <v>80127461</v>
      </c>
      <c r="BK22" s="72">
        <f t="shared" si="3"/>
        <v>104218356</v>
      </c>
    </row>
    <row r="23" spans="1:63" x14ac:dyDescent="0.2">
      <c r="A23" s="73" t="s">
        <v>55</v>
      </c>
      <c r="B23" s="72">
        <f t="shared" ref="B23:C23" si="4">SUM(B8:B9)</f>
        <v>27377658</v>
      </c>
      <c r="C23" s="72">
        <f t="shared" si="4"/>
        <v>35090081</v>
      </c>
      <c r="D23" s="72">
        <f t="shared" ref="D23:BK23" si="5">SUM(D8:D9)</f>
        <v>33307945</v>
      </c>
      <c r="E23" s="72">
        <f t="shared" si="5"/>
        <v>29550613</v>
      </c>
      <c r="F23" s="72">
        <f t="shared" si="5"/>
        <v>26257841</v>
      </c>
      <c r="G23" s="72">
        <f t="shared" si="5"/>
        <v>19737504</v>
      </c>
      <c r="H23" s="72">
        <f t="shared" si="5"/>
        <v>13511748</v>
      </c>
      <c r="I23" s="72">
        <f t="shared" si="5"/>
        <v>10186030</v>
      </c>
      <c r="J23" s="72">
        <f t="shared" si="5"/>
        <v>8538810</v>
      </c>
      <c r="K23" s="72">
        <f t="shared" si="5"/>
        <v>9008476</v>
      </c>
      <c r="L23" s="72">
        <f t="shared" si="5"/>
        <v>10594507</v>
      </c>
      <c r="M23" s="72">
        <f t="shared" si="5"/>
        <v>17532222</v>
      </c>
      <c r="N23" s="72">
        <f t="shared" si="5"/>
        <v>27461626</v>
      </c>
      <c r="O23" s="72">
        <f t="shared" si="5"/>
        <v>35070906</v>
      </c>
      <c r="P23" s="72">
        <f t="shared" si="5"/>
        <v>33454529</v>
      </c>
      <c r="Q23" s="72">
        <f t="shared" si="5"/>
        <v>28707013</v>
      </c>
      <c r="R23" s="72">
        <f t="shared" si="5"/>
        <v>26364791</v>
      </c>
      <c r="S23" s="72">
        <f t="shared" si="5"/>
        <v>19812218</v>
      </c>
      <c r="T23" s="72">
        <f t="shared" si="5"/>
        <v>13555760</v>
      </c>
      <c r="U23" s="72">
        <f t="shared" si="5"/>
        <v>10229923</v>
      </c>
      <c r="V23" s="72">
        <f t="shared" si="5"/>
        <v>8508271</v>
      </c>
      <c r="W23" s="72">
        <f t="shared" si="5"/>
        <v>9079650</v>
      </c>
      <c r="X23" s="72">
        <f t="shared" si="5"/>
        <v>10680101</v>
      </c>
      <c r="Y23" s="72">
        <f t="shared" si="5"/>
        <v>17623574</v>
      </c>
      <c r="Z23" s="72">
        <f t="shared" si="5"/>
        <v>27560316</v>
      </c>
      <c r="AA23" s="72">
        <f t="shared" si="5"/>
        <v>35265248</v>
      </c>
      <c r="AB23" s="72">
        <f t="shared" si="5"/>
        <v>33633898</v>
      </c>
      <c r="AC23" s="72">
        <f t="shared" si="5"/>
        <v>28860434</v>
      </c>
      <c r="AD23" s="72">
        <f t="shared" si="5"/>
        <v>26507501</v>
      </c>
      <c r="AE23" s="72">
        <f t="shared" si="5"/>
        <v>19921427</v>
      </c>
      <c r="AF23" s="72">
        <f t="shared" si="5"/>
        <v>13635633</v>
      </c>
      <c r="AG23" s="72">
        <f t="shared" si="5"/>
        <v>10302035</v>
      </c>
      <c r="AH23" s="72">
        <f t="shared" si="5"/>
        <v>8576309</v>
      </c>
      <c r="AI23" s="72">
        <f t="shared" si="5"/>
        <v>9157025</v>
      </c>
      <c r="AJ23" s="72">
        <f t="shared" si="5"/>
        <v>10767349</v>
      </c>
      <c r="AK23" s="72">
        <f t="shared" si="5"/>
        <v>17758015</v>
      </c>
      <c r="AL23" s="72">
        <f t="shared" si="5"/>
        <v>27756994</v>
      </c>
      <c r="AM23" s="72">
        <f t="shared" si="5"/>
        <v>35539379</v>
      </c>
      <c r="AN23" s="72">
        <f t="shared" si="5"/>
        <v>33926809</v>
      </c>
      <c r="AO23" s="72">
        <f t="shared" si="5"/>
        <v>29112491</v>
      </c>
      <c r="AP23" s="72">
        <f t="shared" si="5"/>
        <v>26739524</v>
      </c>
      <c r="AQ23" s="72">
        <f t="shared" si="5"/>
        <v>20094800</v>
      </c>
      <c r="AR23" s="72">
        <f t="shared" si="5"/>
        <v>13753788</v>
      </c>
      <c r="AS23" s="72">
        <f t="shared" si="5"/>
        <v>10398985</v>
      </c>
      <c r="AT23" s="72">
        <f t="shared" si="5"/>
        <v>8662388</v>
      </c>
      <c r="AU23" s="72">
        <f t="shared" si="5"/>
        <v>9255544</v>
      </c>
      <c r="AV23" s="72">
        <f t="shared" si="5"/>
        <v>10886125</v>
      </c>
      <c r="AW23" s="72">
        <f t="shared" si="5"/>
        <v>17942255</v>
      </c>
      <c r="AX23" s="72">
        <f t="shared" si="5"/>
        <v>28027787</v>
      </c>
      <c r="AY23" s="72">
        <f t="shared" si="5"/>
        <v>35872052</v>
      </c>
      <c r="AZ23" s="72">
        <f t="shared" si="5"/>
        <v>34142563</v>
      </c>
      <c r="BA23" s="72">
        <f t="shared" si="5"/>
        <v>30252352</v>
      </c>
      <c r="BB23" s="72">
        <f t="shared" si="5"/>
        <v>26896214</v>
      </c>
      <c r="BC23" s="72">
        <f t="shared" si="5"/>
        <v>20201428</v>
      </c>
      <c r="BD23" s="72">
        <f t="shared" si="5"/>
        <v>13814194</v>
      </c>
      <c r="BE23" s="72">
        <f t="shared" si="5"/>
        <v>10446921</v>
      </c>
      <c r="BF23" s="72">
        <f t="shared" si="5"/>
        <v>8707797</v>
      </c>
      <c r="BG23" s="72">
        <f t="shared" si="5"/>
        <v>9320717</v>
      </c>
      <c r="BH23" s="72">
        <f t="shared" si="5"/>
        <v>10974605</v>
      </c>
      <c r="BI23" s="72">
        <f t="shared" si="5"/>
        <v>18066008</v>
      </c>
      <c r="BJ23" s="72">
        <f t="shared" si="5"/>
        <v>28209355</v>
      </c>
      <c r="BK23" s="72">
        <f t="shared" si="5"/>
        <v>36098896</v>
      </c>
    </row>
    <row r="24" spans="1:63" x14ac:dyDescent="0.2">
      <c r="A24" s="73" t="s">
        <v>54</v>
      </c>
      <c r="B24" s="72">
        <f t="shared" ref="B24:BK24" si="6">SUM(B10:B11,B15:B16)</f>
        <v>10326586</v>
      </c>
      <c r="C24" s="72">
        <f t="shared" si="6"/>
        <v>11730047</v>
      </c>
      <c r="D24" s="72">
        <f t="shared" si="6"/>
        <v>11057087</v>
      </c>
      <c r="E24" s="72">
        <f t="shared" si="6"/>
        <v>10351931</v>
      </c>
      <c r="F24" s="72">
        <f t="shared" si="6"/>
        <v>9869057</v>
      </c>
      <c r="G24" s="72">
        <f t="shared" si="6"/>
        <v>8501920</v>
      </c>
      <c r="H24" s="72">
        <f t="shared" si="6"/>
        <v>6940554</v>
      </c>
      <c r="I24" s="72">
        <f t="shared" si="6"/>
        <v>6155754</v>
      </c>
      <c r="J24" s="72">
        <f t="shared" si="6"/>
        <v>5149758</v>
      </c>
      <c r="K24" s="72">
        <f t="shared" si="6"/>
        <v>5187643</v>
      </c>
      <c r="L24" s="72">
        <f t="shared" si="6"/>
        <v>5816946</v>
      </c>
      <c r="M24" s="72">
        <f t="shared" si="6"/>
        <v>8140598</v>
      </c>
      <c r="N24" s="72">
        <f t="shared" si="6"/>
        <v>10297903</v>
      </c>
      <c r="O24" s="72">
        <f t="shared" si="6"/>
        <v>11627126</v>
      </c>
      <c r="P24" s="72">
        <f t="shared" si="6"/>
        <v>10986413</v>
      </c>
      <c r="Q24" s="72">
        <f t="shared" si="6"/>
        <v>9965776</v>
      </c>
      <c r="R24" s="72">
        <f t="shared" si="6"/>
        <v>9809613</v>
      </c>
      <c r="S24" s="72">
        <f t="shared" si="6"/>
        <v>8449557</v>
      </c>
      <c r="T24" s="72">
        <f t="shared" si="6"/>
        <v>6909283</v>
      </c>
      <c r="U24" s="72">
        <f t="shared" si="6"/>
        <v>6137828</v>
      </c>
      <c r="V24" s="72">
        <f t="shared" si="6"/>
        <v>5228598</v>
      </c>
      <c r="W24" s="72">
        <f t="shared" si="6"/>
        <v>5199596</v>
      </c>
      <c r="X24" s="72">
        <f t="shared" si="6"/>
        <v>5822188</v>
      </c>
      <c r="Y24" s="72">
        <f t="shared" si="6"/>
        <v>8102680</v>
      </c>
      <c r="Z24" s="72">
        <f t="shared" si="6"/>
        <v>10237700</v>
      </c>
      <c r="AA24" s="72">
        <f t="shared" si="6"/>
        <v>11568067</v>
      </c>
      <c r="AB24" s="72">
        <f t="shared" si="6"/>
        <v>10929470</v>
      </c>
      <c r="AC24" s="72">
        <f t="shared" si="6"/>
        <v>9916517</v>
      </c>
      <c r="AD24" s="72">
        <f t="shared" si="6"/>
        <v>9765123</v>
      </c>
      <c r="AE24" s="72">
        <f t="shared" si="6"/>
        <v>8414059</v>
      </c>
      <c r="AF24" s="72">
        <f t="shared" si="6"/>
        <v>6897828</v>
      </c>
      <c r="AG24" s="72">
        <f t="shared" si="6"/>
        <v>6140127</v>
      </c>
      <c r="AH24" s="72">
        <f t="shared" si="6"/>
        <v>5245901</v>
      </c>
      <c r="AI24" s="72">
        <f t="shared" si="6"/>
        <v>5223751</v>
      </c>
      <c r="AJ24" s="72">
        <f t="shared" si="6"/>
        <v>5838984</v>
      </c>
      <c r="AK24" s="72">
        <f t="shared" si="6"/>
        <v>8092582</v>
      </c>
      <c r="AL24" s="72">
        <f t="shared" si="6"/>
        <v>10220597</v>
      </c>
      <c r="AM24" s="72">
        <f t="shared" si="6"/>
        <v>11554042</v>
      </c>
      <c r="AN24" s="72">
        <f t="shared" si="6"/>
        <v>10924362</v>
      </c>
      <c r="AO24" s="72">
        <f t="shared" si="6"/>
        <v>9913990</v>
      </c>
      <c r="AP24" s="72">
        <f t="shared" si="6"/>
        <v>9766030</v>
      </c>
      <c r="AQ24" s="72">
        <f t="shared" si="6"/>
        <v>8416193</v>
      </c>
      <c r="AR24" s="72">
        <f t="shared" si="6"/>
        <v>6915024</v>
      </c>
      <c r="AS24" s="72">
        <f t="shared" si="6"/>
        <v>6165574</v>
      </c>
      <c r="AT24" s="72">
        <f t="shared" si="6"/>
        <v>5280766</v>
      </c>
      <c r="AU24" s="72">
        <f t="shared" si="6"/>
        <v>5266545</v>
      </c>
      <c r="AV24" s="72">
        <f t="shared" si="6"/>
        <v>5877054</v>
      </c>
      <c r="AW24" s="72">
        <f t="shared" si="6"/>
        <v>8109221</v>
      </c>
      <c r="AX24" s="72">
        <f t="shared" si="6"/>
        <v>10234733</v>
      </c>
      <c r="AY24" s="72">
        <f t="shared" si="6"/>
        <v>11556651</v>
      </c>
      <c r="AZ24" s="72">
        <f t="shared" si="6"/>
        <v>10956436</v>
      </c>
      <c r="BA24" s="72">
        <f t="shared" si="6"/>
        <v>10270875</v>
      </c>
      <c r="BB24" s="72">
        <f t="shared" si="6"/>
        <v>9787524</v>
      </c>
      <c r="BC24" s="72">
        <f t="shared" si="6"/>
        <v>8431443</v>
      </c>
      <c r="BD24" s="72">
        <f t="shared" si="6"/>
        <v>6924300</v>
      </c>
      <c r="BE24" s="72">
        <f t="shared" si="6"/>
        <v>6170792</v>
      </c>
      <c r="BF24" s="72">
        <f t="shared" si="6"/>
        <v>5287155</v>
      </c>
      <c r="BG24" s="72">
        <f t="shared" si="6"/>
        <v>5278772</v>
      </c>
      <c r="BH24" s="72">
        <f t="shared" si="6"/>
        <v>5892617</v>
      </c>
      <c r="BI24" s="72">
        <f t="shared" si="6"/>
        <v>8130307</v>
      </c>
      <c r="BJ24" s="72">
        <f t="shared" si="6"/>
        <v>10268250</v>
      </c>
      <c r="BK24" s="72">
        <f t="shared" si="6"/>
        <v>11588773</v>
      </c>
    </row>
    <row r="25" spans="1:63" x14ac:dyDescent="0.2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</row>
    <row r="26" spans="1:63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</row>
    <row r="27" spans="1:63" x14ac:dyDescent="0.2">
      <c r="A27" s="81" t="s">
        <v>63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</row>
    <row r="28" spans="1:63" x14ac:dyDescent="0.2">
      <c r="A28" s="80" t="s">
        <v>27</v>
      </c>
      <c r="B28" s="79">
        <f t="shared" ref="B28:BK28" si="7">B5</f>
        <v>43770</v>
      </c>
      <c r="C28" s="79">
        <f t="shared" si="7"/>
        <v>43800</v>
      </c>
      <c r="D28" s="79">
        <f t="shared" si="7"/>
        <v>43831</v>
      </c>
      <c r="E28" s="79">
        <f t="shared" si="7"/>
        <v>43862</v>
      </c>
      <c r="F28" s="79">
        <f t="shared" si="7"/>
        <v>43891</v>
      </c>
      <c r="G28" s="79">
        <f t="shared" si="7"/>
        <v>43922</v>
      </c>
      <c r="H28" s="79">
        <f t="shared" si="7"/>
        <v>43952</v>
      </c>
      <c r="I28" s="79">
        <f t="shared" si="7"/>
        <v>43983</v>
      </c>
      <c r="J28" s="79">
        <f t="shared" si="7"/>
        <v>44013</v>
      </c>
      <c r="K28" s="79">
        <f t="shared" si="7"/>
        <v>44044</v>
      </c>
      <c r="L28" s="79">
        <f t="shared" si="7"/>
        <v>44075</v>
      </c>
      <c r="M28" s="79">
        <f t="shared" si="7"/>
        <v>44105</v>
      </c>
      <c r="N28" s="79">
        <f t="shared" si="7"/>
        <v>44136</v>
      </c>
      <c r="O28" s="79">
        <f t="shared" si="7"/>
        <v>44166</v>
      </c>
      <c r="P28" s="79">
        <f t="shared" si="7"/>
        <v>44197</v>
      </c>
      <c r="Q28" s="79">
        <f t="shared" si="7"/>
        <v>44228</v>
      </c>
      <c r="R28" s="79">
        <f t="shared" si="7"/>
        <v>44256</v>
      </c>
      <c r="S28" s="79">
        <f t="shared" si="7"/>
        <v>44287</v>
      </c>
      <c r="T28" s="79">
        <f t="shared" si="7"/>
        <v>44317</v>
      </c>
      <c r="U28" s="79">
        <f t="shared" si="7"/>
        <v>44348</v>
      </c>
      <c r="V28" s="79">
        <f t="shared" si="7"/>
        <v>44378</v>
      </c>
      <c r="W28" s="79">
        <f t="shared" si="7"/>
        <v>44409</v>
      </c>
      <c r="X28" s="79">
        <f t="shared" si="7"/>
        <v>44440</v>
      </c>
      <c r="Y28" s="79">
        <f t="shared" si="7"/>
        <v>44470</v>
      </c>
      <c r="Z28" s="79">
        <f t="shared" si="7"/>
        <v>44501</v>
      </c>
      <c r="AA28" s="79">
        <f t="shared" si="7"/>
        <v>44531</v>
      </c>
      <c r="AB28" s="79">
        <f t="shared" si="7"/>
        <v>44562</v>
      </c>
      <c r="AC28" s="79">
        <f t="shared" si="7"/>
        <v>44593</v>
      </c>
      <c r="AD28" s="79">
        <f t="shared" si="7"/>
        <v>44621</v>
      </c>
      <c r="AE28" s="79">
        <f t="shared" si="7"/>
        <v>44652</v>
      </c>
      <c r="AF28" s="79">
        <f t="shared" si="7"/>
        <v>44682</v>
      </c>
      <c r="AG28" s="79">
        <f t="shared" si="7"/>
        <v>44713</v>
      </c>
      <c r="AH28" s="79">
        <f t="shared" si="7"/>
        <v>44743</v>
      </c>
      <c r="AI28" s="79">
        <f t="shared" si="7"/>
        <v>44774</v>
      </c>
      <c r="AJ28" s="79">
        <f t="shared" si="7"/>
        <v>44805</v>
      </c>
      <c r="AK28" s="79">
        <f t="shared" si="7"/>
        <v>44835</v>
      </c>
      <c r="AL28" s="79">
        <f t="shared" si="7"/>
        <v>44866</v>
      </c>
      <c r="AM28" s="79">
        <f t="shared" si="7"/>
        <v>44896</v>
      </c>
      <c r="AN28" s="79">
        <f t="shared" si="7"/>
        <v>44927</v>
      </c>
      <c r="AO28" s="79">
        <f t="shared" si="7"/>
        <v>44958</v>
      </c>
      <c r="AP28" s="79">
        <f t="shared" si="7"/>
        <v>44986</v>
      </c>
      <c r="AQ28" s="79">
        <f t="shared" si="7"/>
        <v>45017</v>
      </c>
      <c r="AR28" s="79">
        <f t="shared" si="7"/>
        <v>45047</v>
      </c>
      <c r="AS28" s="79">
        <f t="shared" si="7"/>
        <v>45078</v>
      </c>
      <c r="AT28" s="79">
        <f t="shared" si="7"/>
        <v>45108</v>
      </c>
      <c r="AU28" s="79">
        <f t="shared" si="7"/>
        <v>45139</v>
      </c>
      <c r="AV28" s="79">
        <f t="shared" si="7"/>
        <v>45170</v>
      </c>
      <c r="AW28" s="79">
        <f t="shared" si="7"/>
        <v>45200</v>
      </c>
      <c r="AX28" s="79">
        <f t="shared" si="7"/>
        <v>45231</v>
      </c>
      <c r="AY28" s="79">
        <f t="shared" si="7"/>
        <v>45261</v>
      </c>
      <c r="AZ28" s="79">
        <f t="shared" si="7"/>
        <v>45292</v>
      </c>
      <c r="BA28" s="79">
        <f t="shared" si="7"/>
        <v>45323</v>
      </c>
      <c r="BB28" s="79">
        <f t="shared" si="7"/>
        <v>45352</v>
      </c>
      <c r="BC28" s="79">
        <f t="shared" si="7"/>
        <v>45383</v>
      </c>
      <c r="BD28" s="79">
        <f t="shared" si="7"/>
        <v>45413</v>
      </c>
      <c r="BE28" s="79">
        <f t="shared" si="7"/>
        <v>45444</v>
      </c>
      <c r="BF28" s="79">
        <f t="shared" si="7"/>
        <v>45474</v>
      </c>
      <c r="BG28" s="79">
        <f t="shared" si="7"/>
        <v>45505</v>
      </c>
      <c r="BH28" s="79">
        <f t="shared" si="7"/>
        <v>45536</v>
      </c>
      <c r="BI28" s="79">
        <f t="shared" si="7"/>
        <v>45566</v>
      </c>
      <c r="BJ28" s="79">
        <f t="shared" si="7"/>
        <v>45597</v>
      </c>
      <c r="BK28" s="79">
        <f t="shared" si="7"/>
        <v>45627</v>
      </c>
    </row>
    <row r="29" spans="1:63" x14ac:dyDescent="0.2">
      <c r="A29" s="78">
        <v>16</v>
      </c>
      <c r="B29" s="76">
        <v>6</v>
      </c>
      <c r="C29" s="76">
        <v>6</v>
      </c>
      <c r="D29" s="76">
        <v>6</v>
      </c>
      <c r="E29" s="76">
        <v>6</v>
      </c>
      <c r="F29" s="76">
        <v>6</v>
      </c>
      <c r="G29" s="76">
        <v>6</v>
      </c>
      <c r="H29" s="76">
        <v>6</v>
      </c>
      <c r="I29" s="76">
        <v>6</v>
      </c>
      <c r="J29" s="76">
        <v>6</v>
      </c>
      <c r="K29" s="76">
        <v>6</v>
      </c>
      <c r="L29" s="76">
        <v>6</v>
      </c>
      <c r="M29" s="76">
        <v>6</v>
      </c>
      <c r="N29" s="76">
        <v>6</v>
      </c>
      <c r="O29" s="76">
        <v>6</v>
      </c>
      <c r="P29" s="76">
        <v>6</v>
      </c>
      <c r="Q29" s="76">
        <v>6</v>
      </c>
      <c r="R29" s="76">
        <v>6</v>
      </c>
      <c r="S29" s="76">
        <v>6</v>
      </c>
      <c r="T29" s="76">
        <v>6</v>
      </c>
      <c r="U29" s="76">
        <v>6</v>
      </c>
      <c r="V29" s="76">
        <v>6</v>
      </c>
      <c r="W29" s="76">
        <v>6</v>
      </c>
      <c r="X29" s="76">
        <v>6</v>
      </c>
      <c r="Y29" s="76">
        <v>6</v>
      </c>
      <c r="Z29" s="76">
        <v>6</v>
      </c>
      <c r="AA29" s="76">
        <v>6</v>
      </c>
      <c r="AB29" s="76">
        <v>6</v>
      </c>
      <c r="AC29" s="76">
        <v>6</v>
      </c>
      <c r="AD29" s="76">
        <v>6</v>
      </c>
      <c r="AE29" s="76">
        <v>6</v>
      </c>
      <c r="AF29" s="76">
        <v>6</v>
      </c>
      <c r="AG29" s="76">
        <v>6</v>
      </c>
      <c r="AH29" s="76">
        <v>6</v>
      </c>
      <c r="AI29" s="76">
        <v>6</v>
      </c>
      <c r="AJ29" s="76">
        <v>6</v>
      </c>
      <c r="AK29" s="76">
        <v>6</v>
      </c>
      <c r="AL29" s="76">
        <v>6</v>
      </c>
      <c r="AM29" s="76">
        <v>6</v>
      </c>
      <c r="AN29" s="76">
        <v>6</v>
      </c>
      <c r="AO29" s="76">
        <v>6</v>
      </c>
      <c r="AP29" s="76">
        <v>6</v>
      </c>
      <c r="AQ29" s="76">
        <v>6</v>
      </c>
      <c r="AR29" s="76">
        <v>6</v>
      </c>
      <c r="AS29" s="76">
        <v>6</v>
      </c>
      <c r="AT29" s="76">
        <v>6</v>
      </c>
      <c r="AU29" s="76">
        <v>6</v>
      </c>
      <c r="AV29" s="76">
        <v>6</v>
      </c>
      <c r="AW29" s="76">
        <v>6</v>
      </c>
      <c r="AX29" s="76">
        <v>6</v>
      </c>
      <c r="AY29" s="76">
        <v>6</v>
      </c>
      <c r="AZ29" s="76">
        <v>6</v>
      </c>
      <c r="BA29" s="76">
        <v>6</v>
      </c>
      <c r="BB29" s="76">
        <v>6</v>
      </c>
      <c r="BC29" s="76">
        <v>6</v>
      </c>
      <c r="BD29" s="76">
        <v>6</v>
      </c>
      <c r="BE29" s="76">
        <v>6</v>
      </c>
      <c r="BF29" s="76">
        <v>6</v>
      </c>
      <c r="BG29" s="76">
        <v>6</v>
      </c>
      <c r="BH29" s="76">
        <v>6</v>
      </c>
      <c r="BI29" s="76">
        <v>6</v>
      </c>
      <c r="BJ29" s="76">
        <v>6</v>
      </c>
      <c r="BK29" s="76">
        <v>6</v>
      </c>
    </row>
    <row r="30" spans="1:63" x14ac:dyDescent="0.2">
      <c r="A30" s="14">
        <v>23</v>
      </c>
      <c r="B30" s="76">
        <v>784709</v>
      </c>
      <c r="C30" s="76">
        <v>786090</v>
      </c>
      <c r="D30" s="76">
        <v>787891</v>
      </c>
      <c r="E30" s="76">
        <v>789038</v>
      </c>
      <c r="F30" s="76">
        <v>789438</v>
      </c>
      <c r="G30" s="76">
        <v>789835</v>
      </c>
      <c r="H30" s="76">
        <v>790231</v>
      </c>
      <c r="I30" s="76">
        <v>790626</v>
      </c>
      <c r="J30" s="76">
        <v>790725</v>
      </c>
      <c r="K30" s="76">
        <v>791116</v>
      </c>
      <c r="L30" s="76">
        <v>791506</v>
      </c>
      <c r="M30" s="76">
        <v>793087</v>
      </c>
      <c r="N30" s="76">
        <v>795109</v>
      </c>
      <c r="O30" s="76">
        <v>796727</v>
      </c>
      <c r="P30" s="76">
        <v>798533</v>
      </c>
      <c r="Q30" s="76">
        <v>799676</v>
      </c>
      <c r="R30" s="76">
        <v>800061</v>
      </c>
      <c r="S30" s="76">
        <v>800446</v>
      </c>
      <c r="T30" s="76">
        <v>800830</v>
      </c>
      <c r="U30" s="76">
        <v>801212</v>
      </c>
      <c r="V30" s="76">
        <v>801296</v>
      </c>
      <c r="W30" s="76">
        <v>801677</v>
      </c>
      <c r="X30" s="76">
        <v>802057</v>
      </c>
      <c r="Y30" s="76">
        <v>803643</v>
      </c>
      <c r="Z30" s="76">
        <v>805678</v>
      </c>
      <c r="AA30" s="76">
        <v>807304</v>
      </c>
      <c r="AB30" s="76">
        <v>809120</v>
      </c>
      <c r="AC30" s="76">
        <v>810265</v>
      </c>
      <c r="AD30" s="76">
        <v>810644</v>
      </c>
      <c r="AE30" s="76">
        <v>811021</v>
      </c>
      <c r="AF30" s="76">
        <v>811398</v>
      </c>
      <c r="AG30" s="76">
        <v>811775</v>
      </c>
      <c r="AH30" s="76">
        <v>811849</v>
      </c>
      <c r="AI30" s="76">
        <v>812225</v>
      </c>
      <c r="AJ30" s="76">
        <v>812600</v>
      </c>
      <c r="AK30" s="76">
        <v>814198</v>
      </c>
      <c r="AL30" s="76">
        <v>816251</v>
      </c>
      <c r="AM30" s="76">
        <v>817889</v>
      </c>
      <c r="AN30" s="76">
        <v>819720</v>
      </c>
      <c r="AO30" s="76">
        <v>820873</v>
      </c>
      <c r="AP30" s="76">
        <v>821248</v>
      </c>
      <c r="AQ30" s="76">
        <v>821624</v>
      </c>
      <c r="AR30" s="76">
        <v>821999</v>
      </c>
      <c r="AS30" s="76">
        <v>822374</v>
      </c>
      <c r="AT30" s="76">
        <v>822443</v>
      </c>
      <c r="AU30" s="76">
        <v>822818</v>
      </c>
      <c r="AV30" s="76">
        <v>823192</v>
      </c>
      <c r="AW30" s="76">
        <v>824806</v>
      </c>
      <c r="AX30" s="76">
        <v>826880</v>
      </c>
      <c r="AY30" s="76">
        <v>828535</v>
      </c>
      <c r="AZ30" s="76">
        <v>830386</v>
      </c>
      <c r="BA30" s="76">
        <v>831549</v>
      </c>
      <c r="BB30" s="76">
        <v>831925</v>
      </c>
      <c r="BC30" s="76">
        <v>832302</v>
      </c>
      <c r="BD30" s="76">
        <v>832679</v>
      </c>
      <c r="BE30" s="76">
        <v>833055</v>
      </c>
      <c r="BF30" s="76">
        <v>833122</v>
      </c>
      <c r="BG30" s="76">
        <v>833499</v>
      </c>
      <c r="BH30" s="76">
        <v>833875</v>
      </c>
      <c r="BI30" s="76">
        <v>835507</v>
      </c>
      <c r="BJ30" s="76">
        <v>837606</v>
      </c>
      <c r="BK30" s="76">
        <v>839280</v>
      </c>
    </row>
    <row r="31" spans="1:63" x14ac:dyDescent="0.2">
      <c r="A31" s="14">
        <v>31</v>
      </c>
      <c r="B31" s="76">
        <v>57237</v>
      </c>
      <c r="C31" s="76">
        <v>57394</v>
      </c>
      <c r="D31" s="76">
        <v>57486</v>
      </c>
      <c r="E31" s="76">
        <v>57547</v>
      </c>
      <c r="F31" s="76">
        <v>57574</v>
      </c>
      <c r="G31" s="76">
        <v>57534</v>
      </c>
      <c r="H31" s="76">
        <v>57490</v>
      </c>
      <c r="I31" s="76">
        <v>57437</v>
      </c>
      <c r="J31" s="76">
        <v>57389</v>
      </c>
      <c r="K31" s="76">
        <v>57342</v>
      </c>
      <c r="L31" s="76">
        <v>57321</v>
      </c>
      <c r="M31" s="76">
        <v>57383</v>
      </c>
      <c r="N31" s="76">
        <v>57535</v>
      </c>
      <c r="O31" s="76">
        <v>57666</v>
      </c>
      <c r="P31" s="76">
        <v>57741</v>
      </c>
      <c r="Q31" s="76">
        <v>57787</v>
      </c>
      <c r="R31" s="76">
        <v>57795</v>
      </c>
      <c r="S31" s="76">
        <v>57738</v>
      </c>
      <c r="T31" s="76">
        <v>57677</v>
      </c>
      <c r="U31" s="76">
        <v>57606</v>
      </c>
      <c r="V31" s="76">
        <v>57540</v>
      </c>
      <c r="W31" s="76">
        <v>57474</v>
      </c>
      <c r="X31" s="76">
        <v>57437</v>
      </c>
      <c r="Y31" s="76">
        <v>57487</v>
      </c>
      <c r="Z31" s="76">
        <v>57629</v>
      </c>
      <c r="AA31" s="76">
        <v>57755</v>
      </c>
      <c r="AB31" s="76">
        <v>57827</v>
      </c>
      <c r="AC31" s="76">
        <v>57871</v>
      </c>
      <c r="AD31" s="76">
        <v>57885</v>
      </c>
      <c r="AE31" s="76">
        <v>57832</v>
      </c>
      <c r="AF31" s="76">
        <v>57779</v>
      </c>
      <c r="AG31" s="76">
        <v>57718</v>
      </c>
      <c r="AH31" s="76">
        <v>57663</v>
      </c>
      <c r="AI31" s="76">
        <v>57613</v>
      </c>
      <c r="AJ31" s="76">
        <v>57591</v>
      </c>
      <c r="AK31" s="76">
        <v>57655</v>
      </c>
      <c r="AL31" s="76">
        <v>57813</v>
      </c>
      <c r="AM31" s="76">
        <v>57952</v>
      </c>
      <c r="AN31" s="76">
        <v>58038</v>
      </c>
      <c r="AO31" s="76">
        <v>58095</v>
      </c>
      <c r="AP31" s="76">
        <v>58118</v>
      </c>
      <c r="AQ31" s="76">
        <v>58075</v>
      </c>
      <c r="AR31" s="76">
        <v>58028</v>
      </c>
      <c r="AS31" s="76">
        <v>57973</v>
      </c>
      <c r="AT31" s="76">
        <v>57923</v>
      </c>
      <c r="AU31" s="76">
        <v>57876</v>
      </c>
      <c r="AV31" s="76">
        <v>57857</v>
      </c>
      <c r="AW31" s="76">
        <v>57924</v>
      </c>
      <c r="AX31" s="76">
        <v>58084</v>
      </c>
      <c r="AY31" s="76">
        <v>58224</v>
      </c>
      <c r="AZ31" s="76">
        <v>58298</v>
      </c>
      <c r="BA31" s="76">
        <v>58354</v>
      </c>
      <c r="BB31" s="76">
        <v>58376</v>
      </c>
      <c r="BC31" s="76">
        <v>58332</v>
      </c>
      <c r="BD31" s="76">
        <v>58286</v>
      </c>
      <c r="BE31" s="76">
        <v>58229</v>
      </c>
      <c r="BF31" s="76">
        <v>58180</v>
      </c>
      <c r="BG31" s="76">
        <v>58133</v>
      </c>
      <c r="BH31" s="76">
        <v>58115</v>
      </c>
      <c r="BI31" s="76">
        <v>58183</v>
      </c>
      <c r="BJ31" s="76">
        <v>58344</v>
      </c>
      <c r="BK31" s="76">
        <v>58487</v>
      </c>
    </row>
    <row r="32" spans="1:63" x14ac:dyDescent="0.2">
      <c r="A32" s="77" t="s">
        <v>62</v>
      </c>
      <c r="B32" s="76">
        <v>2</v>
      </c>
      <c r="C32" s="76">
        <v>2</v>
      </c>
      <c r="D32" s="76">
        <v>2</v>
      </c>
      <c r="E32" s="76">
        <v>2</v>
      </c>
      <c r="F32" s="76">
        <v>2</v>
      </c>
      <c r="G32" s="76">
        <v>2</v>
      </c>
      <c r="H32" s="76">
        <v>2</v>
      </c>
      <c r="I32" s="76">
        <v>2</v>
      </c>
      <c r="J32" s="76">
        <v>2</v>
      </c>
      <c r="K32" s="76">
        <v>2</v>
      </c>
      <c r="L32" s="76">
        <v>2</v>
      </c>
      <c r="M32" s="76">
        <v>2</v>
      </c>
      <c r="N32" s="76">
        <v>2</v>
      </c>
      <c r="O32" s="76">
        <v>2</v>
      </c>
      <c r="P32" s="76">
        <v>2</v>
      </c>
      <c r="Q32" s="76">
        <v>2</v>
      </c>
      <c r="R32" s="76">
        <v>2</v>
      </c>
      <c r="S32" s="76">
        <v>2</v>
      </c>
      <c r="T32" s="76">
        <v>2</v>
      </c>
      <c r="U32" s="76">
        <v>2</v>
      </c>
      <c r="V32" s="76">
        <v>2</v>
      </c>
      <c r="W32" s="76">
        <v>2</v>
      </c>
      <c r="X32" s="76">
        <v>2</v>
      </c>
      <c r="Y32" s="76">
        <v>2</v>
      </c>
      <c r="Z32" s="76">
        <v>2</v>
      </c>
      <c r="AA32" s="76">
        <v>2</v>
      </c>
      <c r="AB32" s="76">
        <v>2</v>
      </c>
      <c r="AC32" s="76">
        <v>2</v>
      </c>
      <c r="AD32" s="76">
        <v>2</v>
      </c>
      <c r="AE32" s="76">
        <v>2</v>
      </c>
      <c r="AF32" s="76">
        <v>2</v>
      </c>
      <c r="AG32" s="76">
        <v>2</v>
      </c>
      <c r="AH32" s="76">
        <v>2</v>
      </c>
      <c r="AI32" s="76">
        <v>2</v>
      </c>
      <c r="AJ32" s="76">
        <v>2</v>
      </c>
      <c r="AK32" s="76">
        <v>2</v>
      </c>
      <c r="AL32" s="76">
        <v>2</v>
      </c>
      <c r="AM32" s="76">
        <v>2</v>
      </c>
      <c r="AN32" s="76">
        <v>2</v>
      </c>
      <c r="AO32" s="76">
        <v>2</v>
      </c>
      <c r="AP32" s="76">
        <v>2</v>
      </c>
      <c r="AQ32" s="76">
        <v>2</v>
      </c>
      <c r="AR32" s="76">
        <v>2</v>
      </c>
      <c r="AS32" s="76">
        <v>2</v>
      </c>
      <c r="AT32" s="76">
        <v>2</v>
      </c>
      <c r="AU32" s="76">
        <v>2</v>
      </c>
      <c r="AV32" s="76">
        <v>2</v>
      </c>
      <c r="AW32" s="76">
        <v>2</v>
      </c>
      <c r="AX32" s="76">
        <v>2</v>
      </c>
      <c r="AY32" s="76">
        <v>2</v>
      </c>
      <c r="AZ32" s="76">
        <v>2</v>
      </c>
      <c r="BA32" s="76">
        <v>2</v>
      </c>
      <c r="BB32" s="76">
        <v>2</v>
      </c>
      <c r="BC32" s="76">
        <v>2</v>
      </c>
      <c r="BD32" s="76">
        <v>2</v>
      </c>
      <c r="BE32" s="76">
        <v>2</v>
      </c>
      <c r="BF32" s="76">
        <v>2</v>
      </c>
      <c r="BG32" s="76">
        <v>2</v>
      </c>
      <c r="BH32" s="76">
        <v>2</v>
      </c>
      <c r="BI32" s="76">
        <v>2</v>
      </c>
      <c r="BJ32" s="76">
        <v>2</v>
      </c>
      <c r="BK32" s="76">
        <v>2</v>
      </c>
    </row>
    <row r="33" spans="1:63" x14ac:dyDescent="0.2">
      <c r="A33" s="14">
        <v>41</v>
      </c>
      <c r="B33" s="76">
        <v>1348</v>
      </c>
      <c r="C33" s="76">
        <v>1346</v>
      </c>
      <c r="D33" s="76">
        <v>1354</v>
      </c>
      <c r="E33" s="76">
        <v>1349</v>
      </c>
      <c r="F33" s="76">
        <v>1351</v>
      </c>
      <c r="G33" s="76">
        <v>1342</v>
      </c>
      <c r="H33" s="76">
        <v>1336</v>
      </c>
      <c r="I33" s="76">
        <v>1339</v>
      </c>
      <c r="J33" s="76">
        <v>1336</v>
      </c>
      <c r="K33" s="76">
        <v>1331</v>
      </c>
      <c r="L33" s="76">
        <v>1339</v>
      </c>
      <c r="M33" s="76">
        <v>1343</v>
      </c>
      <c r="N33" s="76">
        <v>1343</v>
      </c>
      <c r="O33" s="76">
        <v>1341</v>
      </c>
      <c r="P33" s="76">
        <v>1349</v>
      </c>
      <c r="Q33" s="76">
        <v>1343</v>
      </c>
      <c r="R33" s="76">
        <v>1345</v>
      </c>
      <c r="S33" s="76">
        <v>1335</v>
      </c>
      <c r="T33" s="76">
        <v>1328</v>
      </c>
      <c r="U33" s="76">
        <v>1330</v>
      </c>
      <c r="V33" s="76">
        <v>1327</v>
      </c>
      <c r="W33" s="76">
        <v>1321</v>
      </c>
      <c r="X33" s="76">
        <v>1329</v>
      </c>
      <c r="Y33" s="76">
        <v>1332</v>
      </c>
      <c r="Z33" s="76">
        <v>1331</v>
      </c>
      <c r="AA33" s="76">
        <v>1329</v>
      </c>
      <c r="AB33" s="76">
        <v>1337</v>
      </c>
      <c r="AC33" s="76">
        <v>1332</v>
      </c>
      <c r="AD33" s="76">
        <v>1333</v>
      </c>
      <c r="AE33" s="76">
        <v>1324</v>
      </c>
      <c r="AF33" s="76">
        <v>1317</v>
      </c>
      <c r="AG33" s="76">
        <v>1320</v>
      </c>
      <c r="AH33" s="76">
        <v>1317</v>
      </c>
      <c r="AI33" s="76">
        <v>1311</v>
      </c>
      <c r="AJ33" s="76">
        <v>1320</v>
      </c>
      <c r="AK33" s="76">
        <v>1324</v>
      </c>
      <c r="AL33" s="76">
        <v>1324</v>
      </c>
      <c r="AM33" s="76">
        <v>1322</v>
      </c>
      <c r="AN33" s="76">
        <v>1330</v>
      </c>
      <c r="AO33" s="76">
        <v>1325</v>
      </c>
      <c r="AP33" s="76">
        <v>1326</v>
      </c>
      <c r="AQ33" s="76">
        <v>1317</v>
      </c>
      <c r="AR33" s="76">
        <v>1311</v>
      </c>
      <c r="AS33" s="76">
        <v>1313</v>
      </c>
      <c r="AT33" s="76">
        <v>1310</v>
      </c>
      <c r="AU33" s="76">
        <v>1304</v>
      </c>
      <c r="AV33" s="76">
        <v>1313</v>
      </c>
      <c r="AW33" s="76">
        <v>1317</v>
      </c>
      <c r="AX33" s="76">
        <v>1316</v>
      </c>
      <c r="AY33" s="76">
        <v>1315</v>
      </c>
      <c r="AZ33" s="76">
        <v>1335</v>
      </c>
      <c r="BA33" s="76">
        <v>1330</v>
      </c>
      <c r="BB33" s="76">
        <v>1332</v>
      </c>
      <c r="BC33" s="76">
        <v>1323</v>
      </c>
      <c r="BD33" s="76">
        <v>1316</v>
      </c>
      <c r="BE33" s="76">
        <v>1319</v>
      </c>
      <c r="BF33" s="76">
        <v>1316</v>
      </c>
      <c r="BG33" s="76">
        <v>1310</v>
      </c>
      <c r="BH33" s="76">
        <v>1318</v>
      </c>
      <c r="BI33" s="76">
        <v>1322</v>
      </c>
      <c r="BJ33" s="76">
        <v>1322</v>
      </c>
      <c r="BK33" s="76">
        <v>1320</v>
      </c>
    </row>
    <row r="34" spans="1:63" x14ac:dyDescent="0.2">
      <c r="A34" s="14" t="s">
        <v>61</v>
      </c>
      <c r="B34" s="76">
        <v>113</v>
      </c>
      <c r="C34" s="76">
        <v>113</v>
      </c>
      <c r="D34" s="76">
        <v>112</v>
      </c>
      <c r="E34" s="76">
        <v>112</v>
      </c>
      <c r="F34" s="76">
        <v>112</v>
      </c>
      <c r="G34" s="76">
        <v>112</v>
      </c>
      <c r="H34" s="76">
        <v>113</v>
      </c>
      <c r="I34" s="76">
        <v>113</v>
      </c>
      <c r="J34" s="76">
        <v>113</v>
      </c>
      <c r="K34" s="76">
        <v>114</v>
      </c>
      <c r="L34" s="76">
        <v>114</v>
      </c>
      <c r="M34" s="76">
        <v>114</v>
      </c>
      <c r="N34" s="76">
        <v>115</v>
      </c>
      <c r="O34" s="76">
        <v>115</v>
      </c>
      <c r="P34" s="76">
        <v>114</v>
      </c>
      <c r="Q34" s="76">
        <v>114</v>
      </c>
      <c r="R34" s="76">
        <v>114</v>
      </c>
      <c r="S34" s="76">
        <v>114</v>
      </c>
      <c r="T34" s="76">
        <v>115</v>
      </c>
      <c r="U34" s="76">
        <v>115</v>
      </c>
      <c r="V34" s="76">
        <v>115</v>
      </c>
      <c r="W34" s="76">
        <v>116</v>
      </c>
      <c r="X34" s="76">
        <v>116</v>
      </c>
      <c r="Y34" s="76">
        <v>116</v>
      </c>
      <c r="Z34" s="76">
        <v>116</v>
      </c>
      <c r="AA34" s="76">
        <v>116</v>
      </c>
      <c r="AB34" s="76">
        <v>116</v>
      </c>
      <c r="AC34" s="76">
        <v>116</v>
      </c>
      <c r="AD34" s="76">
        <v>116</v>
      </c>
      <c r="AE34" s="76">
        <v>116</v>
      </c>
      <c r="AF34" s="76">
        <v>117</v>
      </c>
      <c r="AG34" s="76">
        <v>117</v>
      </c>
      <c r="AH34" s="76">
        <v>117</v>
      </c>
      <c r="AI34" s="76">
        <v>117</v>
      </c>
      <c r="AJ34" s="76">
        <v>118</v>
      </c>
      <c r="AK34" s="76">
        <v>118</v>
      </c>
      <c r="AL34" s="76">
        <v>118</v>
      </c>
      <c r="AM34" s="76">
        <v>118</v>
      </c>
      <c r="AN34" s="76">
        <v>117</v>
      </c>
      <c r="AO34" s="76">
        <v>117</v>
      </c>
      <c r="AP34" s="76">
        <v>118</v>
      </c>
      <c r="AQ34" s="76">
        <v>118</v>
      </c>
      <c r="AR34" s="76">
        <v>118</v>
      </c>
      <c r="AS34" s="76">
        <v>119</v>
      </c>
      <c r="AT34" s="76">
        <v>119</v>
      </c>
      <c r="AU34" s="76">
        <v>119</v>
      </c>
      <c r="AV34" s="76">
        <v>120</v>
      </c>
      <c r="AW34" s="76">
        <v>120</v>
      </c>
      <c r="AX34" s="76">
        <v>120</v>
      </c>
      <c r="AY34" s="76">
        <v>120</v>
      </c>
      <c r="AZ34" s="76">
        <v>117</v>
      </c>
      <c r="BA34" s="76">
        <v>117</v>
      </c>
      <c r="BB34" s="76">
        <v>118</v>
      </c>
      <c r="BC34" s="76">
        <v>118</v>
      </c>
      <c r="BD34" s="76">
        <v>118</v>
      </c>
      <c r="BE34" s="76">
        <v>119</v>
      </c>
      <c r="BF34" s="76">
        <v>119</v>
      </c>
      <c r="BG34" s="76">
        <v>119</v>
      </c>
      <c r="BH34" s="76">
        <v>120</v>
      </c>
      <c r="BI34" s="76">
        <v>120</v>
      </c>
      <c r="BJ34" s="76">
        <v>120</v>
      </c>
      <c r="BK34" s="76">
        <v>120</v>
      </c>
    </row>
    <row r="35" spans="1:63" x14ac:dyDescent="0.2">
      <c r="A35" s="14">
        <v>53</v>
      </c>
      <c r="B35" s="76">
        <v>0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  <c r="W35" s="76">
        <v>0</v>
      </c>
      <c r="X35" s="76">
        <v>0</v>
      </c>
      <c r="Y35" s="76">
        <v>0</v>
      </c>
      <c r="Z35" s="76">
        <v>0</v>
      </c>
      <c r="AA35" s="76">
        <v>0</v>
      </c>
      <c r="AB35" s="76">
        <v>0</v>
      </c>
      <c r="AC35" s="76">
        <v>0</v>
      </c>
      <c r="AD35" s="76">
        <v>0</v>
      </c>
      <c r="AE35" s="76">
        <v>0</v>
      </c>
      <c r="AF35" s="76">
        <v>0</v>
      </c>
      <c r="AG35" s="76">
        <v>0</v>
      </c>
      <c r="AH35" s="76">
        <v>0</v>
      </c>
      <c r="AI35" s="76">
        <v>0</v>
      </c>
      <c r="AJ35" s="76">
        <v>0</v>
      </c>
      <c r="AK35" s="76">
        <v>0</v>
      </c>
      <c r="AL35" s="76">
        <v>0</v>
      </c>
      <c r="AM35" s="76">
        <v>0</v>
      </c>
      <c r="AN35" s="76">
        <v>0</v>
      </c>
      <c r="AO35" s="76">
        <v>0</v>
      </c>
      <c r="AP35" s="76">
        <v>0</v>
      </c>
      <c r="AQ35" s="76">
        <v>0</v>
      </c>
      <c r="AR35" s="76">
        <v>0</v>
      </c>
      <c r="AS35" s="76">
        <v>0</v>
      </c>
      <c r="AT35" s="76">
        <v>0</v>
      </c>
      <c r="AU35" s="76">
        <v>0</v>
      </c>
      <c r="AV35" s="76">
        <v>0</v>
      </c>
      <c r="AW35" s="76">
        <v>0</v>
      </c>
      <c r="AX35" s="76">
        <v>0</v>
      </c>
      <c r="AY35" s="76">
        <v>0</v>
      </c>
      <c r="AZ35" s="76">
        <v>0</v>
      </c>
      <c r="BA35" s="76">
        <v>0</v>
      </c>
      <c r="BB35" s="76">
        <v>0</v>
      </c>
      <c r="BC35" s="76">
        <v>0</v>
      </c>
      <c r="BD35" s="76">
        <v>0</v>
      </c>
      <c r="BE35" s="76">
        <v>0</v>
      </c>
      <c r="BF35" s="76">
        <v>0</v>
      </c>
      <c r="BG35" s="76">
        <v>0</v>
      </c>
      <c r="BH35" s="76">
        <v>0</v>
      </c>
      <c r="BI35" s="76">
        <v>0</v>
      </c>
      <c r="BJ35" s="76">
        <v>0</v>
      </c>
      <c r="BK35" s="76">
        <v>0</v>
      </c>
    </row>
    <row r="36" spans="1:63" x14ac:dyDescent="0.2">
      <c r="A36" s="14">
        <v>85</v>
      </c>
      <c r="B36" s="76">
        <v>29</v>
      </c>
      <c r="C36" s="76">
        <v>29</v>
      </c>
      <c r="D36" s="76">
        <v>29</v>
      </c>
      <c r="E36" s="76">
        <v>29</v>
      </c>
      <c r="F36" s="76">
        <v>29</v>
      </c>
      <c r="G36" s="76">
        <v>29</v>
      </c>
      <c r="H36" s="76">
        <v>30</v>
      </c>
      <c r="I36" s="76">
        <v>30</v>
      </c>
      <c r="J36" s="76">
        <v>30</v>
      </c>
      <c r="K36" s="76">
        <v>30</v>
      </c>
      <c r="L36" s="76">
        <v>30</v>
      </c>
      <c r="M36" s="76">
        <v>30</v>
      </c>
      <c r="N36" s="76">
        <v>30</v>
      </c>
      <c r="O36" s="76">
        <v>30</v>
      </c>
      <c r="P36" s="76">
        <v>30</v>
      </c>
      <c r="Q36" s="76">
        <v>30</v>
      </c>
      <c r="R36" s="76">
        <v>30</v>
      </c>
      <c r="S36" s="76">
        <v>30</v>
      </c>
      <c r="T36" s="76">
        <v>30</v>
      </c>
      <c r="U36" s="76">
        <v>30</v>
      </c>
      <c r="V36" s="76">
        <v>30</v>
      </c>
      <c r="W36" s="76">
        <v>30</v>
      </c>
      <c r="X36" s="76">
        <v>30</v>
      </c>
      <c r="Y36" s="76">
        <v>30</v>
      </c>
      <c r="Z36" s="76">
        <v>31</v>
      </c>
      <c r="AA36" s="76">
        <v>31</v>
      </c>
      <c r="AB36" s="76">
        <v>31</v>
      </c>
      <c r="AC36" s="76">
        <v>31</v>
      </c>
      <c r="AD36" s="76">
        <v>31</v>
      </c>
      <c r="AE36" s="76">
        <v>31</v>
      </c>
      <c r="AF36" s="76">
        <v>31</v>
      </c>
      <c r="AG36" s="76">
        <v>31</v>
      </c>
      <c r="AH36" s="76">
        <v>31</v>
      </c>
      <c r="AI36" s="76">
        <v>31</v>
      </c>
      <c r="AJ36" s="76">
        <v>31</v>
      </c>
      <c r="AK36" s="76">
        <v>31</v>
      </c>
      <c r="AL36" s="76">
        <v>31</v>
      </c>
      <c r="AM36" s="76">
        <v>31</v>
      </c>
      <c r="AN36" s="76">
        <v>31</v>
      </c>
      <c r="AO36" s="76">
        <v>32</v>
      </c>
      <c r="AP36" s="76">
        <v>32</v>
      </c>
      <c r="AQ36" s="76">
        <v>32</v>
      </c>
      <c r="AR36" s="76">
        <v>32</v>
      </c>
      <c r="AS36" s="76">
        <v>32</v>
      </c>
      <c r="AT36" s="76">
        <v>32</v>
      </c>
      <c r="AU36" s="76">
        <v>32</v>
      </c>
      <c r="AV36" s="76">
        <v>32</v>
      </c>
      <c r="AW36" s="76">
        <v>32</v>
      </c>
      <c r="AX36" s="76">
        <v>32</v>
      </c>
      <c r="AY36" s="76">
        <v>32</v>
      </c>
      <c r="AZ36" s="76">
        <v>31</v>
      </c>
      <c r="BA36" s="76">
        <v>31</v>
      </c>
      <c r="BB36" s="76">
        <v>31</v>
      </c>
      <c r="BC36" s="76">
        <v>31</v>
      </c>
      <c r="BD36" s="76">
        <v>31</v>
      </c>
      <c r="BE36" s="76">
        <v>31</v>
      </c>
      <c r="BF36" s="76">
        <v>31</v>
      </c>
      <c r="BG36" s="76">
        <v>31</v>
      </c>
      <c r="BH36" s="76">
        <v>31</v>
      </c>
      <c r="BI36" s="76">
        <v>31</v>
      </c>
      <c r="BJ36" s="76">
        <v>31</v>
      </c>
      <c r="BK36" s="76">
        <v>31</v>
      </c>
    </row>
    <row r="37" spans="1:63" x14ac:dyDescent="0.2">
      <c r="A37" s="14" t="s">
        <v>60</v>
      </c>
      <c r="B37" s="76">
        <v>97</v>
      </c>
      <c r="C37" s="76">
        <v>97</v>
      </c>
      <c r="D37" s="76">
        <v>98</v>
      </c>
      <c r="E37" s="76">
        <v>98</v>
      </c>
      <c r="F37" s="76">
        <v>97</v>
      </c>
      <c r="G37" s="76">
        <v>97</v>
      </c>
      <c r="H37" s="76">
        <v>97</v>
      </c>
      <c r="I37" s="76">
        <v>96</v>
      </c>
      <c r="J37" s="76">
        <v>96</v>
      </c>
      <c r="K37" s="76">
        <v>96</v>
      </c>
      <c r="L37" s="76">
        <v>96</v>
      </c>
      <c r="M37" s="76">
        <v>96</v>
      </c>
      <c r="N37" s="76">
        <v>95</v>
      </c>
      <c r="O37" s="76">
        <v>95</v>
      </c>
      <c r="P37" s="76">
        <v>96</v>
      </c>
      <c r="Q37" s="76">
        <v>96</v>
      </c>
      <c r="R37" s="76">
        <v>96</v>
      </c>
      <c r="S37" s="76">
        <v>96</v>
      </c>
      <c r="T37" s="76">
        <v>95</v>
      </c>
      <c r="U37" s="76">
        <v>95</v>
      </c>
      <c r="V37" s="76">
        <v>95</v>
      </c>
      <c r="W37" s="76">
        <v>95</v>
      </c>
      <c r="X37" s="76">
        <v>94</v>
      </c>
      <c r="Y37" s="76">
        <v>94</v>
      </c>
      <c r="Z37" s="76">
        <v>94</v>
      </c>
      <c r="AA37" s="76">
        <v>94</v>
      </c>
      <c r="AB37" s="76">
        <v>95</v>
      </c>
      <c r="AC37" s="76">
        <v>95</v>
      </c>
      <c r="AD37" s="76">
        <v>94</v>
      </c>
      <c r="AE37" s="76">
        <v>94</v>
      </c>
      <c r="AF37" s="76">
        <v>94</v>
      </c>
      <c r="AG37" s="76">
        <v>93</v>
      </c>
      <c r="AH37" s="76">
        <v>93</v>
      </c>
      <c r="AI37" s="76">
        <v>93</v>
      </c>
      <c r="AJ37" s="76">
        <v>93</v>
      </c>
      <c r="AK37" s="76">
        <v>93</v>
      </c>
      <c r="AL37" s="76">
        <v>92</v>
      </c>
      <c r="AM37" s="76">
        <v>92</v>
      </c>
      <c r="AN37" s="76">
        <v>93</v>
      </c>
      <c r="AO37" s="76">
        <v>93</v>
      </c>
      <c r="AP37" s="76">
        <v>93</v>
      </c>
      <c r="AQ37" s="76">
        <v>93</v>
      </c>
      <c r="AR37" s="76">
        <v>92</v>
      </c>
      <c r="AS37" s="76">
        <v>92</v>
      </c>
      <c r="AT37" s="76">
        <v>92</v>
      </c>
      <c r="AU37" s="76">
        <v>92</v>
      </c>
      <c r="AV37" s="76">
        <v>91</v>
      </c>
      <c r="AW37" s="76">
        <v>91</v>
      </c>
      <c r="AX37" s="76">
        <v>91</v>
      </c>
      <c r="AY37" s="76">
        <v>91</v>
      </c>
      <c r="AZ37" s="76">
        <v>93</v>
      </c>
      <c r="BA37" s="76">
        <v>93</v>
      </c>
      <c r="BB37" s="76">
        <v>93</v>
      </c>
      <c r="BC37" s="76">
        <v>93</v>
      </c>
      <c r="BD37" s="76">
        <v>92</v>
      </c>
      <c r="BE37" s="76">
        <v>92</v>
      </c>
      <c r="BF37" s="76">
        <v>92</v>
      </c>
      <c r="BG37" s="76">
        <v>92</v>
      </c>
      <c r="BH37" s="76">
        <v>91</v>
      </c>
      <c r="BI37" s="76">
        <v>91</v>
      </c>
      <c r="BJ37" s="76">
        <v>91</v>
      </c>
      <c r="BK37" s="76">
        <v>91</v>
      </c>
    </row>
    <row r="38" spans="1:63" x14ac:dyDescent="0.2">
      <c r="A38" s="14">
        <v>86</v>
      </c>
      <c r="B38" s="76">
        <v>210</v>
      </c>
      <c r="C38" s="76">
        <v>209</v>
      </c>
      <c r="D38" s="76">
        <v>208</v>
      </c>
      <c r="E38" s="76">
        <v>207</v>
      </c>
      <c r="F38" s="76">
        <v>207</v>
      </c>
      <c r="G38" s="76">
        <v>206</v>
      </c>
      <c r="H38" s="76">
        <v>205</v>
      </c>
      <c r="I38" s="76">
        <v>205</v>
      </c>
      <c r="J38" s="76">
        <v>204</v>
      </c>
      <c r="K38" s="76">
        <v>203</v>
      </c>
      <c r="L38" s="76">
        <v>203</v>
      </c>
      <c r="M38" s="76">
        <v>202</v>
      </c>
      <c r="N38" s="76">
        <v>202</v>
      </c>
      <c r="O38" s="76">
        <v>201</v>
      </c>
      <c r="P38" s="76">
        <v>201</v>
      </c>
      <c r="Q38" s="76">
        <v>200</v>
      </c>
      <c r="R38" s="76">
        <v>200</v>
      </c>
      <c r="S38" s="76">
        <v>199</v>
      </c>
      <c r="T38" s="76">
        <v>198</v>
      </c>
      <c r="U38" s="76">
        <v>197</v>
      </c>
      <c r="V38" s="76">
        <v>196</v>
      </c>
      <c r="W38" s="76">
        <v>196</v>
      </c>
      <c r="X38" s="76">
        <v>195</v>
      </c>
      <c r="Y38" s="76">
        <v>194</v>
      </c>
      <c r="Z38" s="76">
        <v>194</v>
      </c>
      <c r="AA38" s="76">
        <v>193</v>
      </c>
      <c r="AB38" s="76">
        <v>193</v>
      </c>
      <c r="AC38" s="76">
        <v>192</v>
      </c>
      <c r="AD38" s="76">
        <v>191</v>
      </c>
      <c r="AE38" s="76">
        <v>191</v>
      </c>
      <c r="AF38" s="76">
        <v>190</v>
      </c>
      <c r="AG38" s="76">
        <v>189</v>
      </c>
      <c r="AH38" s="76">
        <v>188</v>
      </c>
      <c r="AI38" s="76">
        <v>187</v>
      </c>
      <c r="AJ38" s="76">
        <v>187</v>
      </c>
      <c r="AK38" s="76">
        <v>186</v>
      </c>
      <c r="AL38" s="76">
        <v>186</v>
      </c>
      <c r="AM38" s="76">
        <v>185</v>
      </c>
      <c r="AN38" s="76">
        <v>184</v>
      </c>
      <c r="AO38" s="76">
        <v>184</v>
      </c>
      <c r="AP38" s="76">
        <v>183</v>
      </c>
      <c r="AQ38" s="76">
        <v>183</v>
      </c>
      <c r="AR38" s="76">
        <v>182</v>
      </c>
      <c r="AS38" s="76">
        <v>181</v>
      </c>
      <c r="AT38" s="76">
        <v>180</v>
      </c>
      <c r="AU38" s="76">
        <v>180</v>
      </c>
      <c r="AV38" s="76">
        <v>179</v>
      </c>
      <c r="AW38" s="76">
        <v>179</v>
      </c>
      <c r="AX38" s="76">
        <v>178</v>
      </c>
      <c r="AY38" s="76">
        <v>177</v>
      </c>
      <c r="AZ38" s="76">
        <v>179</v>
      </c>
      <c r="BA38" s="76">
        <v>178</v>
      </c>
      <c r="BB38" s="76">
        <v>178</v>
      </c>
      <c r="BC38" s="76">
        <v>177</v>
      </c>
      <c r="BD38" s="76">
        <v>177</v>
      </c>
      <c r="BE38" s="76">
        <v>176</v>
      </c>
      <c r="BF38" s="76">
        <v>175</v>
      </c>
      <c r="BG38" s="76">
        <v>174</v>
      </c>
      <c r="BH38" s="76">
        <v>174</v>
      </c>
      <c r="BI38" s="76">
        <v>173</v>
      </c>
      <c r="BJ38" s="76">
        <v>173</v>
      </c>
      <c r="BK38" s="76">
        <v>172</v>
      </c>
    </row>
    <row r="39" spans="1:63" x14ac:dyDescent="0.2">
      <c r="A39" s="14" t="s">
        <v>59</v>
      </c>
      <c r="B39" s="76">
        <v>2</v>
      </c>
      <c r="C39" s="76">
        <v>2</v>
      </c>
      <c r="D39" s="76">
        <v>2</v>
      </c>
      <c r="E39" s="76">
        <v>2</v>
      </c>
      <c r="F39" s="76">
        <v>2</v>
      </c>
      <c r="G39" s="76">
        <v>2</v>
      </c>
      <c r="H39" s="76">
        <v>2</v>
      </c>
      <c r="I39" s="76">
        <v>2</v>
      </c>
      <c r="J39" s="76">
        <v>2</v>
      </c>
      <c r="K39" s="76">
        <v>2</v>
      </c>
      <c r="L39" s="76">
        <v>2</v>
      </c>
      <c r="M39" s="76">
        <v>2</v>
      </c>
      <c r="N39" s="76">
        <v>2</v>
      </c>
      <c r="O39" s="76">
        <v>2</v>
      </c>
      <c r="P39" s="76">
        <v>2</v>
      </c>
      <c r="Q39" s="76">
        <v>2</v>
      </c>
      <c r="R39" s="76">
        <v>2</v>
      </c>
      <c r="S39" s="76">
        <v>2</v>
      </c>
      <c r="T39" s="76">
        <v>2</v>
      </c>
      <c r="U39" s="76">
        <v>2</v>
      </c>
      <c r="V39" s="76">
        <v>2</v>
      </c>
      <c r="W39" s="76">
        <v>2</v>
      </c>
      <c r="X39" s="76">
        <v>2</v>
      </c>
      <c r="Y39" s="76">
        <v>2</v>
      </c>
      <c r="Z39" s="76">
        <v>2</v>
      </c>
      <c r="AA39" s="76">
        <v>2</v>
      </c>
      <c r="AB39" s="76">
        <v>2</v>
      </c>
      <c r="AC39" s="76">
        <v>2</v>
      </c>
      <c r="AD39" s="76">
        <v>2</v>
      </c>
      <c r="AE39" s="76">
        <v>2</v>
      </c>
      <c r="AF39" s="76">
        <v>2</v>
      </c>
      <c r="AG39" s="76">
        <v>2</v>
      </c>
      <c r="AH39" s="76">
        <v>2</v>
      </c>
      <c r="AI39" s="76">
        <v>2</v>
      </c>
      <c r="AJ39" s="76">
        <v>2</v>
      </c>
      <c r="AK39" s="76">
        <v>2</v>
      </c>
      <c r="AL39" s="76">
        <v>2</v>
      </c>
      <c r="AM39" s="76">
        <v>2</v>
      </c>
      <c r="AN39" s="76">
        <v>2</v>
      </c>
      <c r="AO39" s="76">
        <v>2</v>
      </c>
      <c r="AP39" s="76">
        <v>2</v>
      </c>
      <c r="AQ39" s="76">
        <v>2</v>
      </c>
      <c r="AR39" s="76">
        <v>2</v>
      </c>
      <c r="AS39" s="76">
        <v>2</v>
      </c>
      <c r="AT39" s="76">
        <v>2</v>
      </c>
      <c r="AU39" s="76">
        <v>2</v>
      </c>
      <c r="AV39" s="76">
        <v>2</v>
      </c>
      <c r="AW39" s="76">
        <v>2</v>
      </c>
      <c r="AX39" s="76">
        <v>2</v>
      </c>
      <c r="AY39" s="76">
        <v>2</v>
      </c>
      <c r="AZ39" s="76">
        <v>2</v>
      </c>
      <c r="BA39" s="76">
        <v>2</v>
      </c>
      <c r="BB39" s="76">
        <v>2</v>
      </c>
      <c r="BC39" s="76">
        <v>2</v>
      </c>
      <c r="BD39" s="76">
        <v>2</v>
      </c>
      <c r="BE39" s="76">
        <v>2</v>
      </c>
      <c r="BF39" s="76">
        <v>2</v>
      </c>
      <c r="BG39" s="76">
        <v>2</v>
      </c>
      <c r="BH39" s="76">
        <v>2</v>
      </c>
      <c r="BI39" s="76">
        <v>2</v>
      </c>
      <c r="BJ39" s="76">
        <v>2</v>
      </c>
      <c r="BK39" s="76">
        <v>2</v>
      </c>
    </row>
    <row r="40" spans="1:63" x14ac:dyDescent="0.2">
      <c r="A40" s="14">
        <v>87</v>
      </c>
      <c r="B40" s="76">
        <v>5</v>
      </c>
      <c r="C40" s="76">
        <v>5</v>
      </c>
      <c r="D40" s="76">
        <v>5</v>
      </c>
      <c r="E40" s="76">
        <v>5</v>
      </c>
      <c r="F40" s="76">
        <v>5</v>
      </c>
      <c r="G40" s="76">
        <v>5</v>
      </c>
      <c r="H40" s="76">
        <v>5</v>
      </c>
      <c r="I40" s="76">
        <v>5</v>
      </c>
      <c r="J40" s="76">
        <v>5</v>
      </c>
      <c r="K40" s="76">
        <v>5</v>
      </c>
      <c r="L40" s="76">
        <v>5</v>
      </c>
      <c r="M40" s="76">
        <v>5</v>
      </c>
      <c r="N40" s="76">
        <v>5</v>
      </c>
      <c r="O40" s="76">
        <v>5</v>
      </c>
      <c r="P40" s="76">
        <v>5</v>
      </c>
      <c r="Q40" s="76">
        <v>5</v>
      </c>
      <c r="R40" s="76">
        <v>5</v>
      </c>
      <c r="S40" s="76">
        <v>5</v>
      </c>
      <c r="T40" s="76">
        <v>5</v>
      </c>
      <c r="U40" s="76">
        <v>5</v>
      </c>
      <c r="V40" s="76">
        <v>5</v>
      </c>
      <c r="W40" s="76">
        <v>5</v>
      </c>
      <c r="X40" s="76">
        <v>5</v>
      </c>
      <c r="Y40" s="76">
        <v>5</v>
      </c>
      <c r="Z40" s="76">
        <v>5</v>
      </c>
      <c r="AA40" s="76">
        <v>5</v>
      </c>
      <c r="AB40" s="76">
        <v>5</v>
      </c>
      <c r="AC40" s="76">
        <v>5</v>
      </c>
      <c r="AD40" s="76">
        <v>5</v>
      </c>
      <c r="AE40" s="76">
        <v>5</v>
      </c>
      <c r="AF40" s="76">
        <v>5</v>
      </c>
      <c r="AG40" s="76">
        <v>5</v>
      </c>
      <c r="AH40" s="76">
        <v>5</v>
      </c>
      <c r="AI40" s="76">
        <v>5</v>
      </c>
      <c r="AJ40" s="76">
        <v>6</v>
      </c>
      <c r="AK40" s="76">
        <v>6</v>
      </c>
      <c r="AL40" s="76">
        <v>6</v>
      </c>
      <c r="AM40" s="76">
        <v>6</v>
      </c>
      <c r="AN40" s="76">
        <v>6</v>
      </c>
      <c r="AO40" s="76">
        <v>6</v>
      </c>
      <c r="AP40" s="76">
        <v>6</v>
      </c>
      <c r="AQ40" s="76">
        <v>6</v>
      </c>
      <c r="AR40" s="76">
        <v>6</v>
      </c>
      <c r="AS40" s="76">
        <v>6</v>
      </c>
      <c r="AT40" s="76">
        <v>6</v>
      </c>
      <c r="AU40" s="76">
        <v>6</v>
      </c>
      <c r="AV40" s="76">
        <v>6</v>
      </c>
      <c r="AW40" s="76">
        <v>6</v>
      </c>
      <c r="AX40" s="76">
        <v>6</v>
      </c>
      <c r="AY40" s="76">
        <v>6</v>
      </c>
      <c r="AZ40" s="76">
        <v>5</v>
      </c>
      <c r="BA40" s="76">
        <v>5</v>
      </c>
      <c r="BB40" s="76">
        <v>5</v>
      </c>
      <c r="BC40" s="76">
        <v>5</v>
      </c>
      <c r="BD40" s="76">
        <v>5</v>
      </c>
      <c r="BE40" s="76">
        <v>5</v>
      </c>
      <c r="BF40" s="76">
        <v>6</v>
      </c>
      <c r="BG40" s="76">
        <v>6</v>
      </c>
      <c r="BH40" s="76">
        <v>6</v>
      </c>
      <c r="BI40" s="76">
        <v>6</v>
      </c>
      <c r="BJ40" s="76">
        <v>6</v>
      </c>
      <c r="BK40" s="76">
        <v>6</v>
      </c>
    </row>
    <row r="41" spans="1:63" x14ac:dyDescent="0.2">
      <c r="A41" s="14" t="s">
        <v>58</v>
      </c>
      <c r="B41" s="76">
        <v>10</v>
      </c>
      <c r="C41" s="76">
        <v>10</v>
      </c>
      <c r="D41" s="76">
        <v>10</v>
      </c>
      <c r="E41" s="76">
        <v>10</v>
      </c>
      <c r="F41" s="76">
        <v>10</v>
      </c>
      <c r="G41" s="76">
        <v>10</v>
      </c>
      <c r="H41" s="76">
        <v>10</v>
      </c>
      <c r="I41" s="76">
        <v>10</v>
      </c>
      <c r="J41" s="76">
        <v>10</v>
      </c>
      <c r="K41" s="76">
        <v>10</v>
      </c>
      <c r="L41" s="76">
        <v>10</v>
      </c>
      <c r="M41" s="76">
        <v>10</v>
      </c>
      <c r="N41" s="76">
        <v>10</v>
      </c>
      <c r="O41" s="76">
        <v>10</v>
      </c>
      <c r="P41" s="76">
        <v>10</v>
      </c>
      <c r="Q41" s="76">
        <v>10</v>
      </c>
      <c r="R41" s="76">
        <v>10</v>
      </c>
      <c r="S41" s="76">
        <v>10</v>
      </c>
      <c r="T41" s="76">
        <v>10</v>
      </c>
      <c r="U41" s="76">
        <v>9</v>
      </c>
      <c r="V41" s="76">
        <v>9</v>
      </c>
      <c r="W41" s="76">
        <v>9</v>
      </c>
      <c r="X41" s="76">
        <v>9</v>
      </c>
      <c r="Y41" s="76">
        <v>9</v>
      </c>
      <c r="Z41" s="76">
        <v>9</v>
      </c>
      <c r="AA41" s="76">
        <v>9</v>
      </c>
      <c r="AB41" s="76">
        <v>9</v>
      </c>
      <c r="AC41" s="76">
        <v>9</v>
      </c>
      <c r="AD41" s="76">
        <v>9</v>
      </c>
      <c r="AE41" s="76">
        <v>9</v>
      </c>
      <c r="AF41" s="76">
        <v>9</v>
      </c>
      <c r="AG41" s="76">
        <v>9</v>
      </c>
      <c r="AH41" s="76">
        <v>9</v>
      </c>
      <c r="AI41" s="76">
        <v>9</v>
      </c>
      <c r="AJ41" s="76">
        <v>9</v>
      </c>
      <c r="AK41" s="76">
        <v>9</v>
      </c>
      <c r="AL41" s="76">
        <v>9</v>
      </c>
      <c r="AM41" s="76">
        <v>9</v>
      </c>
      <c r="AN41" s="76">
        <v>9</v>
      </c>
      <c r="AO41" s="76">
        <v>9</v>
      </c>
      <c r="AP41" s="76">
        <v>9</v>
      </c>
      <c r="AQ41" s="76">
        <v>9</v>
      </c>
      <c r="AR41" s="76">
        <v>9</v>
      </c>
      <c r="AS41" s="76">
        <v>9</v>
      </c>
      <c r="AT41" s="76">
        <v>9</v>
      </c>
      <c r="AU41" s="76">
        <v>9</v>
      </c>
      <c r="AV41" s="76">
        <v>9</v>
      </c>
      <c r="AW41" s="76">
        <v>9</v>
      </c>
      <c r="AX41" s="76">
        <v>9</v>
      </c>
      <c r="AY41" s="76">
        <v>9</v>
      </c>
      <c r="AZ41" s="76">
        <v>9</v>
      </c>
      <c r="BA41" s="76">
        <v>9</v>
      </c>
      <c r="BB41" s="76">
        <v>9</v>
      </c>
      <c r="BC41" s="76">
        <v>9</v>
      </c>
      <c r="BD41" s="76">
        <v>9</v>
      </c>
      <c r="BE41" s="76">
        <v>9</v>
      </c>
      <c r="BF41" s="76">
        <v>9</v>
      </c>
      <c r="BG41" s="76">
        <v>9</v>
      </c>
      <c r="BH41" s="76">
        <v>9</v>
      </c>
      <c r="BI41" s="76">
        <v>9</v>
      </c>
      <c r="BJ41" s="76">
        <v>9</v>
      </c>
      <c r="BK41" s="76">
        <v>9</v>
      </c>
    </row>
    <row r="42" spans="1:63" x14ac:dyDescent="0.2">
      <c r="A42" s="14" t="s">
        <v>8</v>
      </c>
      <c r="B42" s="75">
        <v>10</v>
      </c>
      <c r="C42" s="75">
        <v>10</v>
      </c>
      <c r="D42" s="75">
        <v>10</v>
      </c>
      <c r="E42" s="75">
        <v>10</v>
      </c>
      <c r="F42" s="75">
        <v>10</v>
      </c>
      <c r="G42" s="75">
        <v>10</v>
      </c>
      <c r="H42" s="75">
        <v>10</v>
      </c>
      <c r="I42" s="75">
        <v>10</v>
      </c>
      <c r="J42" s="75">
        <v>10</v>
      </c>
      <c r="K42" s="75">
        <v>10</v>
      </c>
      <c r="L42" s="75">
        <v>10</v>
      </c>
      <c r="M42" s="75">
        <v>10</v>
      </c>
      <c r="N42" s="75">
        <v>10</v>
      </c>
      <c r="O42" s="75">
        <v>10</v>
      </c>
      <c r="P42" s="75">
        <v>10</v>
      </c>
      <c r="Q42" s="75">
        <v>10</v>
      </c>
      <c r="R42" s="75">
        <v>10</v>
      </c>
      <c r="S42" s="75">
        <v>10</v>
      </c>
      <c r="T42" s="75">
        <v>10</v>
      </c>
      <c r="U42" s="75">
        <v>10</v>
      </c>
      <c r="V42" s="75">
        <v>10</v>
      </c>
      <c r="W42" s="75">
        <v>10</v>
      </c>
      <c r="X42" s="75">
        <v>10</v>
      </c>
      <c r="Y42" s="75">
        <v>10</v>
      </c>
      <c r="Z42" s="75">
        <v>10</v>
      </c>
      <c r="AA42" s="75">
        <v>10</v>
      </c>
      <c r="AB42" s="75">
        <v>10</v>
      </c>
      <c r="AC42" s="75">
        <v>10</v>
      </c>
      <c r="AD42" s="75">
        <v>10</v>
      </c>
      <c r="AE42" s="75">
        <v>10</v>
      </c>
      <c r="AF42" s="75">
        <v>10</v>
      </c>
      <c r="AG42" s="75">
        <v>10</v>
      </c>
      <c r="AH42" s="75">
        <v>10</v>
      </c>
      <c r="AI42" s="75">
        <v>10</v>
      </c>
      <c r="AJ42" s="75">
        <v>10</v>
      </c>
      <c r="AK42" s="75">
        <v>10</v>
      </c>
      <c r="AL42" s="75">
        <v>10</v>
      </c>
      <c r="AM42" s="75">
        <v>10</v>
      </c>
      <c r="AN42" s="75">
        <v>10</v>
      </c>
      <c r="AO42" s="75">
        <v>10</v>
      </c>
      <c r="AP42" s="75">
        <v>10</v>
      </c>
      <c r="AQ42" s="75">
        <v>10</v>
      </c>
      <c r="AR42" s="75">
        <v>10</v>
      </c>
      <c r="AS42" s="75">
        <v>10</v>
      </c>
      <c r="AT42" s="75">
        <v>10</v>
      </c>
      <c r="AU42" s="75">
        <v>10</v>
      </c>
      <c r="AV42" s="75">
        <v>9</v>
      </c>
      <c r="AW42" s="75">
        <v>9</v>
      </c>
      <c r="AX42" s="75">
        <v>9</v>
      </c>
      <c r="AY42" s="75">
        <v>9</v>
      </c>
      <c r="AZ42" s="75">
        <v>10</v>
      </c>
      <c r="BA42" s="75">
        <v>10</v>
      </c>
      <c r="BB42" s="75">
        <v>10</v>
      </c>
      <c r="BC42" s="75">
        <v>10</v>
      </c>
      <c r="BD42" s="75">
        <v>10</v>
      </c>
      <c r="BE42" s="75">
        <v>10</v>
      </c>
      <c r="BF42" s="75">
        <v>10</v>
      </c>
      <c r="BG42" s="75">
        <v>10</v>
      </c>
      <c r="BH42" s="75">
        <v>9</v>
      </c>
      <c r="BI42" s="75">
        <v>9</v>
      </c>
      <c r="BJ42" s="75">
        <v>9</v>
      </c>
      <c r="BK42" s="75">
        <v>9</v>
      </c>
    </row>
    <row r="43" spans="1:63" x14ac:dyDescent="0.2">
      <c r="A43" s="73" t="s">
        <v>57</v>
      </c>
      <c r="B43" s="74">
        <f t="shared" ref="B43:BD43" si="8">SUM(B29:B42)</f>
        <v>843778</v>
      </c>
      <c r="C43" s="74">
        <f t="shared" si="8"/>
        <v>845313</v>
      </c>
      <c r="D43" s="74">
        <f t="shared" si="8"/>
        <v>847213</v>
      </c>
      <c r="E43" s="74">
        <f t="shared" si="8"/>
        <v>848415</v>
      </c>
      <c r="F43" s="74">
        <f t="shared" si="8"/>
        <v>848843</v>
      </c>
      <c r="G43" s="74">
        <f t="shared" si="8"/>
        <v>849190</v>
      </c>
      <c r="H43" s="74">
        <f t="shared" si="8"/>
        <v>849537</v>
      </c>
      <c r="I43" s="74">
        <f t="shared" si="8"/>
        <v>849881</v>
      </c>
      <c r="J43" s="74">
        <f t="shared" si="8"/>
        <v>849928</v>
      </c>
      <c r="K43" s="74">
        <f t="shared" si="8"/>
        <v>850267</v>
      </c>
      <c r="L43" s="74">
        <f t="shared" si="8"/>
        <v>850644</v>
      </c>
      <c r="M43" s="74">
        <f t="shared" si="8"/>
        <v>852290</v>
      </c>
      <c r="N43" s="74">
        <f t="shared" si="8"/>
        <v>854464</v>
      </c>
      <c r="O43" s="74">
        <f t="shared" si="8"/>
        <v>856210</v>
      </c>
      <c r="P43" s="74">
        <f t="shared" si="8"/>
        <v>858099</v>
      </c>
      <c r="Q43" s="74">
        <f t="shared" si="8"/>
        <v>859281</v>
      </c>
      <c r="R43" s="74">
        <f t="shared" si="8"/>
        <v>859676</v>
      </c>
      <c r="S43" s="74">
        <f t="shared" si="8"/>
        <v>859993</v>
      </c>
      <c r="T43" s="74">
        <f t="shared" si="8"/>
        <v>860308</v>
      </c>
      <c r="U43" s="74">
        <f t="shared" si="8"/>
        <v>860619</v>
      </c>
      <c r="V43" s="74">
        <f t="shared" si="8"/>
        <v>860633</v>
      </c>
      <c r="W43" s="74">
        <f t="shared" si="8"/>
        <v>860943</v>
      </c>
      <c r="X43" s="74">
        <f t="shared" si="8"/>
        <v>861292</v>
      </c>
      <c r="Y43" s="74">
        <f t="shared" si="8"/>
        <v>862930</v>
      </c>
      <c r="Z43" s="74">
        <f t="shared" si="8"/>
        <v>865107</v>
      </c>
      <c r="AA43" s="74">
        <f t="shared" si="8"/>
        <v>866856</v>
      </c>
      <c r="AB43" s="74">
        <f t="shared" si="8"/>
        <v>868753</v>
      </c>
      <c r="AC43" s="74">
        <f t="shared" si="8"/>
        <v>869936</v>
      </c>
      <c r="AD43" s="74">
        <f t="shared" si="8"/>
        <v>870328</v>
      </c>
      <c r="AE43" s="74">
        <f t="shared" si="8"/>
        <v>870643</v>
      </c>
      <c r="AF43" s="74">
        <f t="shared" si="8"/>
        <v>870960</v>
      </c>
      <c r="AG43" s="74">
        <f t="shared" si="8"/>
        <v>871277</v>
      </c>
      <c r="AH43" s="74">
        <f t="shared" si="8"/>
        <v>871292</v>
      </c>
      <c r="AI43" s="74">
        <f t="shared" si="8"/>
        <v>871611</v>
      </c>
      <c r="AJ43" s="74">
        <f t="shared" si="8"/>
        <v>871975</v>
      </c>
      <c r="AK43" s="74">
        <f t="shared" si="8"/>
        <v>873640</v>
      </c>
      <c r="AL43" s="74">
        <f t="shared" si="8"/>
        <v>875850</v>
      </c>
      <c r="AM43" s="74">
        <f t="shared" si="8"/>
        <v>877624</v>
      </c>
      <c r="AN43" s="74">
        <f t="shared" si="8"/>
        <v>879548</v>
      </c>
      <c r="AO43" s="74">
        <f t="shared" si="8"/>
        <v>880754</v>
      </c>
      <c r="AP43" s="74">
        <f t="shared" si="8"/>
        <v>881153</v>
      </c>
      <c r="AQ43" s="74">
        <f t="shared" si="8"/>
        <v>881477</v>
      </c>
      <c r="AR43" s="74">
        <f t="shared" si="8"/>
        <v>881797</v>
      </c>
      <c r="AS43" s="74">
        <f t="shared" si="8"/>
        <v>882119</v>
      </c>
      <c r="AT43" s="74">
        <f t="shared" si="8"/>
        <v>882134</v>
      </c>
      <c r="AU43" s="74">
        <f t="shared" si="8"/>
        <v>882456</v>
      </c>
      <c r="AV43" s="74">
        <f t="shared" si="8"/>
        <v>882818</v>
      </c>
      <c r="AW43" s="74">
        <f t="shared" si="8"/>
        <v>884503</v>
      </c>
      <c r="AX43" s="74">
        <f t="shared" si="8"/>
        <v>886735</v>
      </c>
      <c r="AY43" s="74">
        <f t="shared" si="8"/>
        <v>888528</v>
      </c>
      <c r="AZ43" s="74">
        <f t="shared" si="8"/>
        <v>890473</v>
      </c>
      <c r="BA43" s="74">
        <f t="shared" si="8"/>
        <v>891686</v>
      </c>
      <c r="BB43" s="74">
        <f t="shared" si="8"/>
        <v>892087</v>
      </c>
      <c r="BC43" s="74">
        <f t="shared" si="8"/>
        <v>892410</v>
      </c>
      <c r="BD43" s="74">
        <f t="shared" si="8"/>
        <v>892733</v>
      </c>
      <c r="BE43" s="74">
        <f t="shared" ref="BE43:BK43" si="9">SUM(BE29:BE42)</f>
        <v>893055</v>
      </c>
      <c r="BF43" s="74">
        <f t="shared" si="9"/>
        <v>893070</v>
      </c>
      <c r="BG43" s="74">
        <f t="shared" si="9"/>
        <v>893393</v>
      </c>
      <c r="BH43" s="74">
        <f t="shared" si="9"/>
        <v>893758</v>
      </c>
      <c r="BI43" s="74">
        <f t="shared" si="9"/>
        <v>895461</v>
      </c>
      <c r="BJ43" s="74">
        <f t="shared" si="9"/>
        <v>897721</v>
      </c>
      <c r="BK43" s="74">
        <f t="shared" si="9"/>
        <v>899535</v>
      </c>
    </row>
    <row r="44" spans="1:63" x14ac:dyDescent="0.2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</row>
    <row r="45" spans="1:63" x14ac:dyDescent="0.2">
      <c r="A45" s="73" t="s">
        <v>56</v>
      </c>
      <c r="B45" s="72">
        <f t="shared" ref="B45:BK45" si="10">SUM(B30,B35)</f>
        <v>784709</v>
      </c>
      <c r="C45" s="72">
        <f t="shared" si="10"/>
        <v>786090</v>
      </c>
      <c r="D45" s="72">
        <f t="shared" si="10"/>
        <v>787891</v>
      </c>
      <c r="E45" s="72">
        <f t="shared" si="10"/>
        <v>789038</v>
      </c>
      <c r="F45" s="72">
        <f t="shared" si="10"/>
        <v>789438</v>
      </c>
      <c r="G45" s="72">
        <f t="shared" si="10"/>
        <v>789835</v>
      </c>
      <c r="H45" s="72">
        <f t="shared" si="10"/>
        <v>790231</v>
      </c>
      <c r="I45" s="72">
        <f t="shared" si="10"/>
        <v>790626</v>
      </c>
      <c r="J45" s="72">
        <f t="shared" si="10"/>
        <v>790725</v>
      </c>
      <c r="K45" s="72">
        <f t="shared" si="10"/>
        <v>791116</v>
      </c>
      <c r="L45" s="72">
        <f t="shared" si="10"/>
        <v>791506</v>
      </c>
      <c r="M45" s="72">
        <f t="shared" si="10"/>
        <v>793087</v>
      </c>
      <c r="N45" s="72">
        <f t="shared" si="10"/>
        <v>795109</v>
      </c>
      <c r="O45" s="72">
        <f t="shared" si="10"/>
        <v>796727</v>
      </c>
      <c r="P45" s="72">
        <f t="shared" si="10"/>
        <v>798533</v>
      </c>
      <c r="Q45" s="72">
        <f t="shared" si="10"/>
        <v>799676</v>
      </c>
      <c r="R45" s="72">
        <f t="shared" si="10"/>
        <v>800061</v>
      </c>
      <c r="S45" s="72">
        <f t="shared" si="10"/>
        <v>800446</v>
      </c>
      <c r="T45" s="72">
        <f t="shared" si="10"/>
        <v>800830</v>
      </c>
      <c r="U45" s="72">
        <f t="shared" si="10"/>
        <v>801212</v>
      </c>
      <c r="V45" s="72">
        <f t="shared" si="10"/>
        <v>801296</v>
      </c>
      <c r="W45" s="72">
        <f t="shared" si="10"/>
        <v>801677</v>
      </c>
      <c r="X45" s="72">
        <f t="shared" si="10"/>
        <v>802057</v>
      </c>
      <c r="Y45" s="72">
        <f t="shared" si="10"/>
        <v>803643</v>
      </c>
      <c r="Z45" s="72">
        <f t="shared" si="10"/>
        <v>805678</v>
      </c>
      <c r="AA45" s="72">
        <f t="shared" si="10"/>
        <v>807304</v>
      </c>
      <c r="AB45" s="72">
        <f t="shared" si="10"/>
        <v>809120</v>
      </c>
      <c r="AC45" s="72">
        <f t="shared" si="10"/>
        <v>810265</v>
      </c>
      <c r="AD45" s="72">
        <f t="shared" si="10"/>
        <v>810644</v>
      </c>
      <c r="AE45" s="72">
        <f t="shared" si="10"/>
        <v>811021</v>
      </c>
      <c r="AF45" s="72">
        <f t="shared" si="10"/>
        <v>811398</v>
      </c>
      <c r="AG45" s="72">
        <f t="shared" si="10"/>
        <v>811775</v>
      </c>
      <c r="AH45" s="72">
        <f t="shared" si="10"/>
        <v>811849</v>
      </c>
      <c r="AI45" s="72">
        <f t="shared" si="10"/>
        <v>812225</v>
      </c>
      <c r="AJ45" s="72">
        <f t="shared" si="10"/>
        <v>812600</v>
      </c>
      <c r="AK45" s="72">
        <f t="shared" si="10"/>
        <v>814198</v>
      </c>
      <c r="AL45" s="72">
        <f t="shared" si="10"/>
        <v>816251</v>
      </c>
      <c r="AM45" s="72">
        <f t="shared" si="10"/>
        <v>817889</v>
      </c>
      <c r="AN45" s="72">
        <f t="shared" si="10"/>
        <v>819720</v>
      </c>
      <c r="AO45" s="72">
        <f t="shared" si="10"/>
        <v>820873</v>
      </c>
      <c r="AP45" s="72">
        <f t="shared" si="10"/>
        <v>821248</v>
      </c>
      <c r="AQ45" s="72">
        <f t="shared" si="10"/>
        <v>821624</v>
      </c>
      <c r="AR45" s="72">
        <f t="shared" si="10"/>
        <v>821999</v>
      </c>
      <c r="AS45" s="72">
        <f t="shared" si="10"/>
        <v>822374</v>
      </c>
      <c r="AT45" s="72">
        <f t="shared" si="10"/>
        <v>822443</v>
      </c>
      <c r="AU45" s="72">
        <f t="shared" si="10"/>
        <v>822818</v>
      </c>
      <c r="AV45" s="72">
        <f t="shared" si="10"/>
        <v>823192</v>
      </c>
      <c r="AW45" s="72">
        <f t="shared" si="10"/>
        <v>824806</v>
      </c>
      <c r="AX45" s="72">
        <f t="shared" si="10"/>
        <v>826880</v>
      </c>
      <c r="AY45" s="72">
        <f t="shared" si="10"/>
        <v>828535</v>
      </c>
      <c r="AZ45" s="72">
        <f t="shared" si="10"/>
        <v>830386</v>
      </c>
      <c r="BA45" s="72">
        <f t="shared" si="10"/>
        <v>831549</v>
      </c>
      <c r="BB45" s="72">
        <f t="shared" si="10"/>
        <v>831925</v>
      </c>
      <c r="BC45" s="72">
        <f t="shared" si="10"/>
        <v>832302</v>
      </c>
      <c r="BD45" s="72">
        <f t="shared" si="10"/>
        <v>832679</v>
      </c>
      <c r="BE45" s="72">
        <f t="shared" si="10"/>
        <v>833055</v>
      </c>
      <c r="BF45" s="72">
        <f t="shared" si="10"/>
        <v>833122</v>
      </c>
      <c r="BG45" s="72">
        <f t="shared" si="10"/>
        <v>833499</v>
      </c>
      <c r="BH45" s="72">
        <f t="shared" si="10"/>
        <v>833875</v>
      </c>
      <c r="BI45" s="72">
        <f t="shared" si="10"/>
        <v>835507</v>
      </c>
      <c r="BJ45" s="72">
        <f t="shared" si="10"/>
        <v>837606</v>
      </c>
      <c r="BK45" s="72">
        <f t="shared" si="10"/>
        <v>839280</v>
      </c>
    </row>
    <row r="46" spans="1:63" x14ac:dyDescent="0.2">
      <c r="A46" s="73" t="s">
        <v>55</v>
      </c>
      <c r="B46" s="72">
        <f t="shared" ref="B46:C46" si="11">SUM(B31:B32)</f>
        <v>57239</v>
      </c>
      <c r="C46" s="72">
        <f t="shared" si="11"/>
        <v>57396</v>
      </c>
      <c r="D46" s="72">
        <f t="shared" ref="D46:BK46" si="12">SUM(D31:D32)</f>
        <v>57488</v>
      </c>
      <c r="E46" s="72">
        <f t="shared" si="12"/>
        <v>57549</v>
      </c>
      <c r="F46" s="72">
        <f t="shared" si="12"/>
        <v>57576</v>
      </c>
      <c r="G46" s="72">
        <f t="shared" si="12"/>
        <v>57536</v>
      </c>
      <c r="H46" s="72">
        <f t="shared" si="12"/>
        <v>57492</v>
      </c>
      <c r="I46" s="72">
        <f t="shared" si="12"/>
        <v>57439</v>
      </c>
      <c r="J46" s="72">
        <f t="shared" si="12"/>
        <v>57391</v>
      </c>
      <c r="K46" s="72">
        <f t="shared" si="12"/>
        <v>57344</v>
      </c>
      <c r="L46" s="72">
        <f t="shared" si="12"/>
        <v>57323</v>
      </c>
      <c r="M46" s="72">
        <f t="shared" si="12"/>
        <v>57385</v>
      </c>
      <c r="N46" s="72">
        <f t="shared" si="12"/>
        <v>57537</v>
      </c>
      <c r="O46" s="72">
        <f t="shared" si="12"/>
        <v>57668</v>
      </c>
      <c r="P46" s="72">
        <f t="shared" si="12"/>
        <v>57743</v>
      </c>
      <c r="Q46" s="72">
        <f t="shared" si="12"/>
        <v>57789</v>
      </c>
      <c r="R46" s="72">
        <f t="shared" si="12"/>
        <v>57797</v>
      </c>
      <c r="S46" s="72">
        <f t="shared" si="12"/>
        <v>57740</v>
      </c>
      <c r="T46" s="72">
        <f t="shared" si="12"/>
        <v>57679</v>
      </c>
      <c r="U46" s="72">
        <f t="shared" si="12"/>
        <v>57608</v>
      </c>
      <c r="V46" s="72">
        <f t="shared" si="12"/>
        <v>57542</v>
      </c>
      <c r="W46" s="72">
        <f t="shared" si="12"/>
        <v>57476</v>
      </c>
      <c r="X46" s="72">
        <f t="shared" si="12"/>
        <v>57439</v>
      </c>
      <c r="Y46" s="72">
        <f t="shared" si="12"/>
        <v>57489</v>
      </c>
      <c r="Z46" s="72">
        <f t="shared" si="12"/>
        <v>57631</v>
      </c>
      <c r="AA46" s="72">
        <f t="shared" si="12"/>
        <v>57757</v>
      </c>
      <c r="AB46" s="72">
        <f t="shared" si="12"/>
        <v>57829</v>
      </c>
      <c r="AC46" s="72">
        <f t="shared" si="12"/>
        <v>57873</v>
      </c>
      <c r="AD46" s="72">
        <f t="shared" si="12"/>
        <v>57887</v>
      </c>
      <c r="AE46" s="72">
        <f t="shared" si="12"/>
        <v>57834</v>
      </c>
      <c r="AF46" s="72">
        <f t="shared" si="12"/>
        <v>57781</v>
      </c>
      <c r="AG46" s="72">
        <f t="shared" si="12"/>
        <v>57720</v>
      </c>
      <c r="AH46" s="72">
        <f t="shared" si="12"/>
        <v>57665</v>
      </c>
      <c r="AI46" s="72">
        <f t="shared" si="12"/>
        <v>57615</v>
      </c>
      <c r="AJ46" s="72">
        <f t="shared" si="12"/>
        <v>57593</v>
      </c>
      <c r="AK46" s="72">
        <f t="shared" si="12"/>
        <v>57657</v>
      </c>
      <c r="AL46" s="72">
        <f t="shared" si="12"/>
        <v>57815</v>
      </c>
      <c r="AM46" s="72">
        <f t="shared" si="12"/>
        <v>57954</v>
      </c>
      <c r="AN46" s="72">
        <f t="shared" si="12"/>
        <v>58040</v>
      </c>
      <c r="AO46" s="72">
        <f t="shared" si="12"/>
        <v>58097</v>
      </c>
      <c r="AP46" s="72">
        <f t="shared" si="12"/>
        <v>58120</v>
      </c>
      <c r="AQ46" s="72">
        <f t="shared" si="12"/>
        <v>58077</v>
      </c>
      <c r="AR46" s="72">
        <f t="shared" si="12"/>
        <v>58030</v>
      </c>
      <c r="AS46" s="72">
        <f t="shared" si="12"/>
        <v>57975</v>
      </c>
      <c r="AT46" s="72">
        <f t="shared" si="12"/>
        <v>57925</v>
      </c>
      <c r="AU46" s="72">
        <f t="shared" si="12"/>
        <v>57878</v>
      </c>
      <c r="AV46" s="72">
        <f t="shared" si="12"/>
        <v>57859</v>
      </c>
      <c r="AW46" s="72">
        <f t="shared" si="12"/>
        <v>57926</v>
      </c>
      <c r="AX46" s="72">
        <f t="shared" si="12"/>
        <v>58086</v>
      </c>
      <c r="AY46" s="72">
        <f t="shared" si="12"/>
        <v>58226</v>
      </c>
      <c r="AZ46" s="72">
        <f t="shared" si="12"/>
        <v>58300</v>
      </c>
      <c r="BA46" s="72">
        <f t="shared" si="12"/>
        <v>58356</v>
      </c>
      <c r="BB46" s="72">
        <f t="shared" si="12"/>
        <v>58378</v>
      </c>
      <c r="BC46" s="72">
        <f t="shared" si="12"/>
        <v>58334</v>
      </c>
      <c r="BD46" s="72">
        <f t="shared" si="12"/>
        <v>58288</v>
      </c>
      <c r="BE46" s="72">
        <f t="shared" si="12"/>
        <v>58231</v>
      </c>
      <c r="BF46" s="72">
        <f t="shared" si="12"/>
        <v>58182</v>
      </c>
      <c r="BG46" s="72">
        <f t="shared" si="12"/>
        <v>58135</v>
      </c>
      <c r="BH46" s="72">
        <f t="shared" si="12"/>
        <v>58117</v>
      </c>
      <c r="BI46" s="72">
        <f t="shared" si="12"/>
        <v>58185</v>
      </c>
      <c r="BJ46" s="72">
        <f t="shared" si="12"/>
        <v>58346</v>
      </c>
      <c r="BK46" s="72">
        <f t="shared" si="12"/>
        <v>58489</v>
      </c>
    </row>
    <row r="47" spans="1:63" x14ac:dyDescent="0.2">
      <c r="A47" s="73" t="s">
        <v>54</v>
      </c>
      <c r="B47" s="72">
        <f t="shared" ref="B47:BK47" si="13">SUM(B33:B34,B38:B39)</f>
        <v>1673</v>
      </c>
      <c r="C47" s="72">
        <f t="shared" si="13"/>
        <v>1670</v>
      </c>
      <c r="D47" s="72">
        <f t="shared" si="13"/>
        <v>1676</v>
      </c>
      <c r="E47" s="72">
        <f t="shared" si="13"/>
        <v>1670</v>
      </c>
      <c r="F47" s="72">
        <f t="shared" si="13"/>
        <v>1672</v>
      </c>
      <c r="G47" s="72">
        <f t="shared" si="13"/>
        <v>1662</v>
      </c>
      <c r="H47" s="72">
        <f t="shared" si="13"/>
        <v>1656</v>
      </c>
      <c r="I47" s="72">
        <f t="shared" si="13"/>
        <v>1659</v>
      </c>
      <c r="J47" s="72">
        <f t="shared" si="13"/>
        <v>1655</v>
      </c>
      <c r="K47" s="72">
        <f t="shared" si="13"/>
        <v>1650</v>
      </c>
      <c r="L47" s="72">
        <f t="shared" si="13"/>
        <v>1658</v>
      </c>
      <c r="M47" s="72">
        <f t="shared" si="13"/>
        <v>1661</v>
      </c>
      <c r="N47" s="72">
        <f t="shared" si="13"/>
        <v>1662</v>
      </c>
      <c r="O47" s="72">
        <f t="shared" si="13"/>
        <v>1659</v>
      </c>
      <c r="P47" s="72">
        <f t="shared" si="13"/>
        <v>1666</v>
      </c>
      <c r="Q47" s="72">
        <f t="shared" si="13"/>
        <v>1659</v>
      </c>
      <c r="R47" s="72">
        <f t="shared" si="13"/>
        <v>1661</v>
      </c>
      <c r="S47" s="72">
        <f t="shared" si="13"/>
        <v>1650</v>
      </c>
      <c r="T47" s="72">
        <f t="shared" si="13"/>
        <v>1643</v>
      </c>
      <c r="U47" s="72">
        <f t="shared" si="13"/>
        <v>1644</v>
      </c>
      <c r="V47" s="72">
        <f t="shared" si="13"/>
        <v>1640</v>
      </c>
      <c r="W47" s="72">
        <f t="shared" si="13"/>
        <v>1635</v>
      </c>
      <c r="X47" s="72">
        <f t="shared" si="13"/>
        <v>1642</v>
      </c>
      <c r="Y47" s="72">
        <f t="shared" si="13"/>
        <v>1644</v>
      </c>
      <c r="Z47" s="72">
        <f t="shared" si="13"/>
        <v>1643</v>
      </c>
      <c r="AA47" s="72">
        <f t="shared" si="13"/>
        <v>1640</v>
      </c>
      <c r="AB47" s="72">
        <f t="shared" si="13"/>
        <v>1648</v>
      </c>
      <c r="AC47" s="72">
        <f t="shared" si="13"/>
        <v>1642</v>
      </c>
      <c r="AD47" s="72">
        <f t="shared" si="13"/>
        <v>1642</v>
      </c>
      <c r="AE47" s="72">
        <f t="shared" si="13"/>
        <v>1633</v>
      </c>
      <c r="AF47" s="72">
        <f t="shared" si="13"/>
        <v>1626</v>
      </c>
      <c r="AG47" s="72">
        <f t="shared" si="13"/>
        <v>1628</v>
      </c>
      <c r="AH47" s="72">
        <f t="shared" si="13"/>
        <v>1624</v>
      </c>
      <c r="AI47" s="72">
        <f t="shared" si="13"/>
        <v>1617</v>
      </c>
      <c r="AJ47" s="72">
        <f t="shared" si="13"/>
        <v>1627</v>
      </c>
      <c r="AK47" s="72">
        <f t="shared" si="13"/>
        <v>1630</v>
      </c>
      <c r="AL47" s="72">
        <f t="shared" si="13"/>
        <v>1630</v>
      </c>
      <c r="AM47" s="72">
        <f t="shared" si="13"/>
        <v>1627</v>
      </c>
      <c r="AN47" s="72">
        <f t="shared" si="13"/>
        <v>1633</v>
      </c>
      <c r="AO47" s="72">
        <f t="shared" si="13"/>
        <v>1628</v>
      </c>
      <c r="AP47" s="72">
        <f t="shared" si="13"/>
        <v>1629</v>
      </c>
      <c r="AQ47" s="72">
        <f t="shared" si="13"/>
        <v>1620</v>
      </c>
      <c r="AR47" s="72">
        <f t="shared" si="13"/>
        <v>1613</v>
      </c>
      <c r="AS47" s="72">
        <f t="shared" si="13"/>
        <v>1615</v>
      </c>
      <c r="AT47" s="72">
        <f t="shared" si="13"/>
        <v>1611</v>
      </c>
      <c r="AU47" s="72">
        <f t="shared" si="13"/>
        <v>1605</v>
      </c>
      <c r="AV47" s="72">
        <f t="shared" si="13"/>
        <v>1614</v>
      </c>
      <c r="AW47" s="72">
        <f t="shared" si="13"/>
        <v>1618</v>
      </c>
      <c r="AX47" s="72">
        <f t="shared" si="13"/>
        <v>1616</v>
      </c>
      <c r="AY47" s="72">
        <f t="shared" si="13"/>
        <v>1614</v>
      </c>
      <c r="AZ47" s="72">
        <f t="shared" si="13"/>
        <v>1633</v>
      </c>
      <c r="BA47" s="72">
        <f t="shared" si="13"/>
        <v>1627</v>
      </c>
      <c r="BB47" s="72">
        <f t="shared" si="13"/>
        <v>1630</v>
      </c>
      <c r="BC47" s="72">
        <f t="shared" si="13"/>
        <v>1620</v>
      </c>
      <c r="BD47" s="72">
        <f t="shared" si="13"/>
        <v>1613</v>
      </c>
      <c r="BE47" s="72">
        <f t="shared" si="13"/>
        <v>1616</v>
      </c>
      <c r="BF47" s="72">
        <f t="shared" si="13"/>
        <v>1612</v>
      </c>
      <c r="BG47" s="72">
        <f t="shared" si="13"/>
        <v>1605</v>
      </c>
      <c r="BH47" s="72">
        <f t="shared" si="13"/>
        <v>1614</v>
      </c>
      <c r="BI47" s="72">
        <f t="shared" si="13"/>
        <v>1617</v>
      </c>
      <c r="BJ47" s="72">
        <f t="shared" si="13"/>
        <v>1617</v>
      </c>
      <c r="BK47" s="72">
        <f t="shared" si="13"/>
        <v>1614</v>
      </c>
    </row>
    <row r="49" spans="1:4" x14ac:dyDescent="0.2">
      <c r="A49" s="70" t="s">
        <v>66</v>
      </c>
      <c r="D49" s="71"/>
    </row>
    <row r="50" spans="1:4" x14ac:dyDescent="0.2">
      <c r="D50" s="71"/>
    </row>
    <row r="51" spans="1:4" x14ac:dyDescent="0.2">
      <c r="D51" s="71"/>
    </row>
    <row r="54" spans="1:4" x14ac:dyDescent="0.2">
      <c r="D54" s="71"/>
    </row>
    <row r="58" spans="1:4" x14ac:dyDescent="0.2">
      <c r="A58" s="14"/>
      <c r="B58" s="14"/>
      <c r="C58" s="14"/>
      <c r="D58" s="71"/>
    </row>
    <row r="59" spans="1:4" x14ac:dyDescent="0.2">
      <c r="A59" s="14"/>
      <c r="B59" s="14"/>
      <c r="C59" s="14"/>
      <c r="D59" s="71"/>
    </row>
    <row r="60" spans="1:4" x14ac:dyDescent="0.2">
      <c r="D60" s="71"/>
    </row>
    <row r="61" spans="1:4" x14ac:dyDescent="0.2">
      <c r="A61" s="14"/>
      <c r="B61" s="14"/>
      <c r="C61" s="14"/>
      <c r="D61" s="71"/>
    </row>
    <row r="62" spans="1:4" x14ac:dyDescent="0.2">
      <c r="A62" s="14"/>
      <c r="B62" s="14"/>
      <c r="C62" s="14"/>
      <c r="D62" s="71"/>
    </row>
    <row r="63" spans="1:4" x14ac:dyDescent="0.2">
      <c r="A63" s="14"/>
      <c r="B63" s="14"/>
      <c r="C63" s="14"/>
      <c r="D63" s="71"/>
    </row>
    <row r="64" spans="1:4" x14ac:dyDescent="0.2">
      <c r="A64" s="14"/>
      <c r="B64" s="14"/>
      <c r="C64" s="14"/>
      <c r="D64" s="71"/>
    </row>
    <row r="65" spans="1:4" x14ac:dyDescent="0.2">
      <c r="A65" s="14"/>
      <c r="B65" s="14"/>
      <c r="C65" s="14"/>
      <c r="D65" s="71"/>
    </row>
    <row r="66" spans="1:4" x14ac:dyDescent="0.2">
      <c r="A66" s="14"/>
      <c r="B66" s="14"/>
      <c r="C66" s="14"/>
      <c r="D66" s="71"/>
    </row>
    <row r="67" spans="1:4" x14ac:dyDescent="0.2">
      <c r="A67" s="14"/>
      <c r="B67" s="14"/>
      <c r="C67" s="14"/>
      <c r="D67" s="71"/>
    </row>
    <row r="68" spans="1:4" x14ac:dyDescent="0.2">
      <c r="D68" s="71"/>
    </row>
    <row r="70" spans="1:4" x14ac:dyDescent="0.2">
      <c r="D70" s="71"/>
    </row>
    <row r="71" spans="1:4" x14ac:dyDescent="0.2">
      <c r="D71" s="7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2CA37AC-0260-42AB-9CA6-6913616C63F9}"/>
</file>

<file path=customXml/itemProps2.xml><?xml version="1.0" encoding="utf-8"?>
<ds:datastoreItem xmlns:ds="http://schemas.openxmlformats.org/officeDocument/2006/customXml" ds:itemID="{3E4D4BB6-C715-4BC6-9FBA-288ADBAF9176}"/>
</file>

<file path=customXml/itemProps3.xml><?xml version="1.0" encoding="utf-8"?>
<ds:datastoreItem xmlns:ds="http://schemas.openxmlformats.org/officeDocument/2006/customXml" ds:itemID="{93B6510A-0FCE-451B-99EC-693DCA8E05C3}"/>
</file>

<file path=customXml/itemProps4.xml><?xml version="1.0" encoding="utf-8"?>
<ds:datastoreItem xmlns:ds="http://schemas.openxmlformats.org/officeDocument/2006/customXml" ds:itemID="{6F6E214D-A854-413E-BDCA-A83A599C5C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6-2020 PGA Balance</vt:lpstr>
      <vt:lpstr>PGA F2019 Revenue </vt:lpstr>
      <vt:lpstr>106 Rates</vt:lpstr>
      <vt:lpstr>F2019 Forecast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Free, Susan</cp:lastModifiedBy>
  <dcterms:created xsi:type="dcterms:W3CDTF">2020-04-27T22:29:57Z</dcterms:created>
  <dcterms:modified xsi:type="dcterms:W3CDTF">2020-04-28T23:11:44Z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