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esktop\BR\"/>
    </mc:Choice>
  </mc:AlternateContent>
  <xr:revisionPtr revIDLastSave="0" documentId="13_ncr:1_{D6698663-848C-4690-9ABB-811B0F5DDF8B}" xr6:coauthVersionLast="41" xr6:coauthVersionMax="41" xr10:uidLastSave="{00000000-0000-0000-0000-000000000000}"/>
  <bookViews>
    <workbookView xWindow="28690" yWindow="-110" windowWidth="29020" windowHeight="15820" xr2:uid="{00000000-000D-0000-FFFF-FFFF00000000}"/>
  </bookViews>
  <sheets>
    <sheet name="Redacted" sheetId="8" r:id="rId1"/>
    <sheet name="Chelan" sheetId="1" r:id="rId2"/>
    <sheet name="White River" sheetId="2" r:id="rId3"/>
    <sheet name="LSR" sheetId="3" r:id="rId4"/>
    <sheet name="LSR BPA LGIA" sheetId="4" r:id="rId5"/>
    <sheet name="LSR Carrying Charge" sheetId="5" r:id="rId6"/>
    <sheet name="BPA transmission (R)" sheetId="6" r:id="rId7"/>
    <sheet name="Mint Farm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1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xlnm._FilterDatabase" localSheetId="6" hidden="1">'BPA transmission (R)'!$C$5:$Q$258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six6" localSheetId="1" hidden="1">{#N/A,#N/A,FALSE,"CRPT";#N/A,#N/A,FALSE,"TREND";#N/A,#N/A,FALSE,"%Curve"}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1" hidden="1">{#N/A,#N/A,FALSE,"schA"}</definedName>
    <definedName name="_www1" localSheetId="0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ntrol" localSheetId="0" hidden="1">{"'Sheet1'!$A$1:$J$121"}</definedName>
    <definedName name="HTML_Control" hidden="1">{"'Sheet1'!$A$1:$J$121"}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1" hidden="1">{#N/A,#N/A,FALSE,"schA"}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1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1" hidden="1">{#N/A,#N/A,FALSE,"Summ";#N/A,#N/A,FALSE,"General"}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0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1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localSheetId="0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" hidden="1">{#N/A,#N/A,FALSE,"schA"}</definedName>
    <definedName name="www" localSheetId="0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1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7" l="1"/>
  <c r="G56" i="7" s="1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28" i="7"/>
  <c r="H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L13" i="7" s="1"/>
  <c r="E13" i="7"/>
  <c r="E14" i="7" s="1"/>
  <c r="K56" i="7" l="1"/>
  <c r="G57" i="7"/>
  <c r="I28" i="7"/>
  <c r="L14" i="7"/>
  <c r="H29" i="7"/>
  <c r="E15" i="7"/>
  <c r="F8" i="3"/>
  <c r="O370" i="5"/>
  <c r="O369" i="5"/>
  <c r="O368" i="5"/>
  <c r="O367" i="5"/>
  <c r="O366" i="5"/>
  <c r="O365" i="5"/>
  <c r="O364" i="5"/>
  <c r="O363" i="5"/>
  <c r="O362" i="5"/>
  <c r="O361" i="5"/>
  <c r="O360" i="5"/>
  <c r="O359" i="5"/>
  <c r="O358" i="5"/>
  <c r="O357" i="5"/>
  <c r="O356" i="5"/>
  <c r="O355" i="5"/>
  <c r="O354" i="5"/>
  <c r="O353" i="5"/>
  <c r="O352" i="5"/>
  <c r="O351" i="5"/>
  <c r="O350" i="5"/>
  <c r="O34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H82" i="5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78" i="5"/>
  <c r="H79" i="5" s="1"/>
  <c r="H80" i="5" s="1"/>
  <c r="H81" i="5" s="1"/>
  <c r="H77" i="5"/>
  <c r="M76" i="5"/>
  <c r="M75" i="5"/>
  <c r="M74" i="5"/>
  <c r="M56" i="5"/>
  <c r="J56" i="5"/>
  <c r="U55" i="5"/>
  <c r="N55" i="5"/>
  <c r="M55" i="5"/>
  <c r="D44" i="5"/>
  <c r="D39" i="5"/>
  <c r="D40" i="5" s="1"/>
  <c r="D41" i="5" s="1"/>
  <c r="D42" i="5" s="1"/>
  <c r="F37" i="5"/>
  <c r="F38" i="5" s="1"/>
  <c r="D37" i="5"/>
  <c r="D36" i="5"/>
  <c r="D25" i="5"/>
  <c r="D26" i="5" s="1"/>
  <c r="D27" i="5" s="1"/>
  <c r="D28" i="5" s="1"/>
  <c r="D29" i="5" s="1"/>
  <c r="D30" i="5" s="1"/>
  <c r="D31" i="5" s="1"/>
  <c r="D32" i="5" s="1"/>
  <c r="D33" i="5" s="1"/>
  <c r="D22" i="5"/>
  <c r="D19" i="5"/>
  <c r="D20" i="5" s="1"/>
  <c r="D18" i="5"/>
  <c r="D12" i="5"/>
  <c r="D13" i="5" s="1"/>
  <c r="D14" i="5" s="1"/>
  <c r="D15" i="5" s="1"/>
  <c r="D16" i="5" s="1"/>
  <c r="N11" i="5"/>
  <c r="N12" i="5" s="1"/>
  <c r="N299" i="4"/>
  <c r="D299" i="4"/>
  <c r="C299" i="4"/>
  <c r="B298" i="4"/>
  <c r="B297" i="4"/>
  <c r="B296" i="4"/>
  <c r="O295" i="4"/>
  <c r="B295" i="4"/>
  <c r="O294" i="4"/>
  <c r="B294" i="4"/>
  <c r="O293" i="4"/>
  <c r="B293" i="4"/>
  <c r="O292" i="4"/>
  <c r="B292" i="4"/>
  <c r="O291" i="4"/>
  <c r="B291" i="4"/>
  <c r="O290" i="4"/>
  <c r="B290" i="4"/>
  <c r="H289" i="4"/>
  <c r="B289" i="4"/>
  <c r="H288" i="4"/>
  <c r="B288" i="4" s="1"/>
  <c r="H287" i="4"/>
  <c r="B287" i="4" s="1"/>
  <c r="H286" i="4"/>
  <c r="B286" i="4"/>
  <c r="H285" i="4"/>
  <c r="B285" i="4" s="1"/>
  <c r="H284" i="4"/>
  <c r="B284" i="4"/>
  <c r="H283" i="4"/>
  <c r="B283" i="4" s="1"/>
  <c r="H282" i="4"/>
  <c r="B282" i="4" s="1"/>
  <c r="H281" i="4"/>
  <c r="B281" i="4" s="1"/>
  <c r="H280" i="4"/>
  <c r="B280" i="4"/>
  <c r="H279" i="4"/>
  <c r="B279" i="4" s="1"/>
  <c r="H278" i="4"/>
  <c r="B278" i="4"/>
  <c r="H277" i="4"/>
  <c r="B277" i="4" s="1"/>
  <c r="H276" i="4"/>
  <c r="B276" i="4"/>
  <c r="H275" i="4"/>
  <c r="B275" i="4" s="1"/>
  <c r="H274" i="4"/>
  <c r="B274" i="4" s="1"/>
  <c r="H273" i="4"/>
  <c r="B273" i="4" s="1"/>
  <c r="H272" i="4"/>
  <c r="B272" i="4"/>
  <c r="H271" i="4"/>
  <c r="B271" i="4" s="1"/>
  <c r="H270" i="4"/>
  <c r="B270" i="4"/>
  <c r="H269" i="4"/>
  <c r="B269" i="4" s="1"/>
  <c r="H268" i="4"/>
  <c r="B268" i="4"/>
  <c r="H267" i="4"/>
  <c r="B267" i="4" s="1"/>
  <c r="H266" i="4"/>
  <c r="B266" i="4" s="1"/>
  <c r="H265" i="4"/>
  <c r="B265" i="4" s="1"/>
  <c r="H264" i="4"/>
  <c r="B264" i="4"/>
  <c r="H263" i="4"/>
  <c r="B263" i="4" s="1"/>
  <c r="H262" i="4"/>
  <c r="B262" i="4"/>
  <c r="H261" i="4"/>
  <c r="B261" i="4" s="1"/>
  <c r="H260" i="4"/>
  <c r="B260" i="4"/>
  <c r="H259" i="4"/>
  <c r="B259" i="4" s="1"/>
  <c r="H258" i="4"/>
  <c r="B258" i="4" s="1"/>
  <c r="H257" i="4"/>
  <c r="B257" i="4" s="1"/>
  <c r="H256" i="4"/>
  <c r="B256" i="4"/>
  <c r="H255" i="4"/>
  <c r="B255" i="4" s="1"/>
  <c r="H254" i="4"/>
  <c r="B254" i="4"/>
  <c r="H253" i="4"/>
  <c r="B253" i="4" s="1"/>
  <c r="H252" i="4"/>
  <c r="B252" i="4"/>
  <c r="H251" i="4"/>
  <c r="B251" i="4" s="1"/>
  <c r="H250" i="4"/>
  <c r="B250" i="4" s="1"/>
  <c r="H249" i="4"/>
  <c r="B249" i="4" s="1"/>
  <c r="H248" i="4"/>
  <c r="B248" i="4"/>
  <c r="H247" i="4"/>
  <c r="B247" i="4" s="1"/>
  <c r="H246" i="4"/>
  <c r="B246" i="4"/>
  <c r="H245" i="4"/>
  <c r="B245" i="4" s="1"/>
  <c r="H244" i="4"/>
  <c r="B244" i="4"/>
  <c r="H243" i="4"/>
  <c r="B243" i="4" s="1"/>
  <c r="H242" i="4"/>
  <c r="B242" i="4" s="1"/>
  <c r="H241" i="4"/>
  <c r="B241" i="4" s="1"/>
  <c r="H240" i="4"/>
  <c r="B240" i="4"/>
  <c r="H239" i="4"/>
  <c r="B239" i="4" s="1"/>
  <c r="H238" i="4"/>
  <c r="B238" i="4"/>
  <c r="H237" i="4"/>
  <c r="B237" i="4" s="1"/>
  <c r="H236" i="4"/>
  <c r="B236" i="4"/>
  <c r="H235" i="4"/>
  <c r="B235" i="4" s="1"/>
  <c r="H234" i="4"/>
  <c r="B234" i="4" s="1"/>
  <c r="H233" i="4"/>
  <c r="B233" i="4" s="1"/>
  <c r="H232" i="4"/>
  <c r="B232" i="4"/>
  <c r="H231" i="4"/>
  <c r="B231" i="4" s="1"/>
  <c r="H230" i="4"/>
  <c r="B230" i="4"/>
  <c r="H229" i="4"/>
  <c r="B229" i="4" s="1"/>
  <c r="H228" i="4"/>
  <c r="B228" i="4"/>
  <c r="H227" i="4"/>
  <c r="B227" i="4" s="1"/>
  <c r="H226" i="4"/>
  <c r="B226" i="4" s="1"/>
  <c r="H225" i="4"/>
  <c r="B225" i="4" s="1"/>
  <c r="H224" i="4"/>
  <c r="B224" i="4"/>
  <c r="H223" i="4"/>
  <c r="B223" i="4" s="1"/>
  <c r="H222" i="4"/>
  <c r="B222" i="4"/>
  <c r="H221" i="4"/>
  <c r="B221" i="4" s="1"/>
  <c r="H220" i="4"/>
  <c r="B220" i="4"/>
  <c r="H219" i="4"/>
  <c r="B219" i="4" s="1"/>
  <c r="H218" i="4"/>
  <c r="B218" i="4" s="1"/>
  <c r="H217" i="4"/>
  <c r="B217" i="4" s="1"/>
  <c r="H216" i="4"/>
  <c r="B216" i="4"/>
  <c r="H215" i="4"/>
  <c r="B215" i="4" s="1"/>
  <c r="H214" i="4"/>
  <c r="B214" i="4"/>
  <c r="H213" i="4"/>
  <c r="B213" i="4" s="1"/>
  <c r="H212" i="4"/>
  <c r="B212" i="4"/>
  <c r="H211" i="4"/>
  <c r="B211" i="4" s="1"/>
  <c r="H210" i="4"/>
  <c r="B210" i="4" s="1"/>
  <c r="H209" i="4"/>
  <c r="B209" i="4" s="1"/>
  <c r="H208" i="4"/>
  <c r="B208" i="4"/>
  <c r="H207" i="4"/>
  <c r="B207" i="4" s="1"/>
  <c r="H206" i="4"/>
  <c r="B206" i="4"/>
  <c r="H205" i="4"/>
  <c r="B205" i="4" s="1"/>
  <c r="H204" i="4"/>
  <c r="B204" i="4"/>
  <c r="H203" i="4"/>
  <c r="B203" i="4" s="1"/>
  <c r="H202" i="4"/>
  <c r="B202" i="4" s="1"/>
  <c r="H201" i="4"/>
  <c r="B201" i="4" s="1"/>
  <c r="H200" i="4"/>
  <c r="B200" i="4"/>
  <c r="H199" i="4"/>
  <c r="B199" i="4" s="1"/>
  <c r="H198" i="4"/>
  <c r="B198" i="4"/>
  <c r="H197" i="4"/>
  <c r="B197" i="4" s="1"/>
  <c r="H196" i="4"/>
  <c r="B196" i="4"/>
  <c r="H195" i="4"/>
  <c r="B195" i="4" s="1"/>
  <c r="H194" i="4"/>
  <c r="B194" i="4" s="1"/>
  <c r="H193" i="4"/>
  <c r="B193" i="4" s="1"/>
  <c r="H192" i="4"/>
  <c r="B192" i="4"/>
  <c r="H191" i="4"/>
  <c r="B191" i="4" s="1"/>
  <c r="H190" i="4"/>
  <c r="B190" i="4"/>
  <c r="H189" i="4"/>
  <c r="B189" i="4" s="1"/>
  <c r="H188" i="4"/>
  <c r="B188" i="4"/>
  <c r="H187" i="4"/>
  <c r="B187" i="4" s="1"/>
  <c r="H186" i="4"/>
  <c r="B186" i="4" s="1"/>
  <c r="H185" i="4"/>
  <c r="B185" i="4" s="1"/>
  <c r="H184" i="4"/>
  <c r="B184" i="4"/>
  <c r="H183" i="4"/>
  <c r="B183" i="4" s="1"/>
  <c r="H182" i="4"/>
  <c r="B182" i="4"/>
  <c r="H181" i="4"/>
  <c r="B181" i="4" s="1"/>
  <c r="H180" i="4"/>
  <c r="B180" i="4"/>
  <c r="H179" i="4"/>
  <c r="B179" i="4" s="1"/>
  <c r="H178" i="4"/>
  <c r="B178" i="4" s="1"/>
  <c r="H177" i="4"/>
  <c r="B177" i="4" s="1"/>
  <c r="H176" i="4"/>
  <c r="B176" i="4"/>
  <c r="H175" i="4"/>
  <c r="B175" i="4" s="1"/>
  <c r="H174" i="4"/>
  <c r="B174" i="4"/>
  <c r="H173" i="4"/>
  <c r="B173" i="4" s="1"/>
  <c r="H172" i="4"/>
  <c r="B172" i="4"/>
  <c r="H171" i="4"/>
  <c r="B171" i="4" s="1"/>
  <c r="H170" i="4"/>
  <c r="B170" i="4"/>
  <c r="H169" i="4"/>
  <c r="B169" i="4" s="1"/>
  <c r="H168" i="4"/>
  <c r="B168" i="4" s="1"/>
  <c r="H167" i="4"/>
  <c r="B167" i="4"/>
  <c r="H166" i="4"/>
  <c r="B166" i="4" s="1"/>
  <c r="H165" i="4"/>
  <c r="B165" i="4" s="1"/>
  <c r="H164" i="4"/>
  <c r="B164" i="4"/>
  <c r="H163" i="4"/>
  <c r="B163" i="4" s="1"/>
  <c r="H162" i="4"/>
  <c r="B162" i="4" s="1"/>
  <c r="H161" i="4"/>
  <c r="B161" i="4" s="1"/>
  <c r="H160" i="4"/>
  <c r="B160" i="4" s="1"/>
  <c r="H159" i="4"/>
  <c r="B159" i="4"/>
  <c r="H158" i="4"/>
  <c r="B158" i="4" s="1"/>
  <c r="H157" i="4"/>
  <c r="B157" i="4" s="1"/>
  <c r="H156" i="4"/>
  <c r="B156" i="4" s="1"/>
  <c r="H155" i="4"/>
  <c r="B155" i="4"/>
  <c r="H154" i="4"/>
  <c r="B154" i="4" s="1"/>
  <c r="H153" i="4"/>
  <c r="B153" i="4" s="1"/>
  <c r="H152" i="4"/>
  <c r="B152" i="4"/>
  <c r="H151" i="4"/>
  <c r="B151" i="4" s="1"/>
  <c r="H150" i="4"/>
  <c r="B150" i="4"/>
  <c r="H149" i="4"/>
  <c r="B149" i="4" s="1"/>
  <c r="H148" i="4"/>
  <c r="B148" i="4"/>
  <c r="H147" i="4"/>
  <c r="B147" i="4" s="1"/>
  <c r="H146" i="4"/>
  <c r="B146" i="4" s="1"/>
  <c r="H145" i="4"/>
  <c r="B145" i="4" s="1"/>
  <c r="H144" i="4"/>
  <c r="B144" i="4" s="1"/>
  <c r="H143" i="4"/>
  <c r="B143" i="4"/>
  <c r="H142" i="4"/>
  <c r="B142" i="4" s="1"/>
  <c r="H141" i="4"/>
  <c r="B141" i="4" s="1"/>
  <c r="H140" i="4"/>
  <c r="B140" i="4"/>
  <c r="H139" i="4"/>
  <c r="B139" i="4" s="1"/>
  <c r="H138" i="4"/>
  <c r="B138" i="4" s="1"/>
  <c r="H137" i="4"/>
  <c r="B137" i="4" s="1"/>
  <c r="H136" i="4"/>
  <c r="B136" i="4" s="1"/>
  <c r="H135" i="4"/>
  <c r="B135" i="4"/>
  <c r="H134" i="4"/>
  <c r="B134" i="4" s="1"/>
  <c r="H133" i="4"/>
  <c r="B133" i="4" s="1"/>
  <c r="H132" i="4"/>
  <c r="B132" i="4"/>
  <c r="H131" i="4"/>
  <c r="B131" i="4" s="1"/>
  <c r="H130" i="4"/>
  <c r="B130" i="4" s="1"/>
  <c r="H129" i="4"/>
  <c r="B129" i="4" s="1"/>
  <c r="H128" i="4"/>
  <c r="B128" i="4" s="1"/>
  <c r="H127" i="4"/>
  <c r="B127" i="4"/>
  <c r="H126" i="4"/>
  <c r="B126" i="4" s="1"/>
  <c r="H125" i="4"/>
  <c r="B125" i="4" s="1"/>
  <c r="H124" i="4"/>
  <c r="B124" i="4"/>
  <c r="H123" i="4"/>
  <c r="B123" i="4" s="1"/>
  <c r="H122" i="4"/>
  <c r="B122" i="4" s="1"/>
  <c r="H121" i="4"/>
  <c r="B121" i="4" s="1"/>
  <c r="H120" i="4"/>
  <c r="B120" i="4" s="1"/>
  <c r="H119" i="4"/>
  <c r="B119" i="4" s="1"/>
  <c r="H118" i="4"/>
  <c r="B118" i="4" s="1"/>
  <c r="H117" i="4"/>
  <c r="B117" i="4"/>
  <c r="H116" i="4"/>
  <c r="B116" i="4"/>
  <c r="H115" i="4"/>
  <c r="B115" i="4" s="1"/>
  <c r="H114" i="4"/>
  <c r="B114" i="4" s="1"/>
  <c r="H113" i="4"/>
  <c r="B113" i="4"/>
  <c r="H112" i="4"/>
  <c r="B112" i="4" s="1"/>
  <c r="H111" i="4"/>
  <c r="B111" i="4" s="1"/>
  <c r="H110" i="4"/>
  <c r="B110" i="4" s="1"/>
  <c r="H109" i="4"/>
  <c r="B109" i="4" s="1"/>
  <c r="H108" i="4"/>
  <c r="B108" i="4" s="1"/>
  <c r="H107" i="4"/>
  <c r="B107" i="4"/>
  <c r="H106" i="4"/>
  <c r="B106" i="4" s="1"/>
  <c r="H105" i="4"/>
  <c r="B105" i="4"/>
  <c r="H104" i="4"/>
  <c r="B104" i="4" s="1"/>
  <c r="H103" i="4"/>
  <c r="B103" i="4"/>
  <c r="H102" i="4"/>
  <c r="B102" i="4" s="1"/>
  <c r="H101" i="4"/>
  <c r="B101" i="4" s="1"/>
  <c r="H100" i="4"/>
  <c r="B100" i="4" s="1"/>
  <c r="H99" i="4"/>
  <c r="B99" i="4"/>
  <c r="H98" i="4"/>
  <c r="B98" i="4" s="1"/>
  <c r="H97" i="4"/>
  <c r="B97" i="4"/>
  <c r="H96" i="4"/>
  <c r="B96" i="4" s="1"/>
  <c r="H95" i="4"/>
  <c r="B95" i="4" s="1"/>
  <c r="H94" i="4"/>
  <c r="B94" i="4" s="1"/>
  <c r="H93" i="4"/>
  <c r="B93" i="4" s="1"/>
  <c r="H92" i="4"/>
  <c r="B92" i="4" s="1"/>
  <c r="H91" i="4"/>
  <c r="B91" i="4"/>
  <c r="H90" i="4"/>
  <c r="B90" i="4" s="1"/>
  <c r="H89" i="4"/>
  <c r="B89" i="4"/>
  <c r="H88" i="4"/>
  <c r="B88" i="4" s="1"/>
  <c r="H87" i="4"/>
  <c r="B87" i="4" s="1"/>
  <c r="H86" i="4"/>
  <c r="B86" i="4" s="1"/>
  <c r="H85" i="4"/>
  <c r="B85" i="4" s="1"/>
  <c r="H84" i="4"/>
  <c r="B84" i="4" s="1"/>
  <c r="H83" i="4"/>
  <c r="B83" i="4"/>
  <c r="H82" i="4"/>
  <c r="B82" i="4" s="1"/>
  <c r="H81" i="4"/>
  <c r="B81" i="4"/>
  <c r="H80" i="4"/>
  <c r="B80" i="4" s="1"/>
  <c r="H79" i="4"/>
  <c r="B79" i="4" s="1"/>
  <c r="H78" i="4"/>
  <c r="B78" i="4" s="1"/>
  <c r="H77" i="4"/>
  <c r="B77" i="4" s="1"/>
  <c r="H76" i="4"/>
  <c r="B76" i="4" s="1"/>
  <c r="H75" i="4"/>
  <c r="B75" i="4"/>
  <c r="H74" i="4"/>
  <c r="B74" i="4" s="1"/>
  <c r="H73" i="4"/>
  <c r="B73" i="4"/>
  <c r="H72" i="4"/>
  <c r="B72" i="4" s="1"/>
  <c r="H71" i="4"/>
  <c r="B71" i="4" s="1"/>
  <c r="H70" i="4"/>
  <c r="B70" i="4" s="1"/>
  <c r="H69" i="4"/>
  <c r="B69" i="4" s="1"/>
  <c r="K68" i="4"/>
  <c r="B68" i="4" s="1"/>
  <c r="K67" i="4"/>
  <c r="B67" i="4"/>
  <c r="K66" i="4"/>
  <c r="B66" i="4" s="1"/>
  <c r="K65" i="4"/>
  <c r="B65" i="4"/>
  <c r="K64" i="4"/>
  <c r="B64" i="4" s="1"/>
  <c r="K63" i="4"/>
  <c r="B63" i="4"/>
  <c r="K62" i="4"/>
  <c r="B62" i="4" s="1"/>
  <c r="K61" i="4"/>
  <c r="B61" i="4" s="1"/>
  <c r="K60" i="4"/>
  <c r="B60" i="4" s="1"/>
  <c r="K59" i="4"/>
  <c r="B59" i="4" s="1"/>
  <c r="K58" i="4"/>
  <c r="B58" i="4" s="1"/>
  <c r="K57" i="4"/>
  <c r="B57" i="4"/>
  <c r="K56" i="4"/>
  <c r="B56" i="4"/>
  <c r="K55" i="4"/>
  <c r="B55" i="4"/>
  <c r="K54" i="4"/>
  <c r="H53" i="4"/>
  <c r="B53" i="4"/>
  <c r="H52" i="4"/>
  <c r="B52" i="4" s="1"/>
  <c r="H51" i="4"/>
  <c r="B51" i="4"/>
  <c r="H50" i="4"/>
  <c r="B50" i="4" s="1"/>
  <c r="H49" i="4"/>
  <c r="B49" i="4" s="1"/>
  <c r="H48" i="4"/>
  <c r="B48" i="4" s="1"/>
  <c r="H47" i="4"/>
  <c r="B47" i="4"/>
  <c r="H46" i="4"/>
  <c r="B46" i="4" s="1"/>
  <c r="H45" i="4"/>
  <c r="B45" i="4"/>
  <c r="H44" i="4"/>
  <c r="B44" i="4" s="1"/>
  <c r="H43" i="4"/>
  <c r="B43" i="4"/>
  <c r="H42" i="4"/>
  <c r="B42" i="4" s="1"/>
  <c r="H41" i="4"/>
  <c r="B41" i="4" s="1"/>
  <c r="H40" i="4"/>
  <c r="B40" i="4" s="1"/>
  <c r="H39" i="4"/>
  <c r="B39" i="4"/>
  <c r="H38" i="4"/>
  <c r="B38" i="4" s="1"/>
  <c r="H37" i="4"/>
  <c r="B37" i="4"/>
  <c r="H36" i="4"/>
  <c r="B36" i="4" s="1"/>
  <c r="H35" i="4"/>
  <c r="B35" i="4"/>
  <c r="H34" i="4"/>
  <c r="B34" i="4" s="1"/>
  <c r="H33" i="4"/>
  <c r="B33" i="4" s="1"/>
  <c r="H32" i="4"/>
  <c r="H31" i="4"/>
  <c r="B31" i="4"/>
  <c r="E30" i="4"/>
  <c r="B30" i="4" s="1"/>
  <c r="E29" i="4"/>
  <c r="B29" i="4"/>
  <c r="E28" i="4"/>
  <c r="B28" i="4" s="1"/>
  <c r="E27" i="4"/>
  <c r="B27" i="4"/>
  <c r="E26" i="4"/>
  <c r="B26" i="4" s="1"/>
  <c r="E25" i="4"/>
  <c r="B25" i="4" s="1"/>
  <c r="E24" i="4"/>
  <c r="B24" i="4"/>
  <c r="E23" i="4"/>
  <c r="B23" i="4" s="1"/>
  <c r="E22" i="4"/>
  <c r="B22" i="4" s="1"/>
  <c r="E21" i="4"/>
  <c r="B21" i="4" s="1"/>
  <c r="E20" i="4"/>
  <c r="B20" i="4"/>
  <c r="E19" i="4"/>
  <c r="B19" i="4" s="1"/>
  <c r="E18" i="4"/>
  <c r="B18" i="4" s="1"/>
  <c r="E17" i="4"/>
  <c r="B17" i="4" s="1"/>
  <c r="E16" i="4"/>
  <c r="B16" i="4" s="1"/>
  <c r="E15" i="4"/>
  <c r="B15" i="4" s="1"/>
  <c r="E14" i="4"/>
  <c r="B14" i="4" s="1"/>
  <c r="E13" i="4"/>
  <c r="B13" i="4" s="1"/>
  <c r="E12" i="4"/>
  <c r="B12" i="4" s="1"/>
  <c r="E11" i="4"/>
  <c r="B11" i="4" s="1"/>
  <c r="E10" i="4"/>
  <c r="B10" i="4"/>
  <c r="P9" i="4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E9" i="4"/>
  <c r="B9" i="4" s="1"/>
  <c r="P8" i="4"/>
  <c r="M8" i="4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F8" i="4"/>
  <c r="I8" i="4" s="1"/>
  <c r="J8" i="4" s="1"/>
  <c r="E8" i="4"/>
  <c r="K93" i="2"/>
  <c r="B93" i="2"/>
  <c r="K92" i="2"/>
  <c r="B92" i="2"/>
  <c r="K91" i="2"/>
  <c r="B91" i="2"/>
  <c r="K90" i="2"/>
  <c r="B90" i="2"/>
  <c r="K89" i="2"/>
  <c r="B89" i="2"/>
  <c r="K88" i="2"/>
  <c r="B88" i="2"/>
  <c r="K87" i="2"/>
  <c r="B87" i="2"/>
  <c r="K86" i="2"/>
  <c r="B86" i="2"/>
  <c r="K85" i="2"/>
  <c r="B85" i="2"/>
  <c r="K84" i="2"/>
  <c r="B84" i="2"/>
  <c r="K83" i="2"/>
  <c r="B83" i="2"/>
  <c r="K82" i="2"/>
  <c r="B82" i="2"/>
  <c r="B81" i="2"/>
  <c r="B80" i="2"/>
  <c r="B79" i="2"/>
  <c r="B78" i="2"/>
  <c r="B77" i="2"/>
  <c r="B76" i="2"/>
  <c r="B75" i="2"/>
  <c r="B74" i="2"/>
  <c r="B73" i="2"/>
  <c r="B72" i="2"/>
  <c r="B71" i="2"/>
  <c r="G70" i="2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B70" i="2"/>
  <c r="B69" i="2"/>
  <c r="B68" i="2"/>
  <c r="B67" i="2"/>
  <c r="B66" i="2"/>
  <c r="B65" i="2"/>
  <c r="B64" i="2"/>
  <c r="B63" i="2"/>
  <c r="B62" i="2"/>
  <c r="B61" i="2"/>
  <c r="K60" i="2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B60" i="2"/>
  <c r="B59" i="2"/>
  <c r="B58" i="2"/>
  <c r="B57" i="2"/>
  <c r="B56" i="2"/>
  <c r="K55" i="2"/>
  <c r="K56" i="2" s="1"/>
  <c r="B55" i="2"/>
  <c r="B54" i="2"/>
  <c r="B53" i="2"/>
  <c r="B52" i="2"/>
  <c r="B51" i="2"/>
  <c r="B50" i="2"/>
  <c r="B49" i="2"/>
  <c r="B48" i="2"/>
  <c r="K47" i="2"/>
  <c r="K48" i="2" s="1"/>
  <c r="K49" i="2" s="1"/>
  <c r="K50" i="2" s="1"/>
  <c r="K51" i="2" s="1"/>
  <c r="K52" i="2" s="1"/>
  <c r="D47" i="2"/>
  <c r="B47" i="2"/>
  <c r="D46" i="2"/>
  <c r="B46" i="2"/>
  <c r="B45" i="2"/>
  <c r="K44" i="2"/>
  <c r="B44" i="2"/>
  <c r="K43" i="2"/>
  <c r="B43" i="2"/>
  <c r="K42" i="2"/>
  <c r="B42" i="2"/>
  <c r="K41" i="2"/>
  <c r="B41" i="2"/>
  <c r="K40" i="2"/>
  <c r="B40" i="2"/>
  <c r="K39" i="2"/>
  <c r="B39" i="2"/>
  <c r="K38" i="2"/>
  <c r="B38" i="2"/>
  <c r="B37" i="2"/>
  <c r="B36" i="2"/>
  <c r="B35" i="2"/>
  <c r="B34" i="2"/>
  <c r="B33" i="2"/>
  <c r="B32" i="2"/>
  <c r="I31" i="2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B31" i="2"/>
  <c r="B30" i="2"/>
  <c r="B29" i="2"/>
  <c r="B28" i="2"/>
  <c r="B27" i="2"/>
  <c r="B26" i="2"/>
  <c r="B25" i="2"/>
  <c r="B24" i="2"/>
  <c r="B23" i="2"/>
  <c r="B22" i="2"/>
  <c r="B21" i="2"/>
  <c r="B20" i="2"/>
  <c r="L19" i="2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I19" i="2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95" i="2" s="1"/>
  <c r="F19" i="2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D19" i="2"/>
  <c r="D20" i="2" s="1"/>
  <c r="B19" i="2"/>
  <c r="H18" i="2"/>
  <c r="J18" i="2" s="1"/>
  <c r="M18" i="2" s="1"/>
  <c r="B18" i="2"/>
  <c r="K38" i="5" l="1"/>
  <c r="F39" i="5"/>
  <c r="E45" i="5"/>
  <c r="E299" i="4"/>
  <c r="O11" i="5"/>
  <c r="P11" i="5" s="1"/>
  <c r="D45" i="5"/>
  <c r="K37" i="5"/>
  <c r="M59" i="4"/>
  <c r="M60" i="4" s="1"/>
  <c r="M61" i="4" s="1"/>
  <c r="M62" i="4" s="1"/>
  <c r="M63" i="4" s="1"/>
  <c r="M64" i="4" s="1"/>
  <c r="M65" i="4" s="1"/>
  <c r="M66" i="4" s="1"/>
  <c r="E16" i="7"/>
  <c r="G58" i="7"/>
  <c r="K57" i="7"/>
  <c r="L15" i="7"/>
  <c r="H30" i="7"/>
  <c r="I29" i="7"/>
  <c r="Q20" i="4"/>
  <c r="P21" i="4"/>
  <c r="H126" i="5"/>
  <c r="G8" i="4"/>
  <c r="B8" i="4"/>
  <c r="H299" i="4"/>
  <c r="B32" i="4"/>
  <c r="F40" i="5"/>
  <c r="K39" i="5"/>
  <c r="N56" i="5"/>
  <c r="O55" i="5"/>
  <c r="K299" i="4"/>
  <c r="B54" i="4"/>
  <c r="V55" i="5"/>
  <c r="U56" i="5"/>
  <c r="N13" i="5"/>
  <c r="O12" i="5"/>
  <c r="P12" i="5" s="1"/>
  <c r="F46" i="2"/>
  <c r="H45" i="2"/>
  <c r="D21" i="2"/>
  <c r="H20" i="2"/>
  <c r="J20" i="2" s="1"/>
  <c r="M20" i="2" s="1"/>
  <c r="L95" i="2"/>
  <c r="L31" i="2"/>
  <c r="Q30" i="2"/>
  <c r="H19" i="2"/>
  <c r="J19" i="2" s="1"/>
  <c r="M19" i="2" s="1"/>
  <c r="D48" i="2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N40" i="1"/>
  <c r="N41" i="1" s="1"/>
  <c r="E12" i="1"/>
  <c r="F12" i="1" s="1"/>
  <c r="I2" i="1"/>
  <c r="I5" i="1" s="1"/>
  <c r="D46" i="5" l="1"/>
  <c r="E46" i="5"/>
  <c r="H31" i="7"/>
  <c r="I30" i="7"/>
  <c r="G59" i="7"/>
  <c r="K58" i="7"/>
  <c r="L16" i="7"/>
  <c r="E17" i="7"/>
  <c r="H127" i="5"/>
  <c r="Q21" i="4"/>
  <c r="P22" i="4"/>
  <c r="K40" i="5"/>
  <c r="F41" i="5"/>
  <c r="A1" i="4"/>
  <c r="N14" i="5"/>
  <c r="O13" i="5"/>
  <c r="P13" i="5" s="1"/>
  <c r="V56" i="5"/>
  <c r="O56" i="5"/>
  <c r="F9" i="4"/>
  <c r="D22" i="2"/>
  <c r="H21" i="2"/>
  <c r="J21" i="2" s="1"/>
  <c r="M21" i="2" s="1"/>
  <c r="J45" i="2"/>
  <c r="D49" i="2"/>
  <c r="Q31" i="2"/>
  <c r="L32" i="2"/>
  <c r="H46" i="2"/>
  <c r="F47" i="2"/>
  <c r="L12" i="1"/>
  <c r="F13" i="1"/>
  <c r="N42" i="1"/>
  <c r="Q41" i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Q40" i="1"/>
  <c r="J2" i="1"/>
  <c r="M2" i="1" s="1"/>
  <c r="D47" i="5" l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E47" i="5"/>
  <c r="L17" i="7"/>
  <c r="H32" i="7"/>
  <c r="I31" i="7"/>
  <c r="K59" i="7"/>
  <c r="G60" i="7"/>
  <c r="E18" i="7"/>
  <c r="K41" i="5"/>
  <c r="F42" i="5"/>
  <c r="I9" i="4"/>
  <c r="P23" i="4"/>
  <c r="Q22" i="4"/>
  <c r="G9" i="4"/>
  <c r="N15" i="5"/>
  <c r="O14" i="5"/>
  <c r="P14" i="5" s="1"/>
  <c r="H128" i="5"/>
  <c r="F48" i="2"/>
  <c r="H47" i="2"/>
  <c r="D50" i="2"/>
  <c r="L33" i="2"/>
  <c r="Q32" i="2"/>
  <c r="H22" i="2"/>
  <c r="J22" i="2" s="1"/>
  <c r="M22" i="2" s="1"/>
  <c r="D23" i="2"/>
  <c r="P46" i="2"/>
  <c r="N43" i="1"/>
  <c r="Q42" i="1"/>
  <c r="L13" i="1"/>
  <c r="F14" i="1"/>
  <c r="M79" i="1"/>
  <c r="E80" i="1"/>
  <c r="H33" i="7" l="1"/>
  <c r="I32" i="7"/>
  <c r="K60" i="7"/>
  <c r="G61" i="7"/>
  <c r="E19" i="7"/>
  <c r="L18" i="7"/>
  <c r="H129" i="5"/>
  <c r="F43" i="5"/>
  <c r="K42" i="5"/>
  <c r="P24" i="4"/>
  <c r="Q23" i="4"/>
  <c r="F10" i="4"/>
  <c r="N16" i="5"/>
  <c r="O15" i="5"/>
  <c r="P15" i="5" s="1"/>
  <c r="J9" i="4"/>
  <c r="D51" i="2"/>
  <c r="P47" i="2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I17" i="2"/>
  <c r="I46" i="2"/>
  <c r="Q33" i="2"/>
  <c r="L34" i="2"/>
  <c r="D24" i="2"/>
  <c r="H23" i="2"/>
  <c r="J23" i="2" s="1"/>
  <c r="M23" i="2" s="1"/>
  <c r="F49" i="2"/>
  <c r="H48" i="2"/>
  <c r="E81" i="1"/>
  <c r="M80" i="1"/>
  <c r="F15" i="1"/>
  <c r="L14" i="1"/>
  <c r="N44" i="1"/>
  <c r="Q43" i="1"/>
  <c r="E20" i="7" l="1"/>
  <c r="H34" i="7"/>
  <c r="I33" i="7"/>
  <c r="L19" i="7"/>
  <c r="G62" i="7"/>
  <c r="K61" i="7"/>
  <c r="I10" i="4"/>
  <c r="F44" i="5"/>
  <c r="K43" i="5"/>
  <c r="O16" i="5"/>
  <c r="P16" i="5" s="1"/>
  <c r="N17" i="5"/>
  <c r="Q24" i="4"/>
  <c r="P25" i="4"/>
  <c r="H130" i="5"/>
  <c r="J10" i="4"/>
  <c r="G10" i="4"/>
  <c r="P75" i="2"/>
  <c r="P76" i="2" s="1"/>
  <c r="P77" i="2" s="1"/>
  <c r="P78" i="2" s="1"/>
  <c r="P79" i="2" s="1"/>
  <c r="P80" i="2" s="1"/>
  <c r="P81" i="2" s="1"/>
  <c r="H24" i="2"/>
  <c r="J24" i="2" s="1"/>
  <c r="M24" i="2" s="1"/>
  <c r="D25" i="2"/>
  <c r="P94" i="2"/>
  <c r="L35" i="2"/>
  <c r="Q34" i="2"/>
  <c r="I47" i="2"/>
  <c r="J46" i="2"/>
  <c r="F50" i="2"/>
  <c r="H49" i="2"/>
  <c r="D52" i="2"/>
  <c r="F16" i="1"/>
  <c r="L15" i="1"/>
  <c r="N45" i="1"/>
  <c r="Q44" i="1"/>
  <c r="M81" i="1"/>
  <c r="E82" i="1"/>
  <c r="L20" i="7" l="1"/>
  <c r="H35" i="7"/>
  <c r="I34" i="7"/>
  <c r="E21" i="7"/>
  <c r="K62" i="7"/>
  <c r="G63" i="7"/>
  <c r="O17" i="5"/>
  <c r="P17" i="5" s="1"/>
  <c r="N18" i="5"/>
  <c r="K44" i="5"/>
  <c r="F45" i="5"/>
  <c r="Q25" i="4"/>
  <c r="P26" i="4"/>
  <c r="F11" i="4"/>
  <c r="H131" i="5"/>
  <c r="F51" i="2"/>
  <c r="H50" i="2"/>
  <c r="Q35" i="2"/>
  <c r="L36" i="2"/>
  <c r="D53" i="2"/>
  <c r="I48" i="2"/>
  <c r="J47" i="2"/>
  <c r="P96" i="2"/>
  <c r="H25" i="2"/>
  <c r="J25" i="2" s="1"/>
  <c r="M25" i="2" s="1"/>
  <c r="D26" i="2"/>
  <c r="N46" i="1"/>
  <c r="Q45" i="1"/>
  <c r="E83" i="1"/>
  <c r="M82" i="1"/>
  <c r="L16" i="1"/>
  <c r="F17" i="1"/>
  <c r="H36" i="7" l="1"/>
  <c r="I35" i="7"/>
  <c r="E22" i="7"/>
  <c r="L21" i="7"/>
  <c r="K63" i="7"/>
  <c r="G64" i="7"/>
  <c r="H132" i="5"/>
  <c r="I11" i="4"/>
  <c r="J11" i="4" s="1"/>
  <c r="G11" i="4"/>
  <c r="O18" i="5"/>
  <c r="P18" i="5" s="1"/>
  <c r="N19" i="5"/>
  <c r="P27" i="4"/>
  <c r="Q26" i="4"/>
  <c r="K45" i="5"/>
  <c r="F46" i="5"/>
  <c r="L37" i="2"/>
  <c r="Q36" i="2"/>
  <c r="D54" i="2"/>
  <c r="H26" i="2"/>
  <c r="J26" i="2" s="1"/>
  <c r="M26" i="2" s="1"/>
  <c r="D27" i="2"/>
  <c r="I49" i="2"/>
  <c r="J48" i="2"/>
  <c r="F52" i="2"/>
  <c r="H51" i="2"/>
  <c r="M83" i="1"/>
  <c r="E84" i="1"/>
  <c r="L17" i="1"/>
  <c r="F18" i="1"/>
  <c r="N47" i="1"/>
  <c r="Q46" i="1"/>
  <c r="E23" i="7" l="1"/>
  <c r="L22" i="7"/>
  <c r="K64" i="7"/>
  <c r="G65" i="7"/>
  <c r="I36" i="7"/>
  <c r="H37" i="7"/>
  <c r="O19" i="5"/>
  <c r="P19" i="5" s="1"/>
  <c r="N20" i="5"/>
  <c r="P28" i="4"/>
  <c r="Q27" i="4"/>
  <c r="F47" i="5"/>
  <c r="G46" i="5"/>
  <c r="K46" i="5"/>
  <c r="F12" i="4"/>
  <c r="G12" i="4"/>
  <c r="H133" i="5"/>
  <c r="F53" i="2"/>
  <c r="H52" i="2"/>
  <c r="D55" i="2"/>
  <c r="I50" i="2"/>
  <c r="J49" i="2"/>
  <c r="H27" i="2"/>
  <c r="J27" i="2" s="1"/>
  <c r="M27" i="2" s="1"/>
  <c r="D28" i="2"/>
  <c r="L38" i="2"/>
  <c r="Q37" i="2"/>
  <c r="N48" i="1"/>
  <c r="Q47" i="1"/>
  <c r="E85" i="1"/>
  <c r="M84" i="1"/>
  <c r="F19" i="1"/>
  <c r="L18" i="1"/>
  <c r="G66" i="7" l="1"/>
  <c r="K65" i="7"/>
  <c r="L23" i="7"/>
  <c r="H38" i="7"/>
  <c r="I37" i="7"/>
  <c r="E24" i="7"/>
  <c r="F13" i="4"/>
  <c r="I13" i="4" s="1"/>
  <c r="G13" i="4"/>
  <c r="I12" i="4"/>
  <c r="J12" i="4" s="1"/>
  <c r="F48" i="5"/>
  <c r="K47" i="5"/>
  <c r="G47" i="5"/>
  <c r="O20" i="5"/>
  <c r="P20" i="5" s="1"/>
  <c r="N21" i="5"/>
  <c r="H134" i="5"/>
  <c r="Q28" i="4"/>
  <c r="P29" i="4"/>
  <c r="L39" i="2"/>
  <c r="Q38" i="2"/>
  <c r="D56" i="2"/>
  <c r="I51" i="2"/>
  <c r="J50" i="2"/>
  <c r="H28" i="2"/>
  <c r="J28" i="2" s="1"/>
  <c r="M28" i="2" s="1"/>
  <c r="D29" i="2"/>
  <c r="F54" i="2"/>
  <c r="H53" i="2"/>
  <c r="M85" i="1"/>
  <c r="E86" i="1"/>
  <c r="F20" i="1"/>
  <c r="L19" i="1"/>
  <c r="N49" i="1"/>
  <c r="Q48" i="1"/>
  <c r="J13" i="4" l="1"/>
  <c r="L24" i="7"/>
  <c r="O24" i="7" s="1"/>
  <c r="F24" i="7"/>
  <c r="J24" i="7" s="1"/>
  <c r="E25" i="7"/>
  <c r="I38" i="7"/>
  <c r="H39" i="7"/>
  <c r="K66" i="7"/>
  <c r="G67" i="7"/>
  <c r="F14" i="4"/>
  <c r="G14" i="4"/>
  <c r="Q29" i="4"/>
  <c r="P30" i="4"/>
  <c r="N22" i="5"/>
  <c r="O21" i="5"/>
  <c r="P21" i="5" s="1"/>
  <c r="H135" i="5"/>
  <c r="F49" i="5"/>
  <c r="K48" i="5"/>
  <c r="G48" i="5"/>
  <c r="D57" i="2"/>
  <c r="F55" i="2"/>
  <c r="H54" i="2"/>
  <c r="I52" i="2"/>
  <c r="J51" i="2"/>
  <c r="H29" i="2"/>
  <c r="J29" i="2" s="1"/>
  <c r="M29" i="2" s="1"/>
  <c r="D30" i="2"/>
  <c r="L40" i="2"/>
  <c r="Q39" i="2"/>
  <c r="L20" i="1"/>
  <c r="F21" i="1"/>
  <c r="N50" i="1"/>
  <c r="Q49" i="1"/>
  <c r="E87" i="1"/>
  <c r="M86" i="1"/>
  <c r="E26" i="7" l="1"/>
  <c r="F25" i="7"/>
  <c r="J25" i="7" s="1"/>
  <c r="K67" i="7"/>
  <c r="G68" i="7"/>
  <c r="H40" i="7"/>
  <c r="I39" i="7"/>
  <c r="M24" i="7"/>
  <c r="N24" i="7" s="1"/>
  <c r="L25" i="7"/>
  <c r="F50" i="5"/>
  <c r="K49" i="5"/>
  <c r="G49" i="5"/>
  <c r="W49" i="5" s="1"/>
  <c r="F15" i="4"/>
  <c r="I15" i="4" s="1"/>
  <c r="H136" i="5"/>
  <c r="O22" i="5"/>
  <c r="P22" i="5" s="1"/>
  <c r="N23" i="5"/>
  <c r="I14" i="4"/>
  <c r="J14" i="4" s="1"/>
  <c r="P31" i="4"/>
  <c r="Q30" i="4"/>
  <c r="L41" i="2"/>
  <c r="Q40" i="2"/>
  <c r="F56" i="2"/>
  <c r="H55" i="2"/>
  <c r="I53" i="2"/>
  <c r="J52" i="2"/>
  <c r="D58" i="2"/>
  <c r="D31" i="2"/>
  <c r="H30" i="2"/>
  <c r="L21" i="1"/>
  <c r="F22" i="1"/>
  <c r="N51" i="1"/>
  <c r="Q50" i="1"/>
  <c r="M87" i="1"/>
  <c r="E88" i="1"/>
  <c r="J15" i="4" l="1"/>
  <c r="G15" i="4"/>
  <c r="L26" i="7"/>
  <c r="M25" i="7"/>
  <c r="N25" i="7" s="1"/>
  <c r="O25" i="7"/>
  <c r="H41" i="7"/>
  <c r="I40" i="7"/>
  <c r="K68" i="7"/>
  <c r="G69" i="7"/>
  <c r="E27" i="7"/>
  <c r="O26" i="7"/>
  <c r="F26" i="7"/>
  <c r="J26" i="7" s="1"/>
  <c r="N24" i="5"/>
  <c r="O23" i="5"/>
  <c r="H137" i="5"/>
  <c r="H373" i="5"/>
  <c r="P32" i="4"/>
  <c r="Q31" i="4"/>
  <c r="F16" i="4"/>
  <c r="I16" i="4" s="1"/>
  <c r="J16" i="4" s="1"/>
  <c r="G16" i="4"/>
  <c r="F51" i="5"/>
  <c r="K50" i="5"/>
  <c r="G50" i="5"/>
  <c r="W50" i="5" s="1"/>
  <c r="F57" i="2"/>
  <c r="H56" i="2"/>
  <c r="H31" i="2"/>
  <c r="J31" i="2" s="1"/>
  <c r="M31" i="2" s="1"/>
  <c r="D32" i="2"/>
  <c r="D59" i="2"/>
  <c r="I54" i="2"/>
  <c r="J53" i="2"/>
  <c r="J30" i="2"/>
  <c r="M30" i="2" s="1"/>
  <c r="H95" i="2"/>
  <c r="L42" i="2"/>
  <c r="Q41" i="2"/>
  <c r="N52" i="1"/>
  <c r="Q51" i="1"/>
  <c r="F23" i="1"/>
  <c r="L22" i="1"/>
  <c r="E89" i="1"/>
  <c r="M88" i="1"/>
  <c r="E28" i="7" l="1"/>
  <c r="F27" i="7"/>
  <c r="J27" i="7" s="1"/>
  <c r="H42" i="7"/>
  <c r="I41" i="7"/>
  <c r="G70" i="7"/>
  <c r="K69" i="7"/>
  <c r="L27" i="7"/>
  <c r="M26" i="7"/>
  <c r="N26" i="7" s="1"/>
  <c r="P33" i="4"/>
  <c r="Q32" i="4"/>
  <c r="F17" i="4"/>
  <c r="I17" i="4" s="1"/>
  <c r="J17" i="4" s="1"/>
  <c r="N25" i="5"/>
  <c r="O24" i="5"/>
  <c r="H138" i="5"/>
  <c r="K51" i="5"/>
  <c r="F52" i="5"/>
  <c r="G51" i="5"/>
  <c r="W51" i="5" s="1"/>
  <c r="O31" i="2"/>
  <c r="D33" i="2"/>
  <c r="H32" i="2"/>
  <c r="J32" i="2" s="1"/>
  <c r="M32" i="2" s="1"/>
  <c r="O30" i="2"/>
  <c r="L43" i="2"/>
  <c r="Q42" i="2"/>
  <c r="I55" i="2"/>
  <c r="J54" i="2"/>
  <c r="D60" i="2"/>
  <c r="F58" i="2"/>
  <c r="H57" i="2"/>
  <c r="M89" i="1"/>
  <c r="E90" i="1"/>
  <c r="F24" i="1"/>
  <c r="L23" i="1"/>
  <c r="N53" i="1"/>
  <c r="Q52" i="1"/>
  <c r="K70" i="7" l="1"/>
  <c r="G71" i="7"/>
  <c r="L28" i="7"/>
  <c r="M27" i="7"/>
  <c r="N27" i="7" s="1"/>
  <c r="E29" i="7"/>
  <c r="F28" i="7"/>
  <c r="J28" i="7" s="1"/>
  <c r="O27" i="7"/>
  <c r="H43" i="7"/>
  <c r="I42" i="7"/>
  <c r="F53" i="5"/>
  <c r="K52" i="5"/>
  <c r="X52" i="5"/>
  <c r="G52" i="5"/>
  <c r="W52" i="5" s="1"/>
  <c r="N26" i="5"/>
  <c r="O25" i="5"/>
  <c r="Q33" i="4"/>
  <c r="P34" i="4"/>
  <c r="H139" i="5"/>
  <c r="G17" i="4"/>
  <c r="I56" i="2"/>
  <c r="J55" i="2"/>
  <c r="D34" i="2"/>
  <c r="H33" i="2"/>
  <c r="J33" i="2" s="1"/>
  <c r="M33" i="2" s="1"/>
  <c r="F59" i="2"/>
  <c r="H58" i="2"/>
  <c r="H97" i="2"/>
  <c r="D61" i="2"/>
  <c r="L44" i="2"/>
  <c r="Q43" i="2"/>
  <c r="O32" i="2"/>
  <c r="F25" i="1"/>
  <c r="L24" i="1"/>
  <c r="G24" i="1"/>
  <c r="E91" i="1"/>
  <c r="M90" i="1"/>
  <c r="N54" i="1"/>
  <c r="Q53" i="1"/>
  <c r="L29" i="7" l="1"/>
  <c r="M28" i="7"/>
  <c r="N28" i="7" s="1"/>
  <c r="E30" i="7"/>
  <c r="F29" i="7"/>
  <c r="J29" i="7" s="1"/>
  <c r="O28" i="7"/>
  <c r="K71" i="7"/>
  <c r="G72" i="7"/>
  <c r="H44" i="7"/>
  <c r="I43" i="7"/>
  <c r="N27" i="5"/>
  <c r="O26" i="5"/>
  <c r="K53" i="5"/>
  <c r="F54" i="5"/>
  <c r="X53" i="5"/>
  <c r="G53" i="5"/>
  <c r="W53" i="5" s="1"/>
  <c r="H140" i="5"/>
  <c r="P35" i="4"/>
  <c r="Q34" i="4"/>
  <c r="F18" i="4"/>
  <c r="I18" i="4" s="1"/>
  <c r="J18" i="4" s="1"/>
  <c r="D35" i="2"/>
  <c r="H34" i="2"/>
  <c r="J34" i="2" s="1"/>
  <c r="M34" i="2" s="1"/>
  <c r="Q44" i="2"/>
  <c r="L45" i="2"/>
  <c r="D62" i="2"/>
  <c r="F60" i="2"/>
  <c r="H59" i="2"/>
  <c r="O33" i="2"/>
  <c r="I57" i="2"/>
  <c r="J56" i="2"/>
  <c r="N55" i="1"/>
  <c r="Q54" i="1"/>
  <c r="F26" i="1"/>
  <c r="L25" i="1"/>
  <c r="G25" i="1"/>
  <c r="M91" i="1"/>
  <c r="E92" i="1"/>
  <c r="K72" i="7" l="1"/>
  <c r="G73" i="7"/>
  <c r="E31" i="7"/>
  <c r="F30" i="7"/>
  <c r="J30" i="7" s="1"/>
  <c r="L30" i="7"/>
  <c r="M29" i="7"/>
  <c r="N29" i="7" s="1"/>
  <c r="H45" i="7"/>
  <c r="I44" i="7"/>
  <c r="O29" i="7"/>
  <c r="H141" i="5"/>
  <c r="P36" i="4"/>
  <c r="Q35" i="4"/>
  <c r="G18" i="4"/>
  <c r="X54" i="5"/>
  <c r="K54" i="5"/>
  <c r="F55" i="5"/>
  <c r="G54" i="5"/>
  <c r="W54" i="5" s="1"/>
  <c r="N28" i="5"/>
  <c r="O27" i="5"/>
  <c r="F61" i="2"/>
  <c r="H60" i="2"/>
  <c r="D63" i="2"/>
  <c r="O34" i="2"/>
  <c r="I58" i="2"/>
  <c r="I97" i="2"/>
  <c r="J57" i="2"/>
  <c r="Q45" i="2"/>
  <c r="L46" i="2"/>
  <c r="M45" i="2"/>
  <c r="D36" i="2"/>
  <c r="H35" i="2"/>
  <c r="J35" i="2" s="1"/>
  <c r="M35" i="2" s="1"/>
  <c r="F27" i="1"/>
  <c r="L26" i="1"/>
  <c r="G26" i="1"/>
  <c r="E93" i="1"/>
  <c r="M92" i="1"/>
  <c r="N56" i="1"/>
  <c r="Q55" i="1"/>
  <c r="L31" i="7" l="1"/>
  <c r="M30" i="7"/>
  <c r="N30" i="7" s="1"/>
  <c r="E32" i="7"/>
  <c r="O31" i="7"/>
  <c r="F31" i="7"/>
  <c r="J31" i="7" s="1"/>
  <c r="G74" i="7"/>
  <c r="K73" i="7"/>
  <c r="H46" i="7"/>
  <c r="I45" i="7"/>
  <c r="O30" i="7"/>
  <c r="N29" i="5"/>
  <c r="O28" i="5"/>
  <c r="P37" i="4"/>
  <c r="Q36" i="4"/>
  <c r="H142" i="5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F56" i="5"/>
  <c r="X55" i="5"/>
  <c r="K55" i="5"/>
  <c r="G55" i="5"/>
  <c r="W55" i="5" s="1"/>
  <c r="F19" i="4"/>
  <c r="I19" i="4" s="1"/>
  <c r="J19" i="4" s="1"/>
  <c r="D37" i="2"/>
  <c r="H36" i="2"/>
  <c r="J36" i="2" s="1"/>
  <c r="M36" i="2" s="1"/>
  <c r="I59" i="2"/>
  <c r="J58" i="2"/>
  <c r="D64" i="2"/>
  <c r="L47" i="2"/>
  <c r="Q46" i="2"/>
  <c r="M46" i="2"/>
  <c r="O35" i="2"/>
  <c r="F62" i="2"/>
  <c r="H61" i="2"/>
  <c r="N57" i="1"/>
  <c r="Q56" i="1"/>
  <c r="F28" i="1"/>
  <c r="L27" i="1"/>
  <c r="G27" i="1"/>
  <c r="M93" i="1"/>
  <c r="E94" i="1"/>
  <c r="H47" i="7" l="1"/>
  <c r="I46" i="7"/>
  <c r="L32" i="7"/>
  <c r="M31" i="7"/>
  <c r="N31" i="7" s="1"/>
  <c r="K74" i="7"/>
  <c r="G75" i="7"/>
  <c r="E33" i="7"/>
  <c r="F32" i="7"/>
  <c r="J32" i="7" s="1"/>
  <c r="F57" i="5"/>
  <c r="K56" i="5"/>
  <c r="X56" i="5"/>
  <c r="G56" i="5"/>
  <c r="W56" i="5" s="1"/>
  <c r="Q37" i="4"/>
  <c r="P38" i="4"/>
  <c r="G19" i="4"/>
  <c r="H154" i="5"/>
  <c r="H155" i="5" s="1"/>
  <c r="N30" i="5"/>
  <c r="O29" i="5"/>
  <c r="F63" i="2"/>
  <c r="H62" i="2"/>
  <c r="D65" i="2"/>
  <c r="I60" i="2"/>
  <c r="J59" i="2"/>
  <c r="L48" i="2"/>
  <c r="Q47" i="2"/>
  <c r="M47" i="2"/>
  <c r="O36" i="2"/>
  <c r="D38" i="2"/>
  <c r="H37" i="2"/>
  <c r="J37" i="2" s="1"/>
  <c r="M37" i="2" s="1"/>
  <c r="E95" i="1"/>
  <c r="M94" i="1"/>
  <c r="F29" i="1"/>
  <c r="L28" i="1"/>
  <c r="G28" i="1"/>
  <c r="N58" i="1"/>
  <c r="Q57" i="1"/>
  <c r="H156" i="5" l="1"/>
  <c r="H157" i="5" s="1"/>
  <c r="H158" i="5" s="1"/>
  <c r="H159" i="5" s="1"/>
  <c r="H160" i="5" s="1"/>
  <c r="H161" i="5" s="1"/>
  <c r="S158" i="4"/>
  <c r="K75" i="7"/>
  <c r="G76" i="7"/>
  <c r="H48" i="7"/>
  <c r="I47" i="7"/>
  <c r="L33" i="7"/>
  <c r="O33" i="7" s="1"/>
  <c r="M32" i="7"/>
  <c r="N32" i="7" s="1"/>
  <c r="E34" i="7"/>
  <c r="F33" i="7"/>
  <c r="J33" i="7" s="1"/>
  <c r="O32" i="7"/>
  <c r="P39" i="4"/>
  <c r="Q38" i="4"/>
  <c r="N31" i="5"/>
  <c r="O30" i="5"/>
  <c r="F20" i="4"/>
  <c r="I20" i="4" s="1"/>
  <c r="J20" i="4" s="1"/>
  <c r="F58" i="5"/>
  <c r="H57" i="5"/>
  <c r="I57" i="5" s="1"/>
  <c r="G57" i="5"/>
  <c r="D66" i="2"/>
  <c r="D39" i="2"/>
  <c r="H38" i="2"/>
  <c r="J38" i="2" s="1"/>
  <c r="M38" i="2" s="1"/>
  <c r="I61" i="2"/>
  <c r="J60" i="2"/>
  <c r="L49" i="2"/>
  <c r="Q48" i="2"/>
  <c r="M48" i="2"/>
  <c r="O37" i="2"/>
  <c r="F64" i="2"/>
  <c r="H63" i="2"/>
  <c r="F30" i="1"/>
  <c r="L29" i="1"/>
  <c r="G29" i="1"/>
  <c r="N59" i="1"/>
  <c r="Q58" i="1"/>
  <c r="M95" i="1"/>
  <c r="E96" i="1"/>
  <c r="H162" i="5" l="1"/>
  <c r="H49" i="7"/>
  <c r="I48" i="7"/>
  <c r="E35" i="7"/>
  <c r="F34" i="7"/>
  <c r="J34" i="7" s="1"/>
  <c r="L34" i="7"/>
  <c r="M33" i="7"/>
  <c r="N33" i="7" s="1"/>
  <c r="K76" i="7"/>
  <c r="G77" i="7"/>
  <c r="F59" i="5"/>
  <c r="H58" i="5"/>
  <c r="I58" i="5" s="1"/>
  <c r="G58" i="5"/>
  <c r="N32" i="5"/>
  <c r="O31" i="5"/>
  <c r="G20" i="4"/>
  <c r="J57" i="5"/>
  <c r="Y57" i="5" s="1"/>
  <c r="K57" i="5"/>
  <c r="P40" i="4"/>
  <c r="Q39" i="4"/>
  <c r="O38" i="2"/>
  <c r="D40" i="2"/>
  <c r="H39" i="2"/>
  <c r="J39" i="2" s="1"/>
  <c r="M39" i="2" s="1"/>
  <c r="L50" i="2"/>
  <c r="Q49" i="2"/>
  <c r="M49" i="2"/>
  <c r="F65" i="2"/>
  <c r="H64" i="2"/>
  <c r="I62" i="2"/>
  <c r="J61" i="2"/>
  <c r="D67" i="2"/>
  <c r="E97" i="1"/>
  <c r="M96" i="1"/>
  <c r="N60" i="1"/>
  <c r="Q59" i="1"/>
  <c r="F31" i="1"/>
  <c r="L30" i="1"/>
  <c r="G30" i="1"/>
  <c r="H163" i="5" l="1"/>
  <c r="L35" i="7"/>
  <c r="M34" i="7"/>
  <c r="N34" i="7" s="1"/>
  <c r="G78" i="7"/>
  <c r="K77" i="7"/>
  <c r="O35" i="7"/>
  <c r="E36" i="7"/>
  <c r="F35" i="7"/>
  <c r="J35" i="7" s="1"/>
  <c r="O34" i="7"/>
  <c r="H50" i="7"/>
  <c r="I49" i="7"/>
  <c r="J58" i="5"/>
  <c r="K58" i="5"/>
  <c r="Y58" i="5"/>
  <c r="N33" i="5"/>
  <c r="O32" i="5"/>
  <c r="F60" i="5"/>
  <c r="H59" i="5"/>
  <c r="I59" i="5" s="1"/>
  <c r="G59" i="5"/>
  <c r="P41" i="4"/>
  <c r="Q40" i="4"/>
  <c r="F21" i="4"/>
  <c r="I21" i="4" s="1"/>
  <c r="J21" i="4" s="1"/>
  <c r="L57" i="5"/>
  <c r="D41" i="2"/>
  <c r="H40" i="2"/>
  <c r="J40" i="2" s="1"/>
  <c r="M40" i="2" s="1"/>
  <c r="D68" i="2"/>
  <c r="F66" i="2"/>
  <c r="H65" i="2"/>
  <c r="L51" i="2"/>
  <c r="Q50" i="2"/>
  <c r="M50" i="2"/>
  <c r="I63" i="2"/>
  <c r="J62" i="2"/>
  <c r="O39" i="2"/>
  <c r="N61" i="1"/>
  <c r="Q60" i="1"/>
  <c r="F32" i="1"/>
  <c r="L31" i="1"/>
  <c r="G31" i="1"/>
  <c r="M97" i="1"/>
  <c r="E98" i="1"/>
  <c r="H164" i="5" l="1"/>
  <c r="H51" i="7"/>
  <c r="I50" i="7"/>
  <c r="K78" i="7"/>
  <c r="G79" i="7"/>
  <c r="L36" i="7"/>
  <c r="O36" i="7" s="1"/>
  <c r="M35" i="7"/>
  <c r="N35" i="7" s="1"/>
  <c r="E37" i="7"/>
  <c r="F36" i="7"/>
  <c r="J36" i="7" s="1"/>
  <c r="J59" i="5"/>
  <c r="Y59" i="5" s="1"/>
  <c r="K59" i="5"/>
  <c r="M57" i="5"/>
  <c r="U57" i="5" s="1"/>
  <c r="N57" i="5"/>
  <c r="G21" i="4"/>
  <c r="F61" i="5"/>
  <c r="H60" i="5"/>
  <c r="I60" i="5" s="1"/>
  <c r="G60" i="5"/>
  <c r="Q41" i="4"/>
  <c r="P42" i="4"/>
  <c r="N34" i="5"/>
  <c r="O33" i="5"/>
  <c r="L58" i="5"/>
  <c r="M58" i="5" s="1"/>
  <c r="L52" i="2"/>
  <c r="Q51" i="2"/>
  <c r="M51" i="2"/>
  <c r="H41" i="2"/>
  <c r="J41" i="2" s="1"/>
  <c r="M41" i="2" s="1"/>
  <c r="D42" i="2"/>
  <c r="I64" i="2"/>
  <c r="J63" i="2"/>
  <c r="O40" i="2"/>
  <c r="F67" i="2"/>
  <c r="H66" i="2"/>
  <c r="D69" i="2"/>
  <c r="F33" i="1"/>
  <c r="L32" i="1"/>
  <c r="G32" i="1"/>
  <c r="E99" i="1"/>
  <c r="M98" i="1"/>
  <c r="N62" i="1"/>
  <c r="Q61" i="1"/>
  <c r="H165" i="5" l="1"/>
  <c r="F9" i="3"/>
  <c r="F11" i="3" s="1"/>
  <c r="H374" i="5"/>
  <c r="L37" i="7"/>
  <c r="M36" i="7"/>
  <c r="N36" i="7" s="1"/>
  <c r="H52" i="7"/>
  <c r="I51" i="7"/>
  <c r="O37" i="7"/>
  <c r="E38" i="7"/>
  <c r="F37" i="7"/>
  <c r="J37" i="7" s="1"/>
  <c r="K79" i="7"/>
  <c r="G80" i="7"/>
  <c r="J60" i="5"/>
  <c r="Y60" i="5" s="1"/>
  <c r="I61" i="5"/>
  <c r="K60" i="5"/>
  <c r="N58" i="5"/>
  <c r="O57" i="5"/>
  <c r="P57" i="5" s="1"/>
  <c r="P43" i="4"/>
  <c r="Q42" i="4"/>
  <c r="F22" i="4"/>
  <c r="I22" i="4" s="1"/>
  <c r="J22" i="4" s="1"/>
  <c r="N35" i="5"/>
  <c r="O34" i="5"/>
  <c r="F62" i="5"/>
  <c r="K61" i="5"/>
  <c r="H61" i="5"/>
  <c r="G61" i="5"/>
  <c r="V57" i="5"/>
  <c r="W57" i="5" s="1"/>
  <c r="U58" i="5"/>
  <c r="X57" i="5"/>
  <c r="L59" i="5"/>
  <c r="M59" i="5" s="1"/>
  <c r="I65" i="2"/>
  <c r="J64" i="2"/>
  <c r="F68" i="2"/>
  <c r="H67" i="2"/>
  <c r="Q52" i="2"/>
  <c r="L53" i="2"/>
  <c r="M52" i="2"/>
  <c r="D43" i="2"/>
  <c r="H42" i="2"/>
  <c r="J42" i="2" s="1"/>
  <c r="M42" i="2" s="1"/>
  <c r="O41" i="2"/>
  <c r="D70" i="2"/>
  <c r="N63" i="1"/>
  <c r="Q62" i="1"/>
  <c r="F34" i="1"/>
  <c r="L33" i="1"/>
  <c r="G33" i="1"/>
  <c r="M99" i="1"/>
  <c r="E100" i="1"/>
  <c r="H166" i="5" l="1"/>
  <c r="H167" i="5" s="1"/>
  <c r="H168" i="5" s="1"/>
  <c r="H169" i="5" s="1"/>
  <c r="H170" i="5" s="1"/>
  <c r="H171" i="5" s="1"/>
  <c r="H172" i="5" s="1"/>
  <c r="H173" i="5" s="1"/>
  <c r="S170" i="4"/>
  <c r="L38" i="7"/>
  <c r="M37" i="7"/>
  <c r="N37" i="7" s="1"/>
  <c r="K80" i="7"/>
  <c r="G81" i="7"/>
  <c r="E39" i="7"/>
  <c r="O38" i="7"/>
  <c r="F38" i="7"/>
  <c r="J38" i="7" s="1"/>
  <c r="H53" i="7"/>
  <c r="I52" i="7"/>
  <c r="L60" i="5"/>
  <c r="M60" i="5" s="1"/>
  <c r="F63" i="5"/>
  <c r="H62" i="5"/>
  <c r="I62" i="5" s="1"/>
  <c r="G62" i="5"/>
  <c r="J61" i="5"/>
  <c r="Y61" i="5" s="1"/>
  <c r="N59" i="5"/>
  <c r="O58" i="5"/>
  <c r="P58" i="5" s="1"/>
  <c r="L61" i="5"/>
  <c r="V58" i="5"/>
  <c r="W58" i="5" s="1"/>
  <c r="U59" i="5"/>
  <c r="X58" i="5"/>
  <c r="G22" i="4"/>
  <c r="N36" i="5"/>
  <c r="O36" i="5" s="1"/>
  <c r="O35" i="5"/>
  <c r="P44" i="4"/>
  <c r="Q43" i="4"/>
  <c r="D44" i="2"/>
  <c r="H44" i="2" s="1"/>
  <c r="J44" i="2" s="1"/>
  <c r="M44" i="2" s="1"/>
  <c r="H43" i="2"/>
  <c r="J43" i="2" s="1"/>
  <c r="M43" i="2" s="1"/>
  <c r="O46" i="2" s="1"/>
  <c r="L54" i="2"/>
  <c r="Q53" i="2"/>
  <c r="M53" i="2"/>
  <c r="O42" i="2"/>
  <c r="O50" i="2"/>
  <c r="D71" i="2"/>
  <c r="O52" i="2"/>
  <c r="F69" i="2"/>
  <c r="H68" i="2"/>
  <c r="O48" i="2"/>
  <c r="I66" i="2"/>
  <c r="J65" i="2"/>
  <c r="F35" i="1"/>
  <c r="L34" i="1"/>
  <c r="G34" i="1"/>
  <c r="E101" i="1"/>
  <c r="M100" i="1"/>
  <c r="N64" i="1"/>
  <c r="Q63" i="1"/>
  <c r="O51" i="2" l="1"/>
  <c r="M61" i="5"/>
  <c r="H174" i="5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S182" i="4"/>
  <c r="H54" i="7"/>
  <c r="I53" i="7"/>
  <c r="E40" i="7"/>
  <c r="F39" i="7"/>
  <c r="J39" i="7" s="1"/>
  <c r="G82" i="7"/>
  <c r="K81" i="7"/>
  <c r="L39" i="7"/>
  <c r="M38" i="7"/>
  <c r="N38" i="7" s="1"/>
  <c r="F64" i="5"/>
  <c r="H63" i="5"/>
  <c r="I63" i="5" s="1"/>
  <c r="G63" i="5"/>
  <c r="V59" i="5"/>
  <c r="W59" i="5" s="1"/>
  <c r="U60" i="5"/>
  <c r="X59" i="5"/>
  <c r="F23" i="4"/>
  <c r="I23" i="4" s="1"/>
  <c r="J23" i="4" s="1"/>
  <c r="J62" i="5"/>
  <c r="Y62" i="5" s="1"/>
  <c r="P45" i="4"/>
  <c r="Q44" i="4"/>
  <c r="N60" i="5"/>
  <c r="O59" i="5"/>
  <c r="P59" i="5" s="1"/>
  <c r="K62" i="5"/>
  <c r="F70" i="2"/>
  <c r="H69" i="2"/>
  <c r="L55" i="2"/>
  <c r="Q54" i="2"/>
  <c r="M54" i="2"/>
  <c r="O43" i="2"/>
  <c r="D72" i="2"/>
  <c r="I67" i="2"/>
  <c r="J66" i="2"/>
  <c r="O47" i="2"/>
  <c r="O53" i="2"/>
  <c r="O44" i="2"/>
  <c r="O45" i="2"/>
  <c r="O49" i="2"/>
  <c r="N65" i="1"/>
  <c r="Q64" i="1"/>
  <c r="F36" i="1"/>
  <c r="L35" i="1"/>
  <c r="G35" i="1"/>
  <c r="M101" i="1"/>
  <c r="E102" i="1"/>
  <c r="H186" i="5" l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S194" i="4"/>
  <c r="E41" i="7"/>
  <c r="O40" i="7"/>
  <c r="F40" i="7"/>
  <c r="J40" i="7" s="1"/>
  <c r="H55" i="7"/>
  <c r="I54" i="7"/>
  <c r="K82" i="7"/>
  <c r="G83" i="7"/>
  <c r="L40" i="7"/>
  <c r="M39" i="7"/>
  <c r="N39" i="7" s="1"/>
  <c r="O39" i="7"/>
  <c r="J63" i="5"/>
  <c r="I64" i="5"/>
  <c r="K63" i="5"/>
  <c r="V60" i="5"/>
  <c r="W60" i="5" s="1"/>
  <c r="U61" i="5"/>
  <c r="X60" i="5"/>
  <c r="F65" i="5"/>
  <c r="K64" i="5"/>
  <c r="H64" i="5"/>
  <c r="G64" i="5"/>
  <c r="Q45" i="4"/>
  <c r="P46" i="4"/>
  <c r="N61" i="5"/>
  <c r="O60" i="5"/>
  <c r="P60" i="5" s="1"/>
  <c r="Y63" i="5"/>
  <c r="L62" i="5"/>
  <c r="M62" i="5" s="1"/>
  <c r="G23" i="4"/>
  <c r="I68" i="2"/>
  <c r="J67" i="2"/>
  <c r="L56" i="2"/>
  <c r="Q55" i="2"/>
  <c r="M55" i="2"/>
  <c r="D73" i="2"/>
  <c r="O54" i="2"/>
  <c r="F71" i="2"/>
  <c r="H70" i="2"/>
  <c r="E103" i="1"/>
  <c r="M102" i="1"/>
  <c r="F37" i="1"/>
  <c r="L36" i="1"/>
  <c r="G36" i="1"/>
  <c r="N66" i="1"/>
  <c r="Q65" i="1"/>
  <c r="H198" i="5" l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S206" i="4"/>
  <c r="H56" i="7"/>
  <c r="I55" i="7"/>
  <c r="L41" i="7"/>
  <c r="M40" i="7"/>
  <c r="N40" i="7" s="1"/>
  <c r="K83" i="7"/>
  <c r="G84" i="7"/>
  <c r="O41" i="7"/>
  <c r="E42" i="7"/>
  <c r="F41" i="7"/>
  <c r="J41" i="7" s="1"/>
  <c r="L64" i="5"/>
  <c r="V61" i="5"/>
  <c r="W61" i="5" s="1"/>
  <c r="U62" i="5"/>
  <c r="X61" i="5"/>
  <c r="F66" i="5"/>
  <c r="H65" i="5"/>
  <c r="I65" i="5" s="1"/>
  <c r="G65" i="5"/>
  <c r="F24" i="4"/>
  <c r="I24" i="4" s="1"/>
  <c r="J24" i="4" s="1"/>
  <c r="G24" i="4"/>
  <c r="N62" i="5"/>
  <c r="O61" i="5"/>
  <c r="P61" i="5" s="1"/>
  <c r="J64" i="5"/>
  <c r="Y64" i="5" s="1"/>
  <c r="P47" i="4"/>
  <c r="Q46" i="4"/>
  <c r="L63" i="5"/>
  <c r="M63" i="5" s="1"/>
  <c r="Q56" i="2"/>
  <c r="L57" i="2"/>
  <c r="M56" i="2"/>
  <c r="F72" i="2"/>
  <c r="H71" i="2"/>
  <c r="D74" i="2"/>
  <c r="O55" i="2"/>
  <c r="I69" i="2"/>
  <c r="J68" i="2"/>
  <c r="F38" i="1"/>
  <c r="L37" i="1"/>
  <c r="G37" i="1"/>
  <c r="Q66" i="1"/>
  <c r="N67" i="1"/>
  <c r="M103" i="1"/>
  <c r="E104" i="1"/>
  <c r="H210" i="5" l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E43" i="7"/>
  <c r="F42" i="7"/>
  <c r="J42" i="7" s="1"/>
  <c r="K84" i="7"/>
  <c r="G85" i="7"/>
  <c r="L42" i="7"/>
  <c r="O42" i="7" s="1"/>
  <c r="M41" i="7"/>
  <c r="N41" i="7" s="1"/>
  <c r="H57" i="7"/>
  <c r="I56" i="7"/>
  <c r="J65" i="5"/>
  <c r="I66" i="5"/>
  <c r="K66" i="5" s="1"/>
  <c r="K65" i="5"/>
  <c r="F25" i="4"/>
  <c r="I25" i="4" s="1"/>
  <c r="J25" i="4" s="1"/>
  <c r="P48" i="4"/>
  <c r="Q47" i="4"/>
  <c r="Y65" i="5"/>
  <c r="M64" i="5"/>
  <c r="N63" i="5"/>
  <c r="O62" i="5"/>
  <c r="P62" i="5" s="1"/>
  <c r="F67" i="5"/>
  <c r="H66" i="5"/>
  <c r="G66" i="5"/>
  <c r="V62" i="5"/>
  <c r="W62" i="5" s="1"/>
  <c r="U63" i="5"/>
  <c r="X62" i="5"/>
  <c r="D75" i="2"/>
  <c r="O56" i="2"/>
  <c r="Q57" i="2"/>
  <c r="L58" i="2"/>
  <c r="L97" i="2"/>
  <c r="M57" i="2"/>
  <c r="I70" i="2"/>
  <c r="J69" i="2"/>
  <c r="F73" i="2"/>
  <c r="H72" i="2"/>
  <c r="E105" i="1"/>
  <c r="M104" i="1"/>
  <c r="Q67" i="1"/>
  <c r="N68" i="1"/>
  <c r="F39" i="1"/>
  <c r="L38" i="1"/>
  <c r="G38" i="1"/>
  <c r="H222" i="5" l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S230" i="4"/>
  <c r="S218" i="4"/>
  <c r="G86" i="7"/>
  <c r="K85" i="7"/>
  <c r="H58" i="7"/>
  <c r="I57" i="7"/>
  <c r="L43" i="7"/>
  <c r="O43" i="7" s="1"/>
  <c r="M42" i="7"/>
  <c r="N42" i="7" s="1"/>
  <c r="E44" i="7"/>
  <c r="F43" i="7"/>
  <c r="J43" i="7" s="1"/>
  <c r="P49" i="4"/>
  <c r="Q48" i="4"/>
  <c r="L66" i="5"/>
  <c r="M66" i="5" s="1"/>
  <c r="N64" i="5"/>
  <c r="O63" i="5"/>
  <c r="P63" i="5" s="1"/>
  <c r="J66" i="5"/>
  <c r="Y66" i="5" s="1"/>
  <c r="V63" i="5"/>
  <c r="W63" i="5" s="1"/>
  <c r="U64" i="5"/>
  <c r="X63" i="5"/>
  <c r="F68" i="5"/>
  <c r="H67" i="5"/>
  <c r="I67" i="5" s="1"/>
  <c r="G67" i="5"/>
  <c r="G25" i="4"/>
  <c r="L65" i="5"/>
  <c r="M65" i="5" s="1"/>
  <c r="O57" i="2"/>
  <c r="Q58" i="2"/>
  <c r="L59" i="2"/>
  <c r="M58" i="2"/>
  <c r="F74" i="2"/>
  <c r="H73" i="2"/>
  <c r="I71" i="2"/>
  <c r="J70" i="2"/>
  <c r="D76" i="2"/>
  <c r="F40" i="1"/>
  <c r="L39" i="1"/>
  <c r="G39" i="1"/>
  <c r="Q68" i="1"/>
  <c r="N69" i="1"/>
  <c r="M105" i="1"/>
  <c r="E106" i="1"/>
  <c r="H234" i="5" l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S242" i="4"/>
  <c r="H59" i="7"/>
  <c r="I58" i="7"/>
  <c r="E45" i="7"/>
  <c r="F44" i="7"/>
  <c r="J44" i="7" s="1"/>
  <c r="L44" i="7"/>
  <c r="M43" i="7"/>
  <c r="N43" i="7" s="1"/>
  <c r="K86" i="7"/>
  <c r="G87" i="7"/>
  <c r="J67" i="5"/>
  <c r="Y67" i="5" s="1"/>
  <c r="K67" i="5"/>
  <c r="V64" i="5"/>
  <c r="W64" i="5" s="1"/>
  <c r="U65" i="5"/>
  <c r="X64" i="5"/>
  <c r="F69" i="5"/>
  <c r="H68" i="5"/>
  <c r="I68" i="5" s="1"/>
  <c r="G68" i="5"/>
  <c r="Q49" i="4"/>
  <c r="P50" i="4"/>
  <c r="F26" i="4"/>
  <c r="I26" i="4" s="1"/>
  <c r="J26" i="4" s="1"/>
  <c r="N65" i="5"/>
  <c r="O64" i="5"/>
  <c r="P64" i="5" s="1"/>
  <c r="O58" i="2"/>
  <c r="L60" i="2"/>
  <c r="Q59" i="2"/>
  <c r="M59" i="2"/>
  <c r="F75" i="2"/>
  <c r="H74" i="2"/>
  <c r="I72" i="2"/>
  <c r="J71" i="2"/>
  <c r="D77" i="2"/>
  <c r="Q69" i="1"/>
  <c r="N70" i="1"/>
  <c r="E107" i="1"/>
  <c r="M106" i="1"/>
  <c r="F41" i="1"/>
  <c r="L40" i="1"/>
  <c r="G40" i="1"/>
  <c r="H246" i="5" l="1"/>
  <c r="H247" i="5" s="1"/>
  <c r="H248" i="5" s="1"/>
  <c r="H249" i="5" s="1"/>
  <c r="H250" i="5" s="1"/>
  <c r="H251" i="5" s="1"/>
  <c r="H252" i="5" s="1"/>
  <c r="H253" i="5" s="1"/>
  <c r="H254" i="5" s="1"/>
  <c r="H255" i="5" s="1"/>
  <c r="H256" i="5" s="1"/>
  <c r="H257" i="5" s="1"/>
  <c r="S254" i="4"/>
  <c r="K87" i="7"/>
  <c r="G88" i="7"/>
  <c r="L45" i="7"/>
  <c r="M44" i="7"/>
  <c r="N44" i="7" s="1"/>
  <c r="E46" i="7"/>
  <c r="F45" i="7"/>
  <c r="J45" i="7" s="1"/>
  <c r="O44" i="7"/>
  <c r="H60" i="7"/>
  <c r="I59" i="7"/>
  <c r="J68" i="5"/>
  <c r="Y68" i="5" s="1"/>
  <c r="K68" i="5"/>
  <c r="G26" i="4"/>
  <c r="P51" i="4"/>
  <c r="Q50" i="4"/>
  <c r="N66" i="5"/>
  <c r="O65" i="5"/>
  <c r="P65" i="5" s="1"/>
  <c r="F70" i="5"/>
  <c r="H69" i="5"/>
  <c r="I69" i="5" s="1"/>
  <c r="K69" i="5" s="1"/>
  <c r="G69" i="5"/>
  <c r="V65" i="5"/>
  <c r="W65" i="5" s="1"/>
  <c r="U66" i="5"/>
  <c r="X65" i="5"/>
  <c r="L67" i="5"/>
  <c r="M67" i="5" s="1"/>
  <c r="F76" i="2"/>
  <c r="H75" i="2"/>
  <c r="D78" i="2"/>
  <c r="Q60" i="2"/>
  <c r="L61" i="2"/>
  <c r="M60" i="2"/>
  <c r="O59" i="2"/>
  <c r="I73" i="2"/>
  <c r="J72" i="2"/>
  <c r="F42" i="1"/>
  <c r="L41" i="1"/>
  <c r="G41" i="1"/>
  <c r="Q70" i="1"/>
  <c r="N71" i="1"/>
  <c r="M107" i="1"/>
  <c r="E108" i="1"/>
  <c r="H258" i="5" l="1"/>
  <c r="H259" i="5" s="1"/>
  <c r="H260" i="5" s="1"/>
  <c r="H261" i="5" s="1"/>
  <c r="H262" i="5" s="1"/>
  <c r="H263" i="5" s="1"/>
  <c r="H264" i="5" s="1"/>
  <c r="H265" i="5" s="1"/>
  <c r="H266" i="5" s="1"/>
  <c r="H267" i="5" s="1"/>
  <c r="H268" i="5" s="1"/>
  <c r="H269" i="5" s="1"/>
  <c r="S266" i="4"/>
  <c r="H61" i="7"/>
  <c r="I60" i="7"/>
  <c r="L46" i="7"/>
  <c r="M45" i="7"/>
  <c r="N45" i="7" s="1"/>
  <c r="O45" i="7"/>
  <c r="K88" i="7"/>
  <c r="G89" i="7"/>
  <c r="E47" i="7"/>
  <c r="O46" i="7"/>
  <c r="F46" i="7"/>
  <c r="J46" i="7" s="1"/>
  <c r="L69" i="5"/>
  <c r="F27" i="4"/>
  <c r="I27" i="4" s="1"/>
  <c r="J27" i="4" s="1"/>
  <c r="V66" i="5"/>
  <c r="W66" i="5" s="1"/>
  <c r="U67" i="5"/>
  <c r="X66" i="5"/>
  <c r="F71" i="5"/>
  <c r="H70" i="5"/>
  <c r="I70" i="5" s="1"/>
  <c r="G70" i="5"/>
  <c r="J69" i="5"/>
  <c r="Y69" i="5"/>
  <c r="N67" i="5"/>
  <c r="O66" i="5"/>
  <c r="P66" i="5" s="1"/>
  <c r="P52" i="4"/>
  <c r="Q51" i="4"/>
  <c r="L68" i="5"/>
  <c r="M68" i="5" s="1"/>
  <c r="O60" i="2"/>
  <c r="I74" i="2"/>
  <c r="J73" i="2"/>
  <c r="Q61" i="2"/>
  <c r="L62" i="2"/>
  <c r="M61" i="2"/>
  <c r="D79" i="2"/>
  <c r="F77" i="2"/>
  <c r="H76" i="2"/>
  <c r="Q71" i="1"/>
  <c r="N72" i="1"/>
  <c r="E109" i="1"/>
  <c r="M108" i="1"/>
  <c r="F43" i="1"/>
  <c r="L42" i="1"/>
  <c r="G42" i="1"/>
  <c r="H270" i="5" l="1"/>
  <c r="H271" i="5" s="1"/>
  <c r="H272" i="5" s="1"/>
  <c r="H273" i="5" s="1"/>
  <c r="H274" i="5" s="1"/>
  <c r="H275" i="5" s="1"/>
  <c r="H276" i="5" s="1"/>
  <c r="H277" i="5" s="1"/>
  <c r="H278" i="5" s="1"/>
  <c r="H279" i="5" s="1"/>
  <c r="H280" i="5" s="1"/>
  <c r="H281" i="5" s="1"/>
  <c r="S278" i="4"/>
  <c r="T278" i="4" s="1"/>
  <c r="E48" i="7"/>
  <c r="F47" i="7"/>
  <c r="J47" i="7" s="1"/>
  <c r="H62" i="7"/>
  <c r="I61" i="7"/>
  <c r="G90" i="7"/>
  <c r="K89" i="7"/>
  <c r="L47" i="7"/>
  <c r="M46" i="7"/>
  <c r="N46" i="7" s="1"/>
  <c r="N68" i="5"/>
  <c r="O67" i="5"/>
  <c r="P67" i="5" s="1"/>
  <c r="P53" i="4"/>
  <c r="Q52" i="4"/>
  <c r="U68" i="5"/>
  <c r="V67" i="5"/>
  <c r="W67" i="5" s="1"/>
  <c r="X67" i="5"/>
  <c r="G27" i="4"/>
  <c r="J70" i="5"/>
  <c r="Y70" i="5" s="1"/>
  <c r="K70" i="5"/>
  <c r="M69" i="5"/>
  <c r="F72" i="5"/>
  <c r="H71" i="5"/>
  <c r="I71" i="5" s="1"/>
  <c r="G71" i="5"/>
  <c r="I75" i="2"/>
  <c r="J74" i="2"/>
  <c r="O61" i="2"/>
  <c r="F78" i="2"/>
  <c r="H77" i="2"/>
  <c r="D80" i="2"/>
  <c r="Q62" i="2"/>
  <c r="L63" i="2"/>
  <c r="M62" i="2"/>
  <c r="M109" i="1"/>
  <c r="E110" i="1"/>
  <c r="F44" i="1"/>
  <c r="L43" i="1"/>
  <c r="G43" i="1"/>
  <c r="Q72" i="1"/>
  <c r="N73" i="1"/>
  <c r="H282" i="5" l="1"/>
  <c r="H283" i="5" s="1"/>
  <c r="H284" i="5" s="1"/>
  <c r="H285" i="5" s="1"/>
  <c r="H286" i="5" s="1"/>
  <c r="H287" i="5" s="1"/>
  <c r="H288" i="5" s="1"/>
  <c r="H289" i="5" s="1"/>
  <c r="H290" i="5" s="1"/>
  <c r="H291" i="5" s="1"/>
  <c r="H292" i="5" s="1"/>
  <c r="H293" i="5" s="1"/>
  <c r="S290" i="4"/>
  <c r="T290" i="4" s="1"/>
  <c r="K90" i="7"/>
  <c r="G91" i="7"/>
  <c r="L48" i="7"/>
  <c r="M47" i="7"/>
  <c r="N47" i="7" s="1"/>
  <c r="E49" i="7"/>
  <c r="O48" i="7"/>
  <c r="F48" i="7"/>
  <c r="J48" i="7" s="1"/>
  <c r="H63" i="7"/>
  <c r="I62" i="7"/>
  <c r="O47" i="7"/>
  <c r="J71" i="5"/>
  <c r="K71" i="5"/>
  <c r="L70" i="5"/>
  <c r="M70" i="5" s="1"/>
  <c r="F28" i="4"/>
  <c r="I28" i="4" s="1"/>
  <c r="J28" i="4" s="1"/>
  <c r="U69" i="5"/>
  <c r="V68" i="5"/>
  <c r="W68" i="5" s="1"/>
  <c r="X68" i="5"/>
  <c r="F73" i="5"/>
  <c r="H72" i="5"/>
  <c r="I72" i="5" s="1"/>
  <c r="G72" i="5"/>
  <c r="N69" i="5"/>
  <c r="O68" i="5"/>
  <c r="P68" i="5" s="1"/>
  <c r="Y71" i="5"/>
  <c r="Q53" i="4"/>
  <c r="P54" i="4"/>
  <c r="Q63" i="2"/>
  <c r="L64" i="2"/>
  <c r="M63" i="2"/>
  <c r="F79" i="2"/>
  <c r="H78" i="2"/>
  <c r="O62" i="2"/>
  <c r="D81" i="2"/>
  <c r="I76" i="2"/>
  <c r="J75" i="2"/>
  <c r="F45" i="1"/>
  <c r="L44" i="1"/>
  <c r="G44" i="1"/>
  <c r="E111" i="1"/>
  <c r="M110" i="1"/>
  <c r="Q73" i="1"/>
  <c r="N74" i="1"/>
  <c r="G28" i="4" l="1"/>
  <c r="H294" i="5"/>
  <c r="H295" i="5" s="1"/>
  <c r="H296" i="5" s="1"/>
  <c r="H297" i="5" s="1"/>
  <c r="H298" i="5" s="1"/>
  <c r="H299" i="5" s="1"/>
  <c r="H300" i="5" s="1"/>
  <c r="H301" i="5" s="1"/>
  <c r="H302" i="5" s="1"/>
  <c r="H303" i="5" s="1"/>
  <c r="H304" i="5" s="1"/>
  <c r="H305" i="5" s="1"/>
  <c r="S302" i="4"/>
  <c r="T302" i="4" s="1"/>
  <c r="E50" i="7"/>
  <c r="F49" i="7"/>
  <c r="J49" i="7" s="1"/>
  <c r="L49" i="7"/>
  <c r="M48" i="7"/>
  <c r="N48" i="7" s="1"/>
  <c r="H64" i="7"/>
  <c r="I63" i="7"/>
  <c r="K91" i="7"/>
  <c r="G92" i="7"/>
  <c r="J72" i="5"/>
  <c r="Y72" i="5" s="1"/>
  <c r="K72" i="5"/>
  <c r="F74" i="5"/>
  <c r="H73" i="5"/>
  <c r="H74" i="5" s="1"/>
  <c r="G73" i="5"/>
  <c r="U70" i="5"/>
  <c r="V69" i="5"/>
  <c r="W69" i="5" s="1"/>
  <c r="X69" i="5"/>
  <c r="P55" i="4"/>
  <c r="Q54" i="4"/>
  <c r="F29" i="4"/>
  <c r="I29" i="4" s="1"/>
  <c r="J29" i="4" s="1"/>
  <c r="L71" i="5"/>
  <c r="M71" i="5" s="1"/>
  <c r="N70" i="5"/>
  <c r="O69" i="5"/>
  <c r="P69" i="5" s="1"/>
  <c r="I77" i="2"/>
  <c r="J76" i="2"/>
  <c r="Q64" i="2"/>
  <c r="L65" i="2"/>
  <c r="M64" i="2"/>
  <c r="O63" i="2"/>
  <c r="D82" i="2"/>
  <c r="F80" i="2"/>
  <c r="H79" i="2"/>
  <c r="F46" i="1"/>
  <c r="L45" i="1"/>
  <c r="G45" i="1"/>
  <c r="Q74" i="1"/>
  <c r="N75" i="1"/>
  <c r="M111" i="1"/>
  <c r="E112" i="1"/>
  <c r="G29" i="4" l="1"/>
  <c r="H306" i="5"/>
  <c r="H307" i="5" s="1"/>
  <c r="H308" i="5" s="1"/>
  <c r="H309" i="5" s="1"/>
  <c r="H310" i="5" s="1"/>
  <c r="H311" i="5" s="1"/>
  <c r="H312" i="5" s="1"/>
  <c r="H313" i="5" s="1"/>
  <c r="H314" i="5" s="1"/>
  <c r="H315" i="5" s="1"/>
  <c r="H316" i="5" s="1"/>
  <c r="H317" i="5" s="1"/>
  <c r="S314" i="4"/>
  <c r="T314" i="4" s="1"/>
  <c r="H65" i="7"/>
  <c r="I64" i="7"/>
  <c r="K92" i="7"/>
  <c r="G93" i="7"/>
  <c r="E51" i="7"/>
  <c r="F50" i="7"/>
  <c r="J50" i="7" s="1"/>
  <c r="L50" i="7"/>
  <c r="O50" i="7" s="1"/>
  <c r="M49" i="7"/>
  <c r="N49" i="7" s="1"/>
  <c r="O49" i="7"/>
  <c r="N71" i="5"/>
  <c r="O70" i="5"/>
  <c r="P70" i="5" s="1"/>
  <c r="G30" i="4"/>
  <c r="F30" i="4"/>
  <c r="I30" i="4" s="1"/>
  <c r="F75" i="5"/>
  <c r="G74" i="5"/>
  <c r="L72" i="5"/>
  <c r="M72" i="5" s="1"/>
  <c r="J30" i="4"/>
  <c r="P56" i="4"/>
  <c r="Q55" i="4"/>
  <c r="U71" i="5"/>
  <c r="V70" i="5"/>
  <c r="W70" i="5" s="1"/>
  <c r="X70" i="5"/>
  <c r="I73" i="5"/>
  <c r="F81" i="2"/>
  <c r="H80" i="2"/>
  <c r="L66" i="2"/>
  <c r="Q65" i="2"/>
  <c r="M65" i="2"/>
  <c r="D83" i="2"/>
  <c r="O64" i="2"/>
  <c r="I78" i="2"/>
  <c r="J77" i="2"/>
  <c r="Q75" i="1"/>
  <c r="N76" i="1"/>
  <c r="E113" i="1"/>
  <c r="M112" i="1"/>
  <c r="F47" i="1"/>
  <c r="L46" i="1"/>
  <c r="G46" i="1"/>
  <c r="H318" i="5" l="1"/>
  <c r="H319" i="5" s="1"/>
  <c r="H320" i="5" s="1"/>
  <c r="H321" i="5" s="1"/>
  <c r="H322" i="5" s="1"/>
  <c r="H323" i="5" s="1"/>
  <c r="H324" i="5" s="1"/>
  <c r="H325" i="5" s="1"/>
  <c r="H326" i="5" s="1"/>
  <c r="H327" i="5" s="1"/>
  <c r="H328" i="5" s="1"/>
  <c r="H329" i="5" s="1"/>
  <c r="S326" i="4"/>
  <c r="T326" i="4" s="1"/>
  <c r="H66" i="7"/>
  <c r="I65" i="7"/>
  <c r="L51" i="7"/>
  <c r="M50" i="7"/>
  <c r="N50" i="7" s="1"/>
  <c r="O51" i="7"/>
  <c r="E52" i="7"/>
  <c r="F51" i="7"/>
  <c r="J51" i="7" s="1"/>
  <c r="G94" i="7"/>
  <c r="K93" i="7"/>
  <c r="Q56" i="4"/>
  <c r="P57" i="4"/>
  <c r="I74" i="5"/>
  <c r="J73" i="5"/>
  <c r="K73" i="5"/>
  <c r="F31" i="4"/>
  <c r="I31" i="4" s="1"/>
  <c r="J31" i="4" s="1"/>
  <c r="F76" i="5"/>
  <c r="G75" i="5"/>
  <c r="U72" i="5"/>
  <c r="V71" i="5"/>
  <c r="W71" i="5" s="1"/>
  <c r="X71" i="5"/>
  <c r="N72" i="5"/>
  <c r="O71" i="5"/>
  <c r="P71" i="5" s="1"/>
  <c r="I79" i="2"/>
  <c r="J78" i="2"/>
  <c r="Q66" i="2"/>
  <c r="L67" i="2"/>
  <c r="M66" i="2"/>
  <c r="O65" i="2"/>
  <c r="D84" i="2"/>
  <c r="F82" i="2"/>
  <c r="H81" i="2"/>
  <c r="F48" i="1"/>
  <c r="L47" i="1"/>
  <c r="G47" i="1"/>
  <c r="Q76" i="1"/>
  <c r="N77" i="1"/>
  <c r="M113" i="1"/>
  <c r="E114" i="1"/>
  <c r="H330" i="5" l="1"/>
  <c r="H331" i="5" s="1"/>
  <c r="H332" i="5" s="1"/>
  <c r="H333" i="5" s="1"/>
  <c r="H334" i="5" s="1"/>
  <c r="H335" i="5" s="1"/>
  <c r="H336" i="5" s="1"/>
  <c r="H337" i="5" s="1"/>
  <c r="H338" i="5" s="1"/>
  <c r="H339" i="5" s="1"/>
  <c r="H340" i="5" s="1"/>
  <c r="H341" i="5" s="1"/>
  <c r="S338" i="4"/>
  <c r="T338" i="4" s="1"/>
  <c r="K94" i="7"/>
  <c r="G95" i="7"/>
  <c r="H67" i="7"/>
  <c r="I66" i="7"/>
  <c r="E53" i="7"/>
  <c r="O52" i="7"/>
  <c r="F52" i="7"/>
  <c r="J52" i="7" s="1"/>
  <c r="L52" i="7"/>
  <c r="M51" i="7"/>
  <c r="N51" i="7" s="1"/>
  <c r="I75" i="5"/>
  <c r="J74" i="5"/>
  <c r="K74" i="5"/>
  <c r="O72" i="5"/>
  <c r="P72" i="5" s="1"/>
  <c r="V72" i="5"/>
  <c r="W72" i="5" s="1"/>
  <c r="X72" i="5"/>
  <c r="F77" i="5"/>
  <c r="G76" i="5"/>
  <c r="L73" i="5"/>
  <c r="M73" i="5" s="1"/>
  <c r="U73" i="5" s="1"/>
  <c r="Q57" i="4"/>
  <c r="P58" i="4"/>
  <c r="G31" i="4"/>
  <c r="Y73" i="5"/>
  <c r="F83" i="2"/>
  <c r="H82" i="2"/>
  <c r="D85" i="2"/>
  <c r="O66" i="2"/>
  <c r="I80" i="2"/>
  <c r="J79" i="2"/>
  <c r="Q67" i="2"/>
  <c r="L68" i="2"/>
  <c r="M67" i="2"/>
  <c r="Q77" i="1"/>
  <c r="N78" i="1"/>
  <c r="E115" i="1"/>
  <c r="M114" i="1"/>
  <c r="F49" i="1"/>
  <c r="L48" i="1"/>
  <c r="G48" i="1"/>
  <c r="H342" i="5" l="1"/>
  <c r="H343" i="5" s="1"/>
  <c r="H344" i="5" s="1"/>
  <c r="H345" i="5" s="1"/>
  <c r="H346" i="5" s="1"/>
  <c r="H347" i="5" s="1"/>
  <c r="H348" i="5" s="1"/>
  <c r="H349" i="5" s="1"/>
  <c r="H350" i="5" s="1"/>
  <c r="H351" i="5" s="1"/>
  <c r="H352" i="5" s="1"/>
  <c r="H353" i="5" s="1"/>
  <c r="S350" i="4"/>
  <c r="T350" i="4" s="1"/>
  <c r="L53" i="7"/>
  <c r="M52" i="7"/>
  <c r="N52" i="7" s="1"/>
  <c r="H68" i="7"/>
  <c r="I67" i="7"/>
  <c r="O53" i="7"/>
  <c r="E54" i="7"/>
  <c r="F53" i="7"/>
  <c r="J53" i="7" s="1"/>
  <c r="K95" i="7"/>
  <c r="G96" i="7"/>
  <c r="U74" i="5"/>
  <c r="V73" i="5"/>
  <c r="W73" i="5" s="1"/>
  <c r="X73" i="5"/>
  <c r="L74" i="5"/>
  <c r="P59" i="4"/>
  <c r="Q58" i="4"/>
  <c r="Y74" i="5"/>
  <c r="F32" i="4"/>
  <c r="I32" i="4" s="1"/>
  <c r="J32" i="4" s="1"/>
  <c r="F78" i="5"/>
  <c r="G77" i="5"/>
  <c r="N73" i="5"/>
  <c r="I76" i="5"/>
  <c r="J75" i="5"/>
  <c r="K75" i="5"/>
  <c r="I81" i="2"/>
  <c r="J80" i="2"/>
  <c r="L69" i="2"/>
  <c r="Q68" i="2"/>
  <c r="M68" i="2"/>
  <c r="D86" i="2"/>
  <c r="O67" i="2"/>
  <c r="F84" i="2"/>
  <c r="H83" i="2"/>
  <c r="M115" i="1"/>
  <c r="E116" i="1"/>
  <c r="F50" i="1"/>
  <c r="L49" i="1"/>
  <c r="G49" i="1"/>
  <c r="Q78" i="1"/>
  <c r="N79" i="1"/>
  <c r="H354" i="5" l="1"/>
  <c r="H355" i="5" s="1"/>
  <c r="H356" i="5" s="1"/>
  <c r="H357" i="5" s="1"/>
  <c r="K96" i="7"/>
  <c r="G97" i="7"/>
  <c r="L54" i="7"/>
  <c r="M53" i="7"/>
  <c r="N53" i="7" s="1"/>
  <c r="H69" i="7"/>
  <c r="I68" i="7"/>
  <c r="E55" i="7"/>
  <c r="F54" i="7"/>
  <c r="J54" i="7" s="1"/>
  <c r="L75" i="5"/>
  <c r="N74" i="5"/>
  <c r="O73" i="5"/>
  <c r="P73" i="5" s="1"/>
  <c r="G32" i="4"/>
  <c r="Y75" i="5"/>
  <c r="P60" i="4"/>
  <c r="Q59" i="4"/>
  <c r="I77" i="5"/>
  <c r="J76" i="5"/>
  <c r="K76" i="5"/>
  <c r="U75" i="5"/>
  <c r="V74" i="5"/>
  <c r="W74" i="5" s="1"/>
  <c r="X74" i="5"/>
  <c r="F79" i="5"/>
  <c r="G78" i="5"/>
  <c r="D87" i="2"/>
  <c r="F85" i="2"/>
  <c r="H84" i="2"/>
  <c r="Q69" i="2"/>
  <c r="L70" i="2"/>
  <c r="M69" i="2"/>
  <c r="O68" i="2"/>
  <c r="I82" i="2"/>
  <c r="J81" i="2"/>
  <c r="F51" i="1"/>
  <c r="L50" i="1"/>
  <c r="G50" i="1"/>
  <c r="E117" i="1"/>
  <c r="M116" i="1"/>
  <c r="Q79" i="1"/>
  <c r="N80" i="1"/>
  <c r="O79" i="1"/>
  <c r="L55" i="7" l="1"/>
  <c r="M54" i="7"/>
  <c r="N54" i="7" s="1"/>
  <c r="O54" i="7"/>
  <c r="O55" i="7"/>
  <c r="E56" i="7"/>
  <c r="F55" i="7"/>
  <c r="J55" i="7" s="1"/>
  <c r="G98" i="7"/>
  <c r="K97" i="7"/>
  <c r="H70" i="7"/>
  <c r="I69" i="7"/>
  <c r="F33" i="4"/>
  <c r="I33" i="4" s="1"/>
  <c r="J33" i="4" s="1"/>
  <c r="G33" i="4"/>
  <c r="U76" i="5"/>
  <c r="V75" i="5"/>
  <c r="W75" i="5" s="1"/>
  <c r="X75" i="5"/>
  <c r="I78" i="5"/>
  <c r="J77" i="5"/>
  <c r="K77" i="5"/>
  <c r="Y76" i="5"/>
  <c r="L76" i="5"/>
  <c r="Q60" i="4"/>
  <c r="P61" i="4"/>
  <c r="F80" i="5"/>
  <c r="G79" i="5"/>
  <c r="N75" i="5"/>
  <c r="O74" i="5"/>
  <c r="P74" i="5" s="1"/>
  <c r="I83" i="2"/>
  <c r="J82" i="2"/>
  <c r="F86" i="2"/>
  <c r="H85" i="2"/>
  <c r="L71" i="2"/>
  <c r="Q70" i="2"/>
  <c r="M70" i="2"/>
  <c r="O69" i="2"/>
  <c r="D88" i="2"/>
  <c r="Q80" i="1"/>
  <c r="N81" i="1"/>
  <c r="O80" i="1"/>
  <c r="F52" i="1"/>
  <c r="L51" i="1"/>
  <c r="G51" i="1"/>
  <c r="M117" i="1"/>
  <c r="E118" i="1"/>
  <c r="H71" i="7" l="1"/>
  <c r="I70" i="7"/>
  <c r="E57" i="7"/>
  <c r="F56" i="7"/>
  <c r="J56" i="7" s="1"/>
  <c r="L56" i="7"/>
  <c r="M55" i="7"/>
  <c r="N55" i="7" s="1"/>
  <c r="K98" i="7"/>
  <c r="G99" i="7"/>
  <c r="V76" i="5"/>
  <c r="W76" i="5" s="1"/>
  <c r="X76" i="5"/>
  <c r="N76" i="5"/>
  <c r="O75" i="5"/>
  <c r="P75" i="5" s="1"/>
  <c r="F81" i="5"/>
  <c r="G80" i="5"/>
  <c r="L77" i="5"/>
  <c r="M77" i="5" s="1"/>
  <c r="U77" i="5" s="1"/>
  <c r="F34" i="4"/>
  <c r="I34" i="4" s="1"/>
  <c r="J34" i="4" s="1"/>
  <c r="I79" i="5"/>
  <c r="J78" i="5"/>
  <c r="K78" i="5"/>
  <c r="Q61" i="4"/>
  <c r="P62" i="4"/>
  <c r="Y77" i="5"/>
  <c r="D89" i="2"/>
  <c r="F87" i="2"/>
  <c r="H86" i="2"/>
  <c r="O70" i="2"/>
  <c r="L72" i="2"/>
  <c r="Q71" i="2"/>
  <c r="M71" i="2"/>
  <c r="I84" i="2"/>
  <c r="J83" i="2"/>
  <c r="E119" i="1"/>
  <c r="M118" i="1"/>
  <c r="Q81" i="1"/>
  <c r="N82" i="1"/>
  <c r="O81" i="1"/>
  <c r="F53" i="1"/>
  <c r="L52" i="1"/>
  <c r="G52" i="1"/>
  <c r="K99" i="7" l="1"/>
  <c r="G100" i="7"/>
  <c r="E58" i="7"/>
  <c r="F57" i="7"/>
  <c r="J57" i="7" s="1"/>
  <c r="L57" i="7"/>
  <c r="M56" i="7"/>
  <c r="N56" i="7" s="1"/>
  <c r="O56" i="7"/>
  <c r="H72" i="7"/>
  <c r="I71" i="7"/>
  <c r="V77" i="5"/>
  <c r="W77" i="5" s="1"/>
  <c r="X77" i="5"/>
  <c r="F82" i="5"/>
  <c r="G81" i="5"/>
  <c r="N77" i="5"/>
  <c r="O76" i="5"/>
  <c r="P76" i="5" s="1"/>
  <c r="L78" i="5"/>
  <c r="M78" i="5" s="1"/>
  <c r="U78" i="5" s="1"/>
  <c r="Y78" i="5"/>
  <c r="G34" i="4"/>
  <c r="Q62" i="4"/>
  <c r="I80" i="5"/>
  <c r="J79" i="5"/>
  <c r="K79" i="5"/>
  <c r="I85" i="2"/>
  <c r="J84" i="2"/>
  <c r="O71" i="2"/>
  <c r="F88" i="2"/>
  <c r="H87" i="2"/>
  <c r="Q72" i="2"/>
  <c r="L73" i="2"/>
  <c r="M72" i="2"/>
  <c r="D90" i="2"/>
  <c r="M119" i="1"/>
  <c r="E120" i="1"/>
  <c r="F54" i="1"/>
  <c r="L53" i="1"/>
  <c r="G53" i="1"/>
  <c r="Q82" i="1"/>
  <c r="N83" i="1"/>
  <c r="O82" i="1"/>
  <c r="L58" i="7" l="1"/>
  <c r="M57" i="7"/>
  <c r="N57" i="7" s="1"/>
  <c r="H73" i="7"/>
  <c r="I72" i="7"/>
  <c r="K100" i="7"/>
  <c r="G101" i="7"/>
  <c r="E59" i="7"/>
  <c r="F58" i="7"/>
  <c r="J58" i="7" s="1"/>
  <c r="O57" i="7"/>
  <c r="V78" i="5"/>
  <c r="W78" i="5" s="1"/>
  <c r="X78" i="5"/>
  <c r="I81" i="5"/>
  <c r="J80" i="5"/>
  <c r="K80" i="5"/>
  <c r="L79" i="5"/>
  <c r="M79" i="5" s="1"/>
  <c r="U79" i="5" s="1"/>
  <c r="F83" i="5"/>
  <c r="G82" i="5"/>
  <c r="F35" i="4"/>
  <c r="I35" i="4" s="1"/>
  <c r="J35" i="4" s="1"/>
  <c r="G35" i="4"/>
  <c r="N78" i="5"/>
  <c r="O77" i="5"/>
  <c r="P77" i="5" s="1"/>
  <c r="Y79" i="5"/>
  <c r="O72" i="2"/>
  <c r="L74" i="2"/>
  <c r="Q73" i="2"/>
  <c r="M73" i="2"/>
  <c r="F89" i="2"/>
  <c r="H88" i="2"/>
  <c r="D91" i="2"/>
  <c r="I86" i="2"/>
  <c r="J85" i="2"/>
  <c r="E121" i="1"/>
  <c r="M120" i="1"/>
  <c r="F55" i="1"/>
  <c r="L54" i="1"/>
  <c r="G54" i="1"/>
  <c r="Q83" i="1"/>
  <c r="N84" i="1"/>
  <c r="O83" i="1"/>
  <c r="G102" i="7" l="1"/>
  <c r="K101" i="7"/>
  <c r="L59" i="7"/>
  <c r="O59" i="7" s="1"/>
  <c r="M58" i="7"/>
  <c r="N58" i="7" s="1"/>
  <c r="E60" i="7"/>
  <c r="F59" i="7"/>
  <c r="J59" i="7" s="1"/>
  <c r="O58" i="7"/>
  <c r="H74" i="7"/>
  <c r="I73" i="7"/>
  <c r="Y80" i="5"/>
  <c r="I82" i="5"/>
  <c r="J81" i="5"/>
  <c r="K81" i="5"/>
  <c r="N79" i="5"/>
  <c r="O78" i="5"/>
  <c r="P78" i="5" s="1"/>
  <c r="F36" i="4"/>
  <c r="I36" i="4" s="1"/>
  <c r="J36" i="4" s="1"/>
  <c r="V79" i="5"/>
  <c r="W79" i="5" s="1"/>
  <c r="X79" i="5"/>
  <c r="F84" i="5"/>
  <c r="G83" i="5"/>
  <c r="L80" i="5"/>
  <c r="M80" i="5" s="1"/>
  <c r="U80" i="5" s="1"/>
  <c r="I87" i="2"/>
  <c r="J86" i="2"/>
  <c r="L75" i="2"/>
  <c r="Q74" i="2"/>
  <c r="M74" i="2"/>
  <c r="D92" i="2"/>
  <c r="F90" i="2"/>
  <c r="H89" i="2"/>
  <c r="O73" i="2"/>
  <c r="F56" i="1"/>
  <c r="L55" i="1"/>
  <c r="G55" i="1"/>
  <c r="Q84" i="1"/>
  <c r="N85" i="1"/>
  <c r="O84" i="1"/>
  <c r="M121" i="1"/>
  <c r="E122" i="1"/>
  <c r="H75" i="7" l="1"/>
  <c r="I74" i="7"/>
  <c r="E61" i="7"/>
  <c r="F60" i="7"/>
  <c r="J60" i="7" s="1"/>
  <c r="L60" i="7"/>
  <c r="M59" i="7"/>
  <c r="N59" i="7" s="1"/>
  <c r="K102" i="7"/>
  <c r="G103" i="7"/>
  <c r="V80" i="5"/>
  <c r="W80" i="5" s="1"/>
  <c r="X80" i="5"/>
  <c r="G36" i="4"/>
  <c r="N80" i="5"/>
  <c r="O91" i="5" s="1"/>
  <c r="O79" i="5"/>
  <c r="P79" i="5" s="1"/>
  <c r="Y81" i="5"/>
  <c r="F85" i="5"/>
  <c r="G84" i="5"/>
  <c r="I83" i="5"/>
  <c r="J82" i="5"/>
  <c r="K82" i="5"/>
  <c r="L81" i="5"/>
  <c r="M81" i="5" s="1"/>
  <c r="U81" i="5" s="1"/>
  <c r="O88" i="5"/>
  <c r="D93" i="2"/>
  <c r="O74" i="2"/>
  <c r="I88" i="2"/>
  <c r="J87" i="2"/>
  <c r="L76" i="2"/>
  <c r="Q75" i="2"/>
  <c r="M75" i="2"/>
  <c r="F91" i="2"/>
  <c r="H90" i="2"/>
  <c r="Q85" i="1"/>
  <c r="N86" i="1"/>
  <c r="O85" i="1"/>
  <c r="E123" i="1"/>
  <c r="M122" i="1"/>
  <c r="F57" i="1"/>
  <c r="L56" i="1"/>
  <c r="G56" i="1"/>
  <c r="O85" i="5" l="1"/>
  <c r="O90" i="5"/>
  <c r="G104" i="7"/>
  <c r="K103" i="7"/>
  <c r="E62" i="7"/>
  <c r="F61" i="7"/>
  <c r="J61" i="7" s="1"/>
  <c r="L61" i="7"/>
  <c r="M60" i="7"/>
  <c r="N60" i="7" s="1"/>
  <c r="O60" i="7"/>
  <c r="H76" i="7"/>
  <c r="I75" i="7"/>
  <c r="V81" i="5"/>
  <c r="W81" i="5" s="1"/>
  <c r="X81" i="5"/>
  <c r="I84" i="5"/>
  <c r="J83" i="5"/>
  <c r="K83" i="5"/>
  <c r="O92" i="5"/>
  <c r="O80" i="5"/>
  <c r="P80" i="5" s="1"/>
  <c r="O81" i="5"/>
  <c r="P81" i="5" s="1"/>
  <c r="O83" i="5"/>
  <c r="O82" i="5"/>
  <c r="O86" i="5"/>
  <c r="O84" i="5"/>
  <c r="O87" i="5"/>
  <c r="O89" i="5"/>
  <c r="L82" i="5"/>
  <c r="M82" i="5" s="1"/>
  <c r="U82" i="5" s="1"/>
  <c r="P82" i="5"/>
  <c r="F37" i="4"/>
  <c r="I37" i="4" s="1"/>
  <c r="J37" i="4" s="1"/>
  <c r="Y82" i="5"/>
  <c r="F86" i="5"/>
  <c r="G85" i="5"/>
  <c r="F92" i="2"/>
  <c r="H91" i="2"/>
  <c r="Q76" i="2"/>
  <c r="L77" i="2"/>
  <c r="M76" i="2"/>
  <c r="O75" i="2"/>
  <c r="I89" i="2"/>
  <c r="J88" i="2"/>
  <c r="F58" i="1"/>
  <c r="L57" i="1"/>
  <c r="G57" i="1"/>
  <c r="Q86" i="1"/>
  <c r="N87" i="1"/>
  <c r="O86" i="1"/>
  <c r="M123" i="1"/>
  <c r="E124" i="1"/>
  <c r="G37" i="4" l="1"/>
  <c r="L62" i="7"/>
  <c r="M61" i="7"/>
  <c r="N61" i="7" s="1"/>
  <c r="O62" i="7"/>
  <c r="E63" i="7"/>
  <c r="F62" i="7"/>
  <c r="J62" i="7" s="1"/>
  <c r="H77" i="7"/>
  <c r="I76" i="7"/>
  <c r="O61" i="7"/>
  <c r="K104" i="7"/>
  <c r="G105" i="7"/>
  <c r="V82" i="5"/>
  <c r="W82" i="5" s="1"/>
  <c r="X82" i="5"/>
  <c r="Y83" i="5"/>
  <c r="F38" i="4"/>
  <c r="I38" i="4" s="1"/>
  <c r="G38" i="4"/>
  <c r="I85" i="5"/>
  <c r="J84" i="5"/>
  <c r="K84" i="5"/>
  <c r="L83" i="5"/>
  <c r="M83" i="5" s="1"/>
  <c r="U83" i="5" s="1"/>
  <c r="P83" i="5"/>
  <c r="F87" i="5"/>
  <c r="G86" i="5"/>
  <c r="J38" i="4"/>
  <c r="L78" i="2"/>
  <c r="Q77" i="2"/>
  <c r="M77" i="2"/>
  <c r="I90" i="2"/>
  <c r="J89" i="2"/>
  <c r="O76" i="2"/>
  <c r="F93" i="2"/>
  <c r="H93" i="2" s="1"/>
  <c r="H92" i="2"/>
  <c r="E125" i="1"/>
  <c r="M124" i="1"/>
  <c r="F59" i="1"/>
  <c r="L58" i="1"/>
  <c r="G58" i="1"/>
  <c r="Q87" i="1"/>
  <c r="N88" i="1"/>
  <c r="O87" i="1"/>
  <c r="L63" i="7" l="1"/>
  <c r="M62" i="7"/>
  <c r="N62" i="7" s="1"/>
  <c r="E64" i="7"/>
  <c r="O63" i="7"/>
  <c r="F63" i="7"/>
  <c r="J63" i="7" s="1"/>
  <c r="K105" i="7"/>
  <c r="G106" i="7"/>
  <c r="H78" i="7"/>
  <c r="I77" i="7"/>
  <c r="V83" i="5"/>
  <c r="W83" i="5" s="1"/>
  <c r="X83" i="5"/>
  <c r="P84" i="5"/>
  <c r="L84" i="5"/>
  <c r="M84" i="5" s="1"/>
  <c r="U84" i="5" s="1"/>
  <c r="F88" i="5"/>
  <c r="G87" i="5"/>
  <c r="F39" i="4"/>
  <c r="I39" i="4" s="1"/>
  <c r="J39" i="4" s="1"/>
  <c r="I86" i="5"/>
  <c r="J85" i="5"/>
  <c r="K85" i="5"/>
  <c r="Y84" i="5"/>
  <c r="O77" i="2"/>
  <c r="I91" i="2"/>
  <c r="J90" i="2"/>
  <c r="L79" i="2"/>
  <c r="Q78" i="2"/>
  <c r="M78" i="2"/>
  <c r="F60" i="1"/>
  <c r="L59" i="1"/>
  <c r="G59" i="1"/>
  <c r="Q88" i="1"/>
  <c r="N89" i="1"/>
  <c r="O88" i="1"/>
  <c r="M125" i="1"/>
  <c r="E126" i="1"/>
  <c r="G39" i="4" l="1"/>
  <c r="E65" i="7"/>
  <c r="F64" i="7"/>
  <c r="J64" i="7" s="1"/>
  <c r="H79" i="7"/>
  <c r="I78" i="7"/>
  <c r="K106" i="7"/>
  <c r="G107" i="7"/>
  <c r="L64" i="7"/>
  <c r="M63" i="7"/>
  <c r="N63" i="7" s="1"/>
  <c r="V84" i="5"/>
  <c r="W84" i="5" s="1"/>
  <c r="X84" i="5"/>
  <c r="I87" i="5"/>
  <c r="J86" i="5"/>
  <c r="K86" i="5"/>
  <c r="F89" i="5"/>
  <c r="G88" i="5"/>
  <c r="L85" i="5"/>
  <c r="M85" i="5" s="1"/>
  <c r="U85" i="5" s="1"/>
  <c r="P85" i="5"/>
  <c r="F40" i="4"/>
  <c r="I40" i="4" s="1"/>
  <c r="J40" i="4" s="1"/>
  <c r="Y85" i="5"/>
  <c r="L80" i="2"/>
  <c r="Q79" i="2"/>
  <c r="M79" i="2"/>
  <c r="O78" i="2"/>
  <c r="I92" i="2"/>
  <c r="J91" i="2"/>
  <c r="E127" i="1"/>
  <c r="M126" i="1"/>
  <c r="Q89" i="1"/>
  <c r="N90" i="1"/>
  <c r="O89" i="1"/>
  <c r="F61" i="1"/>
  <c r="L60" i="1"/>
  <c r="G60" i="1"/>
  <c r="G40" i="4" l="1"/>
  <c r="L65" i="7"/>
  <c r="M64" i="7"/>
  <c r="N64" i="7" s="1"/>
  <c r="O64" i="7"/>
  <c r="G108" i="7"/>
  <c r="K107" i="7"/>
  <c r="H80" i="7"/>
  <c r="I79" i="7"/>
  <c r="E66" i="7"/>
  <c r="O65" i="7"/>
  <c r="F65" i="7"/>
  <c r="J65" i="7" s="1"/>
  <c r="V85" i="5"/>
  <c r="W85" i="5" s="1"/>
  <c r="X85" i="5"/>
  <c r="F41" i="4"/>
  <c r="I41" i="4" s="1"/>
  <c r="J41" i="4" s="1"/>
  <c r="L86" i="5"/>
  <c r="M86" i="5" s="1"/>
  <c r="U86" i="5" s="1"/>
  <c r="P86" i="5"/>
  <c r="Y86" i="5"/>
  <c r="F90" i="5"/>
  <c r="G89" i="5"/>
  <c r="I88" i="5"/>
  <c r="J87" i="5"/>
  <c r="K87" i="5"/>
  <c r="I93" i="2"/>
  <c r="J93" i="2" s="1"/>
  <c r="J92" i="2"/>
  <c r="O79" i="2"/>
  <c r="L81" i="2"/>
  <c r="Q80" i="2"/>
  <c r="M80" i="2"/>
  <c r="Q90" i="1"/>
  <c r="N91" i="1"/>
  <c r="O90" i="1"/>
  <c r="F62" i="1"/>
  <c r="L61" i="1"/>
  <c r="G61" i="1"/>
  <c r="M127" i="1"/>
  <c r="E128" i="1"/>
  <c r="H81" i="7" l="1"/>
  <c r="I80" i="7"/>
  <c r="L66" i="7"/>
  <c r="O66" i="7" s="1"/>
  <c r="M65" i="7"/>
  <c r="N65" i="7" s="1"/>
  <c r="E67" i="7"/>
  <c r="F66" i="7"/>
  <c r="J66" i="7" s="1"/>
  <c r="K108" i="7"/>
  <c r="G109" i="7"/>
  <c r="V86" i="5"/>
  <c r="W86" i="5" s="1"/>
  <c r="X86" i="5"/>
  <c r="I89" i="5"/>
  <c r="J88" i="5"/>
  <c r="K88" i="5"/>
  <c r="P87" i="5"/>
  <c r="L87" i="5"/>
  <c r="M87" i="5" s="1"/>
  <c r="U87" i="5" s="1"/>
  <c r="G41" i="4"/>
  <c r="F91" i="5"/>
  <c r="G90" i="5"/>
  <c r="Y87" i="5"/>
  <c r="Q81" i="2"/>
  <c r="L82" i="2"/>
  <c r="M81" i="2"/>
  <c r="O80" i="2"/>
  <c r="E129" i="1"/>
  <c r="M128" i="1"/>
  <c r="Q91" i="1"/>
  <c r="N92" i="1"/>
  <c r="O91" i="1"/>
  <c r="F63" i="1"/>
  <c r="L62" i="1"/>
  <c r="G62" i="1"/>
  <c r="K109" i="7" l="1"/>
  <c r="G110" i="7"/>
  <c r="H82" i="7"/>
  <c r="I81" i="7"/>
  <c r="E68" i="7"/>
  <c r="F67" i="7"/>
  <c r="J67" i="7" s="1"/>
  <c r="L67" i="7"/>
  <c r="O67" i="7" s="1"/>
  <c r="M66" i="7"/>
  <c r="N66" i="7" s="1"/>
  <c r="V87" i="5"/>
  <c r="W87" i="5" s="1"/>
  <c r="X87" i="5"/>
  <c r="Y88" i="5"/>
  <c r="I90" i="5"/>
  <c r="J89" i="5"/>
  <c r="K89" i="5"/>
  <c r="F92" i="5"/>
  <c r="G91" i="5"/>
  <c r="F42" i="4"/>
  <c r="I42" i="4" s="1"/>
  <c r="J42" i="4" s="1"/>
  <c r="L88" i="5"/>
  <c r="M88" i="5" s="1"/>
  <c r="U88" i="5" s="1"/>
  <c r="P88" i="5"/>
  <c r="O81" i="2"/>
  <c r="Q82" i="2"/>
  <c r="L83" i="2"/>
  <c r="M82" i="2"/>
  <c r="O82" i="2" s="1"/>
  <c r="F64" i="1"/>
  <c r="L63" i="1"/>
  <c r="G63" i="1"/>
  <c r="Q92" i="1"/>
  <c r="N93" i="1"/>
  <c r="O92" i="1"/>
  <c r="M129" i="1"/>
  <c r="E130" i="1"/>
  <c r="H83" i="7" l="1"/>
  <c r="I82" i="7"/>
  <c r="L68" i="7"/>
  <c r="O68" i="7" s="1"/>
  <c r="M67" i="7"/>
  <c r="N67" i="7" s="1"/>
  <c r="E69" i="7"/>
  <c r="F68" i="7"/>
  <c r="J68" i="7" s="1"/>
  <c r="K110" i="7"/>
  <c r="G111" i="7"/>
  <c r="V88" i="5"/>
  <c r="W88" i="5" s="1"/>
  <c r="X88" i="5"/>
  <c r="I91" i="5"/>
  <c r="J90" i="5"/>
  <c r="K90" i="5"/>
  <c r="G42" i="4"/>
  <c r="P89" i="5"/>
  <c r="L89" i="5"/>
  <c r="M89" i="5" s="1"/>
  <c r="U89" i="5" s="1"/>
  <c r="F93" i="5"/>
  <c r="G92" i="5"/>
  <c r="Y89" i="5"/>
  <c r="Q83" i="2"/>
  <c r="L84" i="2"/>
  <c r="M83" i="2"/>
  <c r="O83" i="2" s="1"/>
  <c r="Q93" i="1"/>
  <c r="N94" i="1"/>
  <c r="O93" i="1"/>
  <c r="E131" i="1"/>
  <c r="M130" i="1"/>
  <c r="F65" i="1"/>
  <c r="L64" i="1"/>
  <c r="G64" i="1"/>
  <c r="E70" i="7" l="1"/>
  <c r="F69" i="7"/>
  <c r="J69" i="7" s="1"/>
  <c r="G112" i="7"/>
  <c r="K111" i="7"/>
  <c r="L69" i="7"/>
  <c r="O69" i="7" s="1"/>
  <c r="M68" i="7"/>
  <c r="N68" i="7" s="1"/>
  <c r="H84" i="7"/>
  <c r="I83" i="7"/>
  <c r="V89" i="5"/>
  <c r="W89" i="5" s="1"/>
  <c r="X89" i="5"/>
  <c r="F94" i="5"/>
  <c r="G93" i="5"/>
  <c r="I92" i="5"/>
  <c r="J91" i="5"/>
  <c r="K91" i="5"/>
  <c r="F43" i="4"/>
  <c r="I43" i="4" s="1"/>
  <c r="J43" i="4" s="1"/>
  <c r="Y90" i="5"/>
  <c r="L90" i="5"/>
  <c r="M90" i="5" s="1"/>
  <c r="U90" i="5" s="1"/>
  <c r="P90" i="5"/>
  <c r="Q84" i="2"/>
  <c r="L85" i="2"/>
  <c r="M84" i="2"/>
  <c r="O84" i="2" s="1"/>
  <c r="F66" i="1"/>
  <c r="L65" i="1"/>
  <c r="G65" i="1"/>
  <c r="Q94" i="1"/>
  <c r="N95" i="1"/>
  <c r="O94" i="1"/>
  <c r="M131" i="1"/>
  <c r="E132" i="1"/>
  <c r="G43" i="4" l="1"/>
  <c r="H85" i="7"/>
  <c r="I84" i="7"/>
  <c r="O70" i="7"/>
  <c r="E71" i="7"/>
  <c r="F70" i="7"/>
  <c r="J70" i="7" s="1"/>
  <c r="L70" i="7"/>
  <c r="M69" i="7"/>
  <c r="N69" i="7" s="1"/>
  <c r="K112" i="7"/>
  <c r="G113" i="7"/>
  <c r="V90" i="5"/>
  <c r="W90" i="5" s="1"/>
  <c r="X90" i="5"/>
  <c r="P91" i="5"/>
  <c r="L91" i="5"/>
  <c r="M91" i="5" s="1"/>
  <c r="U91" i="5" s="1"/>
  <c r="F95" i="5"/>
  <c r="G94" i="5"/>
  <c r="F44" i="4"/>
  <c r="I44" i="4" s="1"/>
  <c r="J44" i="4" s="1"/>
  <c r="Y91" i="5"/>
  <c r="I93" i="5"/>
  <c r="J92" i="5"/>
  <c r="K92" i="5"/>
  <c r="Q85" i="2"/>
  <c r="L86" i="2"/>
  <c r="M85" i="2"/>
  <c r="O85" i="2" s="1"/>
  <c r="E133" i="1"/>
  <c r="M132" i="1"/>
  <c r="N96" i="1"/>
  <c r="Q95" i="1"/>
  <c r="O95" i="1"/>
  <c r="F67" i="1"/>
  <c r="L66" i="1"/>
  <c r="G66" i="1"/>
  <c r="K113" i="7" l="1"/>
  <c r="G114" i="7"/>
  <c r="E72" i="7"/>
  <c r="O71" i="7"/>
  <c r="F71" i="7"/>
  <c r="J71" i="7" s="1"/>
  <c r="H86" i="7"/>
  <c r="I85" i="7"/>
  <c r="L71" i="7"/>
  <c r="M70" i="7"/>
  <c r="N70" i="7" s="1"/>
  <c r="V91" i="5"/>
  <c r="W91" i="5" s="1"/>
  <c r="X91" i="5"/>
  <c r="L92" i="5"/>
  <c r="M92" i="5" s="1"/>
  <c r="U92" i="5" s="1"/>
  <c r="P92" i="5"/>
  <c r="G44" i="4"/>
  <c r="F96" i="5"/>
  <c r="G95" i="5"/>
  <c r="I94" i="5"/>
  <c r="J93" i="5"/>
  <c r="K93" i="5"/>
  <c r="Y92" i="5"/>
  <c r="Q86" i="2"/>
  <c r="L87" i="2"/>
  <c r="M86" i="2"/>
  <c r="O86" i="2" s="1"/>
  <c r="N97" i="1"/>
  <c r="Q96" i="1"/>
  <c r="O96" i="1"/>
  <c r="L67" i="1"/>
  <c r="F68" i="1"/>
  <c r="G67" i="1"/>
  <c r="M133" i="1"/>
  <c r="E134" i="1"/>
  <c r="E73" i="7" l="1"/>
  <c r="F72" i="7"/>
  <c r="J72" i="7" s="1"/>
  <c r="H87" i="7"/>
  <c r="I86" i="7"/>
  <c r="L72" i="7"/>
  <c r="M71" i="7"/>
  <c r="N71" i="7" s="1"/>
  <c r="K114" i="7"/>
  <c r="G115" i="7"/>
  <c r="V92" i="5"/>
  <c r="W92" i="5" s="1"/>
  <c r="X92" i="5"/>
  <c r="F45" i="4"/>
  <c r="I45" i="4" s="1"/>
  <c r="J45" i="4" s="1"/>
  <c r="G45" i="4"/>
  <c r="Y93" i="5"/>
  <c r="F97" i="5"/>
  <c r="G96" i="5"/>
  <c r="I95" i="5"/>
  <c r="J94" i="5"/>
  <c r="K94" i="5"/>
  <c r="P93" i="5"/>
  <c r="L93" i="5"/>
  <c r="M93" i="5" s="1"/>
  <c r="U93" i="5" s="1"/>
  <c r="Q87" i="2"/>
  <c r="L88" i="2"/>
  <c r="M87" i="2"/>
  <c r="O87" i="2" s="1"/>
  <c r="R68" i="1"/>
  <c r="L68" i="1"/>
  <c r="F69" i="1"/>
  <c r="G68" i="1"/>
  <c r="E135" i="1"/>
  <c r="M134" i="1"/>
  <c r="Q97" i="1"/>
  <c r="N98" i="1"/>
  <c r="O97" i="1"/>
  <c r="G116" i="7" l="1"/>
  <c r="K115" i="7"/>
  <c r="L73" i="7"/>
  <c r="O73" i="7" s="1"/>
  <c r="M72" i="7"/>
  <c r="N72" i="7" s="1"/>
  <c r="O72" i="7"/>
  <c r="H88" i="7"/>
  <c r="I87" i="7"/>
  <c r="E74" i="7"/>
  <c r="F73" i="7"/>
  <c r="J73" i="7" s="1"/>
  <c r="V93" i="5"/>
  <c r="W93" i="5" s="1"/>
  <c r="X93" i="5"/>
  <c r="Y94" i="5"/>
  <c r="I96" i="5"/>
  <c r="J95" i="5"/>
  <c r="K95" i="5"/>
  <c r="F98" i="5"/>
  <c r="G97" i="5"/>
  <c r="F46" i="4"/>
  <c r="I46" i="4" s="1"/>
  <c r="J46" i="4" s="1"/>
  <c r="P94" i="5"/>
  <c r="L94" i="5"/>
  <c r="M94" i="5" s="1"/>
  <c r="U94" i="5" s="1"/>
  <c r="Q88" i="2"/>
  <c r="L89" i="2"/>
  <c r="M88" i="2"/>
  <c r="O88" i="2" s="1"/>
  <c r="M135" i="1"/>
  <c r="E136" i="1"/>
  <c r="N99" i="1"/>
  <c r="Q98" i="1"/>
  <c r="O98" i="1"/>
  <c r="R69" i="1"/>
  <c r="L69" i="1"/>
  <c r="F70" i="1"/>
  <c r="G69" i="1"/>
  <c r="H89" i="7" l="1"/>
  <c r="I88" i="7"/>
  <c r="O74" i="7"/>
  <c r="E75" i="7"/>
  <c r="F74" i="7"/>
  <c r="J74" i="7" s="1"/>
  <c r="L74" i="7"/>
  <c r="M73" i="7"/>
  <c r="N73" i="7" s="1"/>
  <c r="K116" i="7"/>
  <c r="G117" i="7"/>
  <c r="V94" i="5"/>
  <c r="W94" i="5" s="1"/>
  <c r="X94" i="5"/>
  <c r="F99" i="5"/>
  <c r="G98" i="5"/>
  <c r="I97" i="5"/>
  <c r="J96" i="5"/>
  <c r="K96" i="5"/>
  <c r="P95" i="5"/>
  <c r="L95" i="5"/>
  <c r="M95" i="5" s="1"/>
  <c r="U95" i="5" s="1"/>
  <c r="G46" i="4"/>
  <c r="Y95" i="5"/>
  <c r="Q89" i="2"/>
  <c r="L90" i="2"/>
  <c r="M89" i="2"/>
  <c r="O89" i="2" s="1"/>
  <c r="Q99" i="1"/>
  <c r="N100" i="1"/>
  <c r="O99" i="1"/>
  <c r="R70" i="1"/>
  <c r="L70" i="1"/>
  <c r="F71" i="1"/>
  <c r="G70" i="1"/>
  <c r="E137" i="1"/>
  <c r="M136" i="1"/>
  <c r="K117" i="7" l="1"/>
  <c r="G118" i="7"/>
  <c r="E76" i="7"/>
  <c r="F75" i="7"/>
  <c r="J75" i="7" s="1"/>
  <c r="H90" i="7"/>
  <c r="I89" i="7"/>
  <c r="L75" i="7"/>
  <c r="O75" i="7" s="1"/>
  <c r="M74" i="7"/>
  <c r="N74" i="7" s="1"/>
  <c r="V95" i="5"/>
  <c r="W95" i="5" s="1"/>
  <c r="X95" i="5"/>
  <c r="Y96" i="5"/>
  <c r="F47" i="4"/>
  <c r="I47" i="4" s="1"/>
  <c r="J47" i="4" s="1"/>
  <c r="L96" i="5"/>
  <c r="M96" i="5" s="1"/>
  <c r="U96" i="5" s="1"/>
  <c r="P96" i="5"/>
  <c r="I98" i="5"/>
  <c r="J97" i="5"/>
  <c r="K97" i="5"/>
  <c r="F100" i="5"/>
  <c r="G99" i="5"/>
  <c r="Q90" i="2"/>
  <c r="L91" i="2"/>
  <c r="M90" i="2"/>
  <c r="O90" i="2" s="1"/>
  <c r="M137" i="1"/>
  <c r="E138" i="1"/>
  <c r="N101" i="1"/>
  <c r="Q100" i="1"/>
  <c r="O100" i="1"/>
  <c r="R71" i="1"/>
  <c r="L71" i="1"/>
  <c r="F72" i="1"/>
  <c r="G71" i="1"/>
  <c r="G47" i="4" l="1"/>
  <c r="H91" i="7"/>
  <c r="I90" i="7"/>
  <c r="E77" i="7"/>
  <c r="F76" i="7"/>
  <c r="J76" i="7" s="1"/>
  <c r="L76" i="7"/>
  <c r="M75" i="7"/>
  <c r="N75" i="7" s="1"/>
  <c r="K118" i="7"/>
  <c r="G119" i="7"/>
  <c r="V96" i="5"/>
  <c r="W96" i="5" s="1"/>
  <c r="X96" i="5"/>
  <c r="L97" i="5"/>
  <c r="M97" i="5" s="1"/>
  <c r="U97" i="5" s="1"/>
  <c r="P97" i="5"/>
  <c r="G48" i="4"/>
  <c r="F48" i="4"/>
  <c r="I48" i="4" s="1"/>
  <c r="J48" i="4" s="1"/>
  <c r="Y97" i="5"/>
  <c r="I99" i="5"/>
  <c r="J98" i="5"/>
  <c r="K98" i="5"/>
  <c r="F101" i="5"/>
  <c r="G100" i="5"/>
  <c r="Q91" i="2"/>
  <c r="L92" i="2"/>
  <c r="M91" i="2"/>
  <c r="O91" i="2" s="1"/>
  <c r="E139" i="1"/>
  <c r="M138" i="1"/>
  <c r="R72" i="1"/>
  <c r="L72" i="1"/>
  <c r="F73" i="1"/>
  <c r="G72" i="1"/>
  <c r="Q101" i="1"/>
  <c r="N102" i="1"/>
  <c r="O101" i="1"/>
  <c r="G120" i="7" l="1"/>
  <c r="K119" i="7"/>
  <c r="L77" i="7"/>
  <c r="M76" i="7"/>
  <c r="N76" i="7" s="1"/>
  <c r="E78" i="7"/>
  <c r="F77" i="7"/>
  <c r="J77" i="7" s="1"/>
  <c r="O76" i="7"/>
  <c r="H92" i="7"/>
  <c r="I91" i="7"/>
  <c r="Y98" i="5"/>
  <c r="F49" i="4"/>
  <c r="I49" i="4" s="1"/>
  <c r="J49" i="4" s="1"/>
  <c r="G49" i="4"/>
  <c r="V97" i="5"/>
  <c r="W97" i="5" s="1"/>
  <c r="X97" i="5"/>
  <c r="I100" i="5"/>
  <c r="J99" i="5"/>
  <c r="K99" i="5"/>
  <c r="F102" i="5"/>
  <c r="G101" i="5"/>
  <c r="L98" i="5"/>
  <c r="M98" i="5" s="1"/>
  <c r="U98" i="5" s="1"/>
  <c r="P98" i="5"/>
  <c r="Q92" i="2"/>
  <c r="L93" i="2"/>
  <c r="M92" i="2"/>
  <c r="O92" i="2" s="1"/>
  <c r="R73" i="1"/>
  <c r="L73" i="1"/>
  <c r="F74" i="1"/>
  <c r="G73" i="1"/>
  <c r="N103" i="1"/>
  <c r="Q102" i="1"/>
  <c r="O102" i="1"/>
  <c r="M139" i="1"/>
  <c r="E140" i="1"/>
  <c r="H93" i="7" l="1"/>
  <c r="I92" i="7"/>
  <c r="L78" i="7"/>
  <c r="M77" i="7"/>
  <c r="N77" i="7" s="1"/>
  <c r="O77" i="7"/>
  <c r="O78" i="7"/>
  <c r="E79" i="7"/>
  <c r="F78" i="7"/>
  <c r="J78" i="7" s="1"/>
  <c r="K120" i="7"/>
  <c r="G121" i="7"/>
  <c r="P99" i="5"/>
  <c r="L99" i="5"/>
  <c r="M99" i="5" s="1"/>
  <c r="U99" i="5" s="1"/>
  <c r="F50" i="4"/>
  <c r="I50" i="4" s="1"/>
  <c r="J50" i="4" s="1"/>
  <c r="V98" i="5"/>
  <c r="W98" i="5" s="1"/>
  <c r="X98" i="5"/>
  <c r="Y99" i="5"/>
  <c r="F103" i="5"/>
  <c r="G102" i="5"/>
  <c r="I101" i="5"/>
  <c r="J100" i="5"/>
  <c r="K100" i="5"/>
  <c r="Q93" i="2"/>
  <c r="M93" i="2"/>
  <c r="O93" i="2" s="1"/>
  <c r="Q103" i="1"/>
  <c r="N104" i="1"/>
  <c r="O103" i="1"/>
  <c r="E141" i="1"/>
  <c r="M140" i="1"/>
  <c r="R74" i="1"/>
  <c r="L74" i="1"/>
  <c r="F75" i="1"/>
  <c r="G74" i="1"/>
  <c r="G50" i="4" l="1"/>
  <c r="E80" i="7"/>
  <c r="F79" i="7"/>
  <c r="J79" i="7" s="1"/>
  <c r="H94" i="7"/>
  <c r="I93" i="7"/>
  <c r="K121" i="7"/>
  <c r="G122" i="7"/>
  <c r="L79" i="7"/>
  <c r="M78" i="7"/>
  <c r="N78" i="7" s="1"/>
  <c r="V99" i="5"/>
  <c r="W99" i="5" s="1"/>
  <c r="X99" i="5"/>
  <c r="F51" i="4"/>
  <c r="I51" i="4" s="1"/>
  <c r="J51" i="4" s="1"/>
  <c r="I102" i="5"/>
  <c r="J101" i="5"/>
  <c r="K101" i="5"/>
  <c r="L100" i="5"/>
  <c r="M100" i="5" s="1"/>
  <c r="U100" i="5" s="1"/>
  <c r="P100" i="5"/>
  <c r="Y100" i="5"/>
  <c r="F104" i="5"/>
  <c r="G103" i="5"/>
  <c r="R75" i="1"/>
  <c r="L75" i="1"/>
  <c r="F76" i="1"/>
  <c r="G75" i="1"/>
  <c r="Q104" i="1"/>
  <c r="N105" i="1"/>
  <c r="O104" i="1"/>
  <c r="M141" i="1"/>
  <c r="E142" i="1"/>
  <c r="L80" i="7" l="1"/>
  <c r="M79" i="7"/>
  <c r="N79" i="7" s="1"/>
  <c r="O79" i="7"/>
  <c r="H95" i="7"/>
  <c r="I94" i="7"/>
  <c r="K122" i="7"/>
  <c r="G123" i="7"/>
  <c r="E81" i="7"/>
  <c r="O80" i="7"/>
  <c r="F80" i="7"/>
  <c r="J80" i="7" s="1"/>
  <c r="V100" i="5"/>
  <c r="W100" i="5" s="1"/>
  <c r="X100" i="5"/>
  <c r="I103" i="5"/>
  <c r="J102" i="5"/>
  <c r="K102" i="5"/>
  <c r="P101" i="5"/>
  <c r="L101" i="5"/>
  <c r="M101" i="5" s="1"/>
  <c r="U101" i="5" s="1"/>
  <c r="Y101" i="5"/>
  <c r="F105" i="5"/>
  <c r="G104" i="5"/>
  <c r="G51" i="4"/>
  <c r="E143" i="1"/>
  <c r="M142" i="1"/>
  <c r="Q105" i="1"/>
  <c r="N106" i="1"/>
  <c r="O105" i="1"/>
  <c r="R76" i="1"/>
  <c r="L76" i="1"/>
  <c r="F77" i="1"/>
  <c r="G76" i="1"/>
  <c r="H96" i="7" l="1"/>
  <c r="I95" i="7"/>
  <c r="E82" i="7"/>
  <c r="F81" i="7"/>
  <c r="J81" i="7" s="1"/>
  <c r="G124" i="7"/>
  <c r="K123" i="7"/>
  <c r="L81" i="7"/>
  <c r="M80" i="7"/>
  <c r="N80" i="7" s="1"/>
  <c r="V101" i="5"/>
  <c r="W101" i="5" s="1"/>
  <c r="X101" i="5"/>
  <c r="Y102" i="5"/>
  <c r="F106" i="5"/>
  <c r="G105" i="5"/>
  <c r="I104" i="5"/>
  <c r="J103" i="5"/>
  <c r="K103" i="5"/>
  <c r="F52" i="4"/>
  <c r="I52" i="4" s="1"/>
  <c r="J52" i="4" s="1"/>
  <c r="P102" i="5"/>
  <c r="L102" i="5"/>
  <c r="M102" i="5" s="1"/>
  <c r="U102" i="5" s="1"/>
  <c r="M143" i="1"/>
  <c r="E144" i="1"/>
  <c r="R77" i="1"/>
  <c r="L77" i="1"/>
  <c r="F78" i="1"/>
  <c r="G77" i="1"/>
  <c r="Q106" i="1"/>
  <c r="N107" i="1"/>
  <c r="O106" i="1"/>
  <c r="K124" i="7" l="1"/>
  <c r="G125" i="7"/>
  <c r="L82" i="7"/>
  <c r="M81" i="7"/>
  <c r="N81" i="7" s="1"/>
  <c r="O81" i="7"/>
  <c r="H97" i="7"/>
  <c r="I96" i="7"/>
  <c r="E83" i="7"/>
  <c r="F82" i="7"/>
  <c r="J82" i="7" s="1"/>
  <c r="V102" i="5"/>
  <c r="W102" i="5" s="1"/>
  <c r="X102" i="5"/>
  <c r="P103" i="5"/>
  <c r="L103" i="5"/>
  <c r="M103" i="5" s="1"/>
  <c r="U103" i="5" s="1"/>
  <c r="F107" i="5"/>
  <c r="G106" i="5"/>
  <c r="Y103" i="5"/>
  <c r="G52" i="4"/>
  <c r="I105" i="5"/>
  <c r="J104" i="5"/>
  <c r="K104" i="5"/>
  <c r="H79" i="1"/>
  <c r="I79" i="1" s="1"/>
  <c r="R78" i="1"/>
  <c r="L78" i="1"/>
  <c r="F79" i="1"/>
  <c r="G78" i="1"/>
  <c r="E145" i="1"/>
  <c r="M144" i="1"/>
  <c r="Q107" i="1"/>
  <c r="N108" i="1"/>
  <c r="O107" i="1"/>
  <c r="E84" i="7" l="1"/>
  <c r="F83" i="7"/>
  <c r="J83" i="7" s="1"/>
  <c r="L83" i="7"/>
  <c r="O83" i="7" s="1"/>
  <c r="M82" i="7"/>
  <c r="N82" i="7" s="1"/>
  <c r="O82" i="7"/>
  <c r="K125" i="7"/>
  <c r="G126" i="7"/>
  <c r="H98" i="7"/>
  <c r="I97" i="7"/>
  <c r="V103" i="5"/>
  <c r="W103" i="5" s="1"/>
  <c r="X103" i="5"/>
  <c r="Y104" i="5"/>
  <c r="F108" i="5"/>
  <c r="G107" i="5"/>
  <c r="I106" i="5"/>
  <c r="J105" i="5"/>
  <c r="K105" i="5"/>
  <c r="L104" i="5"/>
  <c r="M104" i="5" s="1"/>
  <c r="U104" i="5" s="1"/>
  <c r="P104" i="5"/>
  <c r="F53" i="4"/>
  <c r="I53" i="4" s="1"/>
  <c r="J53" i="4" s="1"/>
  <c r="Q108" i="1"/>
  <c r="N109" i="1"/>
  <c r="O108" i="1"/>
  <c r="E146" i="1"/>
  <c r="M145" i="1"/>
  <c r="J79" i="1"/>
  <c r="F80" i="1"/>
  <c r="L79" i="1"/>
  <c r="H80" i="1"/>
  <c r="I80" i="1" s="1"/>
  <c r="R79" i="1"/>
  <c r="G79" i="1"/>
  <c r="G53" i="4" l="1"/>
  <c r="K79" i="1"/>
  <c r="P79" i="1" s="1"/>
  <c r="H99" i="7"/>
  <c r="I98" i="7"/>
  <c r="K126" i="7"/>
  <c r="G127" i="7"/>
  <c r="L84" i="7"/>
  <c r="O84" i="7" s="1"/>
  <c r="M83" i="7"/>
  <c r="N83" i="7" s="1"/>
  <c r="E85" i="7"/>
  <c r="F84" i="7"/>
  <c r="J84" i="7" s="1"/>
  <c r="V104" i="5"/>
  <c r="W104" i="5" s="1"/>
  <c r="X104" i="5"/>
  <c r="L105" i="5"/>
  <c r="M105" i="5" s="1"/>
  <c r="U105" i="5" s="1"/>
  <c r="P105" i="5"/>
  <c r="Y105" i="5"/>
  <c r="F109" i="5"/>
  <c r="G108" i="5"/>
  <c r="F54" i="4"/>
  <c r="I54" i="4" s="1"/>
  <c r="J54" i="4" s="1"/>
  <c r="I107" i="5"/>
  <c r="J106" i="5"/>
  <c r="K106" i="5"/>
  <c r="J80" i="1"/>
  <c r="H81" i="1"/>
  <c r="I81" i="1" s="1"/>
  <c r="R80" i="1"/>
  <c r="F81" i="1"/>
  <c r="L80" i="1"/>
  <c r="G80" i="1"/>
  <c r="K80" i="1" s="1"/>
  <c r="P80" i="1" s="1"/>
  <c r="J5" i="1" s="1"/>
  <c r="M3" i="1" s="1"/>
  <c r="M4" i="1" s="1"/>
  <c r="Q109" i="1"/>
  <c r="N110" i="1"/>
  <c r="O109" i="1"/>
  <c r="M146" i="1"/>
  <c r="E147" i="1"/>
  <c r="L85" i="7" l="1"/>
  <c r="M84" i="7"/>
  <c r="N84" i="7" s="1"/>
  <c r="H100" i="7"/>
  <c r="I99" i="7"/>
  <c r="E86" i="7"/>
  <c r="F85" i="7"/>
  <c r="J85" i="7" s="1"/>
  <c r="G128" i="7"/>
  <c r="K127" i="7"/>
  <c r="V105" i="5"/>
  <c r="W105" i="5" s="1"/>
  <c r="X105" i="5"/>
  <c r="F110" i="5"/>
  <c r="G109" i="5"/>
  <c r="P106" i="5"/>
  <c r="L106" i="5"/>
  <c r="M106" i="5" s="1"/>
  <c r="U106" i="5" s="1"/>
  <c r="I108" i="5"/>
  <c r="J107" i="5"/>
  <c r="K107" i="5"/>
  <c r="Y106" i="5"/>
  <c r="G54" i="4"/>
  <c r="J81" i="1"/>
  <c r="F82" i="1"/>
  <c r="L81" i="1"/>
  <c r="H82" i="1"/>
  <c r="I82" i="1" s="1"/>
  <c r="R81" i="1"/>
  <c r="G81" i="1"/>
  <c r="E148" i="1"/>
  <c r="M147" i="1"/>
  <c r="Q110" i="1"/>
  <c r="N111" i="1"/>
  <c r="O110" i="1"/>
  <c r="E87" i="7" l="1"/>
  <c r="F86" i="7"/>
  <c r="J86" i="7" s="1"/>
  <c r="K128" i="7"/>
  <c r="G129" i="7"/>
  <c r="L86" i="7"/>
  <c r="M85" i="7"/>
  <c r="N85" i="7" s="1"/>
  <c r="O85" i="7"/>
  <c r="H101" i="7"/>
  <c r="I100" i="7"/>
  <c r="V106" i="5"/>
  <c r="W106" i="5" s="1"/>
  <c r="X106" i="5"/>
  <c r="P107" i="5"/>
  <c r="L107" i="5"/>
  <c r="M107" i="5" s="1"/>
  <c r="U107" i="5" s="1"/>
  <c r="F111" i="5"/>
  <c r="G110" i="5"/>
  <c r="I109" i="5"/>
  <c r="J108" i="5"/>
  <c r="K108" i="5"/>
  <c r="F55" i="4"/>
  <c r="I55" i="4" s="1"/>
  <c r="J55" i="4" s="1"/>
  <c r="G55" i="4"/>
  <c r="Y107" i="5"/>
  <c r="J82" i="1"/>
  <c r="H83" i="1"/>
  <c r="I83" i="1" s="1"/>
  <c r="R82" i="1"/>
  <c r="F83" i="1"/>
  <c r="L82" i="1"/>
  <c r="G82" i="1"/>
  <c r="M148" i="1"/>
  <c r="E149" i="1"/>
  <c r="Q111" i="1"/>
  <c r="N112" i="1"/>
  <c r="O111" i="1"/>
  <c r="K81" i="1"/>
  <c r="P81" i="1" s="1"/>
  <c r="H102" i="7" l="1"/>
  <c r="I101" i="7"/>
  <c r="E88" i="7"/>
  <c r="F87" i="7"/>
  <c r="J87" i="7" s="1"/>
  <c r="L87" i="7"/>
  <c r="M86" i="7"/>
  <c r="N86" i="7" s="1"/>
  <c r="K129" i="7"/>
  <c r="G130" i="7"/>
  <c r="O86" i="7"/>
  <c r="V107" i="5"/>
  <c r="W107" i="5" s="1"/>
  <c r="X107" i="5"/>
  <c r="I110" i="5"/>
  <c r="J109" i="5"/>
  <c r="K109" i="5"/>
  <c r="Y108" i="5"/>
  <c r="L108" i="5"/>
  <c r="M108" i="5" s="1"/>
  <c r="U108" i="5" s="1"/>
  <c r="P108" i="5"/>
  <c r="F56" i="4"/>
  <c r="I56" i="4" s="1"/>
  <c r="J56" i="4" s="1"/>
  <c r="F112" i="5"/>
  <c r="G111" i="5"/>
  <c r="J83" i="1"/>
  <c r="E150" i="1"/>
  <c r="M149" i="1"/>
  <c r="Q112" i="1"/>
  <c r="N113" i="1"/>
  <c r="O112" i="1"/>
  <c r="F84" i="1"/>
  <c r="L83" i="1"/>
  <c r="H84" i="1"/>
  <c r="I84" i="1" s="1"/>
  <c r="R83" i="1"/>
  <c r="G83" i="1"/>
  <c r="K83" i="1" s="1"/>
  <c r="P83" i="1" s="1"/>
  <c r="K82" i="1"/>
  <c r="P82" i="1" s="1"/>
  <c r="G56" i="4" l="1"/>
  <c r="K130" i="7"/>
  <c r="G131" i="7"/>
  <c r="E89" i="7"/>
  <c r="F88" i="7"/>
  <c r="J88" i="7" s="1"/>
  <c r="H103" i="7"/>
  <c r="I102" i="7"/>
  <c r="L88" i="7"/>
  <c r="O88" i="7" s="1"/>
  <c r="M87" i="7"/>
  <c r="N87" i="7" s="1"/>
  <c r="O87" i="7"/>
  <c r="V108" i="5"/>
  <c r="W108" i="5" s="1"/>
  <c r="X108" i="5"/>
  <c r="Y109" i="5"/>
  <c r="F113" i="5"/>
  <c r="G112" i="5"/>
  <c r="I111" i="5"/>
  <c r="J110" i="5"/>
  <c r="K110" i="5"/>
  <c r="F57" i="4"/>
  <c r="I57" i="4" s="1"/>
  <c r="J57" i="4" s="1"/>
  <c r="P109" i="5"/>
  <c r="L109" i="5"/>
  <c r="M109" i="5" s="1"/>
  <c r="U109" i="5" s="1"/>
  <c r="J84" i="1"/>
  <c r="H85" i="1"/>
  <c r="I85" i="1" s="1"/>
  <c r="R84" i="1"/>
  <c r="F85" i="1"/>
  <c r="L84" i="1"/>
  <c r="G84" i="1"/>
  <c r="K84" i="1" s="1"/>
  <c r="P84" i="1" s="1"/>
  <c r="Q113" i="1"/>
  <c r="N114" i="1"/>
  <c r="O113" i="1"/>
  <c r="M150" i="1"/>
  <c r="E151" i="1"/>
  <c r="G132" i="7" l="1"/>
  <c r="K131" i="7"/>
  <c r="H104" i="7"/>
  <c r="I103" i="7"/>
  <c r="E90" i="7"/>
  <c r="F89" i="7"/>
  <c r="J89" i="7" s="1"/>
  <c r="L89" i="7"/>
  <c r="O89" i="7" s="1"/>
  <c r="M88" i="7"/>
  <c r="N88" i="7" s="1"/>
  <c r="V109" i="5"/>
  <c r="W109" i="5" s="1"/>
  <c r="X109" i="5"/>
  <c r="P110" i="5"/>
  <c r="L110" i="5"/>
  <c r="M110" i="5" s="1"/>
  <c r="U110" i="5" s="1"/>
  <c r="F114" i="5"/>
  <c r="G113" i="5"/>
  <c r="I112" i="5"/>
  <c r="J111" i="5"/>
  <c r="K111" i="5"/>
  <c r="G57" i="4"/>
  <c r="Y110" i="5"/>
  <c r="J85" i="1"/>
  <c r="F86" i="1"/>
  <c r="L85" i="1"/>
  <c r="H86" i="1"/>
  <c r="I86" i="1" s="1"/>
  <c r="R85" i="1"/>
  <c r="G85" i="1"/>
  <c r="E152" i="1"/>
  <c r="M151" i="1"/>
  <c r="Q114" i="1"/>
  <c r="N115" i="1"/>
  <c r="O114" i="1"/>
  <c r="E91" i="7" l="1"/>
  <c r="F90" i="7"/>
  <c r="J90" i="7" s="1"/>
  <c r="L90" i="7"/>
  <c r="M89" i="7"/>
  <c r="N89" i="7" s="1"/>
  <c r="H105" i="7"/>
  <c r="I104" i="7"/>
  <c r="K132" i="7"/>
  <c r="G133" i="7"/>
  <c r="V110" i="5"/>
  <c r="W110" i="5" s="1"/>
  <c r="X110" i="5"/>
  <c r="F58" i="4"/>
  <c r="I58" i="4" s="1"/>
  <c r="J58" i="4" s="1"/>
  <c r="P111" i="5"/>
  <c r="L111" i="5"/>
  <c r="M111" i="5" s="1"/>
  <c r="U111" i="5" s="1"/>
  <c r="F115" i="5"/>
  <c r="G114" i="5"/>
  <c r="Y111" i="5"/>
  <c r="I113" i="5"/>
  <c r="J112" i="5"/>
  <c r="K112" i="5"/>
  <c r="J86" i="1"/>
  <c r="Q115" i="1"/>
  <c r="N116" i="1"/>
  <c r="O115" i="1"/>
  <c r="M152" i="1"/>
  <c r="E153" i="1"/>
  <c r="K85" i="1"/>
  <c r="P85" i="1" s="1"/>
  <c r="H87" i="1"/>
  <c r="I87" i="1" s="1"/>
  <c r="R86" i="1"/>
  <c r="F87" i="1"/>
  <c r="L86" i="1"/>
  <c r="G86" i="1"/>
  <c r="K133" i="7" l="1"/>
  <c r="G134" i="7"/>
  <c r="H106" i="7"/>
  <c r="I105" i="7"/>
  <c r="E92" i="7"/>
  <c r="F91" i="7"/>
  <c r="J91" i="7" s="1"/>
  <c r="L91" i="7"/>
  <c r="O91" i="7" s="1"/>
  <c r="M90" i="7"/>
  <c r="N90" i="7" s="1"/>
  <c r="O90" i="7"/>
  <c r="V111" i="5"/>
  <c r="W111" i="5" s="1"/>
  <c r="X111" i="5"/>
  <c r="Y112" i="5"/>
  <c r="L112" i="5"/>
  <c r="M112" i="5" s="1"/>
  <c r="U112" i="5" s="1"/>
  <c r="P112" i="5"/>
  <c r="I114" i="5"/>
  <c r="J113" i="5"/>
  <c r="K113" i="5"/>
  <c r="F116" i="5"/>
  <c r="G115" i="5"/>
  <c r="G58" i="4"/>
  <c r="F88" i="1"/>
  <c r="L87" i="1"/>
  <c r="H88" i="1"/>
  <c r="R87" i="1"/>
  <c r="G87" i="1"/>
  <c r="E154" i="1"/>
  <c r="M153" i="1"/>
  <c r="Q116" i="1"/>
  <c r="N117" i="1"/>
  <c r="O116" i="1"/>
  <c r="I88" i="1"/>
  <c r="J87" i="1"/>
  <c r="K86" i="1"/>
  <c r="P86" i="1" s="1"/>
  <c r="E93" i="7" l="1"/>
  <c r="F92" i="7"/>
  <c r="J92" i="7" s="1"/>
  <c r="H107" i="7"/>
  <c r="I106" i="7"/>
  <c r="L92" i="7"/>
  <c r="O92" i="7" s="1"/>
  <c r="M91" i="7"/>
  <c r="N91" i="7" s="1"/>
  <c r="K134" i="7"/>
  <c r="G135" i="7"/>
  <c r="V112" i="5"/>
  <c r="W112" i="5" s="1"/>
  <c r="X112" i="5"/>
  <c r="I115" i="5"/>
  <c r="J114" i="5"/>
  <c r="K114" i="5"/>
  <c r="F59" i="4"/>
  <c r="I59" i="4" s="1"/>
  <c r="J59" i="4" s="1"/>
  <c r="F117" i="5"/>
  <c r="G116" i="5"/>
  <c r="L113" i="5"/>
  <c r="M113" i="5" s="1"/>
  <c r="U113" i="5" s="1"/>
  <c r="P113" i="5"/>
  <c r="Y113" i="5"/>
  <c r="Q117" i="1"/>
  <c r="N118" i="1"/>
  <c r="O117" i="1"/>
  <c r="K87" i="1"/>
  <c r="P87" i="1" s="1"/>
  <c r="H89" i="1"/>
  <c r="R88" i="1"/>
  <c r="F89" i="1"/>
  <c r="L88" i="1"/>
  <c r="G88" i="1"/>
  <c r="M154" i="1"/>
  <c r="E155" i="1"/>
  <c r="I89" i="1"/>
  <c r="J88" i="1"/>
  <c r="G136" i="7" l="1"/>
  <c r="K135" i="7"/>
  <c r="H108" i="7"/>
  <c r="I107" i="7"/>
  <c r="E94" i="7"/>
  <c r="F93" i="7"/>
  <c r="J93" i="7" s="1"/>
  <c r="L93" i="7"/>
  <c r="O93" i="7" s="1"/>
  <c r="M92" i="7"/>
  <c r="N92" i="7" s="1"/>
  <c r="V113" i="5"/>
  <c r="W113" i="5" s="1"/>
  <c r="X113" i="5"/>
  <c r="Y114" i="5"/>
  <c r="I116" i="5"/>
  <c r="J115" i="5"/>
  <c r="K115" i="5"/>
  <c r="F118" i="5"/>
  <c r="G117" i="5"/>
  <c r="G59" i="4"/>
  <c r="L114" i="5"/>
  <c r="M114" i="5" s="1"/>
  <c r="U114" i="5" s="1"/>
  <c r="P114" i="5"/>
  <c r="K88" i="1"/>
  <c r="P88" i="1" s="1"/>
  <c r="Q118" i="1"/>
  <c r="N119" i="1"/>
  <c r="O118" i="1"/>
  <c r="J89" i="1"/>
  <c r="E156" i="1"/>
  <c r="M155" i="1"/>
  <c r="F90" i="1"/>
  <c r="L89" i="1"/>
  <c r="H90" i="1"/>
  <c r="I90" i="1" s="1"/>
  <c r="R89" i="1"/>
  <c r="G89" i="1"/>
  <c r="K89" i="1" l="1"/>
  <c r="P89" i="1" s="1"/>
  <c r="H109" i="7"/>
  <c r="I108" i="7"/>
  <c r="E95" i="7"/>
  <c r="F94" i="7"/>
  <c r="J94" i="7" s="1"/>
  <c r="L94" i="7"/>
  <c r="M93" i="7"/>
  <c r="N93" i="7" s="1"/>
  <c r="K136" i="7"/>
  <c r="G137" i="7"/>
  <c r="F119" i="5"/>
  <c r="G118" i="5"/>
  <c r="I117" i="5"/>
  <c r="J116" i="5"/>
  <c r="K116" i="5"/>
  <c r="V114" i="5"/>
  <c r="W114" i="5" s="1"/>
  <c r="X114" i="5"/>
  <c r="P115" i="5"/>
  <c r="L115" i="5"/>
  <c r="M115" i="5" s="1"/>
  <c r="U115" i="5" s="1"/>
  <c r="F60" i="4"/>
  <c r="I60" i="4" s="1"/>
  <c r="J60" i="4" s="1"/>
  <c r="Y115" i="5"/>
  <c r="H91" i="1"/>
  <c r="R90" i="1"/>
  <c r="F91" i="1"/>
  <c r="L90" i="1"/>
  <c r="G90" i="1"/>
  <c r="I91" i="1"/>
  <c r="J90" i="1"/>
  <c r="M156" i="1"/>
  <c r="E157" i="1"/>
  <c r="Q119" i="1"/>
  <c r="N120" i="1"/>
  <c r="O119" i="1"/>
  <c r="K90" i="1" l="1"/>
  <c r="P90" i="1" s="1"/>
  <c r="E96" i="7"/>
  <c r="F95" i="7"/>
  <c r="J95" i="7" s="1"/>
  <c r="K137" i="7"/>
  <c r="G138" i="7"/>
  <c r="L95" i="7"/>
  <c r="O95" i="7" s="1"/>
  <c r="M94" i="7"/>
  <c r="N94" i="7" s="1"/>
  <c r="O94" i="7"/>
  <c r="H110" i="7"/>
  <c r="I109" i="7"/>
  <c r="V115" i="5"/>
  <c r="W115" i="5" s="1"/>
  <c r="X115" i="5"/>
  <c r="I118" i="5"/>
  <c r="J117" i="5"/>
  <c r="K117" i="5"/>
  <c r="L116" i="5"/>
  <c r="M116" i="5" s="1"/>
  <c r="U116" i="5" s="1"/>
  <c r="P116" i="5"/>
  <c r="G60" i="4"/>
  <c r="Y116" i="5"/>
  <c r="F120" i="5"/>
  <c r="G119" i="5"/>
  <c r="F92" i="1"/>
  <c r="L91" i="1"/>
  <c r="H92" i="1"/>
  <c r="I92" i="1" s="1"/>
  <c r="R91" i="1"/>
  <c r="G91" i="1"/>
  <c r="E158" i="1"/>
  <c r="M157" i="1"/>
  <c r="J91" i="1"/>
  <c r="Q120" i="1"/>
  <c r="N121" i="1"/>
  <c r="O120" i="1"/>
  <c r="L96" i="7" l="1"/>
  <c r="M95" i="7"/>
  <c r="N95" i="7" s="1"/>
  <c r="K138" i="7"/>
  <c r="G139" i="7"/>
  <c r="E97" i="7"/>
  <c r="O96" i="7"/>
  <c r="F96" i="7"/>
  <c r="J96" i="7" s="1"/>
  <c r="H111" i="7"/>
  <c r="I110" i="7"/>
  <c r="V116" i="5"/>
  <c r="W116" i="5" s="1"/>
  <c r="X116" i="5"/>
  <c r="I119" i="5"/>
  <c r="J118" i="5"/>
  <c r="K118" i="5"/>
  <c r="Y117" i="5"/>
  <c r="F121" i="5"/>
  <c r="G120" i="5"/>
  <c r="F61" i="4"/>
  <c r="I61" i="4" s="1"/>
  <c r="J61" i="4" s="1"/>
  <c r="P117" i="5"/>
  <c r="L117" i="5"/>
  <c r="M117" i="5" s="1"/>
  <c r="U117" i="5" s="1"/>
  <c r="J92" i="1"/>
  <c r="M158" i="1"/>
  <c r="E159" i="1"/>
  <c r="Q121" i="1"/>
  <c r="N122" i="1"/>
  <c r="O121" i="1"/>
  <c r="H93" i="1"/>
  <c r="I93" i="1" s="1"/>
  <c r="R92" i="1"/>
  <c r="F93" i="1"/>
  <c r="L92" i="1"/>
  <c r="G92" i="1"/>
  <c r="K92" i="1" s="1"/>
  <c r="P92" i="1" s="1"/>
  <c r="K91" i="1"/>
  <c r="P91" i="1" s="1"/>
  <c r="G61" i="4" l="1"/>
  <c r="H112" i="7"/>
  <c r="I111" i="7"/>
  <c r="L97" i="7"/>
  <c r="O97" i="7" s="1"/>
  <c r="M96" i="7"/>
  <c r="N96" i="7" s="1"/>
  <c r="E98" i="7"/>
  <c r="F97" i="7"/>
  <c r="J97" i="7" s="1"/>
  <c r="G140" i="7"/>
  <c r="K139" i="7"/>
  <c r="V117" i="5"/>
  <c r="W117" i="5" s="1"/>
  <c r="X117" i="5"/>
  <c r="F62" i="4"/>
  <c r="I62" i="4" s="1"/>
  <c r="F122" i="5"/>
  <c r="G121" i="5"/>
  <c r="P118" i="5"/>
  <c r="L118" i="5"/>
  <c r="M118" i="5" s="1"/>
  <c r="U118" i="5" s="1"/>
  <c r="Y118" i="5"/>
  <c r="J62" i="4"/>
  <c r="I120" i="5"/>
  <c r="J119" i="5"/>
  <c r="K119" i="5"/>
  <c r="J93" i="1"/>
  <c r="Q122" i="1"/>
  <c r="N123" i="1"/>
  <c r="O122" i="1"/>
  <c r="F94" i="1"/>
  <c r="L93" i="1"/>
  <c r="H94" i="1"/>
  <c r="I94" i="1" s="1"/>
  <c r="R93" i="1"/>
  <c r="G93" i="1"/>
  <c r="E160" i="1"/>
  <c r="M159" i="1"/>
  <c r="E99" i="7" l="1"/>
  <c r="F98" i="7"/>
  <c r="J98" i="7" s="1"/>
  <c r="K140" i="7"/>
  <c r="G141" i="7"/>
  <c r="H113" i="7"/>
  <c r="I112" i="7"/>
  <c r="L98" i="7"/>
  <c r="M97" i="7"/>
  <c r="N97" i="7" s="1"/>
  <c r="V118" i="5"/>
  <c r="W118" i="5" s="1"/>
  <c r="X118" i="5"/>
  <c r="I121" i="5"/>
  <c r="J120" i="5"/>
  <c r="K120" i="5"/>
  <c r="F123" i="5"/>
  <c r="G122" i="5"/>
  <c r="P119" i="5"/>
  <c r="L119" i="5"/>
  <c r="M119" i="5" s="1"/>
  <c r="U119" i="5" s="1"/>
  <c r="Y119" i="5"/>
  <c r="G62" i="4"/>
  <c r="J94" i="1"/>
  <c r="M160" i="1"/>
  <c r="E161" i="1"/>
  <c r="Q123" i="1"/>
  <c r="N124" i="1"/>
  <c r="O123" i="1"/>
  <c r="K93" i="1"/>
  <c r="P93" i="1" s="1"/>
  <c r="H95" i="1"/>
  <c r="I95" i="1" s="1"/>
  <c r="R94" i="1"/>
  <c r="F95" i="1"/>
  <c r="L94" i="1"/>
  <c r="G94" i="1"/>
  <c r="H114" i="7" l="1"/>
  <c r="I113" i="7"/>
  <c r="K141" i="7"/>
  <c r="G142" i="7"/>
  <c r="L99" i="7"/>
  <c r="M98" i="7"/>
  <c r="N98" i="7" s="1"/>
  <c r="E100" i="7"/>
  <c r="O99" i="7"/>
  <c r="F99" i="7"/>
  <c r="J99" i="7" s="1"/>
  <c r="O98" i="7"/>
  <c r="V119" i="5"/>
  <c r="W119" i="5" s="1"/>
  <c r="X119" i="5"/>
  <c r="Y120" i="5"/>
  <c r="F63" i="4"/>
  <c r="I63" i="4" s="1"/>
  <c r="F124" i="5"/>
  <c r="G123" i="5"/>
  <c r="L120" i="5"/>
  <c r="M120" i="5" s="1"/>
  <c r="U120" i="5" s="1"/>
  <c r="P120" i="5"/>
  <c r="I122" i="5"/>
  <c r="J121" i="5"/>
  <c r="K121" i="5"/>
  <c r="Q124" i="1"/>
  <c r="N125" i="1"/>
  <c r="O124" i="1"/>
  <c r="E162" i="1"/>
  <c r="M161" i="1"/>
  <c r="J95" i="1"/>
  <c r="F96" i="1"/>
  <c r="L95" i="1"/>
  <c r="H96" i="1"/>
  <c r="I96" i="1" s="1"/>
  <c r="R95" i="1"/>
  <c r="G95" i="1"/>
  <c r="K94" i="1"/>
  <c r="P94" i="1" s="1"/>
  <c r="G63" i="4" l="1"/>
  <c r="K95" i="1"/>
  <c r="P95" i="1" s="1"/>
  <c r="L100" i="7"/>
  <c r="O100" i="7" s="1"/>
  <c r="M99" i="7"/>
  <c r="N99" i="7" s="1"/>
  <c r="E101" i="7"/>
  <c r="F100" i="7"/>
  <c r="J100" i="7" s="1"/>
  <c r="K142" i="7"/>
  <c r="G143" i="7"/>
  <c r="H115" i="7"/>
  <c r="I114" i="7"/>
  <c r="V120" i="5"/>
  <c r="W120" i="5" s="1"/>
  <c r="X120" i="5"/>
  <c r="I123" i="5"/>
  <c r="J122" i="5"/>
  <c r="K122" i="5"/>
  <c r="L121" i="5"/>
  <c r="M121" i="5" s="1"/>
  <c r="U121" i="5" s="1"/>
  <c r="P121" i="5"/>
  <c r="F125" i="5"/>
  <c r="G124" i="5"/>
  <c r="F64" i="4"/>
  <c r="I64" i="4" s="1"/>
  <c r="O64" i="4" s="1"/>
  <c r="Y121" i="5"/>
  <c r="O63" i="4"/>
  <c r="J63" i="4"/>
  <c r="J64" i="4" s="1"/>
  <c r="J96" i="1"/>
  <c r="Q125" i="1"/>
  <c r="N126" i="1"/>
  <c r="O125" i="1"/>
  <c r="H97" i="1"/>
  <c r="I97" i="1" s="1"/>
  <c r="R96" i="1"/>
  <c r="F97" i="1"/>
  <c r="L96" i="1"/>
  <c r="G96" i="1"/>
  <c r="M162" i="1"/>
  <c r="E163" i="1"/>
  <c r="G64" i="4" l="1"/>
  <c r="H116" i="7"/>
  <c r="I115" i="7"/>
  <c r="L101" i="7"/>
  <c r="O101" i="7" s="1"/>
  <c r="M100" i="7"/>
  <c r="N100" i="7" s="1"/>
  <c r="G144" i="7"/>
  <c r="K143" i="7"/>
  <c r="E102" i="7"/>
  <c r="F101" i="7"/>
  <c r="J101" i="7" s="1"/>
  <c r="V121" i="5"/>
  <c r="W121" i="5" s="1"/>
  <c r="X121" i="5"/>
  <c r="P63" i="4"/>
  <c r="F65" i="4"/>
  <c r="I65" i="4" s="1"/>
  <c r="O65" i="4" s="1"/>
  <c r="F126" i="5"/>
  <c r="G125" i="5"/>
  <c r="I124" i="5"/>
  <c r="J123" i="5"/>
  <c r="K123" i="5"/>
  <c r="P122" i="5"/>
  <c r="L122" i="5"/>
  <c r="M122" i="5" s="1"/>
  <c r="U122" i="5" s="1"/>
  <c r="Y122" i="5"/>
  <c r="I98" i="1"/>
  <c r="J97" i="1"/>
  <c r="E164" i="1"/>
  <c r="M163" i="1"/>
  <c r="F98" i="1"/>
  <c r="L97" i="1"/>
  <c r="H98" i="1"/>
  <c r="R97" i="1"/>
  <c r="G97" i="1"/>
  <c r="K96" i="1"/>
  <c r="P96" i="1" s="1"/>
  <c r="Q126" i="1"/>
  <c r="N127" i="1"/>
  <c r="O126" i="1"/>
  <c r="K97" i="1" l="1"/>
  <c r="P97" i="1" s="1"/>
  <c r="K144" i="7"/>
  <c r="G145" i="7"/>
  <c r="H117" i="7"/>
  <c r="I116" i="7"/>
  <c r="E103" i="7"/>
  <c r="F102" i="7"/>
  <c r="J102" i="7" s="1"/>
  <c r="L102" i="7"/>
  <c r="M101" i="7"/>
  <c r="N101" i="7" s="1"/>
  <c r="V122" i="5"/>
  <c r="W122" i="5" s="1"/>
  <c r="X122" i="5"/>
  <c r="I125" i="5"/>
  <c r="J124" i="5"/>
  <c r="K124" i="5"/>
  <c r="P123" i="5"/>
  <c r="L123" i="5"/>
  <c r="M123" i="5" s="1"/>
  <c r="U123" i="5" s="1"/>
  <c r="F127" i="5"/>
  <c r="G126" i="5"/>
  <c r="Q63" i="4"/>
  <c r="P64" i="4"/>
  <c r="Y123" i="5"/>
  <c r="G65" i="4"/>
  <c r="J65" i="4"/>
  <c r="J98" i="1"/>
  <c r="M164" i="1"/>
  <c r="E165" i="1"/>
  <c r="Q127" i="1"/>
  <c r="N128" i="1"/>
  <c r="O127" i="1"/>
  <c r="H99" i="1"/>
  <c r="I99" i="1" s="1"/>
  <c r="R98" i="1"/>
  <c r="F99" i="1"/>
  <c r="L98" i="1"/>
  <c r="G98" i="1"/>
  <c r="K98" i="1" l="1"/>
  <c r="P98" i="1" s="1"/>
  <c r="H118" i="7"/>
  <c r="I117" i="7"/>
  <c r="E104" i="7"/>
  <c r="F103" i="7"/>
  <c r="J103" i="7" s="1"/>
  <c r="L103" i="7"/>
  <c r="O103" i="7" s="1"/>
  <c r="M102" i="7"/>
  <c r="N102" i="7" s="1"/>
  <c r="O102" i="7"/>
  <c r="K145" i="7"/>
  <c r="G146" i="7"/>
  <c r="V123" i="5"/>
  <c r="W123" i="5" s="1"/>
  <c r="X123" i="5"/>
  <c r="F66" i="4"/>
  <c r="I66" i="4" s="1"/>
  <c r="O66" i="4" s="1"/>
  <c r="G66" i="4"/>
  <c r="Y124" i="5"/>
  <c r="Q64" i="4"/>
  <c r="P65" i="4"/>
  <c r="F128" i="5"/>
  <c r="G127" i="5"/>
  <c r="I126" i="5"/>
  <c r="J125" i="5"/>
  <c r="K125" i="5"/>
  <c r="P125" i="5" s="1"/>
  <c r="J66" i="4"/>
  <c r="L124" i="5"/>
  <c r="P124" i="5"/>
  <c r="J99" i="1"/>
  <c r="E166" i="1"/>
  <c r="M165" i="1"/>
  <c r="Q128" i="1"/>
  <c r="N129" i="1"/>
  <c r="O128" i="1"/>
  <c r="F100" i="1"/>
  <c r="L99" i="1"/>
  <c r="R99" i="1"/>
  <c r="H100" i="1"/>
  <c r="I100" i="1" s="1"/>
  <c r="G99" i="1"/>
  <c r="K99" i="1" l="1"/>
  <c r="P99" i="1" s="1"/>
  <c r="K146" i="7"/>
  <c r="G147" i="7"/>
  <c r="L104" i="7"/>
  <c r="M103" i="7"/>
  <c r="N103" i="7" s="1"/>
  <c r="E105" i="7"/>
  <c r="F104" i="7"/>
  <c r="J104" i="7" s="1"/>
  <c r="H119" i="7"/>
  <c r="I118" i="7"/>
  <c r="M124" i="5"/>
  <c r="U124" i="5" s="1"/>
  <c r="L125" i="5"/>
  <c r="Y125" i="5"/>
  <c r="F129" i="5"/>
  <c r="G128" i="5"/>
  <c r="Q65" i="4"/>
  <c r="P66" i="4"/>
  <c r="F67" i="4"/>
  <c r="G67" i="4"/>
  <c r="I127" i="5"/>
  <c r="J126" i="5"/>
  <c r="K126" i="5"/>
  <c r="P126" i="5" s="1"/>
  <c r="J100" i="1"/>
  <c r="Q129" i="1"/>
  <c r="N130" i="1"/>
  <c r="O129" i="1"/>
  <c r="M166" i="1"/>
  <c r="E167" i="1"/>
  <c r="H101" i="1"/>
  <c r="I101" i="1" s="1"/>
  <c r="R100" i="1"/>
  <c r="F101" i="1"/>
  <c r="L100" i="1"/>
  <c r="G100" i="1"/>
  <c r="K100" i="1" s="1"/>
  <c r="P100" i="1" s="1"/>
  <c r="E106" i="7" l="1"/>
  <c r="F105" i="7"/>
  <c r="J105" i="7" s="1"/>
  <c r="H120" i="7"/>
  <c r="I119" i="7"/>
  <c r="L105" i="7"/>
  <c r="O105" i="7" s="1"/>
  <c r="M104" i="7"/>
  <c r="N104" i="7" s="1"/>
  <c r="O104" i="7"/>
  <c r="G148" i="7"/>
  <c r="K147" i="7"/>
  <c r="I128" i="5"/>
  <c r="J127" i="5"/>
  <c r="K127" i="5"/>
  <c r="P127" i="5" s="1"/>
  <c r="I67" i="4"/>
  <c r="L67" i="4"/>
  <c r="M125" i="5"/>
  <c r="U125" i="5" s="1"/>
  <c r="L126" i="5"/>
  <c r="F130" i="5"/>
  <c r="G129" i="5"/>
  <c r="Y126" i="5"/>
  <c r="F68" i="4"/>
  <c r="G68" i="4" s="1"/>
  <c r="Q66" i="4"/>
  <c r="V124" i="5"/>
  <c r="W124" i="5" s="1"/>
  <c r="X124" i="5"/>
  <c r="J101" i="1"/>
  <c r="F102" i="1"/>
  <c r="L101" i="1"/>
  <c r="H102" i="1"/>
  <c r="I102" i="1" s="1"/>
  <c r="R101" i="1"/>
  <c r="G101" i="1"/>
  <c r="E168" i="1"/>
  <c r="M167" i="1"/>
  <c r="Q130" i="1"/>
  <c r="N131" i="1"/>
  <c r="O130" i="1"/>
  <c r="K148" i="7" l="1"/>
  <c r="G149" i="7"/>
  <c r="H121" i="7"/>
  <c r="I120" i="7"/>
  <c r="L106" i="7"/>
  <c r="M105" i="7"/>
  <c r="N105" i="7" s="1"/>
  <c r="E107" i="7"/>
  <c r="O106" i="7"/>
  <c r="F106" i="7"/>
  <c r="J106" i="7" s="1"/>
  <c r="F69" i="4"/>
  <c r="G69" i="4" s="1"/>
  <c r="V125" i="5"/>
  <c r="W125" i="5" s="1"/>
  <c r="X125" i="5"/>
  <c r="M67" i="4"/>
  <c r="Y127" i="5"/>
  <c r="F131" i="5"/>
  <c r="G130" i="5"/>
  <c r="O67" i="4"/>
  <c r="P67" i="4" s="1"/>
  <c r="J67" i="4"/>
  <c r="M126" i="5"/>
  <c r="U126" i="5" s="1"/>
  <c r="L127" i="5"/>
  <c r="I129" i="5"/>
  <c r="J128" i="5"/>
  <c r="K128" i="5"/>
  <c r="P128" i="5" s="1"/>
  <c r="J102" i="1"/>
  <c r="M168" i="1"/>
  <c r="E169" i="1"/>
  <c r="Q131" i="1"/>
  <c r="N132" i="1"/>
  <c r="O131" i="1"/>
  <c r="K101" i="1"/>
  <c r="P101" i="1" s="1"/>
  <c r="H103" i="1"/>
  <c r="I103" i="1" s="1"/>
  <c r="R102" i="1"/>
  <c r="F103" i="1"/>
  <c r="L102" i="1"/>
  <c r="G102" i="1"/>
  <c r="L107" i="7" l="1"/>
  <c r="M106" i="7"/>
  <c r="N106" i="7" s="1"/>
  <c r="G150" i="7"/>
  <c r="K149" i="7"/>
  <c r="H122" i="7"/>
  <c r="I121" i="7"/>
  <c r="E108" i="7"/>
  <c r="O107" i="7"/>
  <c r="F107" i="7"/>
  <c r="J107" i="7" s="1"/>
  <c r="F70" i="4"/>
  <c r="M1" i="4"/>
  <c r="V126" i="5"/>
  <c r="W126" i="5" s="1"/>
  <c r="X126" i="5"/>
  <c r="I130" i="5"/>
  <c r="J129" i="5"/>
  <c r="K129" i="5"/>
  <c r="P129" i="5" s="1"/>
  <c r="I68" i="4"/>
  <c r="M127" i="5"/>
  <c r="U127" i="5" s="1"/>
  <c r="L128" i="5"/>
  <c r="Q67" i="4"/>
  <c r="F132" i="5"/>
  <c r="G131" i="5"/>
  <c r="Y128" i="5"/>
  <c r="J103" i="1"/>
  <c r="Q132" i="1"/>
  <c r="N133" i="1"/>
  <c r="O132" i="1"/>
  <c r="F104" i="1"/>
  <c r="L103" i="1"/>
  <c r="H104" i="1"/>
  <c r="I104" i="1" s="1"/>
  <c r="R103" i="1"/>
  <c r="G103" i="1"/>
  <c r="E170" i="1"/>
  <c r="M169" i="1"/>
  <c r="K102" i="1"/>
  <c r="P102" i="1" s="1"/>
  <c r="E109" i="7" l="1"/>
  <c r="F108" i="7"/>
  <c r="J108" i="7" s="1"/>
  <c r="G151" i="7"/>
  <c r="K150" i="7"/>
  <c r="H123" i="7"/>
  <c r="I122" i="7"/>
  <c r="L108" i="7"/>
  <c r="M107" i="7"/>
  <c r="N107" i="7" s="1"/>
  <c r="V127" i="5"/>
  <c r="W127" i="5" s="1"/>
  <c r="X127" i="5"/>
  <c r="L6" i="4"/>
  <c r="P1" i="4"/>
  <c r="O6" i="4" s="1"/>
  <c r="F133" i="5"/>
  <c r="G132" i="5"/>
  <c r="L68" i="4"/>
  <c r="O68" i="4" s="1"/>
  <c r="P68" i="4" s="1"/>
  <c r="Y129" i="5"/>
  <c r="J68" i="4"/>
  <c r="I131" i="5"/>
  <c r="J130" i="5"/>
  <c r="K130" i="5"/>
  <c r="P130" i="5" s="1"/>
  <c r="M128" i="5"/>
  <c r="U128" i="5" s="1"/>
  <c r="L129" i="5"/>
  <c r="G70" i="4"/>
  <c r="J104" i="1"/>
  <c r="H105" i="1"/>
  <c r="I105" i="1" s="1"/>
  <c r="R104" i="1"/>
  <c r="F105" i="1"/>
  <c r="L104" i="1"/>
  <c r="G104" i="1"/>
  <c r="M170" i="1"/>
  <c r="E171" i="1"/>
  <c r="Q133" i="1"/>
  <c r="N134" i="1"/>
  <c r="O133" i="1"/>
  <c r="K103" i="1"/>
  <c r="P103" i="1" s="1"/>
  <c r="H124" i="7" l="1"/>
  <c r="I123" i="7"/>
  <c r="L109" i="7"/>
  <c r="O109" i="7" s="1"/>
  <c r="M108" i="7"/>
  <c r="N108" i="7" s="1"/>
  <c r="E110" i="7"/>
  <c r="F109" i="7"/>
  <c r="J109" i="7" s="1"/>
  <c r="K151" i="7"/>
  <c r="G152" i="7"/>
  <c r="O108" i="7"/>
  <c r="V128" i="5"/>
  <c r="W128" i="5" s="1"/>
  <c r="X128" i="5"/>
  <c r="I69" i="4"/>
  <c r="Y130" i="5"/>
  <c r="Q68" i="4"/>
  <c r="F134" i="5"/>
  <c r="G133" i="5"/>
  <c r="F71" i="4"/>
  <c r="M129" i="5"/>
  <c r="U129" i="5" s="1"/>
  <c r="L130" i="5"/>
  <c r="I132" i="5"/>
  <c r="J131" i="5"/>
  <c r="K131" i="5"/>
  <c r="P131" i="5" s="1"/>
  <c r="M68" i="4"/>
  <c r="J105" i="1"/>
  <c r="F106" i="1"/>
  <c r="L105" i="1"/>
  <c r="H106" i="1"/>
  <c r="I106" i="1" s="1"/>
  <c r="R105" i="1"/>
  <c r="G105" i="1"/>
  <c r="E172" i="1"/>
  <c r="M171" i="1"/>
  <c r="Q134" i="1"/>
  <c r="N135" i="1"/>
  <c r="O134" i="1"/>
  <c r="K104" i="1"/>
  <c r="P104" i="1" s="1"/>
  <c r="E111" i="7" l="1"/>
  <c r="F110" i="7"/>
  <c r="J110" i="7" s="1"/>
  <c r="L110" i="7"/>
  <c r="O110" i="7" s="1"/>
  <c r="M109" i="7"/>
  <c r="N109" i="7" s="1"/>
  <c r="H125" i="7"/>
  <c r="I124" i="7"/>
  <c r="K152" i="7"/>
  <c r="G153" i="7"/>
  <c r="V129" i="5"/>
  <c r="W129" i="5" s="1"/>
  <c r="X129" i="5"/>
  <c r="Y131" i="5"/>
  <c r="I133" i="5"/>
  <c r="J132" i="5"/>
  <c r="K132" i="5"/>
  <c r="P132" i="5" s="1"/>
  <c r="G71" i="4"/>
  <c r="L69" i="4"/>
  <c r="M130" i="5"/>
  <c r="U130" i="5" s="1"/>
  <c r="L131" i="5"/>
  <c r="F135" i="5"/>
  <c r="G134" i="5"/>
  <c r="J69" i="4"/>
  <c r="J106" i="1"/>
  <c r="Q135" i="1"/>
  <c r="N136" i="1"/>
  <c r="O135" i="1"/>
  <c r="H107" i="1"/>
  <c r="I107" i="1" s="1"/>
  <c r="R106" i="1"/>
  <c r="F107" i="1"/>
  <c r="L106" i="1"/>
  <c r="G106" i="1"/>
  <c r="M172" i="1"/>
  <c r="E173" i="1"/>
  <c r="K105" i="1"/>
  <c r="P105" i="1" s="1"/>
  <c r="K153" i="7" l="1"/>
  <c r="G154" i="7"/>
  <c r="H126" i="7"/>
  <c r="I125" i="7"/>
  <c r="L111" i="7"/>
  <c r="M110" i="7"/>
  <c r="N110" i="7" s="1"/>
  <c r="E112" i="7"/>
  <c r="O111" i="7"/>
  <c r="F111" i="7"/>
  <c r="J111" i="7" s="1"/>
  <c r="V130" i="5"/>
  <c r="W130" i="5" s="1"/>
  <c r="X130" i="5"/>
  <c r="O69" i="4"/>
  <c r="P69" i="4" s="1"/>
  <c r="I134" i="5"/>
  <c r="J133" i="5"/>
  <c r="K133" i="5"/>
  <c r="P133" i="5" s="1"/>
  <c r="G72" i="4"/>
  <c r="F72" i="4"/>
  <c r="F136" i="5"/>
  <c r="G135" i="5"/>
  <c r="M69" i="4"/>
  <c r="I70" i="4"/>
  <c r="J70" i="4" s="1"/>
  <c r="M131" i="5"/>
  <c r="U131" i="5" s="1"/>
  <c r="L132" i="5"/>
  <c r="Y132" i="5"/>
  <c r="J107" i="1"/>
  <c r="E174" i="1"/>
  <c r="M173" i="1"/>
  <c r="F108" i="1"/>
  <c r="L107" i="1"/>
  <c r="H108" i="1"/>
  <c r="I108" i="1" s="1"/>
  <c r="R107" i="1"/>
  <c r="G107" i="1"/>
  <c r="K107" i="1" s="1"/>
  <c r="P107" i="1" s="1"/>
  <c r="K106" i="1"/>
  <c r="P106" i="1" s="1"/>
  <c r="Q136" i="1"/>
  <c r="N137" i="1"/>
  <c r="O136" i="1"/>
  <c r="L112" i="7" l="1"/>
  <c r="M111" i="7"/>
  <c r="N111" i="7" s="1"/>
  <c r="O112" i="7"/>
  <c r="E113" i="7"/>
  <c r="F112" i="7"/>
  <c r="J112" i="7" s="1"/>
  <c r="G155" i="7"/>
  <c r="K154" i="7"/>
  <c r="H127" i="7"/>
  <c r="I126" i="7"/>
  <c r="V131" i="5"/>
  <c r="W131" i="5" s="1"/>
  <c r="X131" i="5"/>
  <c r="F73" i="4"/>
  <c r="G73" i="4" s="1"/>
  <c r="I135" i="5"/>
  <c r="J134" i="5"/>
  <c r="K134" i="5"/>
  <c r="P134" i="5" s="1"/>
  <c r="Q69" i="4"/>
  <c r="I71" i="4"/>
  <c r="M132" i="5"/>
  <c r="U132" i="5" s="1"/>
  <c r="L133" i="5"/>
  <c r="L70" i="4"/>
  <c r="F137" i="5"/>
  <c r="G136" i="5"/>
  <c r="Y133" i="5"/>
  <c r="J108" i="1"/>
  <c r="Q137" i="1"/>
  <c r="N138" i="1"/>
  <c r="O137" i="1"/>
  <c r="M174" i="1"/>
  <c r="E175" i="1"/>
  <c r="H109" i="1"/>
  <c r="I109" i="1" s="1"/>
  <c r="R108" i="1"/>
  <c r="F109" i="1"/>
  <c r="L108" i="1"/>
  <c r="G108" i="1"/>
  <c r="K108" i="1" s="1"/>
  <c r="P108" i="1" s="1"/>
  <c r="K155" i="7" l="1"/>
  <c r="G156" i="7"/>
  <c r="H128" i="7"/>
  <c r="I127" i="7"/>
  <c r="E114" i="7"/>
  <c r="F113" i="7"/>
  <c r="J113" i="7" s="1"/>
  <c r="L113" i="7"/>
  <c r="O113" i="7" s="1"/>
  <c r="M112" i="7"/>
  <c r="N112" i="7" s="1"/>
  <c r="V132" i="5"/>
  <c r="W132" i="5" s="1"/>
  <c r="X132" i="5"/>
  <c r="L71" i="4"/>
  <c r="O71" i="4" s="1"/>
  <c r="M133" i="5"/>
  <c r="U133" i="5" s="1"/>
  <c r="L134" i="5"/>
  <c r="G74" i="4"/>
  <c r="F74" i="4"/>
  <c r="F138" i="5"/>
  <c r="G137" i="5"/>
  <c r="O70" i="4"/>
  <c r="P70" i="4" s="1"/>
  <c r="Y134" i="5"/>
  <c r="J71" i="4"/>
  <c r="M70" i="4"/>
  <c r="M71" i="4" s="1"/>
  <c r="I136" i="5"/>
  <c r="J135" i="5"/>
  <c r="K135" i="5"/>
  <c r="P135" i="5" s="1"/>
  <c r="J109" i="1"/>
  <c r="Q138" i="1"/>
  <c r="N139" i="1"/>
  <c r="O138" i="1"/>
  <c r="F110" i="1"/>
  <c r="L109" i="1"/>
  <c r="H110" i="1"/>
  <c r="I110" i="1" s="1"/>
  <c r="R109" i="1"/>
  <c r="G109" i="1"/>
  <c r="E176" i="1"/>
  <c r="M175" i="1"/>
  <c r="E115" i="7" l="1"/>
  <c r="F114" i="7"/>
  <c r="J114" i="7" s="1"/>
  <c r="G157" i="7"/>
  <c r="P157" i="7" s="1"/>
  <c r="K156" i="7"/>
  <c r="H129" i="7"/>
  <c r="I128" i="7"/>
  <c r="L114" i="7"/>
  <c r="M113" i="7"/>
  <c r="N113" i="7" s="1"/>
  <c r="V133" i="5"/>
  <c r="W133" i="5" s="1"/>
  <c r="X133" i="5"/>
  <c r="F75" i="4"/>
  <c r="Y135" i="5"/>
  <c r="I72" i="4"/>
  <c r="J72" i="4"/>
  <c r="Q70" i="4"/>
  <c r="P71" i="4"/>
  <c r="M134" i="5"/>
  <c r="U134" i="5" s="1"/>
  <c r="L135" i="5"/>
  <c r="I137" i="5"/>
  <c r="J136" i="5"/>
  <c r="K136" i="5"/>
  <c r="P136" i="5" s="1"/>
  <c r="F139" i="5"/>
  <c r="G138" i="5"/>
  <c r="J110" i="1"/>
  <c r="M176" i="1"/>
  <c r="E177" i="1"/>
  <c r="Q139" i="1"/>
  <c r="N140" i="1"/>
  <c r="O139" i="1"/>
  <c r="K109" i="1"/>
  <c r="P109" i="1" s="1"/>
  <c r="H111" i="1"/>
  <c r="I111" i="1" s="1"/>
  <c r="R110" i="1"/>
  <c r="F111" i="1"/>
  <c r="L110" i="1"/>
  <c r="G110" i="1"/>
  <c r="H130" i="7" l="1"/>
  <c r="I129" i="7"/>
  <c r="L115" i="7"/>
  <c r="O115" i="7" s="1"/>
  <c r="M114" i="7"/>
  <c r="N114" i="7" s="1"/>
  <c r="O114" i="7"/>
  <c r="G158" i="7"/>
  <c r="K157" i="7"/>
  <c r="E116" i="7"/>
  <c r="F115" i="7"/>
  <c r="J115" i="7" s="1"/>
  <c r="U135" i="5"/>
  <c r="V134" i="5"/>
  <c r="W134" i="5" s="1"/>
  <c r="X134" i="5"/>
  <c r="F140" i="5"/>
  <c r="G139" i="5"/>
  <c r="Y136" i="5"/>
  <c r="G75" i="4"/>
  <c r="I138" i="5"/>
  <c r="J137" i="5"/>
  <c r="K137" i="5"/>
  <c r="P137" i="5" s="1"/>
  <c r="M135" i="5"/>
  <c r="L136" i="5"/>
  <c r="I73" i="4"/>
  <c r="L72" i="4"/>
  <c r="M72" i="4" s="1"/>
  <c r="Q71" i="4"/>
  <c r="J111" i="1"/>
  <c r="F112" i="1"/>
  <c r="L111" i="1"/>
  <c r="H112" i="1"/>
  <c r="I112" i="1" s="1"/>
  <c r="R111" i="1"/>
  <c r="G111" i="1"/>
  <c r="E178" i="1"/>
  <c r="M177" i="1"/>
  <c r="K110" i="1"/>
  <c r="P110" i="1" s="1"/>
  <c r="Q140" i="1"/>
  <c r="N141" i="1"/>
  <c r="O140" i="1"/>
  <c r="G159" i="7" l="1"/>
  <c r="K158" i="7"/>
  <c r="E117" i="7"/>
  <c r="F116" i="7"/>
  <c r="J116" i="7" s="1"/>
  <c r="L116" i="7"/>
  <c r="M115" i="7"/>
  <c r="N115" i="7" s="1"/>
  <c r="H131" i="7"/>
  <c r="I130" i="7"/>
  <c r="Y137" i="5"/>
  <c r="F141" i="5"/>
  <c r="G140" i="5"/>
  <c r="V135" i="5"/>
  <c r="W135" i="5" s="1"/>
  <c r="X135" i="5"/>
  <c r="L73" i="4"/>
  <c r="O73" i="4" s="1"/>
  <c r="J73" i="4"/>
  <c r="I139" i="5"/>
  <c r="J138" i="5"/>
  <c r="K138" i="5"/>
  <c r="P138" i="5" s="1"/>
  <c r="M136" i="5"/>
  <c r="U136" i="5" s="1"/>
  <c r="L137" i="5"/>
  <c r="O72" i="4"/>
  <c r="P72" i="4" s="1"/>
  <c r="F76" i="4"/>
  <c r="J112" i="1"/>
  <c r="Q141" i="1"/>
  <c r="N142" i="1"/>
  <c r="O141" i="1"/>
  <c r="H113" i="1"/>
  <c r="I113" i="1" s="1"/>
  <c r="R112" i="1"/>
  <c r="F113" i="1"/>
  <c r="L112" i="1"/>
  <c r="G112" i="1"/>
  <c r="M178" i="1"/>
  <c r="E179" i="1"/>
  <c r="K111" i="1"/>
  <c r="P111" i="1" s="1"/>
  <c r="M73" i="4" l="1"/>
  <c r="L117" i="7"/>
  <c r="M116" i="7"/>
  <c r="N116" i="7" s="1"/>
  <c r="H132" i="7"/>
  <c r="I131" i="7"/>
  <c r="O116" i="7"/>
  <c r="E118" i="7"/>
  <c r="O117" i="7"/>
  <c r="F117" i="7"/>
  <c r="J117" i="7" s="1"/>
  <c r="K159" i="7"/>
  <c r="G160" i="7"/>
  <c r="V136" i="5"/>
  <c r="W136" i="5" s="1"/>
  <c r="X136" i="5"/>
  <c r="P73" i="4"/>
  <c r="Q72" i="4"/>
  <c r="I74" i="4"/>
  <c r="M137" i="5"/>
  <c r="U137" i="5" s="1"/>
  <c r="L138" i="5"/>
  <c r="Y138" i="5"/>
  <c r="F142" i="5"/>
  <c r="G141" i="5"/>
  <c r="G76" i="4"/>
  <c r="I140" i="5"/>
  <c r="J139" i="5"/>
  <c r="K139" i="5"/>
  <c r="P139" i="5" s="1"/>
  <c r="J113" i="1"/>
  <c r="F114" i="1"/>
  <c r="L113" i="1"/>
  <c r="H114" i="1"/>
  <c r="I114" i="1" s="1"/>
  <c r="R113" i="1"/>
  <c r="G113" i="1"/>
  <c r="Q142" i="1"/>
  <c r="N143" i="1"/>
  <c r="O142" i="1"/>
  <c r="E180" i="1"/>
  <c r="M179" i="1"/>
  <c r="K112" i="1"/>
  <c r="P112" i="1" s="1"/>
  <c r="E119" i="7" l="1"/>
  <c r="F118" i="7"/>
  <c r="J118" i="7" s="1"/>
  <c r="K160" i="7"/>
  <c r="G161" i="7"/>
  <c r="H133" i="7"/>
  <c r="I132" i="7"/>
  <c r="L118" i="7"/>
  <c r="M117" i="7"/>
  <c r="N117" i="7" s="1"/>
  <c r="V137" i="5"/>
  <c r="W137" i="5" s="1"/>
  <c r="X137" i="5"/>
  <c r="Q73" i="4"/>
  <c r="I141" i="5"/>
  <c r="J140" i="5"/>
  <c r="K140" i="5"/>
  <c r="P140" i="5" s="1"/>
  <c r="F143" i="5"/>
  <c r="G142" i="5"/>
  <c r="L74" i="4"/>
  <c r="M74" i="4" s="1"/>
  <c r="F77" i="4"/>
  <c r="G77" i="4" s="1"/>
  <c r="Y139" i="5"/>
  <c r="M138" i="5"/>
  <c r="U138" i="5" s="1"/>
  <c r="L139" i="5"/>
  <c r="J74" i="4"/>
  <c r="J114" i="1"/>
  <c r="H115" i="1"/>
  <c r="I115" i="1" s="1"/>
  <c r="R114" i="1"/>
  <c r="F115" i="1"/>
  <c r="L114" i="1"/>
  <c r="G114" i="1"/>
  <c r="M180" i="1"/>
  <c r="E181" i="1"/>
  <c r="Q143" i="1"/>
  <c r="N144" i="1"/>
  <c r="O143" i="1"/>
  <c r="K113" i="1"/>
  <c r="P113" i="1" s="1"/>
  <c r="H134" i="7" l="1"/>
  <c r="I133" i="7"/>
  <c r="K161" i="7"/>
  <c r="G162" i="7"/>
  <c r="L119" i="7"/>
  <c r="M118" i="7"/>
  <c r="N118" i="7" s="1"/>
  <c r="O118" i="7"/>
  <c r="E120" i="7"/>
  <c r="O119" i="7"/>
  <c r="F119" i="7"/>
  <c r="J119" i="7" s="1"/>
  <c r="I75" i="4"/>
  <c r="O74" i="4"/>
  <c r="P74" i="4" s="1"/>
  <c r="Y140" i="5"/>
  <c r="M139" i="5"/>
  <c r="L140" i="5"/>
  <c r="G78" i="4"/>
  <c r="F78" i="4"/>
  <c r="U139" i="5"/>
  <c r="V138" i="5"/>
  <c r="W138" i="5" s="1"/>
  <c r="X138" i="5"/>
  <c r="F144" i="5"/>
  <c r="G143" i="5"/>
  <c r="I142" i="5"/>
  <c r="J141" i="5"/>
  <c r="K141" i="5"/>
  <c r="P141" i="5" s="1"/>
  <c r="J115" i="1"/>
  <c r="E182" i="1"/>
  <c r="M181" i="1"/>
  <c r="N145" i="1"/>
  <c r="Q144" i="1"/>
  <c r="O144" i="1"/>
  <c r="F116" i="1"/>
  <c r="L115" i="1"/>
  <c r="H116" i="1"/>
  <c r="I116" i="1" s="1"/>
  <c r="R115" i="1"/>
  <c r="G115" i="1"/>
  <c r="K115" i="1" s="1"/>
  <c r="P115" i="1" s="1"/>
  <c r="K114" i="1"/>
  <c r="P114" i="1" s="1"/>
  <c r="E121" i="7" l="1"/>
  <c r="F120" i="7"/>
  <c r="J120" i="7" s="1"/>
  <c r="L120" i="7"/>
  <c r="M119" i="7"/>
  <c r="N119" i="7" s="1"/>
  <c r="G163" i="7"/>
  <c r="K162" i="7"/>
  <c r="H135" i="7"/>
  <c r="I134" i="7"/>
  <c r="V139" i="5"/>
  <c r="W139" i="5" s="1"/>
  <c r="X139" i="5"/>
  <c r="M140" i="5"/>
  <c r="U140" i="5" s="1"/>
  <c r="L141" i="5"/>
  <c r="M141" i="5" s="1"/>
  <c r="L75" i="4"/>
  <c r="M75" i="4" s="1"/>
  <c r="I143" i="5"/>
  <c r="J142" i="5"/>
  <c r="K142" i="5"/>
  <c r="G79" i="4"/>
  <c r="F79" i="4"/>
  <c r="Q74" i="4"/>
  <c r="F145" i="5"/>
  <c r="G144" i="5"/>
  <c r="Y141" i="5"/>
  <c r="J75" i="4"/>
  <c r="J116" i="1"/>
  <c r="H117" i="1"/>
  <c r="I117" i="1" s="1"/>
  <c r="R116" i="1"/>
  <c r="F117" i="1"/>
  <c r="L116" i="1"/>
  <c r="G116" i="1"/>
  <c r="N146" i="1"/>
  <c r="Q145" i="1"/>
  <c r="O145" i="1"/>
  <c r="M182" i="1"/>
  <c r="E183" i="1"/>
  <c r="K163" i="7" l="1"/>
  <c r="G164" i="7"/>
  <c r="H136" i="7"/>
  <c r="I135" i="7"/>
  <c r="E122" i="7"/>
  <c r="F121" i="7"/>
  <c r="J121" i="7" s="1"/>
  <c r="L121" i="7"/>
  <c r="O121" i="7" s="1"/>
  <c r="M120" i="7"/>
  <c r="N120" i="7" s="1"/>
  <c r="O120" i="7"/>
  <c r="U141" i="5"/>
  <c r="V140" i="5"/>
  <c r="W140" i="5" s="1"/>
  <c r="X140" i="5"/>
  <c r="I76" i="4"/>
  <c r="J76" i="4"/>
  <c r="P142" i="5"/>
  <c r="L142" i="5"/>
  <c r="M142" i="5" s="1"/>
  <c r="F80" i="4"/>
  <c r="G80" i="4" s="1"/>
  <c r="I144" i="5"/>
  <c r="J143" i="5"/>
  <c r="K143" i="5"/>
  <c r="F146" i="5"/>
  <c r="G145" i="5"/>
  <c r="Y142" i="5"/>
  <c r="O75" i="4"/>
  <c r="P75" i="4" s="1"/>
  <c r="J117" i="1"/>
  <c r="E184" i="1"/>
  <c r="M183" i="1"/>
  <c r="Q146" i="1"/>
  <c r="N147" i="1"/>
  <c r="O146" i="1"/>
  <c r="F118" i="1"/>
  <c r="L117" i="1"/>
  <c r="H118" i="1"/>
  <c r="I118" i="1" s="1"/>
  <c r="R117" i="1"/>
  <c r="G117" i="1"/>
  <c r="K116" i="1"/>
  <c r="P116" i="1" s="1"/>
  <c r="K117" i="1" l="1"/>
  <c r="P117" i="1" s="1"/>
  <c r="H137" i="7"/>
  <c r="I136" i="7"/>
  <c r="L122" i="7"/>
  <c r="O122" i="7" s="1"/>
  <c r="M121" i="7"/>
  <c r="N121" i="7" s="1"/>
  <c r="E123" i="7"/>
  <c r="F122" i="7"/>
  <c r="J122" i="7" s="1"/>
  <c r="K164" i="7"/>
  <c r="G165" i="7"/>
  <c r="F81" i="4"/>
  <c r="G81" i="4"/>
  <c r="F147" i="5"/>
  <c r="G146" i="5"/>
  <c r="I145" i="5"/>
  <c r="J144" i="5"/>
  <c r="K144" i="5"/>
  <c r="I77" i="4"/>
  <c r="U142" i="5"/>
  <c r="V141" i="5"/>
  <c r="W141" i="5" s="1"/>
  <c r="X141" i="5"/>
  <c r="Y143" i="5"/>
  <c r="Q75" i="4"/>
  <c r="P143" i="5"/>
  <c r="L143" i="5"/>
  <c r="M143" i="5" s="1"/>
  <c r="L76" i="4"/>
  <c r="M76" i="4" s="1"/>
  <c r="J118" i="1"/>
  <c r="M184" i="1"/>
  <c r="E185" i="1"/>
  <c r="Q147" i="1"/>
  <c r="N148" i="1"/>
  <c r="O147" i="1"/>
  <c r="H119" i="1"/>
  <c r="I119" i="1" s="1"/>
  <c r="R118" i="1"/>
  <c r="F119" i="1"/>
  <c r="L118" i="1"/>
  <c r="G118" i="1"/>
  <c r="K118" i="1" l="1"/>
  <c r="P118" i="1" s="1"/>
  <c r="O76" i="4"/>
  <c r="P76" i="4" s="1"/>
  <c r="L123" i="7"/>
  <c r="M122" i="7"/>
  <c r="N122" i="7" s="1"/>
  <c r="K165" i="7"/>
  <c r="G166" i="7"/>
  <c r="E124" i="7"/>
  <c r="O123" i="7"/>
  <c r="F123" i="7"/>
  <c r="J123" i="7" s="1"/>
  <c r="H138" i="7"/>
  <c r="I137" i="7"/>
  <c r="Q76" i="4"/>
  <c r="L77" i="4"/>
  <c r="M77" i="4" s="1"/>
  <c r="Y144" i="5"/>
  <c r="F148" i="5"/>
  <c r="G147" i="5"/>
  <c r="J77" i="4"/>
  <c r="U143" i="5"/>
  <c r="V142" i="5"/>
  <c r="W142" i="5" s="1"/>
  <c r="X142" i="5"/>
  <c r="L144" i="5"/>
  <c r="M144" i="5" s="1"/>
  <c r="P144" i="5"/>
  <c r="I146" i="5"/>
  <c r="J145" i="5"/>
  <c r="K145" i="5"/>
  <c r="F82" i="4"/>
  <c r="G82" i="4" s="1"/>
  <c r="J119" i="1"/>
  <c r="Q148" i="1"/>
  <c r="N149" i="1"/>
  <c r="O148" i="1"/>
  <c r="F120" i="1"/>
  <c r="L119" i="1"/>
  <c r="H120" i="1"/>
  <c r="I120" i="1" s="1"/>
  <c r="R119" i="1"/>
  <c r="G119" i="1"/>
  <c r="E186" i="1"/>
  <c r="M185" i="1"/>
  <c r="E125" i="7" l="1"/>
  <c r="F124" i="7"/>
  <c r="J124" i="7" s="1"/>
  <c r="H139" i="7"/>
  <c r="I138" i="7"/>
  <c r="L124" i="7"/>
  <c r="M123" i="7"/>
  <c r="N123" i="7" s="1"/>
  <c r="G167" i="7"/>
  <c r="K166" i="7"/>
  <c r="O77" i="4"/>
  <c r="P77" i="4" s="1"/>
  <c r="U144" i="5"/>
  <c r="V143" i="5"/>
  <c r="W143" i="5" s="1"/>
  <c r="X143" i="5"/>
  <c r="F149" i="5"/>
  <c r="G148" i="5"/>
  <c r="F83" i="4"/>
  <c r="I147" i="5"/>
  <c r="J146" i="5"/>
  <c r="K146" i="5"/>
  <c r="I78" i="4"/>
  <c r="L145" i="5"/>
  <c r="M145" i="5" s="1"/>
  <c r="P145" i="5"/>
  <c r="Y145" i="5"/>
  <c r="J120" i="1"/>
  <c r="H121" i="1"/>
  <c r="I121" i="1" s="1"/>
  <c r="R120" i="1"/>
  <c r="F121" i="1"/>
  <c r="L120" i="1"/>
  <c r="G120" i="1"/>
  <c r="M186" i="1"/>
  <c r="E187" i="1"/>
  <c r="K119" i="1"/>
  <c r="P119" i="1" s="1"/>
  <c r="Q149" i="1"/>
  <c r="N150" i="1"/>
  <c r="O149" i="1"/>
  <c r="K167" i="7" l="1"/>
  <c r="G168" i="7"/>
  <c r="E126" i="7"/>
  <c r="F125" i="7"/>
  <c r="J125" i="7" s="1"/>
  <c r="H140" i="7"/>
  <c r="I139" i="7"/>
  <c r="L125" i="7"/>
  <c r="O125" i="7" s="1"/>
  <c r="M124" i="7"/>
  <c r="N124" i="7" s="1"/>
  <c r="O124" i="7"/>
  <c r="Q77" i="4"/>
  <c r="L146" i="5"/>
  <c r="M146" i="5" s="1"/>
  <c r="P146" i="5"/>
  <c r="Y146" i="5"/>
  <c r="F150" i="5"/>
  <c r="G149" i="5"/>
  <c r="L78" i="4"/>
  <c r="M78" i="4" s="1"/>
  <c r="G83" i="4"/>
  <c r="J78" i="4"/>
  <c r="I148" i="5"/>
  <c r="J147" i="5"/>
  <c r="K147" i="5"/>
  <c r="U145" i="5"/>
  <c r="V144" i="5"/>
  <c r="W144" i="5" s="1"/>
  <c r="X144" i="5"/>
  <c r="J121" i="1"/>
  <c r="E188" i="1"/>
  <c r="M187" i="1"/>
  <c r="Q150" i="1"/>
  <c r="N151" i="1"/>
  <c r="O150" i="1"/>
  <c r="F122" i="1"/>
  <c r="L121" i="1"/>
  <c r="H122" i="1"/>
  <c r="I122" i="1" s="1"/>
  <c r="R121" i="1"/>
  <c r="G121" i="1"/>
  <c r="K121" i="1" s="1"/>
  <c r="P121" i="1" s="1"/>
  <c r="K120" i="1"/>
  <c r="P120" i="1" s="1"/>
  <c r="H141" i="7" l="1"/>
  <c r="I140" i="7"/>
  <c r="E127" i="7"/>
  <c r="F126" i="7"/>
  <c r="J126" i="7" s="1"/>
  <c r="L126" i="7"/>
  <c r="M125" i="7"/>
  <c r="N125" i="7" s="1"/>
  <c r="K168" i="7"/>
  <c r="G169" i="7"/>
  <c r="P169" i="7" s="1"/>
  <c r="P147" i="5"/>
  <c r="L147" i="5"/>
  <c r="M147" i="5" s="1"/>
  <c r="I79" i="4"/>
  <c r="J79" i="4"/>
  <c r="F151" i="5"/>
  <c r="G150" i="5"/>
  <c r="Y147" i="5"/>
  <c r="F84" i="4"/>
  <c r="G84" i="4" s="1"/>
  <c r="I149" i="5"/>
  <c r="J148" i="5"/>
  <c r="K148" i="5"/>
  <c r="U146" i="5"/>
  <c r="V145" i="5"/>
  <c r="W145" i="5" s="1"/>
  <c r="X145" i="5"/>
  <c r="O78" i="4"/>
  <c r="P78" i="4" s="1"/>
  <c r="J122" i="1"/>
  <c r="H123" i="1"/>
  <c r="I123" i="1" s="1"/>
  <c r="R122" i="1"/>
  <c r="F123" i="1"/>
  <c r="L122" i="1"/>
  <c r="G122" i="1"/>
  <c r="M188" i="1"/>
  <c r="E189" i="1"/>
  <c r="Q151" i="1"/>
  <c r="N152" i="1"/>
  <c r="O151" i="1"/>
  <c r="E128" i="7" l="1"/>
  <c r="F127" i="7"/>
  <c r="J127" i="7" s="1"/>
  <c r="K169" i="7"/>
  <c r="G170" i="7"/>
  <c r="L127" i="7"/>
  <c r="O127" i="7" s="1"/>
  <c r="M126" i="7"/>
  <c r="N126" i="7" s="1"/>
  <c r="O126" i="7"/>
  <c r="H142" i="7"/>
  <c r="I141" i="7"/>
  <c r="L148" i="5"/>
  <c r="M148" i="5" s="1"/>
  <c r="P148" i="5"/>
  <c r="I150" i="5"/>
  <c r="J149" i="5"/>
  <c r="K149" i="5"/>
  <c r="I80" i="4"/>
  <c r="J80" i="4"/>
  <c r="U147" i="5"/>
  <c r="V146" i="5"/>
  <c r="W146" i="5" s="1"/>
  <c r="X146" i="5"/>
  <c r="F85" i="4"/>
  <c r="G85" i="4" s="1"/>
  <c r="L79" i="4"/>
  <c r="M79" i="4" s="1"/>
  <c r="Q78" i="4"/>
  <c r="Y148" i="5"/>
  <c r="F152" i="5"/>
  <c r="G151" i="5"/>
  <c r="J123" i="1"/>
  <c r="F124" i="1"/>
  <c r="L123" i="1"/>
  <c r="H124" i="1"/>
  <c r="I124" i="1" s="1"/>
  <c r="R123" i="1"/>
  <c r="G123" i="1"/>
  <c r="Q152" i="1"/>
  <c r="N153" i="1"/>
  <c r="O152" i="1"/>
  <c r="E190" i="1"/>
  <c r="M189" i="1"/>
  <c r="K122" i="1"/>
  <c r="P122" i="1" s="1"/>
  <c r="G171" i="7" l="1"/>
  <c r="K170" i="7"/>
  <c r="E129" i="7"/>
  <c r="F128" i="7"/>
  <c r="J128" i="7" s="1"/>
  <c r="H143" i="7"/>
  <c r="I142" i="7"/>
  <c r="L128" i="7"/>
  <c r="M127" i="7"/>
  <c r="N127" i="7" s="1"/>
  <c r="F86" i="4"/>
  <c r="P149" i="5"/>
  <c r="L149" i="5"/>
  <c r="M149" i="5" s="1"/>
  <c r="I151" i="5"/>
  <c r="J150" i="5"/>
  <c r="K150" i="5"/>
  <c r="O79" i="4"/>
  <c r="P79" i="4" s="1"/>
  <c r="U148" i="5"/>
  <c r="V147" i="5"/>
  <c r="W147" i="5" s="1"/>
  <c r="X147" i="5"/>
  <c r="I81" i="4"/>
  <c r="Y149" i="5"/>
  <c r="F153" i="5"/>
  <c r="G152" i="5"/>
  <c r="O80" i="4"/>
  <c r="L80" i="4"/>
  <c r="M80" i="4" s="1"/>
  <c r="J124" i="1"/>
  <c r="Q153" i="1"/>
  <c r="N154" i="1"/>
  <c r="O153" i="1"/>
  <c r="M190" i="1"/>
  <c r="E191" i="1"/>
  <c r="H125" i="1"/>
  <c r="I125" i="1" s="1"/>
  <c r="R124" i="1"/>
  <c r="F125" i="1"/>
  <c r="L124" i="1"/>
  <c r="G124" i="1"/>
  <c r="K124" i="1" s="1"/>
  <c r="P124" i="1" s="1"/>
  <c r="K123" i="1"/>
  <c r="P123" i="1" s="1"/>
  <c r="H144" i="7" l="1"/>
  <c r="I143" i="7"/>
  <c r="L129" i="7"/>
  <c r="M128" i="7"/>
  <c r="N128" i="7" s="1"/>
  <c r="O128" i="7"/>
  <c r="E130" i="7"/>
  <c r="F129" i="7"/>
  <c r="J129" i="7" s="1"/>
  <c r="K171" i="7"/>
  <c r="G172" i="7"/>
  <c r="L81" i="4"/>
  <c r="M81" i="4" s="1"/>
  <c r="Y150" i="5"/>
  <c r="J81" i="4"/>
  <c r="P80" i="4"/>
  <c r="Q79" i="4"/>
  <c r="I152" i="5"/>
  <c r="J151" i="5"/>
  <c r="K151" i="5"/>
  <c r="F154" i="5"/>
  <c r="G153" i="5"/>
  <c r="G86" i="4"/>
  <c r="U149" i="5"/>
  <c r="V148" i="5"/>
  <c r="W148" i="5" s="1"/>
  <c r="X148" i="5"/>
  <c r="P150" i="5"/>
  <c r="L150" i="5"/>
  <c r="M150" i="5" s="1"/>
  <c r="J125" i="1"/>
  <c r="Q154" i="1"/>
  <c r="N155" i="1"/>
  <c r="O154" i="1"/>
  <c r="F126" i="1"/>
  <c r="L125" i="1"/>
  <c r="H126" i="1"/>
  <c r="I126" i="1" s="1"/>
  <c r="R125" i="1"/>
  <c r="G125" i="1"/>
  <c r="E192" i="1"/>
  <c r="M191" i="1"/>
  <c r="L130" i="7" l="1"/>
  <c r="M129" i="7"/>
  <c r="N129" i="7" s="1"/>
  <c r="E131" i="7"/>
  <c r="O130" i="7"/>
  <c r="F130" i="7"/>
  <c r="J130" i="7" s="1"/>
  <c r="H145" i="7"/>
  <c r="I144" i="7"/>
  <c r="K172" i="7"/>
  <c r="G173" i="7"/>
  <c r="O129" i="7"/>
  <c r="U150" i="5"/>
  <c r="V149" i="5"/>
  <c r="W149" i="5" s="1"/>
  <c r="X149" i="5"/>
  <c r="I82" i="4"/>
  <c r="J82" i="4"/>
  <c r="P151" i="5"/>
  <c r="L151" i="5"/>
  <c r="M151" i="5" s="1"/>
  <c r="I153" i="5"/>
  <c r="J152" i="5"/>
  <c r="K152" i="5"/>
  <c r="F87" i="4"/>
  <c r="G87" i="4"/>
  <c r="O81" i="4"/>
  <c r="P81" i="4" s="1"/>
  <c r="F155" i="5"/>
  <c r="G154" i="5"/>
  <c r="Y151" i="5"/>
  <c r="Q80" i="4"/>
  <c r="J126" i="1"/>
  <c r="E193" i="1"/>
  <c r="M192" i="1"/>
  <c r="K125" i="1"/>
  <c r="P125" i="1" s="1"/>
  <c r="Q155" i="1"/>
  <c r="N156" i="1"/>
  <c r="O155" i="1"/>
  <c r="H127" i="1"/>
  <c r="I127" i="1" s="1"/>
  <c r="R126" i="1"/>
  <c r="F127" i="1"/>
  <c r="L126" i="1"/>
  <c r="G126" i="1"/>
  <c r="K173" i="7" l="1"/>
  <c r="G174" i="7"/>
  <c r="E132" i="7"/>
  <c r="F131" i="7"/>
  <c r="J131" i="7" s="1"/>
  <c r="H146" i="7"/>
  <c r="I145" i="7"/>
  <c r="L131" i="7"/>
  <c r="M130" i="7"/>
  <c r="N130" i="7" s="1"/>
  <c r="F88" i="4"/>
  <c r="U151" i="5"/>
  <c r="V150" i="5"/>
  <c r="W150" i="5" s="1"/>
  <c r="X150" i="5"/>
  <c r="L152" i="5"/>
  <c r="M152" i="5" s="1"/>
  <c r="P152" i="5"/>
  <c r="I154" i="5"/>
  <c r="J153" i="5"/>
  <c r="K153" i="5"/>
  <c r="L82" i="4"/>
  <c r="M82" i="4" s="1"/>
  <c r="Y152" i="5"/>
  <c r="Q81" i="4"/>
  <c r="I83" i="4"/>
  <c r="F156" i="5"/>
  <c r="G155" i="5"/>
  <c r="J127" i="1"/>
  <c r="Q156" i="1"/>
  <c r="N157" i="1"/>
  <c r="O156" i="1"/>
  <c r="E194" i="1"/>
  <c r="M193" i="1"/>
  <c r="F128" i="1"/>
  <c r="L127" i="1"/>
  <c r="H128" i="1"/>
  <c r="I128" i="1" s="1"/>
  <c r="R127" i="1"/>
  <c r="G127" i="1"/>
  <c r="K126" i="1"/>
  <c r="P126" i="1" s="1"/>
  <c r="K127" i="1" l="1"/>
  <c r="P127" i="1" s="1"/>
  <c r="E133" i="7"/>
  <c r="F132" i="7"/>
  <c r="J132" i="7" s="1"/>
  <c r="H147" i="7"/>
  <c r="I146" i="7"/>
  <c r="L132" i="7"/>
  <c r="M131" i="7"/>
  <c r="N131" i="7" s="1"/>
  <c r="G175" i="7"/>
  <c r="K174" i="7"/>
  <c r="O131" i="7"/>
  <c r="F157" i="5"/>
  <c r="G156" i="5"/>
  <c r="L83" i="4"/>
  <c r="O83" i="4" s="1"/>
  <c r="Y153" i="5"/>
  <c r="J83" i="4"/>
  <c r="O82" i="4"/>
  <c r="P82" i="4" s="1"/>
  <c r="I155" i="5"/>
  <c r="J154" i="5"/>
  <c r="K154" i="5"/>
  <c r="L153" i="5"/>
  <c r="M153" i="5" s="1"/>
  <c r="P153" i="5"/>
  <c r="U152" i="5"/>
  <c r="V151" i="5"/>
  <c r="W151" i="5" s="1"/>
  <c r="X151" i="5"/>
  <c r="G88" i="4"/>
  <c r="J128" i="1"/>
  <c r="H129" i="1"/>
  <c r="I129" i="1" s="1"/>
  <c r="R128" i="1"/>
  <c r="F129" i="1"/>
  <c r="L128" i="1"/>
  <c r="G128" i="1"/>
  <c r="Q157" i="1"/>
  <c r="N158" i="1"/>
  <c r="O157" i="1"/>
  <c r="E195" i="1"/>
  <c r="M194" i="1"/>
  <c r="M83" i="4" l="1"/>
  <c r="K175" i="7"/>
  <c r="G176" i="7"/>
  <c r="E134" i="7"/>
  <c r="F133" i="7"/>
  <c r="J133" i="7" s="1"/>
  <c r="H148" i="7"/>
  <c r="I147" i="7"/>
  <c r="L133" i="7"/>
  <c r="O133" i="7" s="1"/>
  <c r="M132" i="7"/>
  <c r="N132" i="7" s="1"/>
  <c r="O132" i="7"/>
  <c r="P154" i="5"/>
  <c r="E9" i="3"/>
  <c r="L154" i="5"/>
  <c r="M154" i="5" s="1"/>
  <c r="Q82" i="4"/>
  <c r="P83" i="4"/>
  <c r="F89" i="4"/>
  <c r="G89" i="4" s="1"/>
  <c r="U153" i="5"/>
  <c r="V152" i="5"/>
  <c r="W152" i="5" s="1"/>
  <c r="X152" i="5"/>
  <c r="Y154" i="5"/>
  <c r="I84" i="4"/>
  <c r="J84" i="4"/>
  <c r="F158" i="5"/>
  <c r="G157" i="5"/>
  <c r="I156" i="5"/>
  <c r="J155" i="5"/>
  <c r="K155" i="5"/>
  <c r="J129" i="1"/>
  <c r="E196" i="1"/>
  <c r="M195" i="1"/>
  <c r="F130" i="1"/>
  <c r="L129" i="1"/>
  <c r="H130" i="1"/>
  <c r="I130" i="1" s="1"/>
  <c r="R129" i="1"/>
  <c r="G129" i="1"/>
  <c r="K129" i="1" s="1"/>
  <c r="P129" i="1" s="1"/>
  <c r="K128" i="1"/>
  <c r="P128" i="1" s="1"/>
  <c r="Q158" i="1"/>
  <c r="N159" i="1"/>
  <c r="O158" i="1"/>
  <c r="H149" i="7" l="1"/>
  <c r="I148" i="7"/>
  <c r="E135" i="7"/>
  <c r="F134" i="7"/>
  <c r="J134" i="7" s="1"/>
  <c r="L134" i="7"/>
  <c r="M133" i="7"/>
  <c r="N133" i="7" s="1"/>
  <c r="K176" i="7"/>
  <c r="G177" i="7"/>
  <c r="I85" i="4"/>
  <c r="L84" i="4"/>
  <c r="M84" i="4" s="1"/>
  <c r="P155" i="5"/>
  <c r="L155" i="5"/>
  <c r="M155" i="5" s="1"/>
  <c r="Y155" i="5"/>
  <c r="F90" i="4"/>
  <c r="I157" i="5"/>
  <c r="J156" i="5"/>
  <c r="K156" i="5"/>
  <c r="F159" i="5"/>
  <c r="G158" i="5"/>
  <c r="U154" i="5"/>
  <c r="V153" i="5"/>
  <c r="W153" i="5" s="1"/>
  <c r="X153" i="5"/>
  <c r="Q83" i="4"/>
  <c r="J130" i="1"/>
  <c r="E197" i="1"/>
  <c r="M196" i="1"/>
  <c r="Q159" i="1"/>
  <c r="N160" i="1"/>
  <c r="O159" i="1"/>
  <c r="H131" i="1"/>
  <c r="I131" i="1" s="1"/>
  <c r="R130" i="1"/>
  <c r="F131" i="1"/>
  <c r="L130" i="1"/>
  <c r="G130" i="1"/>
  <c r="K130" i="1" l="1"/>
  <c r="P130" i="1" s="1"/>
  <c r="L135" i="7"/>
  <c r="M134" i="7"/>
  <c r="N134" i="7" s="1"/>
  <c r="E136" i="7"/>
  <c r="O135" i="7"/>
  <c r="F135" i="7"/>
  <c r="J135" i="7" s="1"/>
  <c r="K177" i="7"/>
  <c r="G178" i="7"/>
  <c r="H150" i="7"/>
  <c r="I149" i="7"/>
  <c r="O134" i="7"/>
  <c r="L156" i="5"/>
  <c r="M156" i="5" s="1"/>
  <c r="P156" i="5"/>
  <c r="I158" i="5"/>
  <c r="J157" i="5"/>
  <c r="K157" i="5"/>
  <c r="O84" i="4"/>
  <c r="P84" i="4" s="1"/>
  <c r="L85" i="4"/>
  <c r="M85" i="4" s="1"/>
  <c r="U155" i="5"/>
  <c r="V154" i="5"/>
  <c r="W154" i="5" s="1"/>
  <c r="X154" i="5"/>
  <c r="F160" i="5"/>
  <c r="G159" i="5"/>
  <c r="Y156" i="5"/>
  <c r="G90" i="4"/>
  <c r="J85" i="4"/>
  <c r="J131" i="1"/>
  <c r="Q160" i="1"/>
  <c r="N161" i="1"/>
  <c r="O160" i="1"/>
  <c r="M197" i="1"/>
  <c r="E198" i="1"/>
  <c r="F132" i="1"/>
  <c r="L131" i="1"/>
  <c r="H132" i="1"/>
  <c r="I132" i="1" s="1"/>
  <c r="R131" i="1"/>
  <c r="G131" i="1"/>
  <c r="K131" i="1" l="1"/>
  <c r="P131" i="1" s="1"/>
  <c r="H151" i="7"/>
  <c r="I150" i="7"/>
  <c r="L136" i="7"/>
  <c r="M135" i="7"/>
  <c r="N135" i="7" s="1"/>
  <c r="G179" i="7"/>
  <c r="K178" i="7"/>
  <c r="O136" i="7"/>
  <c r="E137" i="7"/>
  <c r="F136" i="7"/>
  <c r="J136" i="7" s="1"/>
  <c r="I86" i="4"/>
  <c r="Y157" i="5"/>
  <c r="F91" i="4"/>
  <c r="F161" i="5"/>
  <c r="G160" i="5"/>
  <c r="I159" i="5"/>
  <c r="J158" i="5"/>
  <c r="K158" i="5"/>
  <c r="P157" i="5"/>
  <c r="L157" i="5"/>
  <c r="M157" i="5" s="1"/>
  <c r="U156" i="5"/>
  <c r="V155" i="5"/>
  <c r="W155" i="5" s="1"/>
  <c r="X155" i="5"/>
  <c r="Q84" i="4"/>
  <c r="O85" i="4"/>
  <c r="P85" i="4" s="1"/>
  <c r="J132" i="1"/>
  <c r="H133" i="1"/>
  <c r="I133" i="1" s="1"/>
  <c r="R132" i="1"/>
  <c r="F133" i="1"/>
  <c r="L132" i="1"/>
  <c r="G132" i="1"/>
  <c r="E199" i="1"/>
  <c r="M198" i="1"/>
  <c r="Q161" i="1"/>
  <c r="N162" i="1"/>
  <c r="O161" i="1"/>
  <c r="E138" i="7" l="1"/>
  <c r="F137" i="7"/>
  <c r="J137" i="7" s="1"/>
  <c r="K179" i="7"/>
  <c r="G180" i="7"/>
  <c r="H152" i="7"/>
  <c r="I151" i="7"/>
  <c r="L137" i="7"/>
  <c r="O137" i="7" s="1"/>
  <c r="M136" i="7"/>
  <c r="N136" i="7" s="1"/>
  <c r="Q85" i="4"/>
  <c r="Y158" i="5"/>
  <c r="L86" i="4"/>
  <c r="M86" i="4" s="1"/>
  <c r="U157" i="5"/>
  <c r="V156" i="5"/>
  <c r="W156" i="5" s="1"/>
  <c r="X156" i="5"/>
  <c r="I160" i="5"/>
  <c r="J159" i="5"/>
  <c r="K159" i="5"/>
  <c r="F162" i="5"/>
  <c r="G161" i="5"/>
  <c r="G91" i="4"/>
  <c r="J86" i="4"/>
  <c r="P158" i="5"/>
  <c r="L158" i="5"/>
  <c r="M158" i="5" s="1"/>
  <c r="J133" i="1"/>
  <c r="M199" i="1"/>
  <c r="E200" i="1"/>
  <c r="K132" i="1"/>
  <c r="P132" i="1" s="1"/>
  <c r="F134" i="1"/>
  <c r="L133" i="1"/>
  <c r="H134" i="1"/>
  <c r="I134" i="1" s="1"/>
  <c r="R133" i="1"/>
  <c r="G133" i="1"/>
  <c r="Q162" i="1"/>
  <c r="N163" i="1"/>
  <c r="O162" i="1"/>
  <c r="O86" i="4" l="1"/>
  <c r="P86" i="4" s="1"/>
  <c r="H153" i="7"/>
  <c r="I152" i="7"/>
  <c r="L138" i="7"/>
  <c r="O138" i="7" s="1"/>
  <c r="M137" i="7"/>
  <c r="N137" i="7" s="1"/>
  <c r="G181" i="7"/>
  <c r="P181" i="7" s="1"/>
  <c r="K180" i="7"/>
  <c r="E139" i="7"/>
  <c r="F138" i="7"/>
  <c r="J138" i="7" s="1"/>
  <c r="Q86" i="4"/>
  <c r="F92" i="4"/>
  <c r="G92" i="4" s="1"/>
  <c r="P159" i="5"/>
  <c r="L159" i="5"/>
  <c r="M159" i="5" s="1"/>
  <c r="Y159" i="5"/>
  <c r="F163" i="5"/>
  <c r="G162" i="5"/>
  <c r="U158" i="5"/>
  <c r="V157" i="5"/>
  <c r="W157" i="5" s="1"/>
  <c r="X157" i="5"/>
  <c r="I161" i="5"/>
  <c r="J160" i="5"/>
  <c r="K160" i="5"/>
  <c r="I87" i="4"/>
  <c r="J87" i="4"/>
  <c r="J134" i="1"/>
  <c r="Q163" i="1"/>
  <c r="N164" i="1"/>
  <c r="O163" i="1"/>
  <c r="K133" i="1"/>
  <c r="P133" i="1" s="1"/>
  <c r="H135" i="1"/>
  <c r="I135" i="1" s="1"/>
  <c r="R134" i="1"/>
  <c r="F135" i="1"/>
  <c r="L134" i="1"/>
  <c r="G134" i="1"/>
  <c r="K134" i="1" s="1"/>
  <c r="P134" i="1" s="1"/>
  <c r="E201" i="1"/>
  <c r="M200" i="1"/>
  <c r="K181" i="7" l="1"/>
  <c r="G182" i="7"/>
  <c r="E140" i="7"/>
  <c r="F139" i="7"/>
  <c r="J139" i="7" s="1"/>
  <c r="H154" i="7"/>
  <c r="I153" i="7"/>
  <c r="L139" i="7"/>
  <c r="M138" i="7"/>
  <c r="N138" i="7" s="1"/>
  <c r="L160" i="5"/>
  <c r="M160" i="5" s="1"/>
  <c r="P160" i="5"/>
  <c r="Y160" i="5"/>
  <c r="I162" i="5"/>
  <c r="J161" i="5"/>
  <c r="K161" i="5"/>
  <c r="F93" i="4"/>
  <c r="I88" i="4"/>
  <c r="J88" i="4" s="1"/>
  <c r="L87" i="4"/>
  <c r="M87" i="4" s="1"/>
  <c r="U159" i="5"/>
  <c r="V158" i="5"/>
  <c r="W158" i="5" s="1"/>
  <c r="X158" i="5"/>
  <c r="F164" i="5"/>
  <c r="G163" i="5"/>
  <c r="J135" i="1"/>
  <c r="M201" i="1"/>
  <c r="E202" i="1"/>
  <c r="Q164" i="1"/>
  <c r="N165" i="1"/>
  <c r="O164" i="1"/>
  <c r="F136" i="1"/>
  <c r="L135" i="1"/>
  <c r="H136" i="1"/>
  <c r="I136" i="1" s="1"/>
  <c r="R135" i="1"/>
  <c r="G135" i="1"/>
  <c r="K135" i="1" l="1"/>
  <c r="P135" i="1" s="1"/>
  <c r="H155" i="7"/>
  <c r="I154" i="7"/>
  <c r="E141" i="7"/>
  <c r="F140" i="7"/>
  <c r="J140" i="7" s="1"/>
  <c r="L140" i="7"/>
  <c r="M139" i="7"/>
  <c r="N139" i="7" s="1"/>
  <c r="K182" i="7"/>
  <c r="G183" i="7"/>
  <c r="O139" i="7"/>
  <c r="U160" i="5"/>
  <c r="V159" i="5"/>
  <c r="W159" i="5" s="1"/>
  <c r="X159" i="5"/>
  <c r="I89" i="4"/>
  <c r="L88" i="4"/>
  <c r="O88" i="4" s="1"/>
  <c r="F165" i="5"/>
  <c r="G164" i="5"/>
  <c r="I163" i="5"/>
  <c r="J162" i="5"/>
  <c r="K162" i="5"/>
  <c r="L161" i="5"/>
  <c r="M161" i="5" s="1"/>
  <c r="P161" i="5"/>
  <c r="O87" i="4"/>
  <c r="P87" i="4" s="1"/>
  <c r="G93" i="4"/>
  <c r="Y161" i="5"/>
  <c r="I137" i="1"/>
  <c r="J136" i="1"/>
  <c r="H137" i="1"/>
  <c r="R136" i="1"/>
  <c r="F137" i="1"/>
  <c r="L136" i="1"/>
  <c r="G136" i="1"/>
  <c r="Q165" i="1"/>
  <c r="N166" i="1"/>
  <c r="O165" i="1"/>
  <c r="E203" i="1"/>
  <c r="M202" i="1"/>
  <c r="M88" i="4" l="1"/>
  <c r="K183" i="7"/>
  <c r="G184" i="7"/>
  <c r="E142" i="7"/>
  <c r="F141" i="7"/>
  <c r="J141" i="7" s="1"/>
  <c r="H156" i="7"/>
  <c r="I155" i="7"/>
  <c r="L141" i="7"/>
  <c r="M140" i="7"/>
  <c r="N140" i="7" s="1"/>
  <c r="O140" i="7"/>
  <c r="F94" i="4"/>
  <c r="I164" i="5"/>
  <c r="J163" i="5"/>
  <c r="K163" i="5"/>
  <c r="L89" i="4"/>
  <c r="O89" i="4" s="1"/>
  <c r="Y162" i="5"/>
  <c r="P88" i="4"/>
  <c r="Q87" i="4"/>
  <c r="L162" i="5"/>
  <c r="M162" i="5" s="1"/>
  <c r="P162" i="5"/>
  <c r="F166" i="5"/>
  <c r="G165" i="5"/>
  <c r="J89" i="4"/>
  <c r="U161" i="5"/>
  <c r="V160" i="5"/>
  <c r="W160" i="5" s="1"/>
  <c r="X160" i="5"/>
  <c r="Q166" i="1"/>
  <c r="N167" i="1"/>
  <c r="O166" i="1"/>
  <c r="M203" i="1"/>
  <c r="E204" i="1"/>
  <c r="F138" i="1"/>
  <c r="L137" i="1"/>
  <c r="H138" i="1"/>
  <c r="I138" i="1" s="1"/>
  <c r="R137" i="1"/>
  <c r="G137" i="1"/>
  <c r="J137" i="1"/>
  <c r="K136" i="1"/>
  <c r="P136" i="1" s="1"/>
  <c r="K137" i="1" l="1"/>
  <c r="P137" i="1" s="1"/>
  <c r="E143" i="7"/>
  <c r="O142" i="7"/>
  <c r="F142" i="7"/>
  <c r="J142" i="7" s="1"/>
  <c r="H157" i="7"/>
  <c r="I156" i="7"/>
  <c r="L142" i="7"/>
  <c r="M141" i="7"/>
  <c r="N141" i="7" s="1"/>
  <c r="G185" i="7"/>
  <c r="K184" i="7"/>
  <c r="O141" i="7"/>
  <c r="I90" i="4"/>
  <c r="P163" i="5"/>
  <c r="L163" i="5"/>
  <c r="M163" i="5" s="1"/>
  <c r="P89" i="4"/>
  <c r="Q88" i="4"/>
  <c r="Y163" i="5"/>
  <c r="M89" i="4"/>
  <c r="F167" i="5"/>
  <c r="G166" i="5"/>
  <c r="G94" i="4"/>
  <c r="U162" i="5"/>
  <c r="V161" i="5"/>
  <c r="W161" i="5" s="1"/>
  <c r="X161" i="5"/>
  <c r="I165" i="5"/>
  <c r="J164" i="5"/>
  <c r="K164" i="5"/>
  <c r="J138" i="1"/>
  <c r="E205" i="1"/>
  <c r="M204" i="1"/>
  <c r="Q167" i="1"/>
  <c r="N168" i="1"/>
  <c r="O167" i="1"/>
  <c r="H139" i="1"/>
  <c r="I139" i="1" s="1"/>
  <c r="R138" i="1"/>
  <c r="F139" i="1"/>
  <c r="L138" i="1"/>
  <c r="G138" i="1"/>
  <c r="K138" i="1" s="1"/>
  <c r="P138" i="1" s="1"/>
  <c r="K185" i="7" l="1"/>
  <c r="G186" i="7"/>
  <c r="E144" i="7"/>
  <c r="F143" i="7"/>
  <c r="J143" i="7" s="1"/>
  <c r="L143" i="7"/>
  <c r="M142" i="7"/>
  <c r="N142" i="7" s="1"/>
  <c r="H158" i="7"/>
  <c r="I157" i="7"/>
  <c r="L90" i="4"/>
  <c r="O90" i="4" s="1"/>
  <c r="P90" i="4" s="1"/>
  <c r="U163" i="5"/>
  <c r="V162" i="5"/>
  <c r="W162" i="5" s="1"/>
  <c r="X162" i="5"/>
  <c r="F168" i="5"/>
  <c r="G167" i="5"/>
  <c r="I166" i="5"/>
  <c r="J165" i="5"/>
  <c r="K165" i="5"/>
  <c r="L164" i="5"/>
  <c r="M164" i="5" s="1"/>
  <c r="P164" i="5"/>
  <c r="F95" i="4"/>
  <c r="G95" i="4" s="1"/>
  <c r="Y164" i="5"/>
  <c r="D9" i="3" s="1"/>
  <c r="M90" i="4"/>
  <c r="Q89" i="4"/>
  <c r="J90" i="4"/>
  <c r="J139" i="1"/>
  <c r="F140" i="1"/>
  <c r="L139" i="1"/>
  <c r="H140" i="1"/>
  <c r="I140" i="1" s="1"/>
  <c r="R139" i="1"/>
  <c r="G139" i="1"/>
  <c r="Q168" i="1"/>
  <c r="N169" i="1"/>
  <c r="O168" i="1"/>
  <c r="M205" i="1"/>
  <c r="E206" i="1"/>
  <c r="H159" i="7" l="1"/>
  <c r="I158" i="7"/>
  <c r="K186" i="7"/>
  <c r="G187" i="7"/>
  <c r="L144" i="7"/>
  <c r="O144" i="7" s="1"/>
  <c r="M143" i="7"/>
  <c r="N143" i="7" s="1"/>
  <c r="O143" i="7"/>
  <c r="E145" i="7"/>
  <c r="F144" i="7"/>
  <c r="J144" i="7" s="1"/>
  <c r="Q90" i="4"/>
  <c r="I91" i="4"/>
  <c r="P165" i="5"/>
  <c r="L165" i="5"/>
  <c r="M165" i="5" s="1"/>
  <c r="U164" i="5"/>
  <c r="V163" i="5"/>
  <c r="W163" i="5" s="1"/>
  <c r="X163" i="5"/>
  <c r="Y165" i="5"/>
  <c r="F169" i="5"/>
  <c r="G168" i="5"/>
  <c r="G96" i="4"/>
  <c r="F96" i="4"/>
  <c r="I167" i="5"/>
  <c r="J166" i="5"/>
  <c r="K166" i="5"/>
  <c r="J140" i="1"/>
  <c r="E207" i="1"/>
  <c r="M206" i="1"/>
  <c r="H141" i="1"/>
  <c r="I141" i="1" s="1"/>
  <c r="R140" i="1"/>
  <c r="F141" i="1"/>
  <c r="L140" i="1"/>
  <c r="G140" i="1"/>
  <c r="K140" i="1" s="1"/>
  <c r="P140" i="1" s="1"/>
  <c r="Q169" i="1"/>
  <c r="N170" i="1"/>
  <c r="O169" i="1"/>
  <c r="K139" i="1"/>
  <c r="P139" i="1" s="1"/>
  <c r="H160" i="7" l="1"/>
  <c r="I159" i="7"/>
  <c r="E146" i="7"/>
  <c r="F145" i="7"/>
  <c r="J145" i="7" s="1"/>
  <c r="L145" i="7"/>
  <c r="M144" i="7"/>
  <c r="N144" i="7" s="1"/>
  <c r="G188" i="7"/>
  <c r="K187" i="7"/>
  <c r="L91" i="4"/>
  <c r="M91" i="4" s="1"/>
  <c r="Y166" i="5"/>
  <c r="F97" i="4"/>
  <c r="G97" i="4"/>
  <c r="P166" i="5"/>
  <c r="L166" i="5"/>
  <c r="M166" i="5" s="1"/>
  <c r="J91" i="4"/>
  <c r="I168" i="5"/>
  <c r="J167" i="5"/>
  <c r="K167" i="5"/>
  <c r="F170" i="5"/>
  <c r="G169" i="5"/>
  <c r="U165" i="5"/>
  <c r="V164" i="5"/>
  <c r="X164" i="5"/>
  <c r="J141" i="1"/>
  <c r="M207" i="1"/>
  <c r="E208" i="1"/>
  <c r="Q170" i="1"/>
  <c r="N171" i="1"/>
  <c r="O170" i="1"/>
  <c r="F142" i="1"/>
  <c r="L141" i="1"/>
  <c r="H142" i="1"/>
  <c r="I142" i="1" s="1"/>
  <c r="R141" i="1"/>
  <c r="G141" i="1"/>
  <c r="K141" i="1" l="1"/>
  <c r="P141" i="1" s="1"/>
  <c r="L146" i="7"/>
  <c r="M145" i="7"/>
  <c r="N145" i="7" s="1"/>
  <c r="E147" i="7"/>
  <c r="O146" i="7"/>
  <c r="F146" i="7"/>
  <c r="J146" i="7" s="1"/>
  <c r="K188" i="7"/>
  <c r="G189" i="7"/>
  <c r="O145" i="7"/>
  <c r="H161" i="7"/>
  <c r="I160" i="7"/>
  <c r="U166" i="5"/>
  <c r="V165" i="5"/>
  <c r="W165" i="5" s="1"/>
  <c r="X165" i="5"/>
  <c r="F98" i="4"/>
  <c r="P167" i="5"/>
  <c r="L167" i="5"/>
  <c r="M167" i="5" s="1"/>
  <c r="I92" i="4"/>
  <c r="J92" i="4"/>
  <c r="F171" i="5"/>
  <c r="G170" i="5"/>
  <c r="Y167" i="5"/>
  <c r="W164" i="5"/>
  <c r="I169" i="5"/>
  <c r="J168" i="5"/>
  <c r="K168" i="5"/>
  <c r="O91" i="4"/>
  <c r="P91" i="4" s="1"/>
  <c r="J142" i="1"/>
  <c r="H143" i="1"/>
  <c r="I143" i="1" s="1"/>
  <c r="R142" i="1"/>
  <c r="F143" i="1"/>
  <c r="L142" i="1"/>
  <c r="G142" i="1"/>
  <c r="Q171" i="1"/>
  <c r="N172" i="1"/>
  <c r="O171" i="1"/>
  <c r="E209" i="1"/>
  <c r="M208" i="1"/>
  <c r="L147" i="7" l="1"/>
  <c r="M146" i="7"/>
  <c r="N146" i="7" s="1"/>
  <c r="H162" i="7"/>
  <c r="I161" i="7"/>
  <c r="K189" i="7"/>
  <c r="G190" i="7"/>
  <c r="E148" i="7"/>
  <c r="O147" i="7"/>
  <c r="F147" i="7"/>
  <c r="J147" i="7" s="1"/>
  <c r="L168" i="5"/>
  <c r="M168" i="5" s="1"/>
  <c r="P168" i="5"/>
  <c r="I170" i="5"/>
  <c r="J169" i="5"/>
  <c r="K169" i="5"/>
  <c r="F172" i="5"/>
  <c r="G171" i="5"/>
  <c r="Y168" i="5"/>
  <c r="I93" i="4"/>
  <c r="U167" i="5"/>
  <c r="V166" i="5"/>
  <c r="W166" i="5" s="1"/>
  <c r="X166" i="5"/>
  <c r="Q91" i="4"/>
  <c r="L92" i="4"/>
  <c r="M92" i="4" s="1"/>
  <c r="G98" i="4"/>
  <c r="J143" i="1"/>
  <c r="M209" i="1"/>
  <c r="E210" i="1"/>
  <c r="F144" i="1"/>
  <c r="L143" i="1"/>
  <c r="H144" i="1"/>
  <c r="I144" i="1" s="1"/>
  <c r="R143" i="1"/>
  <c r="G143" i="1"/>
  <c r="K143" i="1" s="1"/>
  <c r="P143" i="1" s="1"/>
  <c r="Q172" i="1"/>
  <c r="N173" i="1"/>
  <c r="O172" i="1"/>
  <c r="K142" i="1"/>
  <c r="P142" i="1" s="1"/>
  <c r="L148" i="7" l="1"/>
  <c r="M147" i="7"/>
  <c r="N147" i="7" s="1"/>
  <c r="K190" i="7"/>
  <c r="G191" i="7"/>
  <c r="O148" i="7"/>
  <c r="E149" i="7"/>
  <c r="F148" i="7"/>
  <c r="J148" i="7" s="1"/>
  <c r="H163" i="7"/>
  <c r="I162" i="7"/>
  <c r="I171" i="5"/>
  <c r="J170" i="5"/>
  <c r="K170" i="5"/>
  <c r="F173" i="5"/>
  <c r="G172" i="5"/>
  <c r="L93" i="4"/>
  <c r="O93" i="4" s="1"/>
  <c r="F99" i="4"/>
  <c r="L169" i="5"/>
  <c r="M169" i="5" s="1"/>
  <c r="P169" i="5"/>
  <c r="O92" i="4"/>
  <c r="P92" i="4" s="1"/>
  <c r="U168" i="5"/>
  <c r="V167" i="5"/>
  <c r="W167" i="5" s="1"/>
  <c r="X167" i="5"/>
  <c r="J93" i="4"/>
  <c r="Y169" i="5"/>
  <c r="J144" i="1"/>
  <c r="F145" i="1"/>
  <c r="R144" i="1"/>
  <c r="H145" i="1"/>
  <c r="I145" i="1" s="1"/>
  <c r="L144" i="1"/>
  <c r="G144" i="1"/>
  <c r="Q173" i="1"/>
  <c r="N174" i="1"/>
  <c r="O173" i="1"/>
  <c r="E211" i="1"/>
  <c r="M210" i="1"/>
  <c r="E150" i="7" l="1"/>
  <c r="F149" i="7"/>
  <c r="J149" i="7" s="1"/>
  <c r="H164" i="7"/>
  <c r="I163" i="7"/>
  <c r="L149" i="7"/>
  <c r="O149" i="7" s="1"/>
  <c r="M148" i="7"/>
  <c r="N148" i="7" s="1"/>
  <c r="G192" i="7"/>
  <c r="K191" i="7"/>
  <c r="P93" i="4"/>
  <c r="Q92" i="4"/>
  <c r="I172" i="5"/>
  <c r="J171" i="5"/>
  <c r="K171" i="5"/>
  <c r="G99" i="4"/>
  <c r="F174" i="5"/>
  <c r="G173" i="5"/>
  <c r="P170" i="5"/>
  <c r="L170" i="5"/>
  <c r="M170" i="5" s="1"/>
  <c r="I94" i="4"/>
  <c r="J94" i="4" s="1"/>
  <c r="U169" i="5"/>
  <c r="V168" i="5"/>
  <c r="W168" i="5" s="1"/>
  <c r="X168" i="5"/>
  <c r="M93" i="4"/>
  <c r="Y170" i="5"/>
  <c r="J145" i="1"/>
  <c r="M211" i="1"/>
  <c r="E212" i="1"/>
  <c r="K144" i="1"/>
  <c r="P144" i="1" s="1"/>
  <c r="Q174" i="1"/>
  <c r="N175" i="1"/>
  <c r="O174" i="1"/>
  <c r="H146" i="1"/>
  <c r="I146" i="1" s="1"/>
  <c r="R145" i="1"/>
  <c r="F146" i="1"/>
  <c r="L145" i="1"/>
  <c r="G145" i="1"/>
  <c r="L150" i="7" l="1"/>
  <c r="M149" i="7"/>
  <c r="N149" i="7" s="1"/>
  <c r="K192" i="7"/>
  <c r="G193" i="7"/>
  <c r="P193" i="7" s="1"/>
  <c r="H165" i="7"/>
  <c r="I164" i="7"/>
  <c r="E151" i="7"/>
  <c r="O150" i="7"/>
  <c r="F150" i="7"/>
  <c r="J150" i="7" s="1"/>
  <c r="I95" i="4"/>
  <c r="J95" i="4"/>
  <c r="Y171" i="5"/>
  <c r="I173" i="5"/>
  <c r="J172" i="5"/>
  <c r="K172" i="5"/>
  <c r="P171" i="5"/>
  <c r="L171" i="5"/>
  <c r="M171" i="5" s="1"/>
  <c r="L94" i="4"/>
  <c r="M94" i="4" s="1"/>
  <c r="F175" i="5"/>
  <c r="G174" i="5"/>
  <c r="F100" i="4"/>
  <c r="G100" i="4" s="1"/>
  <c r="U170" i="5"/>
  <c r="V169" i="5"/>
  <c r="W169" i="5" s="1"/>
  <c r="X169" i="5"/>
  <c r="Q93" i="4"/>
  <c r="J146" i="1"/>
  <c r="F147" i="1"/>
  <c r="L146" i="1"/>
  <c r="H147" i="1"/>
  <c r="I147" i="1" s="1"/>
  <c r="R146" i="1"/>
  <c r="G146" i="1"/>
  <c r="K145" i="1"/>
  <c r="P145" i="1" s="1"/>
  <c r="Q175" i="1"/>
  <c r="N176" i="1"/>
  <c r="O175" i="1"/>
  <c r="E213" i="1"/>
  <c r="M212" i="1"/>
  <c r="E152" i="7" l="1"/>
  <c r="F151" i="7"/>
  <c r="J151" i="7" s="1"/>
  <c r="H166" i="7"/>
  <c r="I165" i="7"/>
  <c r="L151" i="7"/>
  <c r="M150" i="7"/>
  <c r="N150" i="7" s="1"/>
  <c r="G194" i="7"/>
  <c r="K193" i="7"/>
  <c r="F176" i="5"/>
  <c r="G175" i="5"/>
  <c r="O94" i="4"/>
  <c r="P94" i="4" s="1"/>
  <c r="L172" i="5"/>
  <c r="M172" i="5" s="1"/>
  <c r="P172" i="5"/>
  <c r="I96" i="4"/>
  <c r="J96" i="4"/>
  <c r="I174" i="5"/>
  <c r="J173" i="5"/>
  <c r="K173" i="5"/>
  <c r="F101" i="4"/>
  <c r="G101" i="4"/>
  <c r="U171" i="5"/>
  <c r="V170" i="5"/>
  <c r="W170" i="5" s="1"/>
  <c r="X170" i="5"/>
  <c r="Y172" i="5"/>
  <c r="L95" i="4"/>
  <c r="M95" i="4" s="1"/>
  <c r="J147" i="1"/>
  <c r="M213" i="1"/>
  <c r="E214" i="1"/>
  <c r="H148" i="1"/>
  <c r="I148" i="1" s="1"/>
  <c r="R147" i="1"/>
  <c r="F148" i="1"/>
  <c r="L147" i="1"/>
  <c r="G147" i="1"/>
  <c r="Q176" i="1"/>
  <c r="N177" i="1"/>
  <c r="O176" i="1"/>
  <c r="K146" i="1"/>
  <c r="P146" i="1" s="1"/>
  <c r="K147" i="1" l="1"/>
  <c r="P147" i="1" s="1"/>
  <c r="O95" i="4"/>
  <c r="G195" i="7"/>
  <c r="K194" i="7"/>
  <c r="E153" i="7"/>
  <c r="F152" i="7"/>
  <c r="J152" i="7" s="1"/>
  <c r="H167" i="7"/>
  <c r="I166" i="7"/>
  <c r="L152" i="7"/>
  <c r="M151" i="7"/>
  <c r="N151" i="7" s="1"/>
  <c r="O151" i="7"/>
  <c r="Y173" i="5"/>
  <c r="I175" i="5"/>
  <c r="J174" i="5"/>
  <c r="K174" i="5"/>
  <c r="I97" i="4"/>
  <c r="U172" i="5"/>
  <c r="V171" i="5"/>
  <c r="W171" i="5" s="1"/>
  <c r="X171" i="5"/>
  <c r="F102" i="4"/>
  <c r="Q94" i="4"/>
  <c r="P95" i="4"/>
  <c r="L96" i="4"/>
  <c r="M96" i="4" s="1"/>
  <c r="P173" i="5"/>
  <c r="L173" i="5"/>
  <c r="M173" i="5" s="1"/>
  <c r="F177" i="5"/>
  <c r="G176" i="5"/>
  <c r="J148" i="1"/>
  <c r="Q177" i="1"/>
  <c r="N178" i="1"/>
  <c r="O177" i="1"/>
  <c r="F149" i="1"/>
  <c r="L148" i="1"/>
  <c r="H149" i="1"/>
  <c r="I149" i="1" s="1"/>
  <c r="R148" i="1"/>
  <c r="G148" i="1"/>
  <c r="E215" i="1"/>
  <c r="M214" i="1"/>
  <c r="H168" i="7" l="1"/>
  <c r="I167" i="7"/>
  <c r="E154" i="7"/>
  <c r="F153" i="7"/>
  <c r="J153" i="7" s="1"/>
  <c r="L153" i="7"/>
  <c r="M152" i="7"/>
  <c r="N152" i="7" s="1"/>
  <c r="O152" i="7"/>
  <c r="G196" i="7"/>
  <c r="K195" i="7"/>
  <c r="F178" i="5"/>
  <c r="G177" i="5"/>
  <c r="U173" i="5"/>
  <c r="V172" i="5"/>
  <c r="W172" i="5" s="1"/>
  <c r="X172" i="5"/>
  <c r="O97" i="4"/>
  <c r="L97" i="4"/>
  <c r="M97" i="4" s="1"/>
  <c r="Y174" i="5"/>
  <c r="O96" i="4"/>
  <c r="G102" i="4"/>
  <c r="J97" i="4"/>
  <c r="I176" i="5"/>
  <c r="J175" i="5"/>
  <c r="K175" i="5"/>
  <c r="P96" i="4"/>
  <c r="Q95" i="4"/>
  <c r="P174" i="5"/>
  <c r="L174" i="5"/>
  <c r="M174" i="5" s="1"/>
  <c r="J149" i="1"/>
  <c r="M215" i="1"/>
  <c r="E216" i="1"/>
  <c r="Q178" i="1"/>
  <c r="N179" i="1"/>
  <c r="O178" i="1"/>
  <c r="K148" i="1"/>
  <c r="P148" i="1" s="1"/>
  <c r="H150" i="1"/>
  <c r="I150" i="1" s="1"/>
  <c r="R149" i="1"/>
  <c r="F150" i="1"/>
  <c r="L149" i="1"/>
  <c r="G149" i="1"/>
  <c r="K149" i="1" s="1"/>
  <c r="P149" i="1" s="1"/>
  <c r="K196" i="7" l="1"/>
  <c r="G197" i="7"/>
  <c r="E155" i="7"/>
  <c r="F154" i="7"/>
  <c r="J154" i="7" s="1"/>
  <c r="L154" i="7"/>
  <c r="M153" i="7"/>
  <c r="N153" i="7" s="1"/>
  <c r="O153" i="7"/>
  <c r="H169" i="7"/>
  <c r="I168" i="7"/>
  <c r="I98" i="4"/>
  <c r="U174" i="5"/>
  <c r="V173" i="5"/>
  <c r="W173" i="5" s="1"/>
  <c r="X173" i="5"/>
  <c r="Y175" i="5"/>
  <c r="F103" i="4"/>
  <c r="G103" i="4" s="1"/>
  <c r="P97" i="4"/>
  <c r="Q96" i="4"/>
  <c r="I177" i="5"/>
  <c r="J176" i="5"/>
  <c r="K176" i="5"/>
  <c r="F179" i="5"/>
  <c r="G178" i="5"/>
  <c r="P175" i="5"/>
  <c r="L175" i="5"/>
  <c r="M175" i="5" s="1"/>
  <c r="J150" i="1"/>
  <c r="Q179" i="1"/>
  <c r="N180" i="1"/>
  <c r="O179" i="1"/>
  <c r="F151" i="1"/>
  <c r="L150" i="1"/>
  <c r="H151" i="1"/>
  <c r="I151" i="1" s="1"/>
  <c r="R150" i="1"/>
  <c r="G150" i="1"/>
  <c r="E217" i="1"/>
  <c r="M216" i="1"/>
  <c r="E156" i="7" l="1"/>
  <c r="F155" i="7"/>
  <c r="J155" i="7" s="1"/>
  <c r="H170" i="7"/>
  <c r="I169" i="7"/>
  <c r="G198" i="7"/>
  <c r="K197" i="7"/>
  <c r="L155" i="7"/>
  <c r="M154" i="7"/>
  <c r="N154" i="7" s="1"/>
  <c r="O154" i="7"/>
  <c r="F104" i="4"/>
  <c r="Q97" i="4"/>
  <c r="L98" i="4"/>
  <c r="M98" i="4" s="1"/>
  <c r="I178" i="5"/>
  <c r="J177" i="5"/>
  <c r="K177" i="5"/>
  <c r="J98" i="4"/>
  <c r="F180" i="5"/>
  <c r="G179" i="5"/>
  <c r="Y176" i="5"/>
  <c r="L176" i="5"/>
  <c r="M176" i="5" s="1"/>
  <c r="P176" i="5"/>
  <c r="U175" i="5"/>
  <c r="V174" i="5"/>
  <c r="W174" i="5" s="1"/>
  <c r="X174" i="5"/>
  <c r="J151" i="1"/>
  <c r="H152" i="1"/>
  <c r="I152" i="1" s="1"/>
  <c r="R151" i="1"/>
  <c r="F152" i="1"/>
  <c r="L151" i="1"/>
  <c r="G151" i="1"/>
  <c r="M217" i="1"/>
  <c r="E218" i="1"/>
  <c r="Q180" i="1"/>
  <c r="N181" i="1"/>
  <c r="O180" i="1"/>
  <c r="K150" i="1"/>
  <c r="P150" i="1" s="1"/>
  <c r="G199" i="7" l="1"/>
  <c r="K198" i="7"/>
  <c r="L156" i="7"/>
  <c r="O156" i="7" s="1"/>
  <c r="M155" i="7"/>
  <c r="N155" i="7" s="1"/>
  <c r="E157" i="7"/>
  <c r="F156" i="7"/>
  <c r="J156" i="7" s="1"/>
  <c r="H171" i="7"/>
  <c r="I170" i="7"/>
  <c r="O155" i="7"/>
  <c r="F181" i="5"/>
  <c r="G180" i="5"/>
  <c r="I99" i="4"/>
  <c r="I179" i="5"/>
  <c r="J178" i="5"/>
  <c r="K178" i="5"/>
  <c r="L177" i="5"/>
  <c r="M177" i="5" s="1"/>
  <c r="P177" i="5"/>
  <c r="U176" i="5"/>
  <c r="V175" i="5"/>
  <c r="W175" i="5" s="1"/>
  <c r="X175" i="5"/>
  <c r="Y177" i="5"/>
  <c r="O98" i="4"/>
  <c r="P98" i="4" s="1"/>
  <c r="G104" i="4"/>
  <c r="J152" i="1"/>
  <c r="F153" i="1"/>
  <c r="L152" i="1"/>
  <c r="H153" i="1"/>
  <c r="I153" i="1" s="1"/>
  <c r="R152" i="1"/>
  <c r="G152" i="1"/>
  <c r="E219" i="1"/>
  <c r="M218" i="1"/>
  <c r="Q181" i="1"/>
  <c r="N182" i="1"/>
  <c r="O181" i="1"/>
  <c r="K151" i="1"/>
  <c r="P151" i="1" s="1"/>
  <c r="L157" i="7" l="1"/>
  <c r="M156" i="7"/>
  <c r="N156" i="7" s="1"/>
  <c r="E158" i="7"/>
  <c r="F157" i="7"/>
  <c r="J157" i="7" s="1"/>
  <c r="H172" i="7"/>
  <c r="I171" i="7"/>
  <c r="G200" i="7"/>
  <c r="K199" i="7"/>
  <c r="L178" i="5"/>
  <c r="M178" i="5" s="1"/>
  <c r="P178" i="5"/>
  <c r="U177" i="5"/>
  <c r="V176" i="5"/>
  <c r="W176" i="5" s="1"/>
  <c r="X176" i="5"/>
  <c r="L99" i="4"/>
  <c r="M99" i="4" s="1"/>
  <c r="F182" i="5"/>
  <c r="G181" i="5"/>
  <c r="F105" i="4"/>
  <c r="G105" i="4" s="1"/>
  <c r="Y178" i="5"/>
  <c r="J99" i="4"/>
  <c r="Q98" i="4"/>
  <c r="I180" i="5"/>
  <c r="J179" i="5"/>
  <c r="K179" i="5"/>
  <c r="J153" i="1"/>
  <c r="Q182" i="1"/>
  <c r="N183" i="1"/>
  <c r="O182" i="1"/>
  <c r="K152" i="1"/>
  <c r="P152" i="1" s="1"/>
  <c r="M219" i="1"/>
  <c r="E220" i="1"/>
  <c r="H154" i="1"/>
  <c r="I154" i="1" s="1"/>
  <c r="R153" i="1"/>
  <c r="F154" i="1"/>
  <c r="L153" i="1"/>
  <c r="G153" i="1"/>
  <c r="K200" i="7" l="1"/>
  <c r="G201" i="7"/>
  <c r="E159" i="7"/>
  <c r="F158" i="7"/>
  <c r="J158" i="7" s="1"/>
  <c r="L158" i="7"/>
  <c r="M157" i="7"/>
  <c r="N157" i="7" s="1"/>
  <c r="H173" i="7"/>
  <c r="I172" i="7"/>
  <c r="O157" i="7"/>
  <c r="Y179" i="5"/>
  <c r="F106" i="4"/>
  <c r="G106" i="4" s="1"/>
  <c r="O99" i="4"/>
  <c r="P99" i="4" s="1"/>
  <c r="I181" i="5"/>
  <c r="J180" i="5"/>
  <c r="K180" i="5"/>
  <c r="I100" i="4"/>
  <c r="U178" i="5"/>
  <c r="V177" i="5"/>
  <c r="W177" i="5" s="1"/>
  <c r="X177" i="5"/>
  <c r="P179" i="5"/>
  <c r="L179" i="5"/>
  <c r="M179" i="5" s="1"/>
  <c r="F183" i="5"/>
  <c r="G182" i="5"/>
  <c r="J154" i="1"/>
  <c r="E221" i="1"/>
  <c r="M220" i="1"/>
  <c r="F155" i="1"/>
  <c r="L154" i="1"/>
  <c r="H155" i="1"/>
  <c r="I155" i="1" s="1"/>
  <c r="R154" i="1"/>
  <c r="G154" i="1"/>
  <c r="K154" i="1" s="1"/>
  <c r="P154" i="1" s="1"/>
  <c r="Q183" i="1"/>
  <c r="N184" i="1"/>
  <c r="O183" i="1"/>
  <c r="K153" i="1"/>
  <c r="P153" i="1" s="1"/>
  <c r="L159" i="7" l="1"/>
  <c r="M158" i="7"/>
  <c r="N158" i="7" s="1"/>
  <c r="O159" i="7"/>
  <c r="E160" i="7"/>
  <c r="F159" i="7"/>
  <c r="J159" i="7" s="1"/>
  <c r="H174" i="7"/>
  <c r="I173" i="7"/>
  <c r="G202" i="7"/>
  <c r="K201" i="7"/>
  <c r="O158" i="7"/>
  <c r="L100" i="4"/>
  <c r="M100" i="4" s="1"/>
  <c r="F107" i="4"/>
  <c r="U179" i="5"/>
  <c r="V178" i="5"/>
  <c r="W178" i="5" s="1"/>
  <c r="X178" i="5"/>
  <c r="L180" i="5"/>
  <c r="M180" i="5" s="1"/>
  <c r="P180" i="5"/>
  <c r="I182" i="5"/>
  <c r="J181" i="5"/>
  <c r="K181" i="5"/>
  <c r="Q99" i="4"/>
  <c r="F184" i="5"/>
  <c r="G183" i="5"/>
  <c r="J100" i="4"/>
  <c r="Y180" i="5"/>
  <c r="J155" i="1"/>
  <c r="H156" i="1"/>
  <c r="I156" i="1" s="1"/>
  <c r="R155" i="1"/>
  <c r="F156" i="1"/>
  <c r="L155" i="1"/>
  <c r="G155" i="1"/>
  <c r="K155" i="1" s="1"/>
  <c r="P155" i="1" s="1"/>
  <c r="Q184" i="1"/>
  <c r="N185" i="1"/>
  <c r="O184" i="1"/>
  <c r="M221" i="1"/>
  <c r="E222" i="1"/>
  <c r="G203" i="7" l="1"/>
  <c r="K202" i="7"/>
  <c r="E161" i="7"/>
  <c r="O160" i="7"/>
  <c r="F160" i="7"/>
  <c r="J160" i="7" s="1"/>
  <c r="L160" i="7"/>
  <c r="M159" i="7"/>
  <c r="N159" i="7" s="1"/>
  <c r="H175" i="7"/>
  <c r="I174" i="7"/>
  <c r="U180" i="5"/>
  <c r="V179" i="5"/>
  <c r="W179" i="5" s="1"/>
  <c r="X179" i="5"/>
  <c r="F185" i="5"/>
  <c r="G184" i="5"/>
  <c r="Y181" i="5"/>
  <c r="G107" i="4"/>
  <c r="I101" i="4"/>
  <c r="P181" i="5"/>
  <c r="L181" i="5"/>
  <c r="M181" i="5" s="1"/>
  <c r="I183" i="5"/>
  <c r="J182" i="5"/>
  <c r="K182" i="5"/>
  <c r="O100" i="4"/>
  <c r="P100" i="4" s="1"/>
  <c r="J156" i="1"/>
  <c r="E223" i="1"/>
  <c r="M222" i="1"/>
  <c r="F157" i="1"/>
  <c r="L156" i="1"/>
  <c r="H157" i="1"/>
  <c r="I157" i="1" s="1"/>
  <c r="R156" i="1"/>
  <c r="G156" i="1"/>
  <c r="Q185" i="1"/>
  <c r="N186" i="1"/>
  <c r="O185" i="1"/>
  <c r="K156" i="1" l="1"/>
  <c r="P156" i="1" s="1"/>
  <c r="H176" i="7"/>
  <c r="I175" i="7"/>
  <c r="L161" i="7"/>
  <c r="O161" i="7" s="1"/>
  <c r="M160" i="7"/>
  <c r="N160" i="7" s="1"/>
  <c r="E162" i="7"/>
  <c r="F161" i="7"/>
  <c r="J161" i="7" s="1"/>
  <c r="G204" i="7"/>
  <c r="K203" i="7"/>
  <c r="P182" i="5"/>
  <c r="L182" i="5"/>
  <c r="M182" i="5" s="1"/>
  <c r="F108" i="4"/>
  <c r="G108" i="4" s="1"/>
  <c r="U181" i="5"/>
  <c r="V180" i="5"/>
  <c r="W180" i="5" s="1"/>
  <c r="X180" i="5"/>
  <c r="I184" i="5"/>
  <c r="J183" i="5"/>
  <c r="K183" i="5"/>
  <c r="F186" i="5"/>
  <c r="G185" i="5"/>
  <c r="Y182" i="5"/>
  <c r="Q100" i="4"/>
  <c r="L101" i="4"/>
  <c r="M101" i="4" s="1"/>
  <c r="J101" i="4"/>
  <c r="J157" i="1"/>
  <c r="M223" i="1"/>
  <c r="E224" i="1"/>
  <c r="Q186" i="1"/>
  <c r="N187" i="1"/>
  <c r="O186" i="1"/>
  <c r="H158" i="1"/>
  <c r="I158" i="1" s="1"/>
  <c r="R157" i="1"/>
  <c r="F158" i="1"/>
  <c r="L157" i="1"/>
  <c r="G157" i="1"/>
  <c r="K157" i="1" l="1"/>
  <c r="P157" i="1" s="1"/>
  <c r="L162" i="7"/>
  <c r="M161" i="7"/>
  <c r="N161" i="7" s="1"/>
  <c r="K204" i="7"/>
  <c r="G205" i="7"/>
  <c r="P205" i="7" s="1"/>
  <c r="E163" i="7"/>
  <c r="O162" i="7"/>
  <c r="F162" i="7"/>
  <c r="J162" i="7" s="1"/>
  <c r="H177" i="7"/>
  <c r="I176" i="7"/>
  <c r="Y183" i="5"/>
  <c r="F187" i="5"/>
  <c r="G186" i="5"/>
  <c r="U182" i="5"/>
  <c r="V181" i="5"/>
  <c r="W181" i="5" s="1"/>
  <c r="X181" i="5"/>
  <c r="F109" i="4"/>
  <c r="G109" i="4" s="1"/>
  <c r="O101" i="4"/>
  <c r="P101" i="4" s="1"/>
  <c r="I102" i="4"/>
  <c r="J102" i="4" s="1"/>
  <c r="P183" i="5"/>
  <c r="L183" i="5"/>
  <c r="M183" i="5" s="1"/>
  <c r="I185" i="5"/>
  <c r="J184" i="5"/>
  <c r="K184" i="5"/>
  <c r="J158" i="1"/>
  <c r="Q187" i="1"/>
  <c r="N188" i="1"/>
  <c r="O187" i="1"/>
  <c r="F159" i="1"/>
  <c r="L158" i="1"/>
  <c r="H159" i="1"/>
  <c r="I159" i="1" s="1"/>
  <c r="R158" i="1"/>
  <c r="G158" i="1"/>
  <c r="E225" i="1"/>
  <c r="M224" i="1"/>
  <c r="L163" i="7" l="1"/>
  <c r="M162" i="7"/>
  <c r="N162" i="7" s="1"/>
  <c r="H178" i="7"/>
  <c r="I177" i="7"/>
  <c r="O163" i="7"/>
  <c r="E164" i="7"/>
  <c r="F163" i="7"/>
  <c r="J163" i="7" s="1"/>
  <c r="K205" i="7"/>
  <c r="G206" i="7"/>
  <c r="I103" i="4"/>
  <c r="J103" i="4"/>
  <c r="I186" i="5"/>
  <c r="J185" i="5"/>
  <c r="K185" i="5"/>
  <c r="U183" i="5"/>
  <c r="V182" i="5"/>
  <c r="W182" i="5" s="1"/>
  <c r="X182" i="5"/>
  <c r="F188" i="5"/>
  <c r="G187" i="5"/>
  <c r="L102" i="4"/>
  <c r="M102" i="4" s="1"/>
  <c r="F110" i="4"/>
  <c r="G110" i="4" s="1"/>
  <c r="L184" i="5"/>
  <c r="M184" i="5" s="1"/>
  <c r="P184" i="5"/>
  <c r="Y184" i="5"/>
  <c r="Q101" i="4"/>
  <c r="J159" i="1"/>
  <c r="H160" i="1"/>
  <c r="I160" i="1" s="1"/>
  <c r="R159" i="1"/>
  <c r="F160" i="1"/>
  <c r="L159" i="1"/>
  <c r="G159" i="1"/>
  <c r="K159" i="1" s="1"/>
  <c r="P159" i="1" s="1"/>
  <c r="M225" i="1"/>
  <c r="E226" i="1"/>
  <c r="Q188" i="1"/>
  <c r="N189" i="1"/>
  <c r="O188" i="1"/>
  <c r="K158" i="1"/>
  <c r="P158" i="1" s="1"/>
  <c r="K206" i="7" l="1"/>
  <c r="G207" i="7"/>
  <c r="K207" i="7" s="1"/>
  <c r="L164" i="7"/>
  <c r="O164" i="7" s="1"/>
  <c r="M163" i="7"/>
  <c r="N163" i="7" s="1"/>
  <c r="E165" i="7"/>
  <c r="F164" i="7"/>
  <c r="J164" i="7" s="1"/>
  <c r="H179" i="7"/>
  <c r="I178" i="7"/>
  <c r="F111" i="4"/>
  <c r="I187" i="5"/>
  <c r="J186" i="5"/>
  <c r="K186" i="5"/>
  <c r="I104" i="4"/>
  <c r="J104" i="4"/>
  <c r="F189" i="5"/>
  <c r="G188" i="5"/>
  <c r="L185" i="5"/>
  <c r="M185" i="5" s="1"/>
  <c r="P185" i="5"/>
  <c r="O102" i="4"/>
  <c r="P102" i="4" s="1"/>
  <c r="U184" i="5"/>
  <c r="V183" i="5"/>
  <c r="W183" i="5" s="1"/>
  <c r="X183" i="5"/>
  <c r="Y185" i="5"/>
  <c r="L103" i="4"/>
  <c r="M103" i="4" s="1"/>
  <c r="J160" i="1"/>
  <c r="F161" i="1"/>
  <c r="L160" i="1"/>
  <c r="H161" i="1"/>
  <c r="I161" i="1" s="1"/>
  <c r="R160" i="1"/>
  <c r="G160" i="1"/>
  <c r="K160" i="1" s="1"/>
  <c r="P160" i="1" s="1"/>
  <c r="E227" i="1"/>
  <c r="M226" i="1"/>
  <c r="Q189" i="1"/>
  <c r="N190" i="1"/>
  <c r="O189" i="1"/>
  <c r="O103" i="4" l="1"/>
  <c r="P103" i="4" s="1"/>
  <c r="H180" i="7"/>
  <c r="I179" i="7"/>
  <c r="L165" i="7"/>
  <c r="O165" i="7" s="1"/>
  <c r="M164" i="7"/>
  <c r="N164" i="7" s="1"/>
  <c r="E166" i="7"/>
  <c r="F165" i="7"/>
  <c r="J165" i="7" s="1"/>
  <c r="F190" i="5"/>
  <c r="G189" i="5"/>
  <c r="I105" i="4"/>
  <c r="J105" i="4" s="1"/>
  <c r="I188" i="5"/>
  <c r="J187" i="5"/>
  <c r="K187" i="5"/>
  <c r="Y186" i="5"/>
  <c r="U185" i="5"/>
  <c r="V184" i="5"/>
  <c r="W184" i="5" s="1"/>
  <c r="X184" i="5"/>
  <c r="L104" i="4"/>
  <c r="O104" i="4" s="1"/>
  <c r="Q102" i="4"/>
  <c r="P186" i="5"/>
  <c r="L186" i="5"/>
  <c r="M186" i="5" s="1"/>
  <c r="G111" i="4"/>
  <c r="H162" i="1"/>
  <c r="I162" i="1" s="1"/>
  <c r="R161" i="1"/>
  <c r="F162" i="1"/>
  <c r="L161" i="1"/>
  <c r="G161" i="1"/>
  <c r="Q190" i="1"/>
  <c r="N191" i="1"/>
  <c r="O190" i="1"/>
  <c r="M227" i="1"/>
  <c r="E228" i="1"/>
  <c r="J161" i="1"/>
  <c r="M104" i="4" l="1"/>
  <c r="L166" i="7"/>
  <c r="O166" i="7" s="1"/>
  <c r="M165" i="7"/>
  <c r="N165" i="7" s="1"/>
  <c r="E167" i="7"/>
  <c r="F166" i="7"/>
  <c r="J166" i="7" s="1"/>
  <c r="H181" i="7"/>
  <c r="I180" i="7"/>
  <c r="I106" i="4"/>
  <c r="J106" i="4"/>
  <c r="Y187" i="5"/>
  <c r="I189" i="5"/>
  <c r="J188" i="5"/>
  <c r="K188" i="5"/>
  <c r="P104" i="4"/>
  <c r="Q103" i="4"/>
  <c r="L105" i="4"/>
  <c r="O105" i="4" s="1"/>
  <c r="F112" i="4"/>
  <c r="U186" i="5"/>
  <c r="V185" i="5"/>
  <c r="W185" i="5" s="1"/>
  <c r="X185" i="5"/>
  <c r="P187" i="5"/>
  <c r="L187" i="5"/>
  <c r="M187" i="5" s="1"/>
  <c r="F191" i="5"/>
  <c r="G190" i="5"/>
  <c r="J162" i="1"/>
  <c r="K161" i="1"/>
  <c r="P161" i="1" s="1"/>
  <c r="N192" i="1"/>
  <c r="Q191" i="1"/>
  <c r="O191" i="1"/>
  <c r="E229" i="1"/>
  <c r="M228" i="1"/>
  <c r="F163" i="1"/>
  <c r="L162" i="1"/>
  <c r="H163" i="1"/>
  <c r="I163" i="1" s="1"/>
  <c r="R162" i="1"/>
  <c r="G162" i="1"/>
  <c r="M105" i="4" l="1"/>
  <c r="H182" i="7"/>
  <c r="I181" i="7"/>
  <c r="O167" i="7"/>
  <c r="E168" i="7"/>
  <c r="F167" i="7"/>
  <c r="J167" i="7" s="1"/>
  <c r="L167" i="7"/>
  <c r="M166" i="7"/>
  <c r="N166" i="7" s="1"/>
  <c r="G112" i="4"/>
  <c r="Y188" i="5"/>
  <c r="U187" i="5"/>
  <c r="V186" i="5"/>
  <c r="W186" i="5" s="1"/>
  <c r="X186" i="5"/>
  <c r="P105" i="4"/>
  <c r="Q104" i="4"/>
  <c r="I107" i="4"/>
  <c r="F192" i="5"/>
  <c r="G191" i="5"/>
  <c r="L188" i="5"/>
  <c r="M188" i="5" s="1"/>
  <c r="P188" i="5"/>
  <c r="I190" i="5"/>
  <c r="J189" i="5"/>
  <c r="K189" i="5"/>
  <c r="O106" i="4"/>
  <c r="L106" i="4"/>
  <c r="M106" i="4" s="1"/>
  <c r="J163" i="1"/>
  <c r="H164" i="1"/>
  <c r="I164" i="1" s="1"/>
  <c r="R163" i="1"/>
  <c r="F164" i="1"/>
  <c r="L163" i="1"/>
  <c r="G163" i="1"/>
  <c r="M229" i="1"/>
  <c r="E230" i="1"/>
  <c r="N193" i="1"/>
  <c r="Q192" i="1"/>
  <c r="O192" i="1"/>
  <c r="K162" i="1"/>
  <c r="P162" i="1" s="1"/>
  <c r="E169" i="7" l="1"/>
  <c r="F168" i="7"/>
  <c r="J168" i="7" s="1"/>
  <c r="L168" i="7"/>
  <c r="O168" i="7" s="1"/>
  <c r="M167" i="7"/>
  <c r="N167" i="7" s="1"/>
  <c r="H183" i="7"/>
  <c r="I182" i="7"/>
  <c r="U188" i="5"/>
  <c r="V187" i="5"/>
  <c r="W187" i="5" s="1"/>
  <c r="X187" i="5"/>
  <c r="F113" i="4"/>
  <c r="G113" i="4"/>
  <c r="I191" i="5"/>
  <c r="J190" i="5"/>
  <c r="K190" i="5"/>
  <c r="L107" i="4"/>
  <c r="M107" i="4" s="1"/>
  <c r="J107" i="4"/>
  <c r="P189" i="5"/>
  <c r="L189" i="5"/>
  <c r="M189" i="5" s="1"/>
  <c r="Y189" i="5"/>
  <c r="F193" i="5"/>
  <c r="G192" i="5"/>
  <c r="P106" i="4"/>
  <c r="Q105" i="4"/>
  <c r="J164" i="1"/>
  <c r="F165" i="1"/>
  <c r="L164" i="1"/>
  <c r="H165" i="1"/>
  <c r="I165" i="1" s="1"/>
  <c r="R164" i="1"/>
  <c r="G164" i="1"/>
  <c r="E231" i="1"/>
  <c r="M230" i="1"/>
  <c r="N194" i="1"/>
  <c r="Q193" i="1"/>
  <c r="O193" i="1"/>
  <c r="K163" i="1"/>
  <c r="P163" i="1" s="1"/>
  <c r="K164" i="1" l="1"/>
  <c r="P164" i="1" s="1"/>
  <c r="H184" i="7"/>
  <c r="I183" i="7"/>
  <c r="L169" i="7"/>
  <c r="O169" i="7" s="1"/>
  <c r="M168" i="7"/>
  <c r="N168" i="7" s="1"/>
  <c r="E170" i="7"/>
  <c r="F169" i="7"/>
  <c r="J169" i="7" s="1"/>
  <c r="Q106" i="4"/>
  <c r="F194" i="5"/>
  <c r="G193" i="5"/>
  <c r="I108" i="4"/>
  <c r="J108" i="4" s="1"/>
  <c r="P190" i="5"/>
  <c r="L190" i="5"/>
  <c r="M190" i="5" s="1"/>
  <c r="F114" i="4"/>
  <c r="Y190" i="5"/>
  <c r="U189" i="5"/>
  <c r="V188" i="5"/>
  <c r="W188" i="5" s="1"/>
  <c r="X188" i="5"/>
  <c r="O107" i="4"/>
  <c r="P107" i="4" s="1"/>
  <c r="I192" i="5"/>
  <c r="J191" i="5"/>
  <c r="K191" i="5"/>
  <c r="J165" i="1"/>
  <c r="M231" i="1"/>
  <c r="E232" i="1"/>
  <c r="N195" i="1"/>
  <c r="Q194" i="1"/>
  <c r="O194" i="1"/>
  <c r="H166" i="1"/>
  <c r="I166" i="1" s="1"/>
  <c r="R165" i="1"/>
  <c r="F166" i="1"/>
  <c r="L165" i="1"/>
  <c r="G165" i="1"/>
  <c r="K165" i="1" l="1"/>
  <c r="P165" i="1" s="1"/>
  <c r="E171" i="7"/>
  <c r="F170" i="7"/>
  <c r="J170" i="7" s="1"/>
  <c r="H185" i="7"/>
  <c r="I184" i="7"/>
  <c r="L170" i="7"/>
  <c r="O170" i="7" s="1"/>
  <c r="M169" i="7"/>
  <c r="N169" i="7" s="1"/>
  <c r="Q107" i="4"/>
  <c r="F195" i="5"/>
  <c r="G194" i="5"/>
  <c r="Y191" i="5"/>
  <c r="I109" i="4"/>
  <c r="P191" i="5"/>
  <c r="L191" i="5"/>
  <c r="M191" i="5" s="1"/>
  <c r="I193" i="5"/>
  <c r="J192" i="5"/>
  <c r="K192" i="5"/>
  <c r="U190" i="5"/>
  <c r="V189" i="5"/>
  <c r="W189" i="5" s="1"/>
  <c r="X189" i="5"/>
  <c r="G114" i="4"/>
  <c r="L108" i="4"/>
  <c r="M108" i="4" s="1"/>
  <c r="J166" i="1"/>
  <c r="N196" i="1"/>
  <c r="Q195" i="1"/>
  <c r="O195" i="1"/>
  <c r="F167" i="1"/>
  <c r="L166" i="1"/>
  <c r="H167" i="1"/>
  <c r="I167" i="1" s="1"/>
  <c r="R166" i="1"/>
  <c r="G166" i="1"/>
  <c r="E233" i="1"/>
  <c r="M232" i="1"/>
  <c r="H186" i="7" l="1"/>
  <c r="I185" i="7"/>
  <c r="E172" i="7"/>
  <c r="F171" i="7"/>
  <c r="J171" i="7" s="1"/>
  <c r="L171" i="7"/>
  <c r="O171" i="7" s="1"/>
  <c r="M170" i="7"/>
  <c r="N170" i="7" s="1"/>
  <c r="L192" i="5"/>
  <c r="M192" i="5" s="1"/>
  <c r="P192" i="5"/>
  <c r="O108" i="4"/>
  <c r="P108" i="4" s="1"/>
  <c r="U191" i="5"/>
  <c r="V190" i="5"/>
  <c r="W190" i="5" s="1"/>
  <c r="X190" i="5"/>
  <c r="Y192" i="5"/>
  <c r="F196" i="5"/>
  <c r="G195" i="5"/>
  <c r="F115" i="4"/>
  <c r="G115" i="4" s="1"/>
  <c r="L109" i="4"/>
  <c r="O109" i="4" s="1"/>
  <c r="I194" i="5"/>
  <c r="J193" i="5"/>
  <c r="K193" i="5"/>
  <c r="J109" i="4"/>
  <c r="J167" i="1"/>
  <c r="M233" i="1"/>
  <c r="E234" i="1"/>
  <c r="K166" i="1"/>
  <c r="P166" i="1" s="1"/>
  <c r="H168" i="1"/>
  <c r="I168" i="1" s="1"/>
  <c r="R167" i="1"/>
  <c r="F168" i="1"/>
  <c r="L167" i="1"/>
  <c r="G167" i="1"/>
  <c r="Q196" i="1"/>
  <c r="N197" i="1"/>
  <c r="O196" i="1"/>
  <c r="M109" i="4" l="1"/>
  <c r="H187" i="7"/>
  <c r="I186" i="7"/>
  <c r="L172" i="7"/>
  <c r="O172" i="7" s="1"/>
  <c r="M171" i="7"/>
  <c r="N171" i="7" s="1"/>
  <c r="E173" i="7"/>
  <c r="F172" i="7"/>
  <c r="J172" i="7" s="1"/>
  <c r="L193" i="5"/>
  <c r="M193" i="5" s="1"/>
  <c r="P193" i="5"/>
  <c r="P109" i="4"/>
  <c r="Q108" i="4"/>
  <c r="F116" i="4"/>
  <c r="Y193" i="5"/>
  <c r="F197" i="5"/>
  <c r="G196" i="5"/>
  <c r="I110" i="4"/>
  <c r="I195" i="5"/>
  <c r="J194" i="5"/>
  <c r="K194" i="5"/>
  <c r="U192" i="5"/>
  <c r="V191" i="5"/>
  <c r="W191" i="5" s="1"/>
  <c r="X191" i="5"/>
  <c r="J168" i="1"/>
  <c r="Q197" i="1"/>
  <c r="N198" i="1"/>
  <c r="O197" i="1"/>
  <c r="F169" i="1"/>
  <c r="L168" i="1"/>
  <c r="H169" i="1"/>
  <c r="I169" i="1" s="1"/>
  <c r="R168" i="1"/>
  <c r="G168" i="1"/>
  <c r="K168" i="1" s="1"/>
  <c r="P168" i="1" s="1"/>
  <c r="E235" i="1"/>
  <c r="M234" i="1"/>
  <c r="K167" i="1"/>
  <c r="P167" i="1" s="1"/>
  <c r="E174" i="7" l="1"/>
  <c r="F173" i="7"/>
  <c r="J173" i="7" s="1"/>
  <c r="H188" i="7"/>
  <c r="I187" i="7"/>
  <c r="L173" i="7"/>
  <c r="O173" i="7" s="1"/>
  <c r="M172" i="7"/>
  <c r="N172" i="7" s="1"/>
  <c r="I196" i="5"/>
  <c r="J195" i="5"/>
  <c r="K195" i="5"/>
  <c r="L194" i="5"/>
  <c r="M194" i="5" s="1"/>
  <c r="P194" i="5"/>
  <c r="Q109" i="4"/>
  <c r="L110" i="4"/>
  <c r="M110" i="4" s="1"/>
  <c r="G116" i="4"/>
  <c r="U193" i="5"/>
  <c r="V192" i="5"/>
  <c r="W192" i="5" s="1"/>
  <c r="X192" i="5"/>
  <c r="Y194" i="5"/>
  <c r="J110" i="4"/>
  <c r="F198" i="5"/>
  <c r="G197" i="5"/>
  <c r="J169" i="1"/>
  <c r="H170" i="1"/>
  <c r="I170" i="1" s="1"/>
  <c r="R169" i="1"/>
  <c r="F170" i="1"/>
  <c r="L169" i="1"/>
  <c r="G169" i="1"/>
  <c r="M235" i="1"/>
  <c r="E236" i="1"/>
  <c r="Q198" i="1"/>
  <c r="N199" i="1"/>
  <c r="O198" i="1"/>
  <c r="E175" i="7" l="1"/>
  <c r="F174" i="7"/>
  <c r="J174" i="7" s="1"/>
  <c r="L174" i="7"/>
  <c r="O174" i="7" s="1"/>
  <c r="M173" i="7"/>
  <c r="N173" i="7" s="1"/>
  <c r="H189" i="7"/>
  <c r="I188" i="7"/>
  <c r="F199" i="5"/>
  <c r="G198" i="5"/>
  <c r="F117" i="4"/>
  <c r="G117" i="4" s="1"/>
  <c r="Y195" i="5"/>
  <c r="I111" i="4"/>
  <c r="U194" i="5"/>
  <c r="V193" i="5"/>
  <c r="W193" i="5" s="1"/>
  <c r="X193" i="5"/>
  <c r="O110" i="4"/>
  <c r="P110" i="4" s="1"/>
  <c r="P195" i="5"/>
  <c r="L195" i="5"/>
  <c r="M195" i="5" s="1"/>
  <c r="I197" i="5"/>
  <c r="J196" i="5"/>
  <c r="K196" i="5"/>
  <c r="J170" i="1"/>
  <c r="E237" i="1"/>
  <c r="M236" i="1"/>
  <c r="Q199" i="1"/>
  <c r="N200" i="1"/>
  <c r="O199" i="1"/>
  <c r="F171" i="1"/>
  <c r="L170" i="1"/>
  <c r="H171" i="1"/>
  <c r="I171" i="1" s="1"/>
  <c r="R170" i="1"/>
  <c r="G170" i="1"/>
  <c r="K169" i="1"/>
  <c r="P169" i="1" s="1"/>
  <c r="K170" i="1" l="1"/>
  <c r="P170" i="1" s="1"/>
  <c r="E176" i="7"/>
  <c r="F175" i="7"/>
  <c r="J175" i="7" s="1"/>
  <c r="H190" i="7"/>
  <c r="I189" i="7"/>
  <c r="L175" i="7"/>
  <c r="M174" i="7"/>
  <c r="N174" i="7" s="1"/>
  <c r="L111" i="4"/>
  <c r="M111" i="4" s="1"/>
  <c r="F118" i="4"/>
  <c r="I198" i="5"/>
  <c r="J197" i="5"/>
  <c r="K197" i="5"/>
  <c r="Y196" i="5"/>
  <c r="U195" i="5"/>
  <c r="V194" i="5"/>
  <c r="W194" i="5" s="1"/>
  <c r="X194" i="5"/>
  <c r="Q110" i="4"/>
  <c r="F200" i="5"/>
  <c r="G199" i="5"/>
  <c r="L196" i="5"/>
  <c r="M196" i="5" s="1"/>
  <c r="P196" i="5"/>
  <c r="J111" i="4"/>
  <c r="J171" i="1"/>
  <c r="Q200" i="1"/>
  <c r="N201" i="1"/>
  <c r="O200" i="1"/>
  <c r="H172" i="1"/>
  <c r="I172" i="1" s="1"/>
  <c r="R171" i="1"/>
  <c r="F172" i="1"/>
  <c r="L171" i="1"/>
  <c r="G171" i="1"/>
  <c r="M237" i="1"/>
  <c r="E238" i="1"/>
  <c r="E177" i="7" l="1"/>
  <c r="F176" i="7"/>
  <c r="J176" i="7" s="1"/>
  <c r="L176" i="7"/>
  <c r="O176" i="7" s="1"/>
  <c r="M175" i="7"/>
  <c r="N175" i="7" s="1"/>
  <c r="H191" i="7"/>
  <c r="I190" i="7"/>
  <c r="O175" i="7"/>
  <c r="F201" i="5"/>
  <c r="G200" i="5"/>
  <c r="U196" i="5"/>
  <c r="V195" i="5"/>
  <c r="W195" i="5" s="1"/>
  <c r="X195" i="5"/>
  <c r="Y197" i="5"/>
  <c r="G118" i="4"/>
  <c r="I199" i="5"/>
  <c r="J198" i="5"/>
  <c r="K198" i="5"/>
  <c r="I112" i="4"/>
  <c r="J112" i="4"/>
  <c r="P197" i="5"/>
  <c r="L197" i="5"/>
  <c r="M197" i="5" s="1"/>
  <c r="O111" i="4"/>
  <c r="P111" i="4" s="1"/>
  <c r="J172" i="1"/>
  <c r="E239" i="1"/>
  <c r="M238" i="1"/>
  <c r="Q201" i="1"/>
  <c r="N202" i="1"/>
  <c r="O201" i="1"/>
  <c r="F173" i="1"/>
  <c r="L172" i="1"/>
  <c r="H173" i="1"/>
  <c r="I173" i="1" s="1"/>
  <c r="R172" i="1"/>
  <c r="G172" i="1"/>
  <c r="K171" i="1"/>
  <c r="P171" i="1" s="1"/>
  <c r="K172" i="1" l="1"/>
  <c r="P172" i="1" s="1"/>
  <c r="L177" i="7"/>
  <c r="O177" i="7" s="1"/>
  <c r="M176" i="7"/>
  <c r="N176" i="7" s="1"/>
  <c r="E178" i="7"/>
  <c r="F177" i="7"/>
  <c r="J177" i="7" s="1"/>
  <c r="H192" i="7"/>
  <c r="I191" i="7"/>
  <c r="I113" i="4"/>
  <c r="P198" i="5"/>
  <c r="L198" i="5"/>
  <c r="M198" i="5" s="1"/>
  <c r="U197" i="5"/>
  <c r="V196" i="5"/>
  <c r="W196" i="5" s="1"/>
  <c r="X196" i="5"/>
  <c r="F202" i="5"/>
  <c r="G201" i="5"/>
  <c r="Q111" i="4"/>
  <c r="L112" i="4"/>
  <c r="M112" i="4" s="1"/>
  <c r="Y198" i="5"/>
  <c r="I200" i="5"/>
  <c r="J199" i="5"/>
  <c r="K199" i="5"/>
  <c r="F119" i="4"/>
  <c r="G119" i="4" s="1"/>
  <c r="J173" i="1"/>
  <c r="Q202" i="1"/>
  <c r="N203" i="1"/>
  <c r="O202" i="1"/>
  <c r="M239" i="1"/>
  <c r="E240" i="1"/>
  <c r="H174" i="1"/>
  <c r="I174" i="1" s="1"/>
  <c r="R173" i="1"/>
  <c r="F174" i="1"/>
  <c r="L173" i="1"/>
  <c r="G173" i="1"/>
  <c r="K173" i="1" s="1"/>
  <c r="P173" i="1" s="1"/>
  <c r="O112" i="4" l="1"/>
  <c r="P112" i="4" s="1"/>
  <c r="L178" i="7"/>
  <c r="M177" i="7"/>
  <c r="N177" i="7" s="1"/>
  <c r="H193" i="7"/>
  <c r="I192" i="7"/>
  <c r="E179" i="7"/>
  <c r="O178" i="7"/>
  <c r="F178" i="7"/>
  <c r="J178" i="7" s="1"/>
  <c r="Q112" i="4"/>
  <c r="F120" i="4"/>
  <c r="G120" i="4" s="1"/>
  <c r="Y199" i="5"/>
  <c r="F203" i="5"/>
  <c r="G202" i="5"/>
  <c r="U198" i="5"/>
  <c r="V197" i="5"/>
  <c r="W197" i="5" s="1"/>
  <c r="X197" i="5"/>
  <c r="O113" i="4"/>
  <c r="P113" i="4" s="1"/>
  <c r="L113" i="4"/>
  <c r="P199" i="5"/>
  <c r="L199" i="5"/>
  <c r="M199" i="5" s="1"/>
  <c r="I201" i="5"/>
  <c r="J200" i="5"/>
  <c r="K200" i="5"/>
  <c r="M113" i="4"/>
  <c r="J113" i="4"/>
  <c r="J174" i="1"/>
  <c r="Q203" i="1"/>
  <c r="N204" i="1"/>
  <c r="O203" i="1"/>
  <c r="F175" i="1"/>
  <c r="L174" i="1"/>
  <c r="H175" i="1"/>
  <c r="I175" i="1" s="1"/>
  <c r="R174" i="1"/>
  <c r="G174" i="1"/>
  <c r="K174" i="1" s="1"/>
  <c r="P174" i="1" s="1"/>
  <c r="E241" i="1"/>
  <c r="M240" i="1"/>
  <c r="E180" i="7" l="1"/>
  <c r="F179" i="7"/>
  <c r="J179" i="7" s="1"/>
  <c r="H194" i="7"/>
  <c r="I193" i="7"/>
  <c r="L179" i="7"/>
  <c r="O179" i="7" s="1"/>
  <c r="M178" i="7"/>
  <c r="N178" i="7" s="1"/>
  <c r="F121" i="4"/>
  <c r="P114" i="4"/>
  <c r="Q113" i="4"/>
  <c r="F204" i="5"/>
  <c r="G203" i="5"/>
  <c r="I202" i="5"/>
  <c r="J201" i="5"/>
  <c r="K201" i="5"/>
  <c r="L200" i="5"/>
  <c r="M200" i="5" s="1"/>
  <c r="P200" i="5"/>
  <c r="Y200" i="5"/>
  <c r="I114" i="4"/>
  <c r="L114" i="4" s="1"/>
  <c r="M114" i="4" s="1"/>
  <c r="J114" i="4"/>
  <c r="U199" i="5"/>
  <c r="V198" i="5"/>
  <c r="W198" i="5" s="1"/>
  <c r="X198" i="5"/>
  <c r="J175" i="1"/>
  <c r="M241" i="1"/>
  <c r="E242" i="1"/>
  <c r="Q204" i="1"/>
  <c r="N205" i="1"/>
  <c r="O204" i="1"/>
  <c r="H176" i="1"/>
  <c r="I176" i="1" s="1"/>
  <c r="R175" i="1"/>
  <c r="F176" i="1"/>
  <c r="L175" i="1"/>
  <c r="G175" i="1"/>
  <c r="K175" i="1" l="1"/>
  <c r="P175" i="1" s="1"/>
  <c r="E181" i="7"/>
  <c r="O180" i="7"/>
  <c r="F180" i="7"/>
  <c r="J180" i="7" s="1"/>
  <c r="L180" i="7"/>
  <c r="M179" i="7"/>
  <c r="N179" i="7" s="1"/>
  <c r="H195" i="7"/>
  <c r="I194" i="7"/>
  <c r="I115" i="4"/>
  <c r="L115" i="4" s="1"/>
  <c r="M115" i="4" s="1"/>
  <c r="J115" i="4"/>
  <c r="Y201" i="5"/>
  <c r="F205" i="5"/>
  <c r="G204" i="5"/>
  <c r="P115" i="4"/>
  <c r="Q114" i="4"/>
  <c r="I203" i="5"/>
  <c r="J202" i="5"/>
  <c r="K202" i="5"/>
  <c r="U200" i="5"/>
  <c r="V199" i="5"/>
  <c r="W199" i="5" s="1"/>
  <c r="X199" i="5"/>
  <c r="L201" i="5"/>
  <c r="M201" i="5" s="1"/>
  <c r="P201" i="5"/>
  <c r="G121" i="4"/>
  <c r="J176" i="1"/>
  <c r="F177" i="1"/>
  <c r="L176" i="1"/>
  <c r="H177" i="1"/>
  <c r="I177" i="1" s="1"/>
  <c r="R176" i="1"/>
  <c r="G176" i="1"/>
  <c r="E243" i="1"/>
  <c r="M242" i="1"/>
  <c r="Q205" i="1"/>
  <c r="N206" i="1"/>
  <c r="O205" i="1"/>
  <c r="L181" i="7" l="1"/>
  <c r="M180" i="7"/>
  <c r="N180" i="7" s="1"/>
  <c r="O181" i="7"/>
  <c r="E182" i="7"/>
  <c r="F181" i="7"/>
  <c r="J181" i="7" s="1"/>
  <c r="H196" i="7"/>
  <c r="I195" i="7"/>
  <c r="Y202" i="5"/>
  <c r="F122" i="4"/>
  <c r="I204" i="5"/>
  <c r="J203" i="5"/>
  <c r="K203" i="5"/>
  <c r="U201" i="5"/>
  <c r="V200" i="5"/>
  <c r="W200" i="5" s="1"/>
  <c r="X200" i="5"/>
  <c r="Q115" i="4"/>
  <c r="F206" i="5"/>
  <c r="G205" i="5"/>
  <c r="I116" i="4"/>
  <c r="J116" i="4"/>
  <c r="P202" i="5"/>
  <c r="L202" i="5"/>
  <c r="M202" i="5" s="1"/>
  <c r="J177" i="1"/>
  <c r="H178" i="1"/>
  <c r="I178" i="1" s="1"/>
  <c r="R177" i="1"/>
  <c r="F178" i="1"/>
  <c r="L177" i="1"/>
  <c r="G177" i="1"/>
  <c r="M243" i="1"/>
  <c r="E244" i="1"/>
  <c r="Q206" i="1"/>
  <c r="N207" i="1"/>
  <c r="O206" i="1"/>
  <c r="K176" i="1"/>
  <c r="P176" i="1" s="1"/>
  <c r="E183" i="7" l="1"/>
  <c r="F182" i="7"/>
  <c r="J182" i="7" s="1"/>
  <c r="L182" i="7"/>
  <c r="O182" i="7" s="1"/>
  <c r="M181" i="7"/>
  <c r="N181" i="7" s="1"/>
  <c r="H197" i="7"/>
  <c r="I196" i="7"/>
  <c r="Y203" i="5"/>
  <c r="P203" i="5"/>
  <c r="L203" i="5"/>
  <c r="M203" i="5" s="1"/>
  <c r="I205" i="5"/>
  <c r="J204" i="5"/>
  <c r="K204" i="5"/>
  <c r="I117" i="4"/>
  <c r="U202" i="5"/>
  <c r="V201" i="5"/>
  <c r="W201" i="5" s="1"/>
  <c r="X201" i="5"/>
  <c r="L116" i="4"/>
  <c r="M116" i="4" s="1"/>
  <c r="F207" i="5"/>
  <c r="G206" i="5"/>
  <c r="G122" i="4"/>
  <c r="J178" i="1"/>
  <c r="E245" i="1"/>
  <c r="M244" i="1"/>
  <c r="Q207" i="1"/>
  <c r="N208" i="1"/>
  <c r="O207" i="1"/>
  <c r="F179" i="1"/>
  <c r="L178" i="1"/>
  <c r="H179" i="1"/>
  <c r="I179" i="1" s="1"/>
  <c r="R178" i="1"/>
  <c r="G178" i="1"/>
  <c r="K178" i="1" s="1"/>
  <c r="P178" i="1" s="1"/>
  <c r="K177" i="1"/>
  <c r="P177" i="1" s="1"/>
  <c r="H198" i="7" l="1"/>
  <c r="I197" i="7"/>
  <c r="L183" i="7"/>
  <c r="O183" i="7" s="1"/>
  <c r="M182" i="7"/>
  <c r="N182" i="7" s="1"/>
  <c r="E184" i="7"/>
  <c r="F183" i="7"/>
  <c r="J183" i="7" s="1"/>
  <c r="L117" i="4"/>
  <c r="O117" i="4" s="1"/>
  <c r="J117" i="4"/>
  <c r="F208" i="5"/>
  <c r="G207" i="5"/>
  <c r="Y204" i="5"/>
  <c r="F123" i="4"/>
  <c r="U203" i="5"/>
  <c r="V202" i="5"/>
  <c r="W202" i="5" s="1"/>
  <c r="X202" i="5"/>
  <c r="I206" i="5"/>
  <c r="J205" i="5"/>
  <c r="K205" i="5"/>
  <c r="O116" i="4"/>
  <c r="P116" i="4" s="1"/>
  <c r="L204" i="5"/>
  <c r="M204" i="5" s="1"/>
  <c r="P204" i="5"/>
  <c r="J179" i="1"/>
  <c r="Q208" i="1"/>
  <c r="N209" i="1"/>
  <c r="O208" i="1"/>
  <c r="H180" i="1"/>
  <c r="I180" i="1" s="1"/>
  <c r="R179" i="1"/>
  <c r="F180" i="1"/>
  <c r="L179" i="1"/>
  <c r="G179" i="1"/>
  <c r="M245" i="1"/>
  <c r="E246" i="1"/>
  <c r="M117" i="4" l="1"/>
  <c r="E185" i="7"/>
  <c r="F184" i="7"/>
  <c r="J184" i="7" s="1"/>
  <c r="H199" i="7"/>
  <c r="I198" i="7"/>
  <c r="L184" i="7"/>
  <c r="O184" i="7" s="1"/>
  <c r="M183" i="7"/>
  <c r="N183" i="7" s="1"/>
  <c r="U204" i="5"/>
  <c r="V203" i="5"/>
  <c r="W203" i="5" s="1"/>
  <c r="X203" i="5"/>
  <c r="P205" i="5"/>
  <c r="L205" i="5"/>
  <c r="M205" i="5" s="1"/>
  <c r="I118" i="4"/>
  <c r="Y205" i="5"/>
  <c r="F209" i="5"/>
  <c r="G208" i="5"/>
  <c r="Q116" i="4"/>
  <c r="P117" i="4"/>
  <c r="I207" i="5"/>
  <c r="J206" i="5"/>
  <c r="K206" i="5"/>
  <c r="G123" i="4"/>
  <c r="J180" i="1"/>
  <c r="F181" i="1"/>
  <c r="L180" i="1"/>
  <c r="H181" i="1"/>
  <c r="I181" i="1" s="1"/>
  <c r="R180" i="1"/>
  <c r="G180" i="1"/>
  <c r="Q209" i="1"/>
  <c r="N210" i="1"/>
  <c r="O209" i="1"/>
  <c r="E247" i="1"/>
  <c r="M246" i="1"/>
  <c r="K179" i="1"/>
  <c r="P179" i="1" s="1"/>
  <c r="E186" i="7" l="1"/>
  <c r="F185" i="7"/>
  <c r="J185" i="7" s="1"/>
  <c r="L185" i="7"/>
  <c r="M184" i="7"/>
  <c r="N184" i="7" s="1"/>
  <c r="H200" i="7"/>
  <c r="I199" i="7"/>
  <c r="Y206" i="5"/>
  <c r="L118" i="4"/>
  <c r="M118" i="4" s="1"/>
  <c r="F124" i="4"/>
  <c r="G124" i="4"/>
  <c r="P206" i="5"/>
  <c r="L206" i="5"/>
  <c r="M206" i="5" s="1"/>
  <c r="I208" i="5"/>
  <c r="J207" i="5"/>
  <c r="K207" i="5"/>
  <c r="U205" i="5"/>
  <c r="V204" i="5"/>
  <c r="W204" i="5" s="1"/>
  <c r="X204" i="5"/>
  <c r="Q117" i="4"/>
  <c r="F210" i="5"/>
  <c r="G209" i="5"/>
  <c r="J118" i="4"/>
  <c r="J181" i="1"/>
  <c r="Q210" i="1"/>
  <c r="N211" i="1"/>
  <c r="O210" i="1"/>
  <c r="M247" i="1"/>
  <c r="E248" i="1"/>
  <c r="K180" i="1"/>
  <c r="P180" i="1" s="1"/>
  <c r="H182" i="1"/>
  <c r="I182" i="1" s="1"/>
  <c r="R181" i="1"/>
  <c r="F182" i="1"/>
  <c r="L181" i="1"/>
  <c r="G181" i="1"/>
  <c r="K181" i="1" s="1"/>
  <c r="P181" i="1" s="1"/>
  <c r="E187" i="7" l="1"/>
  <c r="F186" i="7"/>
  <c r="J186" i="7" s="1"/>
  <c r="L186" i="7"/>
  <c r="O186" i="7" s="1"/>
  <c r="M185" i="7"/>
  <c r="N185" i="7" s="1"/>
  <c r="H201" i="7"/>
  <c r="I200" i="7"/>
  <c r="O185" i="7"/>
  <c r="I119" i="4"/>
  <c r="I209" i="5"/>
  <c r="J208" i="5"/>
  <c r="K208" i="5"/>
  <c r="L207" i="5"/>
  <c r="M207" i="5" s="1"/>
  <c r="P207" i="5"/>
  <c r="F125" i="4"/>
  <c r="O118" i="4"/>
  <c r="P118" i="4" s="1"/>
  <c r="F211" i="5"/>
  <c r="G210" i="5"/>
  <c r="U206" i="5"/>
  <c r="V205" i="5"/>
  <c r="W205" i="5" s="1"/>
  <c r="X205" i="5"/>
  <c r="Y207" i="5"/>
  <c r="J182" i="1"/>
  <c r="F183" i="1"/>
  <c r="L182" i="1"/>
  <c r="H183" i="1"/>
  <c r="I183" i="1" s="1"/>
  <c r="R182" i="1"/>
  <c r="G182" i="1"/>
  <c r="Q211" i="1"/>
  <c r="N212" i="1"/>
  <c r="O211" i="1"/>
  <c r="E249" i="1"/>
  <c r="M248" i="1"/>
  <c r="H202" i="7" l="1"/>
  <c r="I201" i="7"/>
  <c r="L187" i="7"/>
  <c r="O187" i="7" s="1"/>
  <c r="M186" i="7"/>
  <c r="N186" i="7" s="1"/>
  <c r="E188" i="7"/>
  <c r="F187" i="7"/>
  <c r="J187" i="7" s="1"/>
  <c r="I210" i="5"/>
  <c r="J209" i="5"/>
  <c r="K209" i="5"/>
  <c r="Q118" i="4"/>
  <c r="P208" i="5"/>
  <c r="L208" i="5"/>
  <c r="M208" i="5" s="1"/>
  <c r="L119" i="4"/>
  <c r="M119" i="4" s="1"/>
  <c r="U207" i="5"/>
  <c r="V206" i="5"/>
  <c r="W206" i="5" s="1"/>
  <c r="X206" i="5"/>
  <c r="F212" i="5"/>
  <c r="G211" i="5"/>
  <c r="G125" i="4"/>
  <c r="Y208" i="5"/>
  <c r="J119" i="4"/>
  <c r="J183" i="1"/>
  <c r="H184" i="1"/>
  <c r="I184" i="1" s="1"/>
  <c r="R183" i="1"/>
  <c r="F184" i="1"/>
  <c r="L183" i="1"/>
  <c r="G183" i="1"/>
  <c r="M249" i="1"/>
  <c r="E250" i="1"/>
  <c r="Q212" i="1"/>
  <c r="N213" i="1"/>
  <c r="O212" i="1"/>
  <c r="K182" i="1"/>
  <c r="P182" i="1" s="1"/>
  <c r="E189" i="7" l="1"/>
  <c r="F188" i="7"/>
  <c r="J188" i="7" s="1"/>
  <c r="H203" i="7"/>
  <c r="I202" i="7"/>
  <c r="L188" i="7"/>
  <c r="M187" i="7"/>
  <c r="N187" i="7" s="1"/>
  <c r="F126" i="4"/>
  <c r="G126" i="4"/>
  <c r="P209" i="5"/>
  <c r="L209" i="5"/>
  <c r="M209" i="5" s="1"/>
  <c r="I211" i="5"/>
  <c r="J210" i="5"/>
  <c r="K210" i="5"/>
  <c r="I120" i="4"/>
  <c r="L120" i="4" s="1"/>
  <c r="F213" i="5"/>
  <c r="G212" i="5"/>
  <c r="U208" i="5"/>
  <c r="V207" i="5"/>
  <c r="W207" i="5" s="1"/>
  <c r="X207" i="5"/>
  <c r="M120" i="4"/>
  <c r="Y209" i="5"/>
  <c r="O119" i="4"/>
  <c r="P119" i="4" s="1"/>
  <c r="J184" i="1"/>
  <c r="F185" i="1"/>
  <c r="L184" i="1"/>
  <c r="H185" i="1"/>
  <c r="I185" i="1" s="1"/>
  <c r="R184" i="1"/>
  <c r="G184" i="1"/>
  <c r="Q213" i="1"/>
  <c r="N214" i="1"/>
  <c r="O213" i="1"/>
  <c r="E251" i="1"/>
  <c r="M250" i="1"/>
  <c r="K183" i="1"/>
  <c r="P183" i="1" s="1"/>
  <c r="E190" i="7" l="1"/>
  <c r="F189" i="7"/>
  <c r="J189" i="7" s="1"/>
  <c r="H204" i="7"/>
  <c r="I203" i="7"/>
  <c r="L189" i="7"/>
  <c r="M188" i="7"/>
  <c r="N188" i="7" s="1"/>
  <c r="O188" i="7"/>
  <c r="U209" i="5"/>
  <c r="V208" i="5"/>
  <c r="W208" i="5" s="1"/>
  <c r="X208" i="5"/>
  <c r="Y210" i="5"/>
  <c r="F127" i="4"/>
  <c r="L210" i="5"/>
  <c r="M210" i="5" s="1"/>
  <c r="P210" i="5"/>
  <c r="Q119" i="4"/>
  <c r="P120" i="4"/>
  <c r="F214" i="5"/>
  <c r="G213" i="5"/>
  <c r="J120" i="4"/>
  <c r="I212" i="5"/>
  <c r="J211" i="5"/>
  <c r="K211" i="5"/>
  <c r="J185" i="1"/>
  <c r="Q214" i="1"/>
  <c r="N215" i="1"/>
  <c r="O214" i="1"/>
  <c r="K184" i="1"/>
  <c r="P184" i="1" s="1"/>
  <c r="H186" i="1"/>
  <c r="I186" i="1" s="1"/>
  <c r="R185" i="1"/>
  <c r="F186" i="1"/>
  <c r="L185" i="1"/>
  <c r="G185" i="1"/>
  <c r="K185" i="1" s="1"/>
  <c r="P185" i="1" s="1"/>
  <c r="M251" i="1"/>
  <c r="E252" i="1"/>
  <c r="L190" i="7" l="1"/>
  <c r="M189" i="7"/>
  <c r="N189" i="7" s="1"/>
  <c r="H205" i="7"/>
  <c r="I204" i="7"/>
  <c r="O189" i="7"/>
  <c r="E191" i="7"/>
  <c r="O190" i="7"/>
  <c r="F190" i="7"/>
  <c r="J190" i="7" s="1"/>
  <c r="Y211" i="5"/>
  <c r="F215" i="5"/>
  <c r="G214" i="5"/>
  <c r="Q120" i="4"/>
  <c r="P211" i="5"/>
  <c r="L211" i="5"/>
  <c r="M211" i="5" s="1"/>
  <c r="I213" i="5"/>
  <c r="J212" i="5"/>
  <c r="K212" i="5"/>
  <c r="U210" i="5"/>
  <c r="V209" i="5"/>
  <c r="W209" i="5" s="1"/>
  <c r="X209" i="5"/>
  <c r="I121" i="4"/>
  <c r="G127" i="4"/>
  <c r="J186" i="1"/>
  <c r="Q215" i="1"/>
  <c r="N216" i="1"/>
  <c r="O215" i="1"/>
  <c r="E253" i="1"/>
  <c r="M252" i="1"/>
  <c r="F187" i="1"/>
  <c r="L186" i="1"/>
  <c r="H187" i="1"/>
  <c r="I187" i="1" s="1"/>
  <c r="R186" i="1"/>
  <c r="G186" i="1"/>
  <c r="K186" i="1" l="1"/>
  <c r="P186" i="1" s="1"/>
  <c r="E192" i="7"/>
  <c r="F191" i="7"/>
  <c r="J191" i="7" s="1"/>
  <c r="H206" i="7"/>
  <c r="I205" i="7"/>
  <c r="L191" i="7"/>
  <c r="O191" i="7" s="1"/>
  <c r="M190" i="7"/>
  <c r="N190" i="7" s="1"/>
  <c r="Y212" i="5"/>
  <c r="I214" i="5"/>
  <c r="J213" i="5"/>
  <c r="K213" i="5"/>
  <c r="F128" i="4"/>
  <c r="G128" i="4" s="1"/>
  <c r="L121" i="4"/>
  <c r="M121" i="4" s="1"/>
  <c r="U211" i="5"/>
  <c r="V210" i="5"/>
  <c r="W210" i="5" s="1"/>
  <c r="X210" i="5"/>
  <c r="J121" i="4"/>
  <c r="L212" i="5"/>
  <c r="M212" i="5" s="1"/>
  <c r="P212" i="5"/>
  <c r="F216" i="5"/>
  <c r="G215" i="5"/>
  <c r="J187" i="1"/>
  <c r="H188" i="1"/>
  <c r="I188" i="1" s="1"/>
  <c r="R187" i="1"/>
  <c r="F188" i="1"/>
  <c r="L187" i="1"/>
  <c r="G187" i="1"/>
  <c r="M253" i="1"/>
  <c r="E254" i="1"/>
  <c r="Q216" i="1"/>
  <c r="N217" i="1"/>
  <c r="O216" i="1"/>
  <c r="K187" i="1" l="1"/>
  <c r="P187" i="1" s="1"/>
  <c r="E193" i="7"/>
  <c r="F192" i="7"/>
  <c r="J192" i="7" s="1"/>
  <c r="H207" i="7"/>
  <c r="I206" i="7"/>
  <c r="L192" i="7"/>
  <c r="M191" i="7"/>
  <c r="N191" i="7" s="1"/>
  <c r="I122" i="4"/>
  <c r="F129" i="4"/>
  <c r="P213" i="5"/>
  <c r="L213" i="5"/>
  <c r="M213" i="5" s="1"/>
  <c r="O121" i="4"/>
  <c r="P121" i="4" s="1"/>
  <c r="U212" i="5"/>
  <c r="V211" i="5"/>
  <c r="W211" i="5" s="1"/>
  <c r="X211" i="5"/>
  <c r="I215" i="5"/>
  <c r="J214" i="5"/>
  <c r="K214" i="5"/>
  <c r="F217" i="5"/>
  <c r="G216" i="5"/>
  <c r="Y213" i="5"/>
  <c r="J188" i="1"/>
  <c r="F189" i="1"/>
  <c r="L188" i="1"/>
  <c r="H189" i="1"/>
  <c r="I189" i="1" s="1"/>
  <c r="R188" i="1"/>
  <c r="G188" i="1"/>
  <c r="Q217" i="1"/>
  <c r="N218" i="1"/>
  <c r="O217" i="1"/>
  <c r="E255" i="1"/>
  <c r="M254" i="1"/>
  <c r="L193" i="7" l="1"/>
  <c r="M192" i="7"/>
  <c r="N192" i="7" s="1"/>
  <c r="E194" i="7"/>
  <c r="O193" i="7"/>
  <c r="F193" i="7"/>
  <c r="J193" i="7" s="1"/>
  <c r="I207" i="7"/>
  <c r="O192" i="7"/>
  <c r="L214" i="5"/>
  <c r="M214" i="5" s="1"/>
  <c r="P214" i="5"/>
  <c r="Y214" i="5"/>
  <c r="Q121" i="4"/>
  <c r="G129" i="4"/>
  <c r="F218" i="5"/>
  <c r="G217" i="5"/>
  <c r="L122" i="4"/>
  <c r="M122" i="4" s="1"/>
  <c r="I216" i="5"/>
  <c r="J215" i="5"/>
  <c r="K215" i="5"/>
  <c r="U213" i="5"/>
  <c r="V212" i="5"/>
  <c r="W212" i="5" s="1"/>
  <c r="X212" i="5"/>
  <c r="J122" i="4"/>
  <c r="J189" i="1"/>
  <c r="Q218" i="1"/>
  <c r="N219" i="1"/>
  <c r="O218" i="1"/>
  <c r="M255" i="1"/>
  <c r="E256" i="1"/>
  <c r="K188" i="1"/>
  <c r="P188" i="1" s="1"/>
  <c r="H190" i="1"/>
  <c r="I190" i="1" s="1"/>
  <c r="R189" i="1"/>
  <c r="F190" i="1"/>
  <c r="L189" i="1"/>
  <c r="G189" i="1"/>
  <c r="O122" i="4" l="1"/>
  <c r="P122" i="4" s="1"/>
  <c r="E195" i="7"/>
  <c r="F194" i="7"/>
  <c r="J194" i="7" s="1"/>
  <c r="L194" i="7"/>
  <c r="O194" i="7" s="1"/>
  <c r="M193" i="7"/>
  <c r="N193" i="7" s="1"/>
  <c r="Q122" i="4"/>
  <c r="F130" i="4"/>
  <c r="G130" i="4" s="1"/>
  <c r="U214" i="5"/>
  <c r="V213" i="5"/>
  <c r="W213" i="5" s="1"/>
  <c r="X213" i="5"/>
  <c r="Y215" i="5"/>
  <c r="I123" i="4"/>
  <c r="L215" i="5"/>
  <c r="M215" i="5" s="1"/>
  <c r="P215" i="5"/>
  <c r="I217" i="5"/>
  <c r="J216" i="5"/>
  <c r="K216" i="5"/>
  <c r="F219" i="5"/>
  <c r="G218" i="5"/>
  <c r="E257" i="1"/>
  <c r="M256" i="1"/>
  <c r="J190" i="1"/>
  <c r="F191" i="1"/>
  <c r="L190" i="1"/>
  <c r="H191" i="1"/>
  <c r="I191" i="1" s="1"/>
  <c r="R190" i="1"/>
  <c r="G190" i="1"/>
  <c r="Q219" i="1"/>
  <c r="N220" i="1"/>
  <c r="O219" i="1"/>
  <c r="K189" i="1"/>
  <c r="P189" i="1" s="1"/>
  <c r="K190" i="1" l="1"/>
  <c r="P190" i="1" s="1"/>
  <c r="E196" i="7"/>
  <c r="F195" i="7"/>
  <c r="J195" i="7" s="1"/>
  <c r="L195" i="7"/>
  <c r="M194" i="7"/>
  <c r="N194" i="7" s="1"/>
  <c r="Y216" i="5"/>
  <c r="L123" i="4"/>
  <c r="M123" i="4" s="1"/>
  <c r="F131" i="4"/>
  <c r="F220" i="5"/>
  <c r="G219" i="5"/>
  <c r="U215" i="5"/>
  <c r="V214" i="5"/>
  <c r="W214" i="5" s="1"/>
  <c r="X214" i="5"/>
  <c r="I218" i="5"/>
  <c r="J217" i="5"/>
  <c r="K217" i="5"/>
  <c r="P216" i="5"/>
  <c r="L216" i="5"/>
  <c r="M216" i="5" s="1"/>
  <c r="J123" i="4"/>
  <c r="J191" i="1"/>
  <c r="F192" i="1"/>
  <c r="R191" i="1"/>
  <c r="H192" i="1"/>
  <c r="I192" i="1" s="1"/>
  <c r="L191" i="1"/>
  <c r="G191" i="1"/>
  <c r="M257" i="1"/>
  <c r="E258" i="1"/>
  <c r="Q220" i="1"/>
  <c r="N221" i="1"/>
  <c r="O220" i="1"/>
  <c r="K191" i="1" l="1"/>
  <c r="P191" i="1" s="1"/>
  <c r="E197" i="7"/>
  <c r="F196" i="7"/>
  <c r="J196" i="7" s="1"/>
  <c r="L196" i="7"/>
  <c r="M195" i="7"/>
  <c r="N195" i="7" s="1"/>
  <c r="O195" i="7"/>
  <c r="Y217" i="5"/>
  <c r="U216" i="5"/>
  <c r="V215" i="5"/>
  <c r="W215" i="5" s="1"/>
  <c r="X215" i="5"/>
  <c r="F221" i="5"/>
  <c r="G220" i="5"/>
  <c r="I219" i="5"/>
  <c r="J218" i="5"/>
  <c r="K218" i="5"/>
  <c r="O123" i="4"/>
  <c r="P123" i="4" s="1"/>
  <c r="I124" i="4"/>
  <c r="P217" i="5"/>
  <c r="L217" i="5"/>
  <c r="M217" i="5" s="1"/>
  <c r="G131" i="4"/>
  <c r="J192" i="1"/>
  <c r="H193" i="1"/>
  <c r="I193" i="1" s="1"/>
  <c r="R192" i="1"/>
  <c r="L192" i="1"/>
  <c r="F193" i="1"/>
  <c r="G192" i="1"/>
  <c r="Q221" i="1"/>
  <c r="N222" i="1"/>
  <c r="O221" i="1"/>
  <c r="E259" i="1"/>
  <c r="M258" i="1"/>
  <c r="L197" i="7" l="1"/>
  <c r="M196" i="7"/>
  <c r="N196" i="7" s="1"/>
  <c r="E198" i="7"/>
  <c r="O197" i="7"/>
  <c r="F197" i="7"/>
  <c r="J197" i="7" s="1"/>
  <c r="O196" i="7"/>
  <c r="Q123" i="4"/>
  <c r="F222" i="5"/>
  <c r="G221" i="5"/>
  <c r="L124" i="4"/>
  <c r="M124" i="4" s="1"/>
  <c r="J124" i="4"/>
  <c r="Y218" i="5"/>
  <c r="F132" i="4"/>
  <c r="G132" i="4"/>
  <c r="L218" i="5"/>
  <c r="M218" i="5" s="1"/>
  <c r="P218" i="5"/>
  <c r="I220" i="5"/>
  <c r="J219" i="5"/>
  <c r="K219" i="5"/>
  <c r="U217" i="5"/>
  <c r="V216" i="5"/>
  <c r="W216" i="5" s="1"/>
  <c r="X216" i="5"/>
  <c r="J193" i="1"/>
  <c r="Q222" i="1"/>
  <c r="N223" i="1"/>
  <c r="O222" i="1"/>
  <c r="M259" i="1"/>
  <c r="E260" i="1"/>
  <c r="K192" i="1"/>
  <c r="P192" i="1" s="1"/>
  <c r="F194" i="1"/>
  <c r="L193" i="1"/>
  <c r="R193" i="1"/>
  <c r="H194" i="1"/>
  <c r="I194" i="1" s="1"/>
  <c r="G193" i="1"/>
  <c r="K193" i="1" s="1"/>
  <c r="P193" i="1" s="1"/>
  <c r="O124" i="4" l="1"/>
  <c r="P124" i="4" s="1"/>
  <c r="E199" i="7"/>
  <c r="F198" i="7"/>
  <c r="J198" i="7" s="1"/>
  <c r="L198" i="7"/>
  <c r="O198" i="7" s="1"/>
  <c r="M197" i="7"/>
  <c r="N197" i="7" s="1"/>
  <c r="Q124" i="4"/>
  <c r="I125" i="4"/>
  <c r="F223" i="5"/>
  <c r="G222" i="5"/>
  <c r="F133" i="4"/>
  <c r="I221" i="5"/>
  <c r="J220" i="5"/>
  <c r="K220" i="5"/>
  <c r="P219" i="5"/>
  <c r="L219" i="5"/>
  <c r="M219" i="5" s="1"/>
  <c r="U218" i="5"/>
  <c r="V217" i="5"/>
  <c r="W217" i="5" s="1"/>
  <c r="X217" i="5"/>
  <c r="Y219" i="5"/>
  <c r="J194" i="1"/>
  <c r="H195" i="1"/>
  <c r="I195" i="1" s="1"/>
  <c r="R194" i="1"/>
  <c r="F195" i="1"/>
  <c r="L194" i="1"/>
  <c r="G194" i="1"/>
  <c r="K194" i="1" s="1"/>
  <c r="P194" i="1" s="1"/>
  <c r="E261" i="1"/>
  <c r="M260" i="1"/>
  <c r="Q223" i="1"/>
  <c r="N224" i="1"/>
  <c r="O223" i="1"/>
  <c r="E200" i="7" l="1"/>
  <c r="F199" i="7"/>
  <c r="J199" i="7" s="1"/>
  <c r="L199" i="7"/>
  <c r="O199" i="7" s="1"/>
  <c r="M198" i="7"/>
  <c r="N198" i="7" s="1"/>
  <c r="F224" i="5"/>
  <c r="G223" i="5"/>
  <c r="I222" i="5"/>
  <c r="J221" i="5"/>
  <c r="K221" i="5"/>
  <c r="L220" i="5"/>
  <c r="M220" i="5" s="1"/>
  <c r="P220" i="5"/>
  <c r="L125" i="4"/>
  <c r="M125" i="4" s="1"/>
  <c r="Y220" i="5"/>
  <c r="G133" i="4"/>
  <c r="U219" i="5"/>
  <c r="V218" i="5"/>
  <c r="W218" i="5" s="1"/>
  <c r="X218" i="5"/>
  <c r="J125" i="4"/>
  <c r="J195" i="1"/>
  <c r="M261" i="1"/>
  <c r="E262" i="1"/>
  <c r="F196" i="1"/>
  <c r="L195" i="1"/>
  <c r="H196" i="1"/>
  <c r="I196" i="1" s="1"/>
  <c r="R195" i="1"/>
  <c r="G195" i="1"/>
  <c r="K195" i="1" s="1"/>
  <c r="P195" i="1" s="1"/>
  <c r="Q224" i="1"/>
  <c r="N225" i="1"/>
  <c r="O224" i="1"/>
  <c r="E201" i="7" l="1"/>
  <c r="F200" i="7"/>
  <c r="J200" i="7" s="1"/>
  <c r="L200" i="7"/>
  <c r="M199" i="7"/>
  <c r="N199" i="7" s="1"/>
  <c r="U220" i="5"/>
  <c r="V219" i="5"/>
  <c r="W219" i="5" s="1"/>
  <c r="X219" i="5"/>
  <c r="Y221" i="5"/>
  <c r="F134" i="4"/>
  <c r="O125" i="4"/>
  <c r="P125" i="4" s="1"/>
  <c r="I223" i="5"/>
  <c r="J222" i="5"/>
  <c r="K222" i="5"/>
  <c r="J126" i="4"/>
  <c r="I126" i="4"/>
  <c r="P221" i="5"/>
  <c r="L221" i="5"/>
  <c r="M221" i="5" s="1"/>
  <c r="F225" i="5"/>
  <c r="G224" i="5"/>
  <c r="J196" i="1"/>
  <c r="E263" i="1"/>
  <c r="M262" i="1"/>
  <c r="Q225" i="1"/>
  <c r="N226" i="1"/>
  <c r="O225" i="1"/>
  <c r="H197" i="1"/>
  <c r="I197" i="1" s="1"/>
  <c r="R196" i="1"/>
  <c r="F197" i="1"/>
  <c r="L196" i="1"/>
  <c r="G196" i="1"/>
  <c r="K196" i="1" s="1"/>
  <c r="P196" i="1" s="1"/>
  <c r="E202" i="7" l="1"/>
  <c r="F201" i="7"/>
  <c r="J201" i="7" s="1"/>
  <c r="L201" i="7"/>
  <c r="O201" i="7" s="1"/>
  <c r="M200" i="7"/>
  <c r="N200" i="7" s="1"/>
  <c r="O200" i="7"/>
  <c r="I127" i="4"/>
  <c r="J127" i="4" s="1"/>
  <c r="F226" i="5"/>
  <c r="G225" i="5"/>
  <c r="L222" i="5"/>
  <c r="M222" i="5" s="1"/>
  <c r="P222" i="5"/>
  <c r="I224" i="5"/>
  <c r="J223" i="5"/>
  <c r="K223" i="5"/>
  <c r="Q125" i="4"/>
  <c r="U221" i="5"/>
  <c r="V220" i="5"/>
  <c r="W220" i="5" s="1"/>
  <c r="X220" i="5"/>
  <c r="L126" i="4"/>
  <c r="M126" i="4" s="1"/>
  <c r="Y222" i="5"/>
  <c r="G134" i="4"/>
  <c r="J197" i="1"/>
  <c r="Q226" i="1"/>
  <c r="N227" i="1"/>
  <c r="O226" i="1"/>
  <c r="M263" i="1"/>
  <c r="E264" i="1"/>
  <c r="F198" i="1"/>
  <c r="L197" i="1"/>
  <c r="H198" i="1"/>
  <c r="I198" i="1" s="1"/>
  <c r="R197" i="1"/>
  <c r="G197" i="1"/>
  <c r="O126" i="4" l="1"/>
  <c r="P126" i="4" s="1"/>
  <c r="K197" i="1"/>
  <c r="P197" i="1" s="1"/>
  <c r="L202" i="7"/>
  <c r="O202" i="7" s="1"/>
  <c r="M201" i="7"/>
  <c r="N201" i="7" s="1"/>
  <c r="E203" i="7"/>
  <c r="F202" i="7"/>
  <c r="J202" i="7" s="1"/>
  <c r="Q126" i="4"/>
  <c r="L223" i="5"/>
  <c r="M223" i="5" s="1"/>
  <c r="P223" i="5"/>
  <c r="F227" i="5"/>
  <c r="G226" i="5"/>
  <c r="I128" i="4"/>
  <c r="F135" i="4"/>
  <c r="G135" i="4" s="1"/>
  <c r="I225" i="5"/>
  <c r="J224" i="5"/>
  <c r="K224" i="5"/>
  <c r="U222" i="5"/>
  <c r="V221" i="5"/>
  <c r="W221" i="5" s="1"/>
  <c r="X221" i="5"/>
  <c r="Y223" i="5"/>
  <c r="L127" i="4"/>
  <c r="M127" i="4" s="1"/>
  <c r="J198" i="1"/>
  <c r="H199" i="1"/>
  <c r="I199" i="1" s="1"/>
  <c r="R198" i="1"/>
  <c r="F199" i="1"/>
  <c r="L198" i="1"/>
  <c r="G198" i="1"/>
  <c r="Q227" i="1"/>
  <c r="N228" i="1"/>
  <c r="O227" i="1"/>
  <c r="E265" i="1"/>
  <c r="M264" i="1"/>
  <c r="O127" i="4" l="1"/>
  <c r="P127" i="4" s="1"/>
  <c r="K198" i="1"/>
  <c r="P198" i="1" s="1"/>
  <c r="E204" i="7"/>
  <c r="F203" i="7"/>
  <c r="J203" i="7" s="1"/>
  <c r="L203" i="7"/>
  <c r="O203" i="7" s="1"/>
  <c r="M202" i="7"/>
  <c r="N202" i="7" s="1"/>
  <c r="Q127" i="4"/>
  <c r="Y224" i="5"/>
  <c r="F136" i="4"/>
  <c r="I226" i="5"/>
  <c r="J225" i="5"/>
  <c r="K225" i="5"/>
  <c r="L128" i="4"/>
  <c r="O128" i="4" s="1"/>
  <c r="P128" i="4" s="1"/>
  <c r="U223" i="5"/>
  <c r="V222" i="5"/>
  <c r="W222" i="5" s="1"/>
  <c r="X222" i="5"/>
  <c r="P224" i="5"/>
  <c r="L224" i="5"/>
  <c r="M224" i="5" s="1"/>
  <c r="J128" i="4"/>
  <c r="F228" i="5"/>
  <c r="G227" i="5"/>
  <c r="J199" i="1"/>
  <c r="Q228" i="1"/>
  <c r="N229" i="1"/>
  <c r="O228" i="1"/>
  <c r="F200" i="1"/>
  <c r="L199" i="1"/>
  <c r="H200" i="1"/>
  <c r="I200" i="1" s="1"/>
  <c r="R199" i="1"/>
  <c r="G199" i="1"/>
  <c r="K199" i="1" s="1"/>
  <c r="P199" i="1" s="1"/>
  <c r="M265" i="1"/>
  <c r="E266" i="1"/>
  <c r="M128" i="4" l="1"/>
  <c r="E205" i="7"/>
  <c r="F204" i="7"/>
  <c r="J204" i="7" s="1"/>
  <c r="L204" i="7"/>
  <c r="M203" i="7"/>
  <c r="N203" i="7" s="1"/>
  <c r="Q128" i="4"/>
  <c r="F229" i="5"/>
  <c r="G228" i="5"/>
  <c r="Y225" i="5"/>
  <c r="G136" i="4"/>
  <c r="U224" i="5"/>
  <c r="V223" i="5"/>
  <c r="W223" i="5" s="1"/>
  <c r="X223" i="5"/>
  <c r="P225" i="5"/>
  <c r="L225" i="5"/>
  <c r="M225" i="5" s="1"/>
  <c r="I129" i="4"/>
  <c r="J129" i="4" s="1"/>
  <c r="I227" i="5"/>
  <c r="J226" i="5"/>
  <c r="K226" i="5"/>
  <c r="J200" i="1"/>
  <c r="H201" i="1"/>
  <c r="I201" i="1" s="1"/>
  <c r="R200" i="1"/>
  <c r="F201" i="1"/>
  <c r="L200" i="1"/>
  <c r="G200" i="1"/>
  <c r="K200" i="1" s="1"/>
  <c r="P200" i="1" s="1"/>
  <c r="E267" i="1"/>
  <c r="M266" i="1"/>
  <c r="Q229" i="1"/>
  <c r="N230" i="1"/>
  <c r="O229" i="1"/>
  <c r="E206" i="7" l="1"/>
  <c r="F205" i="7"/>
  <c r="J205" i="7" s="1"/>
  <c r="L205" i="7"/>
  <c r="O205" i="7" s="1"/>
  <c r="M204" i="7"/>
  <c r="N204" i="7" s="1"/>
  <c r="O204" i="7"/>
  <c r="I228" i="5"/>
  <c r="J227" i="5"/>
  <c r="K227" i="5"/>
  <c r="F137" i="4"/>
  <c r="L226" i="5"/>
  <c r="M226" i="5" s="1"/>
  <c r="P226" i="5"/>
  <c r="I130" i="4"/>
  <c r="Y226" i="5"/>
  <c r="L129" i="4"/>
  <c r="M129" i="4" s="1"/>
  <c r="U225" i="5"/>
  <c r="V224" i="5"/>
  <c r="W224" i="5" s="1"/>
  <c r="X224" i="5"/>
  <c r="F230" i="5"/>
  <c r="G229" i="5"/>
  <c r="J201" i="1"/>
  <c r="F202" i="1"/>
  <c r="L201" i="1"/>
  <c r="H202" i="1"/>
  <c r="I202" i="1" s="1"/>
  <c r="R201" i="1"/>
  <c r="G201" i="1"/>
  <c r="Q230" i="1"/>
  <c r="N231" i="1"/>
  <c r="O230" i="1"/>
  <c r="M267" i="1"/>
  <c r="E268" i="1"/>
  <c r="L206" i="7" l="1"/>
  <c r="M205" i="7"/>
  <c r="N205" i="7" s="1"/>
  <c r="E207" i="7"/>
  <c r="O206" i="7"/>
  <c r="F206" i="7"/>
  <c r="J206" i="7" s="1"/>
  <c r="U226" i="5"/>
  <c r="V225" i="5"/>
  <c r="W225" i="5" s="1"/>
  <c r="X225" i="5"/>
  <c r="I229" i="5"/>
  <c r="J228" i="5"/>
  <c r="K228" i="5"/>
  <c r="P227" i="5"/>
  <c r="L227" i="5"/>
  <c r="M227" i="5" s="1"/>
  <c r="F231" i="5"/>
  <c r="G230" i="5"/>
  <c r="L130" i="4"/>
  <c r="O130" i="4" s="1"/>
  <c r="Y227" i="5"/>
  <c r="O129" i="4"/>
  <c r="P129" i="4" s="1"/>
  <c r="J130" i="4"/>
  <c r="G137" i="4"/>
  <c r="J202" i="1"/>
  <c r="E269" i="1"/>
  <c r="M268" i="1"/>
  <c r="K201" i="1"/>
  <c r="P201" i="1" s="1"/>
  <c r="Q231" i="1"/>
  <c r="N232" i="1"/>
  <c r="O231" i="1"/>
  <c r="H203" i="1"/>
  <c r="I203" i="1" s="1"/>
  <c r="R202" i="1"/>
  <c r="F203" i="1"/>
  <c r="L202" i="1"/>
  <c r="G202" i="1"/>
  <c r="K202" i="1" s="1"/>
  <c r="P202" i="1" s="1"/>
  <c r="M130" i="4" l="1"/>
  <c r="E208" i="7"/>
  <c r="O207" i="7"/>
  <c r="F207" i="7"/>
  <c r="J207" i="7" s="1"/>
  <c r="L207" i="7"/>
  <c r="M206" i="7"/>
  <c r="N206" i="7" s="1"/>
  <c r="F138" i="4"/>
  <c r="G138" i="4" s="1"/>
  <c r="F232" i="5"/>
  <c r="G231" i="5"/>
  <c r="Y228" i="5"/>
  <c r="I131" i="4"/>
  <c r="J131" i="4" s="1"/>
  <c r="I230" i="5"/>
  <c r="J229" i="5"/>
  <c r="K229" i="5"/>
  <c r="P130" i="4"/>
  <c r="Q129" i="4"/>
  <c r="L228" i="5"/>
  <c r="M228" i="5" s="1"/>
  <c r="P228" i="5"/>
  <c r="U227" i="5"/>
  <c r="V226" i="5"/>
  <c r="W226" i="5" s="1"/>
  <c r="X226" i="5"/>
  <c r="J203" i="1"/>
  <c r="M269" i="1"/>
  <c r="E270" i="1"/>
  <c r="F204" i="1"/>
  <c r="L203" i="1"/>
  <c r="H204" i="1"/>
  <c r="I204" i="1" s="1"/>
  <c r="R203" i="1"/>
  <c r="G203" i="1"/>
  <c r="Q232" i="1"/>
  <c r="N233" i="1"/>
  <c r="O232" i="1"/>
  <c r="K203" i="1" l="1"/>
  <c r="P203" i="1" s="1"/>
  <c r="M207" i="7"/>
  <c r="N207" i="7" s="1"/>
  <c r="E209" i="7"/>
  <c r="F208" i="7"/>
  <c r="I132" i="4"/>
  <c r="F139" i="4"/>
  <c r="Q130" i="4"/>
  <c r="P229" i="5"/>
  <c r="L229" i="5"/>
  <c r="M229" i="5" s="1"/>
  <c r="L131" i="4"/>
  <c r="M131" i="4" s="1"/>
  <c r="F233" i="5"/>
  <c r="G232" i="5"/>
  <c r="I231" i="5"/>
  <c r="J230" i="5"/>
  <c r="K230" i="5"/>
  <c r="U228" i="5"/>
  <c r="V227" i="5"/>
  <c r="W227" i="5" s="1"/>
  <c r="X227" i="5"/>
  <c r="Y229" i="5"/>
  <c r="J204" i="1"/>
  <c r="Q233" i="1"/>
  <c r="N234" i="1"/>
  <c r="O233" i="1"/>
  <c r="H205" i="1"/>
  <c r="I205" i="1" s="1"/>
  <c r="R204" i="1"/>
  <c r="F205" i="1"/>
  <c r="L204" i="1"/>
  <c r="G204" i="1"/>
  <c r="E271" i="1"/>
  <c r="M270" i="1"/>
  <c r="G208" i="7" l="1"/>
  <c r="P217" i="7" s="1"/>
  <c r="E210" i="7"/>
  <c r="F209" i="7"/>
  <c r="Y230" i="5"/>
  <c r="F234" i="5"/>
  <c r="G233" i="5"/>
  <c r="G139" i="4"/>
  <c r="L230" i="5"/>
  <c r="M230" i="5" s="1"/>
  <c r="P230" i="5"/>
  <c r="L132" i="4"/>
  <c r="M132" i="4" s="1"/>
  <c r="U229" i="5"/>
  <c r="V228" i="5"/>
  <c r="W228" i="5" s="1"/>
  <c r="X228" i="5"/>
  <c r="O131" i="4"/>
  <c r="P131" i="4" s="1"/>
  <c r="I232" i="5"/>
  <c r="J231" i="5"/>
  <c r="K231" i="5"/>
  <c r="J132" i="4"/>
  <c r="J205" i="1"/>
  <c r="F206" i="1"/>
  <c r="L205" i="1"/>
  <c r="H206" i="1"/>
  <c r="I206" i="1" s="1"/>
  <c r="R205" i="1"/>
  <c r="G205" i="1"/>
  <c r="M271" i="1"/>
  <c r="E272" i="1"/>
  <c r="Q234" i="1"/>
  <c r="N235" i="1"/>
  <c r="O234" i="1"/>
  <c r="K204" i="1"/>
  <c r="P204" i="1" s="1"/>
  <c r="O132" i="4" l="1"/>
  <c r="E211" i="7"/>
  <c r="F210" i="7"/>
  <c r="K208" i="7"/>
  <c r="L208" i="7" s="1"/>
  <c r="H208" i="7"/>
  <c r="L231" i="5"/>
  <c r="M231" i="5" s="1"/>
  <c r="P231" i="5"/>
  <c r="Q131" i="4"/>
  <c r="P132" i="4"/>
  <c r="I133" i="4"/>
  <c r="U230" i="5"/>
  <c r="V229" i="5"/>
  <c r="W229" i="5" s="1"/>
  <c r="X229" i="5"/>
  <c r="F235" i="5"/>
  <c r="G234" i="5"/>
  <c r="Y231" i="5"/>
  <c r="I233" i="5"/>
  <c r="J232" i="5"/>
  <c r="K232" i="5"/>
  <c r="F140" i="4"/>
  <c r="G140" i="4" s="1"/>
  <c r="J206" i="1"/>
  <c r="H207" i="1"/>
  <c r="I207" i="1" s="1"/>
  <c r="R206" i="1"/>
  <c r="F207" i="1"/>
  <c r="L206" i="1"/>
  <c r="G206" i="1"/>
  <c r="E273" i="1"/>
  <c r="M272" i="1"/>
  <c r="Q235" i="1"/>
  <c r="N236" i="1"/>
  <c r="O235" i="1"/>
  <c r="K205" i="1"/>
  <c r="P205" i="1" s="1"/>
  <c r="H209" i="7" l="1"/>
  <c r="I208" i="7"/>
  <c r="J208" i="7" s="1"/>
  <c r="O208" i="7"/>
  <c r="L209" i="7"/>
  <c r="M208" i="7"/>
  <c r="E212" i="7"/>
  <c r="F211" i="7"/>
  <c r="L232" i="5"/>
  <c r="M232" i="5" s="1"/>
  <c r="P232" i="5"/>
  <c r="L133" i="4"/>
  <c r="M133" i="4" s="1"/>
  <c r="F141" i="4"/>
  <c r="I234" i="5"/>
  <c r="J233" i="5"/>
  <c r="K233" i="5"/>
  <c r="U231" i="5"/>
  <c r="V230" i="5"/>
  <c r="W230" i="5" s="1"/>
  <c r="X230" i="5"/>
  <c r="Q132" i="4"/>
  <c r="Y232" i="5"/>
  <c r="F236" i="5"/>
  <c r="G235" i="5"/>
  <c r="J133" i="4"/>
  <c r="J207" i="1"/>
  <c r="Q236" i="1"/>
  <c r="N237" i="1"/>
  <c r="O236" i="1"/>
  <c r="F208" i="1"/>
  <c r="L207" i="1"/>
  <c r="H208" i="1"/>
  <c r="I208" i="1" s="1"/>
  <c r="R207" i="1"/>
  <c r="G207" i="1"/>
  <c r="K207" i="1" s="1"/>
  <c r="P207" i="1" s="1"/>
  <c r="M273" i="1"/>
  <c r="E274" i="1"/>
  <c r="K206" i="1"/>
  <c r="P206" i="1" s="1"/>
  <c r="N208" i="7" l="1"/>
  <c r="L210" i="7"/>
  <c r="M209" i="7"/>
  <c r="E213" i="7"/>
  <c r="F212" i="7"/>
  <c r="H210" i="7"/>
  <c r="I209" i="7"/>
  <c r="J209" i="7" s="1"/>
  <c r="O209" i="7"/>
  <c r="I134" i="4"/>
  <c r="P233" i="5"/>
  <c r="L233" i="5"/>
  <c r="M233" i="5" s="1"/>
  <c r="U232" i="5"/>
  <c r="V231" i="5"/>
  <c r="W231" i="5" s="1"/>
  <c r="X231" i="5"/>
  <c r="O133" i="4"/>
  <c r="P133" i="4" s="1"/>
  <c r="Y233" i="5"/>
  <c r="F237" i="5"/>
  <c r="G236" i="5"/>
  <c r="I235" i="5"/>
  <c r="J234" i="5"/>
  <c r="K234" i="5"/>
  <c r="G141" i="4"/>
  <c r="J208" i="1"/>
  <c r="E275" i="1"/>
  <c r="M274" i="1"/>
  <c r="Q237" i="1"/>
  <c r="N238" i="1"/>
  <c r="O237" i="1"/>
  <c r="H209" i="1"/>
  <c r="I209" i="1" s="1"/>
  <c r="R208" i="1"/>
  <c r="F209" i="1"/>
  <c r="L208" i="1"/>
  <c r="G208" i="1"/>
  <c r="K208" i="1" s="1"/>
  <c r="P208" i="1" s="1"/>
  <c r="N209" i="7" l="1"/>
  <c r="H211" i="7"/>
  <c r="I210" i="7"/>
  <c r="J210" i="7" s="1"/>
  <c r="O210" i="7"/>
  <c r="L211" i="7"/>
  <c r="M210" i="7"/>
  <c r="E214" i="7"/>
  <c r="F213" i="7"/>
  <c r="Y234" i="5"/>
  <c r="Q133" i="4"/>
  <c r="F142" i="4"/>
  <c r="G142" i="4" s="1"/>
  <c r="U233" i="5"/>
  <c r="V232" i="5"/>
  <c r="W232" i="5" s="1"/>
  <c r="X232" i="5"/>
  <c r="L134" i="4"/>
  <c r="M134" i="4" s="1"/>
  <c r="L234" i="5"/>
  <c r="M234" i="5" s="1"/>
  <c r="P234" i="5"/>
  <c r="I236" i="5"/>
  <c r="J235" i="5"/>
  <c r="K235" i="5"/>
  <c r="F238" i="5"/>
  <c r="G237" i="5"/>
  <c r="J134" i="4"/>
  <c r="J209" i="1"/>
  <c r="F210" i="1"/>
  <c r="L209" i="1"/>
  <c r="H210" i="1"/>
  <c r="I210" i="1" s="1"/>
  <c r="R209" i="1"/>
  <c r="G209" i="1"/>
  <c r="N239" i="1"/>
  <c r="Q238" i="1"/>
  <c r="O238" i="1"/>
  <c r="M275" i="1"/>
  <c r="E276" i="1"/>
  <c r="N210" i="7" l="1"/>
  <c r="E215" i="7"/>
  <c r="F214" i="7"/>
  <c r="L212" i="7"/>
  <c r="M211" i="7"/>
  <c r="H212" i="7"/>
  <c r="I211" i="7"/>
  <c r="J211" i="7" s="1"/>
  <c r="O211" i="7"/>
  <c r="F143" i="4"/>
  <c r="Y235" i="5"/>
  <c r="I237" i="5"/>
  <c r="J236" i="5"/>
  <c r="K236" i="5"/>
  <c r="P235" i="5"/>
  <c r="L235" i="5"/>
  <c r="M235" i="5" s="1"/>
  <c r="O134" i="4"/>
  <c r="P134" i="4" s="1"/>
  <c r="U234" i="5"/>
  <c r="V233" i="5"/>
  <c r="W233" i="5" s="1"/>
  <c r="X233" i="5"/>
  <c r="I135" i="4"/>
  <c r="J135" i="4" s="1"/>
  <c r="F239" i="5"/>
  <c r="G238" i="5"/>
  <c r="J210" i="1"/>
  <c r="H211" i="1"/>
  <c r="I211" i="1" s="1"/>
  <c r="R210" i="1"/>
  <c r="F211" i="1"/>
  <c r="L210" i="1"/>
  <c r="G210" i="1"/>
  <c r="Q239" i="1"/>
  <c r="N240" i="1"/>
  <c r="O239" i="1"/>
  <c r="E277" i="1"/>
  <c r="M276" i="1"/>
  <c r="K209" i="1"/>
  <c r="P209" i="1" s="1"/>
  <c r="N211" i="7" l="1"/>
  <c r="E216" i="7"/>
  <c r="F215" i="7"/>
  <c r="H213" i="7"/>
  <c r="I212" i="7"/>
  <c r="J212" i="7" s="1"/>
  <c r="O212" i="7"/>
  <c r="L213" i="7"/>
  <c r="M212" i="7"/>
  <c r="N212" i="7" s="1"/>
  <c r="I238" i="5"/>
  <c r="J237" i="5"/>
  <c r="K237" i="5"/>
  <c r="L135" i="4"/>
  <c r="M135" i="4" s="1"/>
  <c r="P236" i="5"/>
  <c r="L236" i="5"/>
  <c r="M236" i="5" s="1"/>
  <c r="F240" i="5"/>
  <c r="G239" i="5"/>
  <c r="I136" i="4"/>
  <c r="U235" i="5"/>
  <c r="V234" i="5"/>
  <c r="W234" i="5" s="1"/>
  <c r="X234" i="5"/>
  <c r="Q134" i="4"/>
  <c r="Y236" i="5"/>
  <c r="G143" i="4"/>
  <c r="J211" i="1"/>
  <c r="M277" i="1"/>
  <c r="E278" i="1"/>
  <c r="F212" i="1"/>
  <c r="L211" i="1"/>
  <c r="H212" i="1"/>
  <c r="I212" i="1" s="1"/>
  <c r="R211" i="1"/>
  <c r="G211" i="1"/>
  <c r="N241" i="1"/>
  <c r="Q240" i="1"/>
  <c r="O240" i="1"/>
  <c r="K210" i="1"/>
  <c r="P210" i="1" s="1"/>
  <c r="K211" i="1" l="1"/>
  <c r="P211" i="1" s="1"/>
  <c r="E217" i="7"/>
  <c r="F216" i="7"/>
  <c r="L214" i="7"/>
  <c r="M213" i="7"/>
  <c r="H214" i="7"/>
  <c r="I213" i="7"/>
  <c r="J213" i="7" s="1"/>
  <c r="O213" i="7"/>
  <c r="F144" i="4"/>
  <c r="L136" i="4"/>
  <c r="M136" i="4" s="1"/>
  <c r="Y237" i="5"/>
  <c r="F241" i="5"/>
  <c r="G240" i="5"/>
  <c r="O135" i="4"/>
  <c r="P135" i="4" s="1"/>
  <c r="U236" i="5"/>
  <c r="V235" i="5"/>
  <c r="W235" i="5" s="1"/>
  <c r="X235" i="5"/>
  <c r="J136" i="4"/>
  <c r="P237" i="5"/>
  <c r="L237" i="5"/>
  <c r="M237" i="5" s="1"/>
  <c r="I239" i="5"/>
  <c r="J238" i="5"/>
  <c r="K238" i="5"/>
  <c r="J212" i="1"/>
  <c r="Q241" i="1"/>
  <c r="N242" i="1"/>
  <c r="O241" i="1"/>
  <c r="H213" i="1"/>
  <c r="I213" i="1" s="1"/>
  <c r="R212" i="1"/>
  <c r="F213" i="1"/>
  <c r="L212" i="1"/>
  <c r="G212" i="1"/>
  <c r="E279" i="1"/>
  <c r="M278" i="1"/>
  <c r="E218" i="7" l="1"/>
  <c r="F217" i="7"/>
  <c r="H215" i="7"/>
  <c r="I214" i="7"/>
  <c r="J214" i="7" s="1"/>
  <c r="O214" i="7"/>
  <c r="N213" i="7"/>
  <c r="L215" i="7"/>
  <c r="M214" i="7"/>
  <c r="L238" i="5"/>
  <c r="M238" i="5" s="1"/>
  <c r="P238" i="5"/>
  <c r="I240" i="5"/>
  <c r="J239" i="5"/>
  <c r="K239" i="5"/>
  <c r="I137" i="4"/>
  <c r="J137" i="4"/>
  <c r="Q135" i="4"/>
  <c r="O136" i="4"/>
  <c r="P136" i="4" s="1"/>
  <c r="F242" i="5"/>
  <c r="G241" i="5"/>
  <c r="Y238" i="5"/>
  <c r="U237" i="5"/>
  <c r="V236" i="5"/>
  <c r="W236" i="5" s="1"/>
  <c r="X236" i="5"/>
  <c r="G144" i="4"/>
  <c r="J213" i="1"/>
  <c r="F214" i="1"/>
  <c r="L213" i="1"/>
  <c r="H214" i="1"/>
  <c r="I214" i="1" s="1"/>
  <c r="R213" i="1"/>
  <c r="G213" i="1"/>
  <c r="M279" i="1"/>
  <c r="E280" i="1"/>
  <c r="K212" i="1"/>
  <c r="P212" i="1" s="1"/>
  <c r="N243" i="1"/>
  <c r="Q242" i="1"/>
  <c r="O242" i="1"/>
  <c r="N214" i="7" l="1"/>
  <c r="K213" i="1"/>
  <c r="P213" i="1" s="1"/>
  <c r="E219" i="7"/>
  <c r="F218" i="7"/>
  <c r="L216" i="7"/>
  <c r="M215" i="7"/>
  <c r="H216" i="7"/>
  <c r="I215" i="7"/>
  <c r="J215" i="7" s="1"/>
  <c r="O215" i="7"/>
  <c r="Q136" i="4"/>
  <c r="Y239" i="5"/>
  <c r="F145" i="4"/>
  <c r="F243" i="5"/>
  <c r="G242" i="5"/>
  <c r="I138" i="4"/>
  <c r="J138" i="4" s="1"/>
  <c r="L239" i="5"/>
  <c r="M239" i="5" s="1"/>
  <c r="P239" i="5"/>
  <c r="L137" i="4"/>
  <c r="M137" i="4" s="1"/>
  <c r="U238" i="5"/>
  <c r="V237" i="5"/>
  <c r="W237" i="5" s="1"/>
  <c r="X237" i="5"/>
  <c r="I241" i="5"/>
  <c r="J240" i="5"/>
  <c r="K240" i="5"/>
  <c r="J214" i="1"/>
  <c r="H215" i="1"/>
  <c r="I215" i="1" s="1"/>
  <c r="R214" i="1"/>
  <c r="F215" i="1"/>
  <c r="L214" i="1"/>
  <c r="G214" i="1"/>
  <c r="E281" i="1"/>
  <c r="M280" i="1"/>
  <c r="Q243" i="1"/>
  <c r="N244" i="1"/>
  <c r="O243" i="1"/>
  <c r="O137" i="4" l="1"/>
  <c r="P137" i="4" s="1"/>
  <c r="H217" i="7"/>
  <c r="I216" i="7"/>
  <c r="J216" i="7" s="1"/>
  <c r="O216" i="7"/>
  <c r="N215" i="7"/>
  <c r="E220" i="7"/>
  <c r="F219" i="7"/>
  <c r="L217" i="7"/>
  <c r="M216" i="7"/>
  <c r="Q137" i="4"/>
  <c r="I139" i="4"/>
  <c r="P240" i="5"/>
  <c r="L240" i="5"/>
  <c r="M240" i="5" s="1"/>
  <c r="Y240" i="5"/>
  <c r="U239" i="5"/>
  <c r="V238" i="5"/>
  <c r="W238" i="5" s="1"/>
  <c r="X238" i="5"/>
  <c r="I242" i="5"/>
  <c r="J241" i="5"/>
  <c r="K241" i="5"/>
  <c r="L138" i="4"/>
  <c r="M138" i="4" s="1"/>
  <c r="F244" i="5"/>
  <c r="G243" i="5"/>
  <c r="G145" i="4"/>
  <c r="J215" i="1"/>
  <c r="F216" i="1"/>
  <c r="L215" i="1"/>
  <c r="H216" i="1"/>
  <c r="I216" i="1" s="1"/>
  <c r="R215" i="1"/>
  <c r="G215" i="1"/>
  <c r="M281" i="1"/>
  <c r="E282" i="1"/>
  <c r="N245" i="1"/>
  <c r="Q244" i="1"/>
  <c r="O244" i="1"/>
  <c r="K214" i="1"/>
  <c r="P214" i="1" s="1"/>
  <c r="K215" i="1" l="1"/>
  <c r="P215" i="1" s="1"/>
  <c r="N216" i="7"/>
  <c r="F220" i="7"/>
  <c r="H218" i="7"/>
  <c r="I217" i="7"/>
  <c r="J217" i="7" s="1"/>
  <c r="O217" i="7"/>
  <c r="L218" i="7"/>
  <c r="M217" i="7"/>
  <c r="P241" i="5"/>
  <c r="L241" i="5"/>
  <c r="M241" i="5" s="1"/>
  <c r="Y241" i="5"/>
  <c r="F245" i="5"/>
  <c r="G244" i="5"/>
  <c r="L139" i="4"/>
  <c r="M139" i="4" s="1"/>
  <c r="J139" i="4"/>
  <c r="O138" i="4"/>
  <c r="P138" i="4" s="1"/>
  <c r="F146" i="4"/>
  <c r="G146" i="4"/>
  <c r="I243" i="5"/>
  <c r="J242" i="5"/>
  <c r="K242" i="5"/>
  <c r="U240" i="5"/>
  <c r="V239" i="5"/>
  <c r="W239" i="5" s="1"/>
  <c r="X239" i="5"/>
  <c r="J216" i="1"/>
  <c r="H217" i="1"/>
  <c r="I217" i="1" s="1"/>
  <c r="R216" i="1"/>
  <c r="F217" i="1"/>
  <c r="L216" i="1"/>
  <c r="G216" i="1"/>
  <c r="E283" i="1"/>
  <c r="M282" i="1"/>
  <c r="Q245" i="1"/>
  <c r="N246" i="1"/>
  <c r="O245" i="1"/>
  <c r="L219" i="7" l="1"/>
  <c r="M218" i="7"/>
  <c r="N217" i="7"/>
  <c r="H219" i="7"/>
  <c r="I218" i="7"/>
  <c r="J218" i="7" s="1"/>
  <c r="O218" i="7"/>
  <c r="I140" i="4"/>
  <c r="J140" i="4" s="1"/>
  <c r="Q138" i="4"/>
  <c r="I244" i="5"/>
  <c r="J243" i="5"/>
  <c r="K243" i="5"/>
  <c r="L242" i="5"/>
  <c r="M242" i="5" s="1"/>
  <c r="P242" i="5"/>
  <c r="F147" i="4"/>
  <c r="F246" i="5"/>
  <c r="G245" i="5"/>
  <c r="U241" i="5"/>
  <c r="V240" i="5"/>
  <c r="W240" i="5" s="1"/>
  <c r="X240" i="5"/>
  <c r="Y242" i="5"/>
  <c r="O139" i="4"/>
  <c r="P139" i="4" s="1"/>
  <c r="J217" i="1"/>
  <c r="M283" i="1"/>
  <c r="E284" i="1"/>
  <c r="N247" i="1"/>
  <c r="Q246" i="1"/>
  <c r="O246" i="1"/>
  <c r="F218" i="1"/>
  <c r="L217" i="1"/>
  <c r="H218" i="1"/>
  <c r="I218" i="1" s="1"/>
  <c r="R217" i="1"/>
  <c r="G217" i="1"/>
  <c r="K216" i="1"/>
  <c r="P216" i="1" s="1"/>
  <c r="K217" i="1" l="1"/>
  <c r="P217" i="1" s="1"/>
  <c r="H220" i="7"/>
  <c r="I219" i="7"/>
  <c r="J219" i="7" s="1"/>
  <c r="O219" i="7"/>
  <c r="L220" i="7"/>
  <c r="M220" i="7" s="1"/>
  <c r="M219" i="7"/>
  <c r="N218" i="7"/>
  <c r="Q139" i="4"/>
  <c r="F247" i="5"/>
  <c r="G246" i="5"/>
  <c r="P243" i="5"/>
  <c r="L243" i="5"/>
  <c r="M243" i="5" s="1"/>
  <c r="I245" i="5"/>
  <c r="J244" i="5"/>
  <c r="K244" i="5"/>
  <c r="U242" i="5"/>
  <c r="V241" i="5"/>
  <c r="W241" i="5" s="1"/>
  <c r="X241" i="5"/>
  <c r="Y243" i="5"/>
  <c r="I141" i="4"/>
  <c r="J141" i="4" s="1"/>
  <c r="G147" i="4"/>
  <c r="L140" i="4"/>
  <c r="M140" i="4" s="1"/>
  <c r="J218" i="1"/>
  <c r="H219" i="1"/>
  <c r="I219" i="1" s="1"/>
  <c r="R218" i="1"/>
  <c r="F219" i="1"/>
  <c r="L218" i="1"/>
  <c r="G218" i="1"/>
  <c r="Q247" i="1"/>
  <c r="N248" i="1"/>
  <c r="O247" i="1"/>
  <c r="E285" i="1"/>
  <c r="M284" i="1"/>
  <c r="N219" i="7" l="1"/>
  <c r="I220" i="7"/>
  <c r="J220" i="7" s="1"/>
  <c r="N220" i="7" s="1"/>
  <c r="O220" i="7"/>
  <c r="I142" i="4"/>
  <c r="J142" i="4" s="1"/>
  <c r="U243" i="5"/>
  <c r="V242" i="5"/>
  <c r="W242" i="5" s="1"/>
  <c r="X242" i="5"/>
  <c r="I246" i="5"/>
  <c r="J245" i="5"/>
  <c r="K245" i="5"/>
  <c r="F148" i="4"/>
  <c r="Y244" i="5"/>
  <c r="O140" i="4"/>
  <c r="P140" i="4" s="1"/>
  <c r="L141" i="4"/>
  <c r="M141" i="4" s="1"/>
  <c r="P244" i="5"/>
  <c r="L244" i="5"/>
  <c r="M244" i="5" s="1"/>
  <c r="F248" i="5"/>
  <c r="G247" i="5"/>
  <c r="J219" i="1"/>
  <c r="F220" i="1"/>
  <c r="L219" i="1"/>
  <c r="H220" i="1"/>
  <c r="I220" i="1" s="1"/>
  <c r="R219" i="1"/>
  <c r="G219" i="1"/>
  <c r="N249" i="1"/>
  <c r="Q248" i="1"/>
  <c r="O248" i="1"/>
  <c r="M285" i="1"/>
  <c r="E286" i="1"/>
  <c r="K218" i="1"/>
  <c r="P218" i="1" s="1"/>
  <c r="O141" i="4" l="1"/>
  <c r="I143" i="4"/>
  <c r="J143" i="4" s="1"/>
  <c r="F249" i="5"/>
  <c r="G248" i="5"/>
  <c r="P245" i="5"/>
  <c r="L245" i="5"/>
  <c r="M245" i="5" s="1"/>
  <c r="L142" i="4"/>
  <c r="M142" i="4" s="1"/>
  <c r="Y245" i="5"/>
  <c r="Q140" i="4"/>
  <c r="P141" i="4"/>
  <c r="G148" i="4"/>
  <c r="I247" i="5"/>
  <c r="J246" i="5"/>
  <c r="K246" i="5"/>
  <c r="U244" i="5"/>
  <c r="V243" i="5"/>
  <c r="W243" i="5" s="1"/>
  <c r="X243" i="5"/>
  <c r="J220" i="1"/>
  <c r="H221" i="1"/>
  <c r="I221" i="1" s="1"/>
  <c r="R220" i="1"/>
  <c r="F221" i="1"/>
  <c r="L220" i="1"/>
  <c r="G220" i="1"/>
  <c r="E287" i="1"/>
  <c r="M286" i="1"/>
  <c r="Q249" i="1"/>
  <c r="N250" i="1"/>
  <c r="O249" i="1"/>
  <c r="K219" i="1"/>
  <c r="P219" i="1" s="1"/>
  <c r="F149" i="4" l="1"/>
  <c r="G149" i="4"/>
  <c r="Y246" i="5"/>
  <c r="Q141" i="4"/>
  <c r="O142" i="4"/>
  <c r="P142" i="4" s="1"/>
  <c r="L143" i="4"/>
  <c r="M143" i="4" s="1"/>
  <c r="U245" i="5"/>
  <c r="V244" i="5"/>
  <c r="W244" i="5" s="1"/>
  <c r="X244" i="5"/>
  <c r="I144" i="4"/>
  <c r="J144" i="4" s="1"/>
  <c r="L246" i="5"/>
  <c r="M246" i="5" s="1"/>
  <c r="P246" i="5"/>
  <c r="I248" i="5"/>
  <c r="J247" i="5"/>
  <c r="K247" i="5"/>
  <c r="F250" i="5"/>
  <c r="G249" i="5"/>
  <c r="J221" i="1"/>
  <c r="F222" i="1"/>
  <c r="L221" i="1"/>
  <c r="H222" i="1"/>
  <c r="I222" i="1" s="1"/>
  <c r="R221" i="1"/>
  <c r="G221" i="1"/>
  <c r="K221" i="1" s="1"/>
  <c r="P221" i="1" s="1"/>
  <c r="M287" i="1"/>
  <c r="E288" i="1"/>
  <c r="N251" i="1"/>
  <c r="Q250" i="1"/>
  <c r="O250" i="1"/>
  <c r="K220" i="1"/>
  <c r="P220" i="1" s="1"/>
  <c r="Q142" i="4" l="1"/>
  <c r="I145" i="4"/>
  <c r="U246" i="5"/>
  <c r="V245" i="5"/>
  <c r="W245" i="5" s="1"/>
  <c r="X245" i="5"/>
  <c r="Y247" i="5"/>
  <c r="O144" i="4"/>
  <c r="L144" i="4"/>
  <c r="M144" i="4" s="1"/>
  <c r="F150" i="4"/>
  <c r="G150" i="4"/>
  <c r="I249" i="5"/>
  <c r="J248" i="5"/>
  <c r="K248" i="5"/>
  <c r="F251" i="5"/>
  <c r="G250" i="5"/>
  <c r="L247" i="5"/>
  <c r="M247" i="5" s="1"/>
  <c r="P247" i="5"/>
  <c r="O143" i="4"/>
  <c r="P143" i="4" s="1"/>
  <c r="J222" i="1"/>
  <c r="E289" i="1"/>
  <c r="M288" i="1"/>
  <c r="Q251" i="1"/>
  <c r="N252" i="1"/>
  <c r="O251" i="1"/>
  <c r="H223" i="1"/>
  <c r="I223" i="1" s="1"/>
  <c r="R222" i="1"/>
  <c r="F223" i="1"/>
  <c r="L222" i="1"/>
  <c r="G222" i="1"/>
  <c r="K222" i="1" l="1"/>
  <c r="P222" i="1" s="1"/>
  <c r="Q143" i="4"/>
  <c r="P144" i="4"/>
  <c r="Y248" i="5"/>
  <c r="F151" i="4"/>
  <c r="G151" i="4" s="1"/>
  <c r="U247" i="5"/>
  <c r="V246" i="5"/>
  <c r="W246" i="5" s="1"/>
  <c r="X246" i="5"/>
  <c r="L145" i="4"/>
  <c r="M145" i="4" s="1"/>
  <c r="I250" i="5"/>
  <c r="J249" i="5"/>
  <c r="K249" i="5"/>
  <c r="F252" i="5"/>
  <c r="G251" i="5"/>
  <c r="L248" i="5"/>
  <c r="M248" i="5" s="1"/>
  <c r="P248" i="5"/>
  <c r="J145" i="4"/>
  <c r="J223" i="1"/>
  <c r="N253" i="1"/>
  <c r="Q252" i="1"/>
  <c r="O252" i="1"/>
  <c r="F224" i="1"/>
  <c r="L223" i="1"/>
  <c r="H224" i="1"/>
  <c r="I224" i="1" s="1"/>
  <c r="R223" i="1"/>
  <c r="G223" i="1"/>
  <c r="K223" i="1" s="1"/>
  <c r="P223" i="1" s="1"/>
  <c r="M289" i="1"/>
  <c r="E290" i="1"/>
  <c r="F152" i="4" l="1"/>
  <c r="G152" i="4" s="1"/>
  <c r="O145" i="4"/>
  <c r="P145" i="4" s="1"/>
  <c r="Q144" i="4"/>
  <c r="F253" i="5"/>
  <c r="G252" i="5"/>
  <c r="Y249" i="5"/>
  <c r="I251" i="5"/>
  <c r="J250" i="5"/>
  <c r="K250" i="5"/>
  <c r="U248" i="5"/>
  <c r="V247" i="5"/>
  <c r="W247" i="5" s="1"/>
  <c r="X247" i="5"/>
  <c r="I146" i="4"/>
  <c r="J146" i="4" s="1"/>
  <c r="P249" i="5"/>
  <c r="L249" i="5"/>
  <c r="M249" i="5" s="1"/>
  <c r="J224" i="1"/>
  <c r="Q253" i="1"/>
  <c r="N254" i="1"/>
  <c r="O253" i="1"/>
  <c r="E291" i="1"/>
  <c r="M290" i="1"/>
  <c r="H225" i="1"/>
  <c r="I225" i="1" s="1"/>
  <c r="R224" i="1"/>
  <c r="F225" i="1"/>
  <c r="L224" i="1"/>
  <c r="G224" i="1"/>
  <c r="K224" i="1" l="1"/>
  <c r="P224" i="1" s="1"/>
  <c r="Q145" i="4"/>
  <c r="I147" i="4"/>
  <c r="F153" i="4"/>
  <c r="G153" i="4" s="1"/>
  <c r="L250" i="5"/>
  <c r="M250" i="5" s="1"/>
  <c r="P250" i="5"/>
  <c r="F254" i="5"/>
  <c r="G253" i="5"/>
  <c r="Y250" i="5"/>
  <c r="L146" i="4"/>
  <c r="M146" i="4" s="1"/>
  <c r="U249" i="5"/>
  <c r="V248" i="5"/>
  <c r="W248" i="5" s="1"/>
  <c r="X248" i="5"/>
  <c r="I252" i="5"/>
  <c r="J251" i="5"/>
  <c r="K251" i="5"/>
  <c r="J225" i="1"/>
  <c r="F226" i="1"/>
  <c r="L225" i="1"/>
  <c r="H226" i="1"/>
  <c r="I226" i="1" s="1"/>
  <c r="R225" i="1"/>
  <c r="G225" i="1"/>
  <c r="K225" i="1" s="1"/>
  <c r="P225" i="1" s="1"/>
  <c r="E292" i="1"/>
  <c r="M291" i="1"/>
  <c r="N255" i="1"/>
  <c r="Q254" i="1"/>
  <c r="O254" i="1"/>
  <c r="P251" i="5" l="1"/>
  <c r="L251" i="5"/>
  <c r="M251" i="5" s="1"/>
  <c r="U250" i="5"/>
  <c r="V249" i="5"/>
  <c r="W249" i="5" s="1"/>
  <c r="X249" i="5"/>
  <c r="Y251" i="5"/>
  <c r="F255" i="5"/>
  <c r="G254" i="5"/>
  <c r="L147" i="4"/>
  <c r="O147" i="4" s="1"/>
  <c r="M147" i="4"/>
  <c r="J147" i="4"/>
  <c r="O146" i="4"/>
  <c r="P146" i="4" s="1"/>
  <c r="F154" i="4"/>
  <c r="G154" i="4"/>
  <c r="I253" i="5"/>
  <c r="J252" i="5"/>
  <c r="K252" i="5"/>
  <c r="J226" i="1"/>
  <c r="E293" i="1"/>
  <c r="M292" i="1"/>
  <c r="Q255" i="1"/>
  <c r="N256" i="1"/>
  <c r="O255" i="1"/>
  <c r="H227" i="1"/>
  <c r="I227" i="1" s="1"/>
  <c r="R226" i="1"/>
  <c r="F227" i="1"/>
  <c r="L226" i="1"/>
  <c r="G226" i="1"/>
  <c r="K226" i="1" s="1"/>
  <c r="P226" i="1" s="1"/>
  <c r="F155" i="4" l="1"/>
  <c r="F256" i="5"/>
  <c r="G255" i="5"/>
  <c r="P147" i="4"/>
  <c r="Q146" i="4"/>
  <c r="Y252" i="5"/>
  <c r="U251" i="5"/>
  <c r="V250" i="5"/>
  <c r="W250" i="5" s="1"/>
  <c r="X250" i="5"/>
  <c r="I254" i="5"/>
  <c r="J253" i="5"/>
  <c r="K253" i="5"/>
  <c r="P252" i="5"/>
  <c r="L252" i="5"/>
  <c r="M252" i="5" s="1"/>
  <c r="I148" i="4"/>
  <c r="J148" i="4"/>
  <c r="J227" i="1"/>
  <c r="F228" i="1"/>
  <c r="L227" i="1"/>
  <c r="H228" i="1"/>
  <c r="I228" i="1" s="1"/>
  <c r="R227" i="1"/>
  <c r="G227" i="1"/>
  <c r="N257" i="1"/>
  <c r="Q256" i="1"/>
  <c r="O256" i="1"/>
  <c r="M293" i="1"/>
  <c r="E294" i="1"/>
  <c r="L148" i="4" l="1"/>
  <c r="M148" i="4" s="1"/>
  <c r="U252" i="5"/>
  <c r="V251" i="5"/>
  <c r="W251" i="5" s="1"/>
  <c r="X251" i="5"/>
  <c r="I149" i="4"/>
  <c r="J149" i="4" s="1"/>
  <c r="P253" i="5"/>
  <c r="L253" i="5"/>
  <c r="M253" i="5" s="1"/>
  <c r="I255" i="5"/>
  <c r="J254" i="5"/>
  <c r="K254" i="5"/>
  <c r="F257" i="5"/>
  <c r="G256" i="5"/>
  <c r="Y253" i="5"/>
  <c r="Q147" i="4"/>
  <c r="G155" i="4"/>
  <c r="J228" i="1"/>
  <c r="E295" i="1"/>
  <c r="M294" i="1"/>
  <c r="Q257" i="1"/>
  <c r="N258" i="1"/>
  <c r="O257" i="1"/>
  <c r="K227" i="1"/>
  <c r="P227" i="1" s="1"/>
  <c r="H229" i="1"/>
  <c r="I229" i="1" s="1"/>
  <c r="R228" i="1"/>
  <c r="F229" i="1"/>
  <c r="L228" i="1"/>
  <c r="G228" i="1"/>
  <c r="K228" i="1" s="1"/>
  <c r="P228" i="1" s="1"/>
  <c r="Y254" i="5" l="1"/>
  <c r="I150" i="4"/>
  <c r="J150" i="4" s="1"/>
  <c r="U253" i="5"/>
  <c r="V252" i="5"/>
  <c r="W252" i="5" s="1"/>
  <c r="X252" i="5"/>
  <c r="O148" i="4"/>
  <c r="P148" i="4" s="1"/>
  <c r="F156" i="4"/>
  <c r="F258" i="5"/>
  <c r="G257" i="5"/>
  <c r="I256" i="5"/>
  <c r="J255" i="5"/>
  <c r="K255" i="5"/>
  <c r="L149" i="4"/>
  <c r="M149" i="4" s="1"/>
  <c r="L254" i="5"/>
  <c r="M254" i="5" s="1"/>
  <c r="P254" i="5"/>
  <c r="J229" i="1"/>
  <c r="M295" i="1"/>
  <c r="E296" i="1"/>
  <c r="N259" i="1"/>
  <c r="Q258" i="1"/>
  <c r="O258" i="1"/>
  <c r="F230" i="1"/>
  <c r="L229" i="1"/>
  <c r="H230" i="1"/>
  <c r="I230" i="1" s="1"/>
  <c r="R229" i="1"/>
  <c r="G229" i="1"/>
  <c r="K229" i="1" s="1"/>
  <c r="P229" i="1" s="1"/>
  <c r="Y255" i="5" l="1"/>
  <c r="F259" i="5"/>
  <c r="G258" i="5"/>
  <c r="I151" i="4"/>
  <c r="O149" i="4"/>
  <c r="P149" i="4" s="1"/>
  <c r="I257" i="5"/>
  <c r="J256" i="5"/>
  <c r="K256" i="5"/>
  <c r="G156" i="4"/>
  <c r="U254" i="5"/>
  <c r="V253" i="5"/>
  <c r="W253" i="5" s="1"/>
  <c r="X253" i="5"/>
  <c r="Q148" i="4"/>
  <c r="L255" i="5"/>
  <c r="M255" i="5" s="1"/>
  <c r="P255" i="5"/>
  <c r="L150" i="4"/>
  <c r="M150" i="4" s="1"/>
  <c r="J230" i="1"/>
  <c r="Q259" i="1"/>
  <c r="N260" i="1"/>
  <c r="O259" i="1"/>
  <c r="H231" i="1"/>
  <c r="I231" i="1" s="1"/>
  <c r="R230" i="1"/>
  <c r="F231" i="1"/>
  <c r="L230" i="1"/>
  <c r="G230" i="1"/>
  <c r="E297" i="1"/>
  <c r="M296" i="1"/>
  <c r="Q149" i="4" l="1"/>
  <c r="P256" i="5"/>
  <c r="L256" i="5"/>
  <c r="M256" i="5" s="1"/>
  <c r="U255" i="5"/>
  <c r="V254" i="5"/>
  <c r="W254" i="5" s="1"/>
  <c r="X254" i="5"/>
  <c r="Y256" i="5"/>
  <c r="L151" i="4"/>
  <c r="M151" i="4" s="1"/>
  <c r="F157" i="4"/>
  <c r="I258" i="5"/>
  <c r="J257" i="5"/>
  <c r="K257" i="5"/>
  <c r="J151" i="4"/>
  <c r="F260" i="5"/>
  <c r="G259" i="5"/>
  <c r="O150" i="4"/>
  <c r="P150" i="4" s="1"/>
  <c r="M297" i="1"/>
  <c r="E298" i="1"/>
  <c r="N261" i="1"/>
  <c r="Q260" i="1"/>
  <c r="O260" i="1"/>
  <c r="J231" i="1"/>
  <c r="F232" i="1"/>
  <c r="L231" i="1"/>
  <c r="H232" i="1"/>
  <c r="I232" i="1" s="1"/>
  <c r="R231" i="1"/>
  <c r="G231" i="1"/>
  <c r="K231" i="1" s="1"/>
  <c r="P231" i="1" s="1"/>
  <c r="K230" i="1"/>
  <c r="P230" i="1" s="1"/>
  <c r="Q150" i="4" l="1"/>
  <c r="F261" i="5"/>
  <c r="G260" i="5"/>
  <c r="Y257" i="5"/>
  <c r="I152" i="4"/>
  <c r="J152" i="4" s="1"/>
  <c r="I259" i="5"/>
  <c r="J258" i="5"/>
  <c r="K258" i="5"/>
  <c r="U256" i="5"/>
  <c r="V255" i="5"/>
  <c r="W255" i="5" s="1"/>
  <c r="X255" i="5"/>
  <c r="P257" i="5"/>
  <c r="L257" i="5"/>
  <c r="M257" i="5" s="1"/>
  <c r="O151" i="4"/>
  <c r="G157" i="4"/>
  <c r="J232" i="1"/>
  <c r="E299" i="1"/>
  <c r="M298" i="1"/>
  <c r="H233" i="1"/>
  <c r="I233" i="1" s="1"/>
  <c r="R232" i="1"/>
  <c r="F233" i="1"/>
  <c r="L232" i="1"/>
  <c r="G232" i="1"/>
  <c r="K232" i="1" s="1"/>
  <c r="P232" i="1" s="1"/>
  <c r="Q261" i="1"/>
  <c r="N262" i="1"/>
  <c r="O261" i="1"/>
  <c r="F158" i="4" l="1"/>
  <c r="G158" i="4"/>
  <c r="F262" i="5"/>
  <c r="G261" i="5"/>
  <c r="I260" i="5"/>
  <c r="J259" i="5"/>
  <c r="K259" i="5"/>
  <c r="U257" i="5"/>
  <c r="V256" i="5"/>
  <c r="W256" i="5" s="1"/>
  <c r="X256" i="5"/>
  <c r="L258" i="5"/>
  <c r="M258" i="5" s="1"/>
  <c r="P258" i="5"/>
  <c r="I153" i="4"/>
  <c r="Y258" i="5"/>
  <c r="L152" i="4"/>
  <c r="M152" i="4" s="1"/>
  <c r="P151" i="4"/>
  <c r="J233" i="1"/>
  <c r="N263" i="1"/>
  <c r="Q262" i="1"/>
  <c r="O262" i="1"/>
  <c r="F234" i="1"/>
  <c r="L233" i="1"/>
  <c r="H234" i="1"/>
  <c r="I234" i="1" s="1"/>
  <c r="R233" i="1"/>
  <c r="G233" i="1"/>
  <c r="K233" i="1" s="1"/>
  <c r="P233" i="1" s="1"/>
  <c r="M299" i="1"/>
  <c r="E300" i="1"/>
  <c r="Q151" i="4" l="1"/>
  <c r="L153" i="4"/>
  <c r="M153" i="4" s="1"/>
  <c r="U258" i="5"/>
  <c r="V257" i="5"/>
  <c r="W257" i="5" s="1"/>
  <c r="X257" i="5"/>
  <c r="O152" i="4"/>
  <c r="F263" i="5"/>
  <c r="G262" i="5"/>
  <c r="F159" i="4"/>
  <c r="Y259" i="5"/>
  <c r="J153" i="4"/>
  <c r="P259" i="5"/>
  <c r="L259" i="5"/>
  <c r="M259" i="5" s="1"/>
  <c r="I261" i="5"/>
  <c r="J260" i="5"/>
  <c r="K260" i="5"/>
  <c r="J234" i="1"/>
  <c r="E301" i="1"/>
  <c r="M300" i="1"/>
  <c r="Q263" i="1"/>
  <c r="N264" i="1"/>
  <c r="O263" i="1"/>
  <c r="H235" i="1"/>
  <c r="I235" i="1" s="1"/>
  <c r="R234" i="1"/>
  <c r="F235" i="1"/>
  <c r="L234" i="1"/>
  <c r="G234" i="1"/>
  <c r="K234" i="1" s="1"/>
  <c r="P234" i="1" s="1"/>
  <c r="F264" i="5" l="1"/>
  <c r="G263" i="5"/>
  <c r="Y260" i="5"/>
  <c r="O153" i="4"/>
  <c r="I262" i="5"/>
  <c r="J261" i="5"/>
  <c r="K261" i="5"/>
  <c r="I154" i="4"/>
  <c r="G159" i="4"/>
  <c r="U259" i="5"/>
  <c r="V258" i="5"/>
  <c r="W258" i="5" s="1"/>
  <c r="X258" i="5"/>
  <c r="P152" i="4"/>
  <c r="P260" i="5"/>
  <c r="L260" i="5"/>
  <c r="M260" i="5" s="1"/>
  <c r="J235" i="1"/>
  <c r="M301" i="1"/>
  <c r="E302" i="1"/>
  <c r="F236" i="1"/>
  <c r="L235" i="1"/>
  <c r="H236" i="1"/>
  <c r="I236" i="1" s="1"/>
  <c r="R235" i="1"/>
  <c r="G235" i="1"/>
  <c r="K235" i="1" s="1"/>
  <c r="P235" i="1" s="1"/>
  <c r="N265" i="1"/>
  <c r="Q264" i="1"/>
  <c r="O264" i="1"/>
  <c r="P153" i="4" l="1"/>
  <c r="Q152" i="4"/>
  <c r="E8" i="3"/>
  <c r="E11" i="3" s="1"/>
  <c r="I263" i="5"/>
  <c r="J262" i="5"/>
  <c r="K262" i="5"/>
  <c r="F160" i="4"/>
  <c r="P261" i="5"/>
  <c r="L261" i="5"/>
  <c r="M261" i="5" s="1"/>
  <c r="L154" i="4"/>
  <c r="M154" i="4" s="1"/>
  <c r="Y261" i="5"/>
  <c r="F265" i="5"/>
  <c r="G264" i="5"/>
  <c r="U260" i="5"/>
  <c r="V259" i="5"/>
  <c r="W259" i="5" s="1"/>
  <c r="X259" i="5"/>
  <c r="J154" i="4"/>
  <c r="I237" i="1"/>
  <c r="J236" i="1"/>
  <c r="H237" i="1"/>
  <c r="R236" i="1"/>
  <c r="F237" i="1"/>
  <c r="L236" i="1"/>
  <c r="G236" i="1"/>
  <c r="Q265" i="1"/>
  <c r="N266" i="1"/>
  <c r="O265" i="1"/>
  <c r="E303" i="1"/>
  <c r="M302" i="1"/>
  <c r="Y262" i="5" l="1"/>
  <c r="U261" i="5"/>
  <c r="V260" i="5"/>
  <c r="W260" i="5" s="1"/>
  <c r="X260" i="5"/>
  <c r="F266" i="5"/>
  <c r="G265" i="5"/>
  <c r="O154" i="4"/>
  <c r="G160" i="4"/>
  <c r="Q153" i="4"/>
  <c r="L262" i="5"/>
  <c r="M262" i="5" s="1"/>
  <c r="P262" i="5"/>
  <c r="I155" i="4"/>
  <c r="I264" i="5"/>
  <c r="J263" i="5"/>
  <c r="K263" i="5"/>
  <c r="M303" i="1"/>
  <c r="E304" i="1"/>
  <c r="F238" i="1"/>
  <c r="L237" i="1"/>
  <c r="H238" i="1"/>
  <c r="R237" i="1"/>
  <c r="G237" i="1"/>
  <c r="K237" i="1" s="1"/>
  <c r="P237" i="1" s="1"/>
  <c r="I238" i="1"/>
  <c r="J237" i="1"/>
  <c r="N267" i="1"/>
  <c r="Q266" i="1"/>
  <c r="O266" i="1"/>
  <c r="K236" i="1"/>
  <c r="P236" i="1" s="1"/>
  <c r="P154" i="4" l="1"/>
  <c r="Q154" i="4" s="1"/>
  <c r="L263" i="5"/>
  <c r="M263" i="5" s="1"/>
  <c r="P263" i="5"/>
  <c r="F267" i="5"/>
  <c r="G266" i="5"/>
  <c r="L155" i="4"/>
  <c r="M155" i="4" s="1"/>
  <c r="F161" i="4"/>
  <c r="Y263" i="5"/>
  <c r="J155" i="4"/>
  <c r="U262" i="5"/>
  <c r="V261" i="5"/>
  <c r="W261" i="5" s="1"/>
  <c r="X261" i="5"/>
  <c r="I265" i="5"/>
  <c r="J264" i="5"/>
  <c r="K264" i="5"/>
  <c r="F239" i="1"/>
  <c r="H239" i="1"/>
  <c r="I239" i="1" s="1"/>
  <c r="R238" i="1"/>
  <c r="L238" i="1"/>
  <c r="G238" i="1"/>
  <c r="J238" i="1"/>
  <c r="E305" i="1"/>
  <c r="M304" i="1"/>
  <c r="N268" i="1"/>
  <c r="Q267" i="1"/>
  <c r="O267" i="1"/>
  <c r="K238" i="1" l="1"/>
  <c r="P238" i="1" s="1"/>
  <c r="Y264" i="5"/>
  <c r="I266" i="5"/>
  <c r="J265" i="5"/>
  <c r="K265" i="5"/>
  <c r="O155" i="4"/>
  <c r="F268" i="5"/>
  <c r="G267" i="5"/>
  <c r="I156" i="4"/>
  <c r="L264" i="5"/>
  <c r="M264" i="5" s="1"/>
  <c r="P264" i="5"/>
  <c r="U263" i="5"/>
  <c r="V262" i="5"/>
  <c r="W262" i="5" s="1"/>
  <c r="X262" i="5"/>
  <c r="G161" i="4"/>
  <c r="J239" i="1"/>
  <c r="E306" i="1"/>
  <c r="M305" i="1"/>
  <c r="Q268" i="1"/>
  <c r="N269" i="1"/>
  <c r="O268" i="1"/>
  <c r="H240" i="1"/>
  <c r="I240" i="1" s="1"/>
  <c r="R239" i="1"/>
  <c r="F240" i="1"/>
  <c r="L239" i="1"/>
  <c r="G239" i="1"/>
  <c r="K239" i="1" l="1"/>
  <c r="P239" i="1" s="1"/>
  <c r="P155" i="4"/>
  <c r="F162" i="4"/>
  <c r="G162" i="4" s="1"/>
  <c r="L156" i="4"/>
  <c r="M156" i="4" s="1"/>
  <c r="F269" i="5"/>
  <c r="G268" i="5"/>
  <c r="Y265" i="5"/>
  <c r="Q155" i="4"/>
  <c r="I267" i="5"/>
  <c r="J266" i="5"/>
  <c r="K266" i="5"/>
  <c r="U264" i="5"/>
  <c r="V263" i="5"/>
  <c r="W263" i="5" s="1"/>
  <c r="X263" i="5"/>
  <c r="J156" i="4"/>
  <c r="P265" i="5"/>
  <c r="L265" i="5"/>
  <c r="M265" i="5" s="1"/>
  <c r="J240" i="1"/>
  <c r="F241" i="1"/>
  <c r="L240" i="1"/>
  <c r="H241" i="1"/>
  <c r="I241" i="1" s="1"/>
  <c r="R240" i="1"/>
  <c r="G240" i="1"/>
  <c r="Q269" i="1"/>
  <c r="N270" i="1"/>
  <c r="O269" i="1"/>
  <c r="M306" i="1"/>
  <c r="E307" i="1"/>
  <c r="K240" i="1" l="1"/>
  <c r="P240" i="1" s="1"/>
  <c r="L266" i="5"/>
  <c r="M266" i="5" s="1"/>
  <c r="P266" i="5"/>
  <c r="I268" i="5"/>
  <c r="J267" i="5"/>
  <c r="K267" i="5"/>
  <c r="F270" i="5"/>
  <c r="G269" i="5"/>
  <c r="O156" i="4"/>
  <c r="P156" i="4" s="1"/>
  <c r="U265" i="5"/>
  <c r="V264" i="5"/>
  <c r="W264" i="5" s="1"/>
  <c r="X264" i="5"/>
  <c r="Y266" i="5"/>
  <c r="F163" i="4"/>
  <c r="G163" i="4" s="1"/>
  <c r="I157" i="4"/>
  <c r="J157" i="4"/>
  <c r="J241" i="1"/>
  <c r="E308" i="1"/>
  <c r="M307" i="1"/>
  <c r="Q270" i="1"/>
  <c r="N271" i="1"/>
  <c r="O270" i="1"/>
  <c r="H242" i="1"/>
  <c r="I242" i="1" s="1"/>
  <c r="R241" i="1"/>
  <c r="F242" i="1"/>
  <c r="L241" i="1"/>
  <c r="G241" i="1"/>
  <c r="K241" i="1" s="1"/>
  <c r="P241" i="1" s="1"/>
  <c r="F164" i="4" l="1"/>
  <c r="Q156" i="4"/>
  <c r="I269" i="5"/>
  <c r="J268" i="5"/>
  <c r="K268" i="5"/>
  <c r="P267" i="5"/>
  <c r="L267" i="5"/>
  <c r="M267" i="5" s="1"/>
  <c r="F271" i="5"/>
  <c r="G270" i="5"/>
  <c r="J158" i="4"/>
  <c r="I158" i="4"/>
  <c r="L157" i="4"/>
  <c r="M157" i="4" s="1"/>
  <c r="U266" i="5"/>
  <c r="V265" i="5"/>
  <c r="W265" i="5" s="1"/>
  <c r="X265" i="5"/>
  <c r="Y267" i="5"/>
  <c r="J242" i="1"/>
  <c r="M308" i="1"/>
  <c r="E309" i="1"/>
  <c r="F243" i="1"/>
  <c r="L242" i="1"/>
  <c r="H243" i="1"/>
  <c r="I243" i="1" s="1"/>
  <c r="R242" i="1"/>
  <c r="G242" i="1"/>
  <c r="K242" i="1" s="1"/>
  <c r="P242" i="1" s="1"/>
  <c r="Q271" i="1"/>
  <c r="N272" i="1"/>
  <c r="O271" i="1"/>
  <c r="I159" i="4" l="1"/>
  <c r="Y268" i="5"/>
  <c r="O157" i="4"/>
  <c r="P157" i="4" s="1"/>
  <c r="I270" i="5"/>
  <c r="J269" i="5"/>
  <c r="K269" i="5"/>
  <c r="U267" i="5"/>
  <c r="V266" i="5"/>
  <c r="W266" i="5" s="1"/>
  <c r="X266" i="5"/>
  <c r="F272" i="5"/>
  <c r="G271" i="5"/>
  <c r="L158" i="4"/>
  <c r="O158" i="4" s="1"/>
  <c r="R158" i="4" s="1"/>
  <c r="P268" i="5"/>
  <c r="L268" i="5"/>
  <c r="M268" i="5" s="1"/>
  <c r="G164" i="4"/>
  <c r="J243" i="1"/>
  <c r="H244" i="1"/>
  <c r="I244" i="1" s="1"/>
  <c r="R243" i="1"/>
  <c r="F244" i="1"/>
  <c r="L243" i="1"/>
  <c r="G243" i="1"/>
  <c r="K243" i="1" s="1"/>
  <c r="P243" i="1" s="1"/>
  <c r="Q272" i="1"/>
  <c r="N273" i="1"/>
  <c r="O272" i="1"/>
  <c r="E310" i="1"/>
  <c r="M309" i="1"/>
  <c r="T158" i="4" l="1"/>
  <c r="M158" i="4"/>
  <c r="P269" i="5"/>
  <c r="L269" i="5"/>
  <c r="M269" i="5" s="1"/>
  <c r="I271" i="5"/>
  <c r="J270" i="5"/>
  <c r="K270" i="5"/>
  <c r="F273" i="5"/>
  <c r="G272" i="5"/>
  <c r="L159" i="4"/>
  <c r="O159" i="4" s="1"/>
  <c r="F165" i="4"/>
  <c r="G165" i="4" s="1"/>
  <c r="P158" i="4"/>
  <c r="Q157" i="4"/>
  <c r="U268" i="5"/>
  <c r="V267" i="5"/>
  <c r="W267" i="5" s="1"/>
  <c r="X267" i="5"/>
  <c r="Y269" i="5"/>
  <c r="J159" i="4"/>
  <c r="M310" i="1"/>
  <c r="E311" i="1"/>
  <c r="F245" i="1"/>
  <c r="L244" i="1"/>
  <c r="H245" i="1"/>
  <c r="I245" i="1" s="1"/>
  <c r="R244" i="1"/>
  <c r="G244" i="1"/>
  <c r="K244" i="1" s="1"/>
  <c r="P244" i="1" s="1"/>
  <c r="J244" i="1"/>
  <c r="Q273" i="1"/>
  <c r="N274" i="1"/>
  <c r="O273" i="1"/>
  <c r="I160" i="4" l="1"/>
  <c r="J160" i="4"/>
  <c r="Q158" i="4"/>
  <c r="P159" i="4"/>
  <c r="U269" i="5"/>
  <c r="V268" i="5"/>
  <c r="W268" i="5" s="1"/>
  <c r="X268" i="5"/>
  <c r="M159" i="4"/>
  <c r="L270" i="5"/>
  <c r="M270" i="5" s="1"/>
  <c r="P270" i="5"/>
  <c r="I272" i="5"/>
  <c r="J271" i="5"/>
  <c r="K271" i="5"/>
  <c r="F166" i="4"/>
  <c r="G166" i="4" s="1"/>
  <c r="F274" i="5"/>
  <c r="G273" i="5"/>
  <c r="Y270" i="5"/>
  <c r="I246" i="1"/>
  <c r="J245" i="1"/>
  <c r="H246" i="1"/>
  <c r="R245" i="1"/>
  <c r="F246" i="1"/>
  <c r="L245" i="1"/>
  <c r="G245" i="1"/>
  <c r="K245" i="1" s="1"/>
  <c r="P245" i="1" s="1"/>
  <c r="Q274" i="1"/>
  <c r="N275" i="1"/>
  <c r="O274" i="1"/>
  <c r="E312" i="1"/>
  <c r="M311" i="1"/>
  <c r="F275" i="5" l="1"/>
  <c r="G274" i="5"/>
  <c r="L271" i="5"/>
  <c r="M271" i="5" s="1"/>
  <c r="P271" i="5"/>
  <c r="Q159" i="4"/>
  <c r="F167" i="4"/>
  <c r="Y271" i="5"/>
  <c r="U270" i="5"/>
  <c r="V269" i="5"/>
  <c r="W269" i="5" s="1"/>
  <c r="X269" i="5"/>
  <c r="I161" i="4"/>
  <c r="J161" i="4" s="1"/>
  <c r="I273" i="5"/>
  <c r="J272" i="5"/>
  <c r="K272" i="5"/>
  <c r="L160" i="4"/>
  <c r="O160" i="4" s="1"/>
  <c r="M312" i="1"/>
  <c r="E313" i="1"/>
  <c r="F247" i="1"/>
  <c r="L246" i="1"/>
  <c r="H247" i="1"/>
  <c r="I247" i="1" s="1"/>
  <c r="R246" i="1"/>
  <c r="G246" i="1"/>
  <c r="J246" i="1"/>
  <c r="Q275" i="1"/>
  <c r="N276" i="1"/>
  <c r="O275" i="1"/>
  <c r="P160" i="4" l="1"/>
  <c r="Q160" i="4" s="1"/>
  <c r="M160" i="4"/>
  <c r="I274" i="5"/>
  <c r="J273" i="5"/>
  <c r="K273" i="5"/>
  <c r="P272" i="5"/>
  <c r="L272" i="5"/>
  <c r="M272" i="5" s="1"/>
  <c r="I162" i="4"/>
  <c r="F276" i="5"/>
  <c r="G275" i="5"/>
  <c r="L161" i="4"/>
  <c r="M161" i="4" s="1"/>
  <c r="U271" i="5"/>
  <c r="V270" i="5"/>
  <c r="W270" i="5" s="1"/>
  <c r="X270" i="5"/>
  <c r="G167" i="4"/>
  <c r="Y272" i="5"/>
  <c r="H248" i="1"/>
  <c r="R247" i="1"/>
  <c r="F248" i="1"/>
  <c r="L247" i="1"/>
  <c r="G247" i="1"/>
  <c r="K246" i="1"/>
  <c r="P246" i="1" s="1"/>
  <c r="Q276" i="1"/>
  <c r="N277" i="1"/>
  <c r="O276" i="1"/>
  <c r="E314" i="1"/>
  <c r="M313" i="1"/>
  <c r="I248" i="1"/>
  <c r="J247" i="1"/>
  <c r="K247" i="1" l="1"/>
  <c r="P247" i="1" s="1"/>
  <c r="L162" i="4"/>
  <c r="M162" i="4" s="1"/>
  <c r="P273" i="5"/>
  <c r="L273" i="5"/>
  <c r="M273" i="5" s="1"/>
  <c r="O161" i="4"/>
  <c r="J162" i="4"/>
  <c r="U272" i="5"/>
  <c r="V271" i="5"/>
  <c r="W271" i="5" s="1"/>
  <c r="X271" i="5"/>
  <c r="F277" i="5"/>
  <c r="G276" i="5"/>
  <c r="Y273" i="5"/>
  <c r="F168" i="4"/>
  <c r="I275" i="5"/>
  <c r="J274" i="5"/>
  <c r="K274" i="5"/>
  <c r="F249" i="1"/>
  <c r="L248" i="1"/>
  <c r="H249" i="1"/>
  <c r="R248" i="1"/>
  <c r="G248" i="1"/>
  <c r="I249" i="1"/>
  <c r="J248" i="1"/>
  <c r="Q277" i="1"/>
  <c r="N278" i="1"/>
  <c r="O277" i="1"/>
  <c r="M314" i="1"/>
  <c r="E315" i="1"/>
  <c r="P161" i="4" l="1"/>
  <c r="F278" i="5"/>
  <c r="G277" i="5"/>
  <c r="L274" i="5"/>
  <c r="M274" i="5" s="1"/>
  <c r="P274" i="5"/>
  <c r="I276" i="5"/>
  <c r="J275" i="5"/>
  <c r="K275" i="5"/>
  <c r="I163" i="4"/>
  <c r="P162" i="4"/>
  <c r="Q161" i="4"/>
  <c r="O162" i="4"/>
  <c r="G8" i="3" s="1"/>
  <c r="Y274" i="5"/>
  <c r="G168" i="4"/>
  <c r="U273" i="5"/>
  <c r="V272" i="5"/>
  <c r="W272" i="5" s="1"/>
  <c r="X272" i="5"/>
  <c r="J249" i="1"/>
  <c r="Q278" i="1"/>
  <c r="N279" i="1"/>
  <c r="O278" i="1"/>
  <c r="E316" i="1"/>
  <c r="M315" i="1"/>
  <c r="K248" i="1"/>
  <c r="P248" i="1" s="1"/>
  <c r="H250" i="1"/>
  <c r="I250" i="1" s="1"/>
  <c r="R249" i="1"/>
  <c r="F250" i="1"/>
  <c r="L249" i="1"/>
  <c r="G249" i="1"/>
  <c r="K249" i="1" l="1"/>
  <c r="P249" i="1" s="1"/>
  <c r="F169" i="4"/>
  <c r="G169" i="4" s="1"/>
  <c r="P275" i="5"/>
  <c r="L275" i="5"/>
  <c r="M275" i="5" s="1"/>
  <c r="Q162" i="4"/>
  <c r="D8" i="3" s="1"/>
  <c r="D11" i="3" s="1"/>
  <c r="L163" i="4"/>
  <c r="M163" i="4" s="1"/>
  <c r="Y275" i="5"/>
  <c r="U274" i="5"/>
  <c r="V273" i="5"/>
  <c r="W273" i="5" s="1"/>
  <c r="X273" i="5"/>
  <c r="J163" i="4"/>
  <c r="I277" i="5"/>
  <c r="J276" i="5"/>
  <c r="K276" i="5"/>
  <c r="F279" i="5"/>
  <c r="G278" i="5"/>
  <c r="J250" i="1"/>
  <c r="F251" i="1"/>
  <c r="L250" i="1"/>
  <c r="H251" i="1"/>
  <c r="I251" i="1" s="1"/>
  <c r="R250" i="1"/>
  <c r="G250" i="1"/>
  <c r="K250" i="1" s="1"/>
  <c r="P250" i="1" s="1"/>
  <c r="Q279" i="1"/>
  <c r="N280" i="1"/>
  <c r="O279" i="1"/>
  <c r="M316" i="1"/>
  <c r="E317" i="1"/>
  <c r="Y276" i="5" l="1"/>
  <c r="I278" i="5"/>
  <c r="J277" i="5"/>
  <c r="K277" i="5"/>
  <c r="I164" i="4"/>
  <c r="J164" i="4"/>
  <c r="U275" i="5"/>
  <c r="V274" i="5"/>
  <c r="W274" i="5" s="1"/>
  <c r="X274" i="5"/>
  <c r="O163" i="4"/>
  <c r="P276" i="5"/>
  <c r="L276" i="5"/>
  <c r="M276" i="5" s="1"/>
  <c r="F170" i="4"/>
  <c r="F280" i="5"/>
  <c r="G279" i="5"/>
  <c r="J251" i="1"/>
  <c r="Q280" i="1"/>
  <c r="N281" i="1"/>
  <c r="O280" i="1"/>
  <c r="E318" i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M317" i="1"/>
  <c r="H252" i="1"/>
  <c r="I252" i="1" s="1"/>
  <c r="R251" i="1"/>
  <c r="F252" i="1"/>
  <c r="L251" i="1"/>
  <c r="G251" i="1"/>
  <c r="P163" i="4" l="1"/>
  <c r="K251" i="1"/>
  <c r="P251" i="1" s="1"/>
  <c r="I165" i="4"/>
  <c r="J165" i="4" s="1"/>
  <c r="Y277" i="5"/>
  <c r="L164" i="4"/>
  <c r="M164" i="4" s="1"/>
  <c r="I279" i="5"/>
  <c r="J278" i="5"/>
  <c r="K278" i="5"/>
  <c r="F281" i="5"/>
  <c r="G280" i="5"/>
  <c r="U276" i="5"/>
  <c r="V275" i="5"/>
  <c r="W275" i="5" s="1"/>
  <c r="X275" i="5"/>
  <c r="P277" i="5"/>
  <c r="L277" i="5"/>
  <c r="M277" i="5" s="1"/>
  <c r="G170" i="4"/>
  <c r="Q163" i="4"/>
  <c r="J252" i="1"/>
  <c r="Q281" i="1"/>
  <c r="N282" i="1"/>
  <c r="O281" i="1"/>
  <c r="F253" i="1"/>
  <c r="L252" i="1"/>
  <c r="H253" i="1"/>
  <c r="I253" i="1" s="1"/>
  <c r="R252" i="1"/>
  <c r="G252" i="1"/>
  <c r="K252" i="1" s="1"/>
  <c r="P252" i="1" s="1"/>
  <c r="L278" i="5" l="1"/>
  <c r="M278" i="5" s="1"/>
  <c r="P278" i="5"/>
  <c r="I280" i="5"/>
  <c r="J279" i="5"/>
  <c r="K279" i="5"/>
  <c r="I166" i="4"/>
  <c r="F171" i="4"/>
  <c r="F282" i="5"/>
  <c r="G281" i="5"/>
  <c r="Y278" i="5"/>
  <c r="O164" i="4"/>
  <c r="P164" i="4" s="1"/>
  <c r="L165" i="4"/>
  <c r="M165" i="4" s="1"/>
  <c r="U277" i="5"/>
  <c r="V276" i="5"/>
  <c r="W276" i="5" s="1"/>
  <c r="X276" i="5"/>
  <c r="I254" i="1"/>
  <c r="J253" i="1"/>
  <c r="H254" i="1"/>
  <c r="R253" i="1"/>
  <c r="F254" i="1"/>
  <c r="L253" i="1"/>
  <c r="G253" i="1"/>
  <c r="K253" i="1" s="1"/>
  <c r="P253" i="1" s="1"/>
  <c r="Q282" i="1"/>
  <c r="N283" i="1"/>
  <c r="O282" i="1"/>
  <c r="L166" i="4" l="1"/>
  <c r="M166" i="4" s="1"/>
  <c r="Y279" i="5"/>
  <c r="U278" i="5"/>
  <c r="V277" i="5"/>
  <c r="W277" i="5" s="1"/>
  <c r="X277" i="5"/>
  <c r="F283" i="5"/>
  <c r="G282" i="5"/>
  <c r="O165" i="4"/>
  <c r="P165" i="4" s="1"/>
  <c r="J166" i="4"/>
  <c r="Q164" i="4"/>
  <c r="I281" i="5"/>
  <c r="J280" i="5"/>
  <c r="K280" i="5"/>
  <c r="G171" i="4"/>
  <c r="L279" i="5"/>
  <c r="M279" i="5" s="1"/>
  <c r="P279" i="5"/>
  <c r="F255" i="1"/>
  <c r="L254" i="1"/>
  <c r="H255" i="1"/>
  <c r="I255" i="1" s="1"/>
  <c r="R254" i="1"/>
  <c r="G254" i="1"/>
  <c r="J254" i="1"/>
  <c r="Q283" i="1"/>
  <c r="N284" i="1"/>
  <c r="O283" i="1"/>
  <c r="Y280" i="5" l="1"/>
  <c r="U279" i="5"/>
  <c r="V278" i="5"/>
  <c r="W278" i="5" s="1"/>
  <c r="X278" i="5"/>
  <c r="I282" i="5"/>
  <c r="J281" i="5"/>
  <c r="K281" i="5"/>
  <c r="I167" i="4"/>
  <c r="O166" i="4"/>
  <c r="F172" i="4"/>
  <c r="G172" i="4" s="1"/>
  <c r="P166" i="4"/>
  <c r="Q165" i="4"/>
  <c r="L280" i="5"/>
  <c r="M280" i="5" s="1"/>
  <c r="P280" i="5"/>
  <c r="F284" i="5"/>
  <c r="G283" i="5"/>
  <c r="J255" i="1"/>
  <c r="K254" i="1"/>
  <c r="P254" i="1" s="1"/>
  <c r="Q284" i="1"/>
  <c r="N285" i="1"/>
  <c r="O284" i="1"/>
  <c r="H256" i="1"/>
  <c r="I256" i="1" s="1"/>
  <c r="R255" i="1"/>
  <c r="F256" i="1"/>
  <c r="L255" i="1"/>
  <c r="G255" i="1"/>
  <c r="K255" i="1" s="1"/>
  <c r="P255" i="1" s="1"/>
  <c r="F173" i="4" l="1"/>
  <c r="G173" i="4" s="1"/>
  <c r="F285" i="5"/>
  <c r="G284" i="5"/>
  <c r="O167" i="4"/>
  <c r="P167" i="4" s="1"/>
  <c r="L167" i="4"/>
  <c r="M167" i="4" s="1"/>
  <c r="J167" i="4"/>
  <c r="U280" i="5"/>
  <c r="V279" i="5"/>
  <c r="W279" i="5" s="1"/>
  <c r="X279" i="5"/>
  <c r="P281" i="5"/>
  <c r="L281" i="5"/>
  <c r="M281" i="5" s="1"/>
  <c r="Q166" i="4"/>
  <c r="Y281" i="5"/>
  <c r="I283" i="5"/>
  <c r="J282" i="5"/>
  <c r="K282" i="5"/>
  <c r="J256" i="1"/>
  <c r="F257" i="1"/>
  <c r="L256" i="1"/>
  <c r="H257" i="1"/>
  <c r="I257" i="1" s="1"/>
  <c r="R256" i="1"/>
  <c r="G256" i="1"/>
  <c r="Q285" i="1"/>
  <c r="N286" i="1"/>
  <c r="O285" i="1"/>
  <c r="I284" i="5" l="1"/>
  <c r="J283" i="5"/>
  <c r="K283" i="5"/>
  <c r="U281" i="5"/>
  <c r="V280" i="5"/>
  <c r="W280" i="5" s="1"/>
  <c r="X280" i="5"/>
  <c r="Y282" i="5"/>
  <c r="I168" i="4"/>
  <c r="F174" i="4"/>
  <c r="G174" i="4" s="1"/>
  <c r="L282" i="5"/>
  <c r="M282" i="5" s="1"/>
  <c r="P282" i="5"/>
  <c r="Q167" i="4"/>
  <c r="F286" i="5"/>
  <c r="G285" i="5"/>
  <c r="I258" i="1"/>
  <c r="J257" i="1"/>
  <c r="H258" i="1"/>
  <c r="R257" i="1"/>
  <c r="F258" i="1"/>
  <c r="L257" i="1"/>
  <c r="G257" i="1"/>
  <c r="Q286" i="1"/>
  <c r="N287" i="1"/>
  <c r="O286" i="1"/>
  <c r="K256" i="1"/>
  <c r="P256" i="1" s="1"/>
  <c r="L168" i="4" l="1"/>
  <c r="M168" i="4" s="1"/>
  <c r="F175" i="4"/>
  <c r="U282" i="5"/>
  <c r="V281" i="5"/>
  <c r="W281" i="5" s="1"/>
  <c r="X281" i="5"/>
  <c r="I285" i="5"/>
  <c r="J284" i="5"/>
  <c r="K284" i="5"/>
  <c r="Y283" i="5"/>
  <c r="F287" i="5"/>
  <c r="G286" i="5"/>
  <c r="J168" i="4"/>
  <c r="P283" i="5"/>
  <c r="L283" i="5"/>
  <c r="M283" i="5" s="1"/>
  <c r="Q287" i="1"/>
  <c r="N288" i="1"/>
  <c r="O287" i="1"/>
  <c r="F259" i="1"/>
  <c r="L258" i="1"/>
  <c r="H259" i="1"/>
  <c r="I259" i="1" s="1"/>
  <c r="R258" i="1"/>
  <c r="G258" i="1"/>
  <c r="J258" i="1"/>
  <c r="K257" i="1"/>
  <c r="P257" i="1" s="1"/>
  <c r="K258" i="1" l="1"/>
  <c r="P258" i="1" s="1"/>
  <c r="I169" i="4"/>
  <c r="J169" i="4" s="1"/>
  <c r="I286" i="5"/>
  <c r="J285" i="5"/>
  <c r="K285" i="5"/>
  <c r="U283" i="5"/>
  <c r="V282" i="5"/>
  <c r="W282" i="5" s="1"/>
  <c r="X282" i="5"/>
  <c r="P284" i="5"/>
  <c r="L284" i="5"/>
  <c r="M284" i="5" s="1"/>
  <c r="F288" i="5"/>
  <c r="G287" i="5"/>
  <c r="Y284" i="5"/>
  <c r="G175" i="4"/>
  <c r="O168" i="4"/>
  <c r="P168" i="4" s="1"/>
  <c r="J259" i="1"/>
  <c r="Q288" i="1"/>
  <c r="N289" i="1"/>
  <c r="O288" i="1"/>
  <c r="H260" i="1"/>
  <c r="I260" i="1" s="1"/>
  <c r="R259" i="1"/>
  <c r="F260" i="1"/>
  <c r="L259" i="1"/>
  <c r="G259" i="1"/>
  <c r="K259" i="1" s="1"/>
  <c r="P259" i="1" s="1"/>
  <c r="I170" i="4" l="1"/>
  <c r="I287" i="5"/>
  <c r="J286" i="5"/>
  <c r="K286" i="5"/>
  <c r="P285" i="5"/>
  <c r="L285" i="5"/>
  <c r="M285" i="5" s="1"/>
  <c r="Q168" i="4"/>
  <c r="F289" i="5"/>
  <c r="G288" i="5"/>
  <c r="F176" i="4"/>
  <c r="U284" i="5"/>
  <c r="V283" i="5"/>
  <c r="W283" i="5" s="1"/>
  <c r="X283" i="5"/>
  <c r="Y285" i="5"/>
  <c r="L169" i="4"/>
  <c r="M169" i="4" s="1"/>
  <c r="J260" i="1"/>
  <c r="F261" i="1"/>
  <c r="L260" i="1"/>
  <c r="H261" i="1"/>
  <c r="I261" i="1" s="1"/>
  <c r="R260" i="1"/>
  <c r="G260" i="1"/>
  <c r="Q289" i="1"/>
  <c r="N290" i="1"/>
  <c r="O289" i="1"/>
  <c r="K260" i="1" l="1"/>
  <c r="P260" i="1" s="1"/>
  <c r="O169" i="4"/>
  <c r="P169" i="4" s="1"/>
  <c r="G176" i="4"/>
  <c r="M170" i="4"/>
  <c r="I288" i="5"/>
  <c r="J287" i="5"/>
  <c r="K287" i="5"/>
  <c r="O170" i="4"/>
  <c r="R170" i="4" s="1"/>
  <c r="L170" i="4"/>
  <c r="U285" i="5"/>
  <c r="V284" i="5"/>
  <c r="W284" i="5" s="1"/>
  <c r="X284" i="5"/>
  <c r="L286" i="5"/>
  <c r="M286" i="5" s="1"/>
  <c r="P286" i="5"/>
  <c r="F290" i="5"/>
  <c r="G289" i="5"/>
  <c r="Y286" i="5"/>
  <c r="J170" i="4"/>
  <c r="J261" i="1"/>
  <c r="H262" i="1"/>
  <c r="I262" i="1" s="1"/>
  <c r="R261" i="1"/>
  <c r="F262" i="1"/>
  <c r="L261" i="1"/>
  <c r="G261" i="1"/>
  <c r="K261" i="1" s="1"/>
  <c r="P261" i="1" s="1"/>
  <c r="Q290" i="1"/>
  <c r="N291" i="1"/>
  <c r="O290" i="1"/>
  <c r="T170" i="4" l="1"/>
  <c r="P170" i="4"/>
  <c r="Q169" i="4"/>
  <c r="I171" i="4"/>
  <c r="F291" i="5"/>
  <c r="G290" i="5"/>
  <c r="U286" i="5"/>
  <c r="V285" i="5"/>
  <c r="W285" i="5" s="1"/>
  <c r="X285" i="5"/>
  <c r="Y287" i="5"/>
  <c r="F177" i="4"/>
  <c r="G177" i="4" s="1"/>
  <c r="I289" i="5"/>
  <c r="J288" i="5"/>
  <c r="K288" i="5"/>
  <c r="L287" i="5"/>
  <c r="M287" i="5" s="1"/>
  <c r="P287" i="5"/>
  <c r="J262" i="1"/>
  <c r="F263" i="1"/>
  <c r="L262" i="1"/>
  <c r="H263" i="1"/>
  <c r="I263" i="1" s="1"/>
  <c r="R262" i="1"/>
  <c r="G262" i="1"/>
  <c r="N292" i="1"/>
  <c r="Q291" i="1"/>
  <c r="O291" i="1"/>
  <c r="F178" i="4" l="1"/>
  <c r="G178" i="4"/>
  <c r="L171" i="4"/>
  <c r="M171" i="4" s="1"/>
  <c r="Y288" i="5"/>
  <c r="F292" i="5"/>
  <c r="G291" i="5"/>
  <c r="I290" i="5"/>
  <c r="J289" i="5"/>
  <c r="K289" i="5"/>
  <c r="J171" i="4"/>
  <c r="P288" i="5"/>
  <c r="L288" i="5"/>
  <c r="M288" i="5" s="1"/>
  <c r="U287" i="5"/>
  <c r="V286" i="5"/>
  <c r="W286" i="5" s="1"/>
  <c r="X286" i="5"/>
  <c r="Q170" i="4"/>
  <c r="J263" i="1"/>
  <c r="N293" i="1"/>
  <c r="Q292" i="1"/>
  <c r="O292" i="1"/>
  <c r="K262" i="1"/>
  <c r="P262" i="1" s="1"/>
  <c r="H264" i="1"/>
  <c r="I264" i="1" s="1"/>
  <c r="R263" i="1"/>
  <c r="F264" i="1"/>
  <c r="L263" i="1"/>
  <c r="G263" i="1"/>
  <c r="K263" i="1" s="1"/>
  <c r="P263" i="1" s="1"/>
  <c r="O171" i="4" l="1"/>
  <c r="U288" i="5"/>
  <c r="V287" i="5"/>
  <c r="W287" i="5" s="1"/>
  <c r="X287" i="5"/>
  <c r="I291" i="5"/>
  <c r="J290" i="5"/>
  <c r="K290" i="5"/>
  <c r="P289" i="5"/>
  <c r="L289" i="5"/>
  <c r="M289" i="5" s="1"/>
  <c r="I172" i="4"/>
  <c r="J172" i="4" s="1"/>
  <c r="F293" i="5"/>
  <c r="G292" i="5"/>
  <c r="F179" i="4"/>
  <c r="Y289" i="5"/>
  <c r="J264" i="1"/>
  <c r="Q293" i="1"/>
  <c r="N294" i="1"/>
  <c r="O293" i="1"/>
  <c r="F265" i="1"/>
  <c r="L264" i="1"/>
  <c r="H265" i="1"/>
  <c r="I265" i="1" s="1"/>
  <c r="R264" i="1"/>
  <c r="G264" i="1"/>
  <c r="P171" i="4" l="1"/>
  <c r="Q171" i="4" s="1"/>
  <c r="G179" i="4"/>
  <c r="L172" i="4"/>
  <c r="M172" i="4" s="1"/>
  <c r="U289" i="5"/>
  <c r="V288" i="5"/>
  <c r="W288" i="5" s="1"/>
  <c r="X288" i="5"/>
  <c r="I173" i="4"/>
  <c r="J173" i="4" s="1"/>
  <c r="Y290" i="5"/>
  <c r="F294" i="5"/>
  <c r="G293" i="5"/>
  <c r="L290" i="5"/>
  <c r="M290" i="5" s="1"/>
  <c r="P290" i="5"/>
  <c r="I292" i="5"/>
  <c r="J291" i="5"/>
  <c r="K291" i="5"/>
  <c r="J265" i="1"/>
  <c r="K264" i="1"/>
  <c r="P264" i="1" s="1"/>
  <c r="H266" i="1"/>
  <c r="I266" i="1" s="1"/>
  <c r="R265" i="1"/>
  <c r="F266" i="1"/>
  <c r="L265" i="1"/>
  <c r="G265" i="1"/>
  <c r="K265" i="1" s="1"/>
  <c r="P265" i="1" s="1"/>
  <c r="N295" i="1"/>
  <c r="Q294" i="1"/>
  <c r="O294" i="1"/>
  <c r="Y291" i="5" l="1"/>
  <c r="O172" i="4"/>
  <c r="P291" i="5"/>
  <c r="L291" i="5"/>
  <c r="M291" i="5" s="1"/>
  <c r="I293" i="5"/>
  <c r="J292" i="5"/>
  <c r="K292" i="5"/>
  <c r="F295" i="5"/>
  <c r="G294" i="5"/>
  <c r="I174" i="4"/>
  <c r="U290" i="5"/>
  <c r="V289" i="5"/>
  <c r="W289" i="5" s="1"/>
  <c r="X289" i="5"/>
  <c r="F180" i="4"/>
  <c r="L173" i="4"/>
  <c r="M173" i="4" s="1"/>
  <c r="J266" i="1"/>
  <c r="Q295" i="1"/>
  <c r="N296" i="1"/>
  <c r="O295" i="1"/>
  <c r="F267" i="1"/>
  <c r="L266" i="1"/>
  <c r="H267" i="1"/>
  <c r="I267" i="1" s="1"/>
  <c r="R266" i="1"/>
  <c r="G266" i="1"/>
  <c r="P172" i="4" l="1"/>
  <c r="L174" i="4"/>
  <c r="M174" i="4" s="1"/>
  <c r="Y292" i="5"/>
  <c r="I294" i="5"/>
  <c r="J293" i="5"/>
  <c r="K293" i="5"/>
  <c r="O173" i="4"/>
  <c r="P173" i="4" s="1"/>
  <c r="J174" i="4"/>
  <c r="U291" i="5"/>
  <c r="V290" i="5"/>
  <c r="W290" i="5" s="1"/>
  <c r="X290" i="5"/>
  <c r="Q172" i="4"/>
  <c r="G180" i="4"/>
  <c r="F296" i="5"/>
  <c r="G295" i="5"/>
  <c r="L292" i="5"/>
  <c r="M292" i="5" s="1"/>
  <c r="P292" i="5"/>
  <c r="J267" i="1"/>
  <c r="K266" i="1"/>
  <c r="P266" i="1" s="1"/>
  <c r="N297" i="1"/>
  <c r="Q296" i="1"/>
  <c r="O296" i="1"/>
  <c r="F268" i="1"/>
  <c r="R267" i="1"/>
  <c r="H268" i="1"/>
  <c r="I268" i="1" s="1"/>
  <c r="L267" i="1"/>
  <c r="G267" i="1"/>
  <c r="K267" i="1" l="1"/>
  <c r="P267" i="1" s="1"/>
  <c r="Q173" i="4"/>
  <c r="F181" i="4"/>
  <c r="G181" i="4" s="1"/>
  <c r="I175" i="4"/>
  <c r="Y293" i="5"/>
  <c r="O174" i="4"/>
  <c r="P174" i="4" s="1"/>
  <c r="L293" i="5"/>
  <c r="M293" i="5" s="1"/>
  <c r="P293" i="5"/>
  <c r="F297" i="5"/>
  <c r="G296" i="5"/>
  <c r="U292" i="5"/>
  <c r="V291" i="5"/>
  <c r="W291" i="5" s="1"/>
  <c r="X291" i="5"/>
  <c r="I295" i="5"/>
  <c r="J294" i="5"/>
  <c r="K294" i="5"/>
  <c r="J268" i="1"/>
  <c r="H269" i="1"/>
  <c r="I269" i="1" s="1"/>
  <c r="R268" i="1"/>
  <c r="F269" i="1"/>
  <c r="L268" i="1"/>
  <c r="G268" i="1"/>
  <c r="Q297" i="1"/>
  <c r="N298" i="1"/>
  <c r="O297" i="1"/>
  <c r="Q174" i="4" l="1"/>
  <c r="U293" i="5"/>
  <c r="V292" i="5"/>
  <c r="W292" i="5" s="1"/>
  <c r="X292" i="5"/>
  <c r="L175" i="4"/>
  <c r="M175" i="4" s="1"/>
  <c r="I296" i="5"/>
  <c r="J295" i="5"/>
  <c r="K295" i="5"/>
  <c r="J175" i="4"/>
  <c r="P294" i="5"/>
  <c r="L294" i="5"/>
  <c r="M294" i="5" s="1"/>
  <c r="F298" i="5"/>
  <c r="G297" i="5"/>
  <c r="F182" i="4"/>
  <c r="Y294" i="5"/>
  <c r="J269" i="1"/>
  <c r="K268" i="1"/>
  <c r="P268" i="1" s="1"/>
  <c r="F270" i="1"/>
  <c r="L269" i="1"/>
  <c r="H270" i="1"/>
  <c r="I270" i="1" s="1"/>
  <c r="R269" i="1"/>
  <c r="G269" i="1"/>
  <c r="N299" i="1"/>
  <c r="Q298" i="1"/>
  <c r="O298" i="1"/>
  <c r="Y295" i="5" l="1"/>
  <c r="O175" i="4"/>
  <c r="U294" i="5"/>
  <c r="V293" i="5"/>
  <c r="W293" i="5" s="1"/>
  <c r="X293" i="5"/>
  <c r="F299" i="5"/>
  <c r="G298" i="5"/>
  <c r="I176" i="4"/>
  <c r="J176" i="4" s="1"/>
  <c r="I297" i="5"/>
  <c r="J296" i="5"/>
  <c r="K296" i="5"/>
  <c r="G182" i="4"/>
  <c r="L295" i="5"/>
  <c r="M295" i="5" s="1"/>
  <c r="P295" i="5"/>
  <c r="J270" i="1"/>
  <c r="Q299" i="1"/>
  <c r="N300" i="1"/>
  <c r="O299" i="1"/>
  <c r="K269" i="1"/>
  <c r="P269" i="1" s="1"/>
  <c r="H271" i="1"/>
  <c r="I271" i="1" s="1"/>
  <c r="R270" i="1"/>
  <c r="F271" i="1"/>
  <c r="L270" i="1"/>
  <c r="G270" i="1"/>
  <c r="P175" i="4" l="1"/>
  <c r="K270" i="1"/>
  <c r="P270" i="1" s="1"/>
  <c r="Q175" i="4"/>
  <c r="U295" i="5"/>
  <c r="V294" i="5"/>
  <c r="W294" i="5" s="1"/>
  <c r="X294" i="5"/>
  <c r="F183" i="4"/>
  <c r="I298" i="5"/>
  <c r="J297" i="5"/>
  <c r="K297" i="5"/>
  <c r="P296" i="5"/>
  <c r="L296" i="5"/>
  <c r="M296" i="5" s="1"/>
  <c r="I177" i="4"/>
  <c r="J177" i="4" s="1"/>
  <c r="F300" i="5"/>
  <c r="G299" i="5"/>
  <c r="Y296" i="5"/>
  <c r="L176" i="4"/>
  <c r="M176" i="4" s="1"/>
  <c r="J271" i="1"/>
  <c r="N301" i="1"/>
  <c r="Q300" i="1"/>
  <c r="O300" i="1"/>
  <c r="F272" i="1"/>
  <c r="L271" i="1"/>
  <c r="H272" i="1"/>
  <c r="I272" i="1" s="1"/>
  <c r="R271" i="1"/>
  <c r="G271" i="1"/>
  <c r="K271" i="1" s="1"/>
  <c r="P271" i="1" s="1"/>
  <c r="O176" i="4" l="1"/>
  <c r="P176" i="4" s="1"/>
  <c r="F301" i="5"/>
  <c r="G300" i="5"/>
  <c r="I178" i="4"/>
  <c r="Y297" i="5"/>
  <c r="G183" i="4"/>
  <c r="U296" i="5"/>
  <c r="V295" i="5"/>
  <c r="W295" i="5" s="1"/>
  <c r="X295" i="5"/>
  <c r="L177" i="4"/>
  <c r="M177" i="4" s="1"/>
  <c r="I299" i="5"/>
  <c r="J298" i="5"/>
  <c r="K298" i="5"/>
  <c r="P297" i="5"/>
  <c r="L297" i="5"/>
  <c r="M297" i="5" s="1"/>
  <c r="J272" i="1"/>
  <c r="H273" i="1"/>
  <c r="I273" i="1" s="1"/>
  <c r="R272" i="1"/>
  <c r="F273" i="1"/>
  <c r="L272" i="1"/>
  <c r="G272" i="1"/>
  <c r="Q301" i="1"/>
  <c r="N302" i="1"/>
  <c r="O301" i="1"/>
  <c r="Q176" i="4" l="1"/>
  <c r="F302" i="5"/>
  <c r="G301" i="5"/>
  <c r="P298" i="5"/>
  <c r="L298" i="5"/>
  <c r="M298" i="5" s="1"/>
  <c r="U297" i="5"/>
  <c r="V296" i="5"/>
  <c r="W296" i="5" s="1"/>
  <c r="X296" i="5"/>
  <c r="Y298" i="5"/>
  <c r="O177" i="4"/>
  <c r="P177" i="4" s="1"/>
  <c r="L178" i="4"/>
  <c r="M178" i="4" s="1"/>
  <c r="I300" i="5"/>
  <c r="J299" i="5"/>
  <c r="K299" i="5"/>
  <c r="F184" i="4"/>
  <c r="G184" i="4" s="1"/>
  <c r="J178" i="4"/>
  <c r="J273" i="1"/>
  <c r="K272" i="1"/>
  <c r="P272" i="1" s="1"/>
  <c r="F274" i="1"/>
  <c r="L273" i="1"/>
  <c r="H274" i="1"/>
  <c r="I274" i="1" s="1"/>
  <c r="R273" i="1"/>
  <c r="G273" i="1"/>
  <c r="N303" i="1"/>
  <c r="Q302" i="1"/>
  <c r="O302" i="1"/>
  <c r="O178" i="4" l="1"/>
  <c r="F185" i="4"/>
  <c r="G185" i="4"/>
  <c r="P178" i="4"/>
  <c r="Q177" i="4"/>
  <c r="F303" i="5"/>
  <c r="G302" i="5"/>
  <c r="Y299" i="5"/>
  <c r="I301" i="5"/>
  <c r="J300" i="5"/>
  <c r="K300" i="5"/>
  <c r="I179" i="4"/>
  <c r="L299" i="5"/>
  <c r="M299" i="5" s="1"/>
  <c r="P299" i="5"/>
  <c r="U298" i="5"/>
  <c r="V297" i="5"/>
  <c r="W297" i="5" s="1"/>
  <c r="X297" i="5"/>
  <c r="J274" i="1"/>
  <c r="Q303" i="1"/>
  <c r="N304" i="1"/>
  <c r="O303" i="1"/>
  <c r="K273" i="1"/>
  <c r="P273" i="1" s="1"/>
  <c r="H275" i="1"/>
  <c r="I275" i="1" s="1"/>
  <c r="R274" i="1"/>
  <c r="F275" i="1"/>
  <c r="L274" i="1"/>
  <c r="G274" i="1"/>
  <c r="K274" i="1" s="1"/>
  <c r="P274" i="1" s="1"/>
  <c r="L300" i="5" l="1"/>
  <c r="M300" i="5" s="1"/>
  <c r="P300" i="5"/>
  <c r="Y300" i="5"/>
  <c r="F186" i="4"/>
  <c r="G186" i="4" s="1"/>
  <c r="Q178" i="4"/>
  <c r="L179" i="4"/>
  <c r="M179" i="4" s="1"/>
  <c r="U299" i="5"/>
  <c r="V298" i="5"/>
  <c r="W298" i="5" s="1"/>
  <c r="X298" i="5"/>
  <c r="J179" i="4"/>
  <c r="I302" i="5"/>
  <c r="J301" i="5"/>
  <c r="K301" i="5"/>
  <c r="F304" i="5"/>
  <c r="G303" i="5"/>
  <c r="J275" i="1"/>
  <c r="N305" i="1"/>
  <c r="Q304" i="1"/>
  <c r="O304" i="1"/>
  <c r="F276" i="1"/>
  <c r="L275" i="1"/>
  <c r="H276" i="1"/>
  <c r="I276" i="1" s="1"/>
  <c r="R275" i="1"/>
  <c r="G275" i="1"/>
  <c r="F305" i="5" l="1"/>
  <c r="G304" i="5"/>
  <c r="P301" i="5"/>
  <c r="L301" i="5"/>
  <c r="M301" i="5" s="1"/>
  <c r="I303" i="5"/>
  <c r="J302" i="5"/>
  <c r="K302" i="5"/>
  <c r="U300" i="5"/>
  <c r="V299" i="5"/>
  <c r="W299" i="5" s="1"/>
  <c r="X299" i="5"/>
  <c r="Y301" i="5"/>
  <c r="F187" i="4"/>
  <c r="O179" i="4"/>
  <c r="P179" i="4" s="1"/>
  <c r="I180" i="4"/>
  <c r="J180" i="4" s="1"/>
  <c r="J276" i="1"/>
  <c r="K275" i="1"/>
  <c r="P275" i="1" s="1"/>
  <c r="H277" i="1"/>
  <c r="I277" i="1" s="1"/>
  <c r="R276" i="1"/>
  <c r="F277" i="1"/>
  <c r="L276" i="1"/>
  <c r="G276" i="1"/>
  <c r="N306" i="1"/>
  <c r="Q305" i="1"/>
  <c r="O305" i="1"/>
  <c r="K276" i="1" l="1"/>
  <c r="P276" i="1" s="1"/>
  <c r="P302" i="5"/>
  <c r="L302" i="5"/>
  <c r="M302" i="5" s="1"/>
  <c r="I304" i="5"/>
  <c r="J303" i="5"/>
  <c r="K303" i="5"/>
  <c r="I181" i="4"/>
  <c r="J181" i="4" s="1"/>
  <c r="G187" i="4"/>
  <c r="F306" i="5"/>
  <c r="G305" i="5"/>
  <c r="L180" i="4"/>
  <c r="M180" i="4" s="1"/>
  <c r="U301" i="5"/>
  <c r="V300" i="5"/>
  <c r="W300" i="5" s="1"/>
  <c r="X300" i="5"/>
  <c r="Y302" i="5"/>
  <c r="Q179" i="4"/>
  <c r="J277" i="1"/>
  <c r="Q306" i="1"/>
  <c r="N307" i="1"/>
  <c r="O306" i="1"/>
  <c r="F278" i="1"/>
  <c r="L277" i="1"/>
  <c r="H278" i="1"/>
  <c r="I278" i="1" s="1"/>
  <c r="R277" i="1"/>
  <c r="G277" i="1"/>
  <c r="I182" i="4" l="1"/>
  <c r="O180" i="4"/>
  <c r="P180" i="4" s="1"/>
  <c r="L181" i="4"/>
  <c r="O181" i="4" s="1"/>
  <c r="L303" i="5"/>
  <c r="M303" i="5" s="1"/>
  <c r="P303" i="5"/>
  <c r="Y303" i="5"/>
  <c r="M181" i="4"/>
  <c r="U302" i="5"/>
  <c r="V301" i="5"/>
  <c r="W301" i="5" s="1"/>
  <c r="X301" i="5"/>
  <c r="F307" i="5"/>
  <c r="G306" i="5"/>
  <c r="F188" i="4"/>
  <c r="I305" i="5"/>
  <c r="J304" i="5"/>
  <c r="K304" i="5"/>
  <c r="J278" i="1"/>
  <c r="K277" i="1"/>
  <c r="P277" i="1" s="1"/>
  <c r="N308" i="1"/>
  <c r="Q307" i="1"/>
  <c r="O307" i="1"/>
  <c r="H279" i="1"/>
  <c r="I279" i="1" s="1"/>
  <c r="R278" i="1"/>
  <c r="F279" i="1"/>
  <c r="L278" i="1"/>
  <c r="G278" i="1"/>
  <c r="K278" i="1" s="1"/>
  <c r="P278" i="1" s="1"/>
  <c r="P304" i="5" l="1"/>
  <c r="L304" i="5"/>
  <c r="M304" i="5" s="1"/>
  <c r="F308" i="5"/>
  <c r="G307" i="5"/>
  <c r="P181" i="4"/>
  <c r="Q180" i="4"/>
  <c r="Y304" i="5"/>
  <c r="G188" i="4"/>
  <c r="U303" i="5"/>
  <c r="V302" i="5"/>
  <c r="W302" i="5" s="1"/>
  <c r="X302" i="5"/>
  <c r="L182" i="4"/>
  <c r="M182" i="4" s="1"/>
  <c r="I306" i="5"/>
  <c r="J305" i="5"/>
  <c r="K305" i="5"/>
  <c r="J182" i="4"/>
  <c r="J279" i="1"/>
  <c r="Q308" i="1"/>
  <c r="N309" i="1"/>
  <c r="O308" i="1"/>
  <c r="F280" i="1"/>
  <c r="L279" i="1"/>
  <c r="H280" i="1"/>
  <c r="I280" i="1" s="1"/>
  <c r="R279" i="1"/>
  <c r="G279" i="1"/>
  <c r="I183" i="4" l="1"/>
  <c r="J183" i="4" s="1"/>
  <c r="U304" i="5"/>
  <c r="V303" i="5"/>
  <c r="W303" i="5" s="1"/>
  <c r="X303" i="5"/>
  <c r="Y305" i="5"/>
  <c r="O182" i="4"/>
  <c r="I307" i="5"/>
  <c r="J306" i="5"/>
  <c r="K306" i="5"/>
  <c r="F189" i="4"/>
  <c r="Q181" i="4"/>
  <c r="P305" i="5"/>
  <c r="L305" i="5"/>
  <c r="M305" i="5" s="1"/>
  <c r="F309" i="5"/>
  <c r="G308" i="5"/>
  <c r="J280" i="1"/>
  <c r="H281" i="1"/>
  <c r="I281" i="1" s="1"/>
  <c r="R280" i="1"/>
  <c r="F281" i="1"/>
  <c r="L280" i="1"/>
  <c r="G280" i="1"/>
  <c r="K279" i="1"/>
  <c r="P279" i="1" s="1"/>
  <c r="N310" i="1"/>
  <c r="Q309" i="1"/>
  <c r="O309" i="1"/>
  <c r="P182" i="4" l="1"/>
  <c r="R182" i="4"/>
  <c r="Q182" i="4"/>
  <c r="I184" i="4"/>
  <c r="J184" i="4" s="1"/>
  <c r="L306" i="5"/>
  <c r="M306" i="5" s="1"/>
  <c r="P306" i="5"/>
  <c r="I308" i="5"/>
  <c r="J307" i="5"/>
  <c r="K307" i="5"/>
  <c r="L183" i="4"/>
  <c r="M183" i="4" s="1"/>
  <c r="F310" i="5"/>
  <c r="G309" i="5"/>
  <c r="G189" i="4"/>
  <c r="Y306" i="5"/>
  <c r="U305" i="5"/>
  <c r="V304" i="5"/>
  <c r="W304" i="5" s="1"/>
  <c r="X304" i="5"/>
  <c r="F282" i="1"/>
  <c r="L281" i="1"/>
  <c r="H282" i="1"/>
  <c r="R281" i="1"/>
  <c r="G281" i="1"/>
  <c r="K281" i="1" s="1"/>
  <c r="P281" i="1" s="1"/>
  <c r="I282" i="1"/>
  <c r="J281" i="1"/>
  <c r="Q310" i="1"/>
  <c r="N311" i="1"/>
  <c r="O310" i="1"/>
  <c r="K280" i="1"/>
  <c r="P280" i="1" s="1"/>
  <c r="T182" i="4" l="1"/>
  <c r="I185" i="4"/>
  <c r="J185" i="4"/>
  <c r="F311" i="5"/>
  <c r="G310" i="5"/>
  <c r="Y307" i="5"/>
  <c r="O183" i="4"/>
  <c r="L184" i="4"/>
  <c r="M184" i="4" s="1"/>
  <c r="U306" i="5"/>
  <c r="V305" i="5"/>
  <c r="W305" i="5" s="1"/>
  <c r="X305" i="5"/>
  <c r="F190" i="4"/>
  <c r="G190" i="4" s="1"/>
  <c r="I309" i="5"/>
  <c r="J308" i="5"/>
  <c r="K308" i="5"/>
  <c r="P307" i="5"/>
  <c r="L307" i="5"/>
  <c r="M307" i="5" s="1"/>
  <c r="H283" i="1"/>
  <c r="I283" i="1" s="1"/>
  <c r="R282" i="1"/>
  <c r="F283" i="1"/>
  <c r="L282" i="1"/>
  <c r="G282" i="1"/>
  <c r="N312" i="1"/>
  <c r="Q311" i="1"/>
  <c r="O311" i="1"/>
  <c r="J282" i="1"/>
  <c r="P183" i="4" l="1"/>
  <c r="O184" i="4"/>
  <c r="P184" i="4" s="1"/>
  <c r="Q183" i="4"/>
  <c r="U307" i="5"/>
  <c r="V306" i="5"/>
  <c r="W306" i="5" s="1"/>
  <c r="X306" i="5"/>
  <c r="F312" i="5"/>
  <c r="G311" i="5"/>
  <c r="L185" i="4"/>
  <c r="M185" i="4" s="1"/>
  <c r="P308" i="5"/>
  <c r="L308" i="5"/>
  <c r="M308" i="5" s="1"/>
  <c r="F191" i="4"/>
  <c r="G191" i="4" s="1"/>
  <c r="I186" i="4"/>
  <c r="J186" i="4" s="1"/>
  <c r="Y308" i="5"/>
  <c r="I310" i="5"/>
  <c r="J309" i="5"/>
  <c r="K309" i="5"/>
  <c r="J283" i="1"/>
  <c r="F284" i="1"/>
  <c r="L283" i="1"/>
  <c r="H284" i="1"/>
  <c r="I284" i="1" s="1"/>
  <c r="R283" i="1"/>
  <c r="G283" i="1"/>
  <c r="K282" i="1"/>
  <c r="P282" i="1" s="1"/>
  <c r="Q312" i="1"/>
  <c r="N313" i="1"/>
  <c r="O312" i="1"/>
  <c r="I187" i="4" l="1"/>
  <c r="J187" i="4" s="1"/>
  <c r="F192" i="4"/>
  <c r="G192" i="4" s="1"/>
  <c r="P309" i="5"/>
  <c r="L309" i="5"/>
  <c r="M309" i="5" s="1"/>
  <c r="O185" i="4"/>
  <c r="U308" i="5"/>
  <c r="V307" i="5"/>
  <c r="W307" i="5" s="1"/>
  <c r="X307" i="5"/>
  <c r="Y309" i="5"/>
  <c r="L186" i="4"/>
  <c r="M186" i="4" s="1"/>
  <c r="Q184" i="4"/>
  <c r="I311" i="5"/>
  <c r="J310" i="5"/>
  <c r="K310" i="5"/>
  <c r="F313" i="5"/>
  <c r="G312" i="5"/>
  <c r="J284" i="1"/>
  <c r="N314" i="1"/>
  <c r="Q313" i="1"/>
  <c r="O313" i="1"/>
  <c r="K283" i="1"/>
  <c r="P283" i="1" s="1"/>
  <c r="H285" i="1"/>
  <c r="I285" i="1" s="1"/>
  <c r="R284" i="1"/>
  <c r="F285" i="1"/>
  <c r="L284" i="1"/>
  <c r="G284" i="1"/>
  <c r="K284" i="1" s="1"/>
  <c r="P284" i="1" s="1"/>
  <c r="P185" i="4" l="1"/>
  <c r="Q185" i="4"/>
  <c r="I188" i="4"/>
  <c r="J188" i="4" s="1"/>
  <c r="F193" i="4"/>
  <c r="I312" i="5"/>
  <c r="J311" i="5"/>
  <c r="K311" i="5"/>
  <c r="O186" i="4"/>
  <c r="U309" i="5"/>
  <c r="V308" i="5"/>
  <c r="W308" i="5" s="1"/>
  <c r="X308" i="5"/>
  <c r="L310" i="5"/>
  <c r="M310" i="5" s="1"/>
  <c r="P310" i="5"/>
  <c r="L187" i="4"/>
  <c r="M187" i="4" s="1"/>
  <c r="F314" i="5"/>
  <c r="G313" i="5"/>
  <c r="Y310" i="5"/>
  <c r="J285" i="1"/>
  <c r="Q314" i="1"/>
  <c r="N315" i="1"/>
  <c r="O314" i="1"/>
  <c r="F286" i="1"/>
  <c r="L285" i="1"/>
  <c r="H286" i="1"/>
  <c r="I286" i="1" s="1"/>
  <c r="R285" i="1"/>
  <c r="G285" i="1"/>
  <c r="P186" i="4" l="1"/>
  <c r="O187" i="4"/>
  <c r="Y311" i="5"/>
  <c r="G193" i="4"/>
  <c r="Q186" i="4"/>
  <c r="P187" i="4"/>
  <c r="I189" i="4"/>
  <c r="J189" i="4" s="1"/>
  <c r="F315" i="5"/>
  <c r="G314" i="5"/>
  <c r="U310" i="5"/>
  <c r="V309" i="5"/>
  <c r="W309" i="5" s="1"/>
  <c r="X309" i="5"/>
  <c r="L311" i="5"/>
  <c r="M311" i="5" s="1"/>
  <c r="P311" i="5"/>
  <c r="I313" i="5"/>
  <c r="J312" i="5"/>
  <c r="K312" i="5"/>
  <c r="L188" i="4"/>
  <c r="M188" i="4" s="1"/>
  <c r="J286" i="1"/>
  <c r="K285" i="1"/>
  <c r="P285" i="1" s="1"/>
  <c r="H287" i="1"/>
  <c r="I287" i="1" s="1"/>
  <c r="R286" i="1"/>
  <c r="F287" i="1"/>
  <c r="L286" i="1"/>
  <c r="G286" i="1"/>
  <c r="K286" i="1" s="1"/>
  <c r="P286" i="1" s="1"/>
  <c r="N316" i="1"/>
  <c r="Q315" i="1"/>
  <c r="O315" i="1"/>
  <c r="L312" i="5" l="1"/>
  <c r="M312" i="5" s="1"/>
  <c r="P312" i="5"/>
  <c r="Q187" i="4"/>
  <c r="L189" i="4"/>
  <c r="M189" i="4" s="1"/>
  <c r="Y312" i="5"/>
  <c r="U311" i="5"/>
  <c r="V310" i="5"/>
  <c r="W310" i="5" s="1"/>
  <c r="X310" i="5"/>
  <c r="F316" i="5"/>
  <c r="G315" i="5"/>
  <c r="F194" i="4"/>
  <c r="G194" i="4" s="1"/>
  <c r="I190" i="4"/>
  <c r="O188" i="4"/>
  <c r="P188" i="4" s="1"/>
  <c r="I314" i="5"/>
  <c r="J313" i="5"/>
  <c r="K313" i="5"/>
  <c r="J287" i="1"/>
  <c r="Q316" i="1"/>
  <c r="N317" i="1"/>
  <c r="O316" i="1"/>
  <c r="F288" i="1"/>
  <c r="L287" i="1"/>
  <c r="H288" i="1"/>
  <c r="I288" i="1" s="1"/>
  <c r="R287" i="1"/>
  <c r="G287" i="1"/>
  <c r="Q188" i="4" l="1"/>
  <c r="F195" i="4"/>
  <c r="G195" i="4" s="1"/>
  <c r="P313" i="5"/>
  <c r="L313" i="5"/>
  <c r="M313" i="5" s="1"/>
  <c r="U312" i="5"/>
  <c r="V311" i="5"/>
  <c r="W311" i="5" s="1"/>
  <c r="X311" i="5"/>
  <c r="Y313" i="5"/>
  <c r="L190" i="4"/>
  <c r="M190" i="4" s="1"/>
  <c r="F317" i="5"/>
  <c r="G316" i="5"/>
  <c r="O189" i="4"/>
  <c r="P189" i="4" s="1"/>
  <c r="I315" i="5"/>
  <c r="J314" i="5"/>
  <c r="K314" i="5"/>
  <c r="J190" i="4"/>
  <c r="J288" i="1"/>
  <c r="M318" i="1"/>
  <c r="N318" i="1" s="1"/>
  <c r="Q317" i="1"/>
  <c r="O317" i="1"/>
  <c r="K287" i="1"/>
  <c r="P287" i="1" s="1"/>
  <c r="H289" i="1"/>
  <c r="I289" i="1" s="1"/>
  <c r="R288" i="1"/>
  <c r="F289" i="1"/>
  <c r="L288" i="1"/>
  <c r="G288" i="1"/>
  <c r="K288" i="1" s="1"/>
  <c r="P288" i="1" s="1"/>
  <c r="Q189" i="4" l="1"/>
  <c r="Y314" i="5"/>
  <c r="I191" i="4"/>
  <c r="F318" i="5"/>
  <c r="G317" i="5"/>
  <c r="U313" i="5"/>
  <c r="V312" i="5"/>
  <c r="W312" i="5" s="1"/>
  <c r="X312" i="5"/>
  <c r="F196" i="4"/>
  <c r="L314" i="5"/>
  <c r="M314" i="5" s="1"/>
  <c r="P314" i="5"/>
  <c r="I316" i="5"/>
  <c r="J315" i="5"/>
  <c r="K315" i="5"/>
  <c r="O190" i="4"/>
  <c r="P190" i="4" s="1"/>
  <c r="I290" i="1"/>
  <c r="J289" i="1"/>
  <c r="Q318" i="1"/>
  <c r="M319" i="1"/>
  <c r="N319" i="1" s="1"/>
  <c r="O318" i="1"/>
  <c r="F290" i="1"/>
  <c r="L289" i="1"/>
  <c r="H290" i="1"/>
  <c r="R289" i="1"/>
  <c r="G289" i="1"/>
  <c r="K289" i="1" s="1"/>
  <c r="P289" i="1" s="1"/>
  <c r="Q190" i="4" l="1"/>
  <c r="I317" i="5"/>
  <c r="J316" i="5"/>
  <c r="K316" i="5"/>
  <c r="L191" i="4"/>
  <c r="M191" i="4" s="1"/>
  <c r="J191" i="4"/>
  <c r="F319" i="5"/>
  <c r="G318" i="5"/>
  <c r="P315" i="5"/>
  <c r="L315" i="5"/>
  <c r="M315" i="5" s="1"/>
  <c r="Y315" i="5"/>
  <c r="G196" i="4"/>
  <c r="U314" i="5"/>
  <c r="V313" i="5"/>
  <c r="W313" i="5" s="1"/>
  <c r="X313" i="5"/>
  <c r="N320" i="1"/>
  <c r="Q319" i="1"/>
  <c r="O319" i="1"/>
  <c r="H291" i="1"/>
  <c r="I291" i="1" s="1"/>
  <c r="R290" i="1"/>
  <c r="F291" i="1"/>
  <c r="L290" i="1"/>
  <c r="G290" i="1"/>
  <c r="J290" i="1"/>
  <c r="K290" i="1" l="1"/>
  <c r="P290" i="1" s="1"/>
  <c r="O191" i="4"/>
  <c r="P191" i="4" s="1"/>
  <c r="Q191" i="4" s="1"/>
  <c r="U315" i="5"/>
  <c r="V314" i="5"/>
  <c r="W314" i="5" s="1"/>
  <c r="X314" i="5"/>
  <c r="F197" i="4"/>
  <c r="G197" i="4" s="1"/>
  <c r="I192" i="4"/>
  <c r="J192" i="4" s="1"/>
  <c r="P316" i="5"/>
  <c r="L316" i="5"/>
  <c r="M316" i="5" s="1"/>
  <c r="I318" i="5"/>
  <c r="J317" i="5"/>
  <c r="K317" i="5"/>
  <c r="F320" i="5"/>
  <c r="G319" i="5"/>
  <c r="Y316" i="5"/>
  <c r="J291" i="1"/>
  <c r="N321" i="1"/>
  <c r="Q320" i="1"/>
  <c r="O320" i="1"/>
  <c r="H292" i="1"/>
  <c r="I292" i="1" s="1"/>
  <c r="R291" i="1"/>
  <c r="F292" i="1"/>
  <c r="L291" i="1"/>
  <c r="G291" i="1"/>
  <c r="I193" i="4" l="1"/>
  <c r="J193" i="4"/>
  <c r="F321" i="5"/>
  <c r="G320" i="5"/>
  <c r="F198" i="4"/>
  <c r="G198" i="4"/>
  <c r="U316" i="5"/>
  <c r="V315" i="5"/>
  <c r="W315" i="5" s="1"/>
  <c r="X315" i="5"/>
  <c r="P317" i="5"/>
  <c r="L317" i="5"/>
  <c r="M317" i="5" s="1"/>
  <c r="I319" i="5"/>
  <c r="J318" i="5"/>
  <c r="K318" i="5"/>
  <c r="Y317" i="5"/>
  <c r="L192" i="4"/>
  <c r="M192" i="4" s="1"/>
  <c r="J292" i="1"/>
  <c r="F293" i="1"/>
  <c r="L292" i="1"/>
  <c r="H293" i="1"/>
  <c r="I293" i="1" s="1"/>
  <c r="R292" i="1"/>
  <c r="G292" i="1"/>
  <c r="K291" i="1"/>
  <c r="P291" i="1" s="1"/>
  <c r="N322" i="1"/>
  <c r="Q321" i="1"/>
  <c r="O321" i="1"/>
  <c r="Y318" i="5" l="1"/>
  <c r="F199" i="4"/>
  <c r="G199" i="4" s="1"/>
  <c r="O192" i="4"/>
  <c r="P192" i="4" s="1"/>
  <c r="L318" i="5"/>
  <c r="M318" i="5" s="1"/>
  <c r="P318" i="5"/>
  <c r="I320" i="5"/>
  <c r="J319" i="5"/>
  <c r="K319" i="5"/>
  <c r="I194" i="4"/>
  <c r="U317" i="5"/>
  <c r="V316" i="5"/>
  <c r="W316" i="5" s="1"/>
  <c r="X316" i="5"/>
  <c r="F322" i="5"/>
  <c r="G321" i="5"/>
  <c r="L193" i="4"/>
  <c r="O193" i="4" s="1"/>
  <c r="J293" i="1"/>
  <c r="N323" i="1"/>
  <c r="O322" i="1"/>
  <c r="K292" i="1"/>
  <c r="P292" i="1" s="1"/>
  <c r="H294" i="1"/>
  <c r="I294" i="1" s="1"/>
  <c r="R293" i="1"/>
  <c r="F294" i="1"/>
  <c r="L293" i="1"/>
  <c r="G293" i="1"/>
  <c r="M193" i="4" l="1"/>
  <c r="L194" i="4"/>
  <c r="O194" i="4" s="1"/>
  <c r="R194" i="4" s="1"/>
  <c r="F200" i="4"/>
  <c r="G200" i="4" s="1"/>
  <c r="J194" i="4"/>
  <c r="Y319" i="5"/>
  <c r="F323" i="5"/>
  <c r="G322" i="5"/>
  <c r="U318" i="5"/>
  <c r="V317" i="5"/>
  <c r="W317" i="5" s="1"/>
  <c r="X317" i="5"/>
  <c r="I321" i="5"/>
  <c r="J320" i="5"/>
  <c r="K320" i="5"/>
  <c r="P193" i="4"/>
  <c r="Q192" i="4"/>
  <c r="L319" i="5"/>
  <c r="M319" i="5" s="1"/>
  <c r="P319" i="5"/>
  <c r="J294" i="1"/>
  <c r="N324" i="1"/>
  <c r="O323" i="1"/>
  <c r="F295" i="1"/>
  <c r="L294" i="1"/>
  <c r="H295" i="1"/>
  <c r="I295" i="1" s="1"/>
  <c r="R294" i="1"/>
  <c r="G294" i="1"/>
  <c r="K294" i="1" s="1"/>
  <c r="P294" i="1" s="1"/>
  <c r="K293" i="1"/>
  <c r="P293" i="1" s="1"/>
  <c r="T194" i="4" l="1"/>
  <c r="M194" i="4"/>
  <c r="F201" i="4"/>
  <c r="U319" i="5"/>
  <c r="V318" i="5"/>
  <c r="W318" i="5" s="1"/>
  <c r="X318" i="5"/>
  <c r="I195" i="4"/>
  <c r="Y320" i="5"/>
  <c r="P320" i="5"/>
  <c r="L320" i="5"/>
  <c r="M320" i="5" s="1"/>
  <c r="F324" i="5"/>
  <c r="G323" i="5"/>
  <c r="P194" i="4"/>
  <c r="Q193" i="4"/>
  <c r="I322" i="5"/>
  <c r="J321" i="5"/>
  <c r="K321" i="5"/>
  <c r="J295" i="1"/>
  <c r="N325" i="1"/>
  <c r="O324" i="1"/>
  <c r="H296" i="1"/>
  <c r="I296" i="1" s="1"/>
  <c r="R295" i="1"/>
  <c r="F296" i="1"/>
  <c r="L295" i="1"/>
  <c r="G295" i="1"/>
  <c r="K295" i="1" s="1"/>
  <c r="P295" i="1" s="1"/>
  <c r="U320" i="5" l="1"/>
  <c r="V319" i="5"/>
  <c r="W319" i="5" s="1"/>
  <c r="X319" i="5"/>
  <c r="P321" i="5"/>
  <c r="L321" i="5"/>
  <c r="M321" i="5" s="1"/>
  <c r="Q194" i="4"/>
  <c r="L195" i="4"/>
  <c r="M195" i="4" s="1"/>
  <c r="Y321" i="5"/>
  <c r="F325" i="5"/>
  <c r="G324" i="5"/>
  <c r="I323" i="5"/>
  <c r="J322" i="5"/>
  <c r="K322" i="5"/>
  <c r="J195" i="4"/>
  <c r="G201" i="4"/>
  <c r="J296" i="1"/>
  <c r="N326" i="1"/>
  <c r="O325" i="1"/>
  <c r="F297" i="1"/>
  <c r="L296" i="1"/>
  <c r="H297" i="1"/>
  <c r="I297" i="1" s="1"/>
  <c r="R296" i="1"/>
  <c r="G296" i="1"/>
  <c r="K296" i="1" l="1"/>
  <c r="P296" i="1" s="1"/>
  <c r="I324" i="5"/>
  <c r="J323" i="5"/>
  <c r="K323" i="5"/>
  <c r="F326" i="5"/>
  <c r="G325" i="5"/>
  <c r="F202" i="4"/>
  <c r="I196" i="4"/>
  <c r="L322" i="5"/>
  <c r="M322" i="5" s="1"/>
  <c r="P322" i="5"/>
  <c r="U321" i="5"/>
  <c r="V320" i="5"/>
  <c r="W320" i="5" s="1"/>
  <c r="X320" i="5"/>
  <c r="Y322" i="5"/>
  <c r="O195" i="4"/>
  <c r="J297" i="1"/>
  <c r="N327" i="1"/>
  <c r="O326" i="1"/>
  <c r="H298" i="1"/>
  <c r="I298" i="1" s="1"/>
  <c r="R297" i="1"/>
  <c r="F298" i="1"/>
  <c r="L297" i="1"/>
  <c r="G297" i="1"/>
  <c r="P195" i="4" l="1"/>
  <c r="K297" i="1"/>
  <c r="P297" i="1" s="1"/>
  <c r="L196" i="4"/>
  <c r="M196" i="4" s="1"/>
  <c r="Y323" i="5"/>
  <c r="Q195" i="4"/>
  <c r="J196" i="4"/>
  <c r="F327" i="5"/>
  <c r="G326" i="5"/>
  <c r="I325" i="5"/>
  <c r="J324" i="5"/>
  <c r="K324" i="5"/>
  <c r="U322" i="5"/>
  <c r="V321" i="5"/>
  <c r="W321" i="5" s="1"/>
  <c r="X321" i="5"/>
  <c r="G202" i="4"/>
  <c r="P323" i="5"/>
  <c r="L323" i="5"/>
  <c r="M323" i="5" s="1"/>
  <c r="J298" i="1"/>
  <c r="N328" i="1"/>
  <c r="O327" i="1"/>
  <c r="F299" i="1"/>
  <c r="L298" i="1"/>
  <c r="H299" i="1"/>
  <c r="I299" i="1" s="1"/>
  <c r="R298" i="1"/>
  <c r="G298" i="1"/>
  <c r="K298" i="1" s="1"/>
  <c r="P298" i="1" s="1"/>
  <c r="F328" i="5" l="1"/>
  <c r="G327" i="5"/>
  <c r="O196" i="4"/>
  <c r="P324" i="5"/>
  <c r="L324" i="5"/>
  <c r="M324" i="5" s="1"/>
  <c r="Y324" i="5"/>
  <c r="I197" i="4"/>
  <c r="J197" i="4"/>
  <c r="F203" i="4"/>
  <c r="G203" i="4" s="1"/>
  <c r="U323" i="5"/>
  <c r="V322" i="5"/>
  <c r="W322" i="5" s="1"/>
  <c r="X322" i="5"/>
  <c r="I326" i="5"/>
  <c r="J325" i="5"/>
  <c r="K325" i="5"/>
  <c r="J299" i="1"/>
  <c r="N329" i="1"/>
  <c r="O328" i="1"/>
  <c r="H300" i="1"/>
  <c r="I300" i="1" s="1"/>
  <c r="R299" i="1"/>
  <c r="F300" i="1"/>
  <c r="L299" i="1"/>
  <c r="G299" i="1"/>
  <c r="K299" i="1" s="1"/>
  <c r="P299" i="1" s="1"/>
  <c r="P196" i="4" l="1"/>
  <c r="Y325" i="5"/>
  <c r="F204" i="4"/>
  <c r="Q196" i="4"/>
  <c r="P325" i="5"/>
  <c r="L325" i="5"/>
  <c r="M325" i="5" s="1"/>
  <c r="L197" i="4"/>
  <c r="M197" i="4" s="1"/>
  <c r="I327" i="5"/>
  <c r="J326" i="5"/>
  <c r="K326" i="5"/>
  <c r="U324" i="5"/>
  <c r="V323" i="5"/>
  <c r="W323" i="5" s="1"/>
  <c r="X323" i="5"/>
  <c r="I198" i="4"/>
  <c r="F329" i="5"/>
  <c r="G328" i="5"/>
  <c r="J300" i="1"/>
  <c r="N330" i="1"/>
  <c r="O329" i="1"/>
  <c r="F301" i="1"/>
  <c r="L300" i="1"/>
  <c r="H301" i="1"/>
  <c r="I301" i="1" s="1"/>
  <c r="R300" i="1"/>
  <c r="G300" i="1"/>
  <c r="K300" i="1" l="1"/>
  <c r="P300" i="1" s="1"/>
  <c r="L198" i="4"/>
  <c r="O198" i="4" s="1"/>
  <c r="U325" i="5"/>
  <c r="V324" i="5"/>
  <c r="W324" i="5" s="1"/>
  <c r="X324" i="5"/>
  <c r="Y326" i="5"/>
  <c r="G204" i="4"/>
  <c r="F330" i="5"/>
  <c r="G329" i="5"/>
  <c r="J198" i="4"/>
  <c r="I328" i="5"/>
  <c r="J327" i="5"/>
  <c r="K327" i="5"/>
  <c r="M198" i="4"/>
  <c r="L326" i="5"/>
  <c r="M326" i="5" s="1"/>
  <c r="P326" i="5"/>
  <c r="O197" i="4"/>
  <c r="J301" i="1"/>
  <c r="N331" i="1"/>
  <c r="O331" i="1" s="1"/>
  <c r="O330" i="1"/>
  <c r="H302" i="1"/>
  <c r="I302" i="1" s="1"/>
  <c r="R301" i="1"/>
  <c r="F302" i="1"/>
  <c r="L301" i="1"/>
  <c r="G301" i="1"/>
  <c r="K301" i="1" s="1"/>
  <c r="P301" i="1" s="1"/>
  <c r="P197" i="4" l="1"/>
  <c r="I329" i="5"/>
  <c r="J328" i="5"/>
  <c r="K328" i="5"/>
  <c r="F331" i="5"/>
  <c r="G330" i="5"/>
  <c r="F205" i="4"/>
  <c r="P198" i="4"/>
  <c r="Q197" i="4"/>
  <c r="L327" i="5"/>
  <c r="M327" i="5" s="1"/>
  <c r="P327" i="5"/>
  <c r="I199" i="4"/>
  <c r="U326" i="5"/>
  <c r="V325" i="5"/>
  <c r="W325" i="5" s="1"/>
  <c r="X325" i="5"/>
  <c r="Y327" i="5"/>
  <c r="J302" i="1"/>
  <c r="F303" i="1"/>
  <c r="L302" i="1"/>
  <c r="H303" i="1"/>
  <c r="I303" i="1" s="1"/>
  <c r="R302" i="1"/>
  <c r="G302" i="1"/>
  <c r="Y328" i="5" l="1"/>
  <c r="Q198" i="4"/>
  <c r="L199" i="4"/>
  <c r="M199" i="4" s="1"/>
  <c r="I330" i="5"/>
  <c r="J329" i="5"/>
  <c r="K329" i="5"/>
  <c r="J199" i="4"/>
  <c r="U327" i="5"/>
  <c r="V326" i="5"/>
  <c r="W326" i="5" s="1"/>
  <c r="X326" i="5"/>
  <c r="G205" i="4"/>
  <c r="F332" i="5"/>
  <c r="G331" i="5"/>
  <c r="L328" i="5"/>
  <c r="M328" i="5" s="1"/>
  <c r="P328" i="5"/>
  <c r="J303" i="1"/>
  <c r="K302" i="1"/>
  <c r="P302" i="1" s="1"/>
  <c r="H304" i="1"/>
  <c r="I304" i="1" s="1"/>
  <c r="R303" i="1"/>
  <c r="F304" i="1"/>
  <c r="L303" i="1"/>
  <c r="G303" i="1"/>
  <c r="K303" i="1" s="1"/>
  <c r="P303" i="1" s="1"/>
  <c r="F206" i="4" l="1"/>
  <c r="G206" i="4" s="1"/>
  <c r="I200" i="4"/>
  <c r="J200" i="4" s="1"/>
  <c r="F333" i="5"/>
  <c r="G332" i="5"/>
  <c r="P329" i="5"/>
  <c r="L329" i="5"/>
  <c r="M329" i="5" s="1"/>
  <c r="U328" i="5"/>
  <c r="V327" i="5"/>
  <c r="W327" i="5" s="1"/>
  <c r="X327" i="5"/>
  <c r="Y329" i="5"/>
  <c r="I331" i="5"/>
  <c r="J330" i="5"/>
  <c r="K330" i="5"/>
  <c r="O199" i="4"/>
  <c r="J304" i="1"/>
  <c r="F305" i="1"/>
  <c r="L304" i="1"/>
  <c r="H305" i="1"/>
  <c r="I305" i="1" s="1"/>
  <c r="R304" i="1"/>
  <c r="G304" i="1"/>
  <c r="P199" i="4" l="1"/>
  <c r="F207" i="4"/>
  <c r="Q199" i="4"/>
  <c r="L330" i="5"/>
  <c r="M330" i="5" s="1"/>
  <c r="P330" i="5"/>
  <c r="L200" i="4"/>
  <c r="M200" i="4" s="1"/>
  <c r="I332" i="5"/>
  <c r="J331" i="5"/>
  <c r="K331" i="5"/>
  <c r="I201" i="4"/>
  <c r="J201" i="4" s="1"/>
  <c r="F334" i="5"/>
  <c r="G333" i="5"/>
  <c r="Y330" i="5"/>
  <c r="U329" i="5"/>
  <c r="V328" i="5"/>
  <c r="W328" i="5" s="1"/>
  <c r="X328" i="5"/>
  <c r="J305" i="1"/>
  <c r="F306" i="1"/>
  <c r="R305" i="1"/>
  <c r="H306" i="1"/>
  <c r="I306" i="1" s="1"/>
  <c r="L305" i="1"/>
  <c r="G305" i="1"/>
  <c r="K304" i="1"/>
  <c r="P304" i="1" s="1"/>
  <c r="U330" i="5" l="1"/>
  <c r="V329" i="5"/>
  <c r="W329" i="5" s="1"/>
  <c r="X329" i="5"/>
  <c r="F335" i="5"/>
  <c r="G334" i="5"/>
  <c r="P331" i="5"/>
  <c r="L331" i="5"/>
  <c r="M331" i="5" s="1"/>
  <c r="Y331" i="5"/>
  <c r="O200" i="4"/>
  <c r="I202" i="4"/>
  <c r="J202" i="4" s="1"/>
  <c r="L201" i="4"/>
  <c r="O201" i="4" s="1"/>
  <c r="I333" i="5"/>
  <c r="J332" i="5"/>
  <c r="K332" i="5"/>
  <c r="G207" i="4"/>
  <c r="J306" i="1"/>
  <c r="K305" i="1"/>
  <c r="P305" i="1" s="1"/>
  <c r="F307" i="1"/>
  <c r="R306" i="1"/>
  <c r="L306" i="1"/>
  <c r="H307" i="1"/>
  <c r="I307" i="1" s="1"/>
  <c r="G306" i="1"/>
  <c r="P200" i="4" l="1"/>
  <c r="I203" i="4"/>
  <c r="P201" i="4"/>
  <c r="Q200" i="4"/>
  <c r="P332" i="5"/>
  <c r="L332" i="5"/>
  <c r="M332" i="5" s="1"/>
  <c r="U331" i="5"/>
  <c r="V330" i="5"/>
  <c r="W330" i="5" s="1"/>
  <c r="X330" i="5"/>
  <c r="F208" i="4"/>
  <c r="L202" i="4"/>
  <c r="O202" i="4" s="1"/>
  <c r="I334" i="5"/>
  <c r="J333" i="5"/>
  <c r="K333" i="5"/>
  <c r="M201" i="4"/>
  <c r="M202" i="4" s="1"/>
  <c r="Y332" i="5"/>
  <c r="F336" i="5"/>
  <c r="G335" i="5"/>
  <c r="J307" i="1"/>
  <c r="K306" i="1"/>
  <c r="P306" i="1" s="1"/>
  <c r="H308" i="1"/>
  <c r="I308" i="1" s="1"/>
  <c r="R307" i="1"/>
  <c r="F308" i="1"/>
  <c r="L307" i="1"/>
  <c r="G307" i="1"/>
  <c r="K307" i="1" s="1"/>
  <c r="P307" i="1" s="1"/>
  <c r="I335" i="5" l="1"/>
  <c r="J334" i="5"/>
  <c r="K334" i="5"/>
  <c r="L203" i="4"/>
  <c r="O203" i="4" s="1"/>
  <c r="F337" i="5"/>
  <c r="G336" i="5"/>
  <c r="U332" i="5"/>
  <c r="V331" i="5"/>
  <c r="W331" i="5" s="1"/>
  <c r="X331" i="5"/>
  <c r="P333" i="5"/>
  <c r="L333" i="5"/>
  <c r="M333" i="5" s="1"/>
  <c r="G208" i="4"/>
  <c r="P202" i="4"/>
  <c r="Q201" i="4"/>
  <c r="Y333" i="5"/>
  <c r="J203" i="4"/>
  <c r="J308" i="1"/>
  <c r="F309" i="1"/>
  <c r="L308" i="1"/>
  <c r="H309" i="1"/>
  <c r="I309" i="1" s="1"/>
  <c r="R308" i="1"/>
  <c r="G308" i="1"/>
  <c r="I204" i="4" l="1"/>
  <c r="U333" i="5"/>
  <c r="V332" i="5"/>
  <c r="W332" i="5" s="1"/>
  <c r="X332" i="5"/>
  <c r="Y334" i="5"/>
  <c r="F338" i="5"/>
  <c r="G337" i="5"/>
  <c r="M203" i="4"/>
  <c r="I336" i="5"/>
  <c r="J335" i="5"/>
  <c r="K335" i="5"/>
  <c r="Q202" i="4"/>
  <c r="P203" i="4"/>
  <c r="F209" i="4"/>
  <c r="L334" i="5"/>
  <c r="M334" i="5" s="1"/>
  <c r="P334" i="5"/>
  <c r="J309" i="1"/>
  <c r="H310" i="1"/>
  <c r="I310" i="1" s="1"/>
  <c r="R309" i="1"/>
  <c r="F310" i="1"/>
  <c r="L309" i="1"/>
  <c r="G309" i="1"/>
  <c r="K308" i="1"/>
  <c r="P308" i="1" s="1"/>
  <c r="I337" i="5" l="1"/>
  <c r="J336" i="5"/>
  <c r="K336" i="5"/>
  <c r="P335" i="5"/>
  <c r="L335" i="5"/>
  <c r="M335" i="5" s="1"/>
  <c r="M204" i="4"/>
  <c r="F339" i="5"/>
  <c r="G338" i="5"/>
  <c r="L204" i="4"/>
  <c r="O204" i="4" s="1"/>
  <c r="P204" i="4" s="1"/>
  <c r="U334" i="5"/>
  <c r="V333" i="5"/>
  <c r="W333" i="5" s="1"/>
  <c r="X333" i="5"/>
  <c r="G209" i="4"/>
  <c r="Q203" i="4"/>
  <c r="Y335" i="5"/>
  <c r="J204" i="4"/>
  <c r="J310" i="1"/>
  <c r="F311" i="1"/>
  <c r="L310" i="1"/>
  <c r="R310" i="1"/>
  <c r="H311" i="1"/>
  <c r="I311" i="1" s="1"/>
  <c r="G310" i="1"/>
  <c r="K309" i="1"/>
  <c r="P309" i="1" s="1"/>
  <c r="Q204" i="4" l="1"/>
  <c r="I205" i="4"/>
  <c r="J205" i="4" s="1"/>
  <c r="Y336" i="5"/>
  <c r="U335" i="5"/>
  <c r="V334" i="5"/>
  <c r="W334" i="5" s="1"/>
  <c r="X334" i="5"/>
  <c r="F340" i="5"/>
  <c r="G339" i="5"/>
  <c r="F210" i="4"/>
  <c r="G210" i="4" s="1"/>
  <c r="L336" i="5"/>
  <c r="M336" i="5" s="1"/>
  <c r="P336" i="5"/>
  <c r="I338" i="5"/>
  <c r="J337" i="5"/>
  <c r="K337" i="5"/>
  <c r="J311" i="1"/>
  <c r="H312" i="1"/>
  <c r="I312" i="1" s="1"/>
  <c r="R311" i="1"/>
  <c r="F312" i="1"/>
  <c r="L311" i="1"/>
  <c r="G311" i="1"/>
  <c r="K310" i="1"/>
  <c r="P310" i="1" s="1"/>
  <c r="I339" i="5" l="1"/>
  <c r="J338" i="5"/>
  <c r="K338" i="5"/>
  <c r="I206" i="4"/>
  <c r="L337" i="5"/>
  <c r="M337" i="5" s="1"/>
  <c r="P337" i="5"/>
  <c r="F341" i="5"/>
  <c r="G340" i="5"/>
  <c r="L205" i="4"/>
  <c r="M205" i="4" s="1"/>
  <c r="F211" i="4"/>
  <c r="Y337" i="5"/>
  <c r="U336" i="5"/>
  <c r="V335" i="5"/>
  <c r="W335" i="5" s="1"/>
  <c r="X335" i="5"/>
  <c r="J312" i="1"/>
  <c r="F313" i="1"/>
  <c r="L312" i="1"/>
  <c r="H313" i="1"/>
  <c r="I313" i="1" s="1"/>
  <c r="R312" i="1"/>
  <c r="G312" i="1"/>
  <c r="K311" i="1"/>
  <c r="P311" i="1" s="1"/>
  <c r="U337" i="5" l="1"/>
  <c r="V336" i="5"/>
  <c r="W336" i="5" s="1"/>
  <c r="X336" i="5"/>
  <c r="G211" i="4"/>
  <c r="L206" i="4"/>
  <c r="O206" i="4" s="1"/>
  <c r="Y338" i="5"/>
  <c r="F342" i="5"/>
  <c r="G341" i="5"/>
  <c r="J206" i="4"/>
  <c r="I340" i="5"/>
  <c r="J339" i="5"/>
  <c r="K339" i="5"/>
  <c r="O205" i="4"/>
  <c r="P205" i="4" s="1"/>
  <c r="L338" i="5"/>
  <c r="M338" i="5" s="1"/>
  <c r="P338" i="5"/>
  <c r="J313" i="1"/>
  <c r="K312" i="1"/>
  <c r="P312" i="1" s="1"/>
  <c r="H314" i="1"/>
  <c r="I314" i="1" s="1"/>
  <c r="R313" i="1"/>
  <c r="F314" i="1"/>
  <c r="L313" i="1"/>
  <c r="G313" i="1"/>
  <c r="R206" i="4" l="1"/>
  <c r="P339" i="5"/>
  <c r="L339" i="5"/>
  <c r="M339" i="5" s="1"/>
  <c r="F212" i="4"/>
  <c r="J207" i="4"/>
  <c r="I207" i="4"/>
  <c r="Y339" i="5"/>
  <c r="F343" i="5"/>
  <c r="G342" i="5"/>
  <c r="U338" i="5"/>
  <c r="V337" i="5"/>
  <c r="W337" i="5" s="1"/>
  <c r="X337" i="5"/>
  <c r="P206" i="4"/>
  <c r="Q205" i="4"/>
  <c r="I341" i="5"/>
  <c r="J340" i="5"/>
  <c r="K340" i="5"/>
  <c r="M206" i="4"/>
  <c r="J314" i="1"/>
  <c r="F315" i="1"/>
  <c r="L314" i="1"/>
  <c r="R314" i="1"/>
  <c r="H315" i="1"/>
  <c r="I315" i="1" s="1"/>
  <c r="G314" i="1"/>
  <c r="K313" i="1"/>
  <c r="P313" i="1" s="1"/>
  <c r="T206" i="4" l="1"/>
  <c r="I342" i="5"/>
  <c r="J341" i="5"/>
  <c r="K341" i="5"/>
  <c r="F344" i="5"/>
  <c r="G343" i="5"/>
  <c r="L207" i="4"/>
  <c r="O207" i="4" s="1"/>
  <c r="Y340" i="5"/>
  <c r="Q206" i="4"/>
  <c r="G212" i="4"/>
  <c r="L340" i="5"/>
  <c r="M340" i="5" s="1"/>
  <c r="P340" i="5"/>
  <c r="U339" i="5"/>
  <c r="V338" i="5"/>
  <c r="W338" i="5" s="1"/>
  <c r="X338" i="5"/>
  <c r="I208" i="4"/>
  <c r="I316" i="1"/>
  <c r="J315" i="1"/>
  <c r="H316" i="1"/>
  <c r="R315" i="1"/>
  <c r="F316" i="1"/>
  <c r="L315" i="1"/>
  <c r="G315" i="1"/>
  <c r="K314" i="1"/>
  <c r="P314" i="1" s="1"/>
  <c r="P207" i="4" l="1"/>
  <c r="Q207" i="4" s="1"/>
  <c r="M207" i="4"/>
  <c r="L208" i="4"/>
  <c r="M208" i="4" s="1"/>
  <c r="F345" i="5"/>
  <c r="G344" i="5"/>
  <c r="L341" i="5"/>
  <c r="M341" i="5" s="1"/>
  <c r="P341" i="5"/>
  <c r="Y341" i="5"/>
  <c r="J208" i="4"/>
  <c r="U340" i="5"/>
  <c r="V339" i="5"/>
  <c r="W339" i="5" s="1"/>
  <c r="X339" i="5"/>
  <c r="F213" i="4"/>
  <c r="I343" i="5"/>
  <c r="J342" i="5"/>
  <c r="K342" i="5"/>
  <c r="J316" i="1"/>
  <c r="F317" i="1"/>
  <c r="L316" i="1"/>
  <c r="H317" i="1"/>
  <c r="I317" i="1" s="1"/>
  <c r="R316" i="1"/>
  <c r="G316" i="1"/>
  <c r="K315" i="1"/>
  <c r="P315" i="1" s="1"/>
  <c r="U341" i="5" l="1"/>
  <c r="V340" i="5"/>
  <c r="W340" i="5" s="1"/>
  <c r="X340" i="5"/>
  <c r="I209" i="4"/>
  <c r="J209" i="4" s="1"/>
  <c r="F346" i="5"/>
  <c r="G345" i="5"/>
  <c r="P342" i="5"/>
  <c r="L342" i="5"/>
  <c r="M342" i="5" s="1"/>
  <c r="O208" i="4"/>
  <c r="Y342" i="5"/>
  <c r="I344" i="5"/>
  <c r="J343" i="5"/>
  <c r="K343" i="5"/>
  <c r="G213" i="4"/>
  <c r="J317" i="1"/>
  <c r="K316" i="1"/>
  <c r="P316" i="1" s="1"/>
  <c r="H318" i="1"/>
  <c r="I318" i="1" s="1"/>
  <c r="R317" i="1"/>
  <c r="F318" i="1"/>
  <c r="L317" i="1"/>
  <c r="G317" i="1"/>
  <c r="P208" i="4" l="1"/>
  <c r="Y343" i="5"/>
  <c r="L209" i="4"/>
  <c r="M209" i="4" s="1"/>
  <c r="U342" i="5"/>
  <c r="V341" i="5"/>
  <c r="W341" i="5" s="1"/>
  <c r="X341" i="5"/>
  <c r="I345" i="5"/>
  <c r="J344" i="5"/>
  <c r="K344" i="5"/>
  <c r="Q208" i="4"/>
  <c r="J210" i="4"/>
  <c r="I210" i="4"/>
  <c r="F214" i="4"/>
  <c r="G214" i="4" s="1"/>
  <c r="P343" i="5"/>
  <c r="L343" i="5"/>
  <c r="M343" i="5" s="1"/>
  <c r="F347" i="5"/>
  <c r="G346" i="5"/>
  <c r="J318" i="1"/>
  <c r="K317" i="1"/>
  <c r="P317" i="1" s="1"/>
  <c r="F319" i="1"/>
  <c r="L318" i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R318" i="1"/>
  <c r="G318" i="1"/>
  <c r="F215" i="4" l="1"/>
  <c r="Y344" i="5"/>
  <c r="U343" i="5"/>
  <c r="V342" i="5"/>
  <c r="W342" i="5" s="1"/>
  <c r="X342" i="5"/>
  <c r="I211" i="4"/>
  <c r="O209" i="4"/>
  <c r="F348" i="5"/>
  <c r="G347" i="5"/>
  <c r="L210" i="4"/>
  <c r="M210" i="4" s="1"/>
  <c r="L344" i="5"/>
  <c r="M344" i="5" s="1"/>
  <c r="P344" i="5"/>
  <c r="I346" i="5"/>
  <c r="J345" i="5"/>
  <c r="K345" i="5"/>
  <c r="I319" i="1"/>
  <c r="R319" i="1" s="1"/>
  <c r="K318" i="1"/>
  <c r="P318" i="1" s="1"/>
  <c r="F320" i="1"/>
  <c r="G319" i="1"/>
  <c r="P209" i="4" l="1"/>
  <c r="L319" i="1"/>
  <c r="P345" i="5"/>
  <c r="L345" i="5"/>
  <c r="M345" i="5" s="1"/>
  <c r="Y345" i="5"/>
  <c r="F349" i="5"/>
  <c r="G348" i="5"/>
  <c r="I347" i="5"/>
  <c r="J346" i="5"/>
  <c r="K346" i="5"/>
  <c r="G215" i="4"/>
  <c r="Q209" i="4"/>
  <c r="U344" i="5"/>
  <c r="V343" i="5"/>
  <c r="W343" i="5" s="1"/>
  <c r="X343" i="5"/>
  <c r="L211" i="4"/>
  <c r="M211" i="4" s="1"/>
  <c r="O210" i="4"/>
  <c r="P210" i="4" s="1"/>
  <c r="J211" i="4"/>
  <c r="F321" i="1"/>
  <c r="G320" i="1"/>
  <c r="I320" i="1"/>
  <c r="J319" i="1"/>
  <c r="K319" i="1" s="1"/>
  <c r="P319" i="1" s="1"/>
  <c r="Q210" i="4" l="1"/>
  <c r="U345" i="5"/>
  <c r="V344" i="5"/>
  <c r="W344" i="5" s="1"/>
  <c r="X344" i="5"/>
  <c r="P346" i="5"/>
  <c r="L346" i="5"/>
  <c r="M346" i="5" s="1"/>
  <c r="F350" i="5"/>
  <c r="G349" i="5"/>
  <c r="O211" i="4"/>
  <c r="P211" i="4" s="1"/>
  <c r="Y346" i="5"/>
  <c r="J212" i="4"/>
  <c r="I212" i="4"/>
  <c r="F216" i="4"/>
  <c r="I348" i="5"/>
  <c r="J347" i="5"/>
  <c r="K347" i="5"/>
  <c r="L321" i="1"/>
  <c r="F322" i="1"/>
  <c r="G321" i="1"/>
  <c r="I321" i="1"/>
  <c r="J320" i="1"/>
  <c r="K320" i="1" s="1"/>
  <c r="P320" i="1" s="1"/>
  <c r="L320" i="1"/>
  <c r="Q211" i="4" l="1"/>
  <c r="I213" i="4"/>
  <c r="J213" i="4"/>
  <c r="G216" i="4"/>
  <c r="P347" i="5"/>
  <c r="L347" i="5"/>
  <c r="M347" i="5" s="1"/>
  <c r="Y347" i="5"/>
  <c r="I349" i="5"/>
  <c r="J348" i="5"/>
  <c r="K348" i="5"/>
  <c r="L212" i="4"/>
  <c r="M212" i="4" s="1"/>
  <c r="F351" i="5"/>
  <c r="G350" i="5"/>
  <c r="U346" i="5"/>
  <c r="V345" i="5"/>
  <c r="W345" i="5" s="1"/>
  <c r="X345" i="5"/>
  <c r="F323" i="1"/>
  <c r="L322" i="1"/>
  <c r="G322" i="1"/>
  <c r="I322" i="1"/>
  <c r="J321" i="1"/>
  <c r="K321" i="1" s="1"/>
  <c r="P321" i="1" s="1"/>
  <c r="I214" i="4" l="1"/>
  <c r="F352" i="5"/>
  <c r="G351" i="5"/>
  <c r="Y348" i="5"/>
  <c r="L213" i="4"/>
  <c r="O213" i="4" s="1"/>
  <c r="U347" i="5"/>
  <c r="V346" i="5"/>
  <c r="W346" i="5" s="1"/>
  <c r="X346" i="5"/>
  <c r="O212" i="4"/>
  <c r="P212" i="4" s="1"/>
  <c r="I350" i="5"/>
  <c r="J349" i="5"/>
  <c r="K349" i="5"/>
  <c r="F217" i="4"/>
  <c r="L348" i="5"/>
  <c r="M348" i="5" s="1"/>
  <c r="P348" i="5"/>
  <c r="F324" i="1"/>
  <c r="G323" i="1"/>
  <c r="I323" i="1"/>
  <c r="L323" i="1" s="1"/>
  <c r="J322" i="1"/>
  <c r="K322" i="1" s="1"/>
  <c r="P322" i="1" s="1"/>
  <c r="L349" i="5" l="1"/>
  <c r="M349" i="5" s="1"/>
  <c r="P349" i="5"/>
  <c r="U348" i="5"/>
  <c r="V347" i="5"/>
  <c r="W347" i="5" s="1"/>
  <c r="X347" i="5"/>
  <c r="F353" i="5"/>
  <c r="G352" i="5"/>
  <c r="L214" i="4"/>
  <c r="O214" i="4" s="1"/>
  <c r="Q212" i="4"/>
  <c r="P213" i="4"/>
  <c r="J214" i="4"/>
  <c r="Y349" i="5"/>
  <c r="M213" i="4"/>
  <c r="G217" i="4"/>
  <c r="I351" i="5"/>
  <c r="J350" i="5"/>
  <c r="K350" i="5"/>
  <c r="F325" i="1"/>
  <c r="G324" i="1"/>
  <c r="K323" i="1"/>
  <c r="P323" i="1" s="1"/>
  <c r="I324" i="1"/>
  <c r="J323" i="1"/>
  <c r="M214" i="4" l="1"/>
  <c r="Y350" i="5"/>
  <c r="I215" i="4"/>
  <c r="J215" i="4" s="1"/>
  <c r="F354" i="5"/>
  <c r="G353" i="5"/>
  <c r="I352" i="5"/>
  <c r="J351" i="5"/>
  <c r="K351" i="5"/>
  <c r="P214" i="4"/>
  <c r="Q213" i="4"/>
  <c r="U349" i="5"/>
  <c r="V348" i="5"/>
  <c r="W348" i="5" s="1"/>
  <c r="X348" i="5"/>
  <c r="L350" i="5"/>
  <c r="M350" i="5" s="1"/>
  <c r="P350" i="5"/>
  <c r="F218" i="4"/>
  <c r="G218" i="4"/>
  <c r="F326" i="1"/>
  <c r="L325" i="1"/>
  <c r="G325" i="1"/>
  <c r="I325" i="1"/>
  <c r="J324" i="1"/>
  <c r="K324" i="1" s="1"/>
  <c r="P324" i="1" s="1"/>
  <c r="L324" i="1"/>
  <c r="U350" i="5" l="1"/>
  <c r="V349" i="5"/>
  <c r="W349" i="5" s="1"/>
  <c r="X349" i="5"/>
  <c r="I216" i="4"/>
  <c r="J216" i="4" s="1"/>
  <c r="I353" i="5"/>
  <c r="J352" i="5"/>
  <c r="K352" i="5"/>
  <c r="F355" i="5"/>
  <c r="G354" i="5"/>
  <c r="Q214" i="4"/>
  <c r="F219" i="4"/>
  <c r="P351" i="5"/>
  <c r="L351" i="5"/>
  <c r="M351" i="5" s="1"/>
  <c r="Y351" i="5"/>
  <c r="O215" i="4"/>
  <c r="P215" i="4" s="1"/>
  <c r="L215" i="4"/>
  <c r="M215" i="4" s="1"/>
  <c r="F327" i="1"/>
  <c r="L326" i="1"/>
  <c r="G326" i="1"/>
  <c r="I326" i="1"/>
  <c r="J325" i="1"/>
  <c r="K325" i="1" s="1"/>
  <c r="P325" i="1" s="1"/>
  <c r="Q215" i="4" l="1"/>
  <c r="F356" i="5"/>
  <c r="G355" i="5"/>
  <c r="I354" i="5"/>
  <c r="J353" i="5"/>
  <c r="K353" i="5"/>
  <c r="L352" i="5"/>
  <c r="M352" i="5" s="1"/>
  <c r="P352" i="5"/>
  <c r="U351" i="5"/>
  <c r="V350" i="5"/>
  <c r="W350" i="5" s="1"/>
  <c r="X350" i="5"/>
  <c r="I217" i="4"/>
  <c r="J217" i="4" s="1"/>
  <c r="G219" i="4"/>
  <c r="Y352" i="5"/>
  <c r="L216" i="4"/>
  <c r="O216" i="4" s="1"/>
  <c r="P216" i="4" s="1"/>
  <c r="F328" i="1"/>
  <c r="L327" i="1"/>
  <c r="G327" i="1"/>
  <c r="I327" i="1"/>
  <c r="J326" i="1"/>
  <c r="K326" i="1" s="1"/>
  <c r="P326" i="1" s="1"/>
  <c r="M216" i="4" l="1"/>
  <c r="Q216" i="4"/>
  <c r="P353" i="5"/>
  <c r="L353" i="5"/>
  <c r="M353" i="5" s="1"/>
  <c r="Y353" i="5"/>
  <c r="F357" i="5"/>
  <c r="G356" i="5"/>
  <c r="I218" i="4"/>
  <c r="L217" i="4"/>
  <c r="O217" i="4" s="1"/>
  <c r="P217" i="4" s="1"/>
  <c r="F220" i="4"/>
  <c r="G220" i="4" s="1"/>
  <c r="U352" i="5"/>
  <c r="V351" i="5"/>
  <c r="W351" i="5" s="1"/>
  <c r="X351" i="5"/>
  <c r="I355" i="5"/>
  <c r="J354" i="5"/>
  <c r="K354" i="5"/>
  <c r="F329" i="1"/>
  <c r="G328" i="1"/>
  <c r="I328" i="1"/>
  <c r="L328" i="1" s="1"/>
  <c r="J327" i="1"/>
  <c r="K327" i="1" s="1"/>
  <c r="P327" i="1" s="1"/>
  <c r="Q217" i="4" l="1"/>
  <c r="F221" i="4"/>
  <c r="G221" i="4" s="1"/>
  <c r="P354" i="5"/>
  <c r="L354" i="5"/>
  <c r="M354" i="5" s="1"/>
  <c r="L218" i="4"/>
  <c r="O218" i="4" s="1"/>
  <c r="J218" i="4"/>
  <c r="I356" i="5"/>
  <c r="J355" i="5"/>
  <c r="K355" i="5"/>
  <c r="F358" i="5"/>
  <c r="G357" i="5"/>
  <c r="Y354" i="5"/>
  <c r="M217" i="4"/>
  <c r="U353" i="5"/>
  <c r="V352" i="5"/>
  <c r="W352" i="5" s="1"/>
  <c r="X352" i="5"/>
  <c r="F330" i="1"/>
  <c r="G329" i="1"/>
  <c r="I329" i="1"/>
  <c r="L329" i="1" s="1"/>
  <c r="J328" i="1"/>
  <c r="K328" i="1" s="1"/>
  <c r="P328" i="1" s="1"/>
  <c r="P218" i="4" l="1"/>
  <c r="Q218" i="4" s="1"/>
  <c r="R218" i="4"/>
  <c r="T218" i="4" s="1"/>
  <c r="F222" i="4"/>
  <c r="G222" i="4" s="1"/>
  <c r="U354" i="5"/>
  <c r="V353" i="5"/>
  <c r="W353" i="5" s="1"/>
  <c r="X353" i="5"/>
  <c r="Y355" i="5"/>
  <c r="M218" i="4"/>
  <c r="I357" i="5"/>
  <c r="H358" i="5" s="1"/>
  <c r="S362" i="4" s="1"/>
  <c r="T362" i="4" s="1"/>
  <c r="J356" i="5"/>
  <c r="K356" i="5"/>
  <c r="F359" i="5"/>
  <c r="G358" i="5"/>
  <c r="P355" i="5"/>
  <c r="L355" i="5"/>
  <c r="M355" i="5" s="1"/>
  <c r="I219" i="4"/>
  <c r="J219" i="4" s="1"/>
  <c r="F331" i="1"/>
  <c r="G330" i="1"/>
  <c r="I330" i="1"/>
  <c r="L330" i="1" s="1"/>
  <c r="J329" i="1"/>
  <c r="K329" i="1" s="1"/>
  <c r="P329" i="1" s="1"/>
  <c r="F223" i="4" l="1"/>
  <c r="F360" i="5"/>
  <c r="G359" i="5"/>
  <c r="I220" i="4"/>
  <c r="L356" i="5"/>
  <c r="M356" i="5" s="1"/>
  <c r="P356" i="5"/>
  <c r="Y356" i="5"/>
  <c r="U355" i="5"/>
  <c r="V354" i="5"/>
  <c r="W354" i="5" s="1"/>
  <c r="X354" i="5"/>
  <c r="L219" i="4"/>
  <c r="M219" i="4" s="1"/>
  <c r="I358" i="5"/>
  <c r="J357" i="5"/>
  <c r="K357" i="5"/>
  <c r="G331" i="1"/>
  <c r="I331" i="1"/>
  <c r="J331" i="1" s="1"/>
  <c r="J330" i="1"/>
  <c r="K330" i="1" s="1"/>
  <c r="P330" i="1" s="1"/>
  <c r="U356" i="5" l="1"/>
  <c r="V355" i="5"/>
  <c r="W355" i="5" s="1"/>
  <c r="X355" i="5"/>
  <c r="L357" i="5"/>
  <c r="M357" i="5" s="1"/>
  <c r="P357" i="5"/>
  <c r="O219" i="4"/>
  <c r="L220" i="4"/>
  <c r="M220" i="4" s="1"/>
  <c r="I359" i="5"/>
  <c r="J358" i="5"/>
  <c r="K358" i="5"/>
  <c r="Y357" i="5"/>
  <c r="J220" i="4"/>
  <c r="F361" i="5"/>
  <c r="G360" i="5"/>
  <c r="G223" i="4"/>
  <c r="K331" i="1"/>
  <c r="P331" i="1" s="1"/>
  <c r="L331" i="1"/>
  <c r="P219" i="4" l="1"/>
  <c r="Q219" i="4"/>
  <c r="F224" i="4"/>
  <c r="G224" i="4" s="1"/>
  <c r="Y358" i="5"/>
  <c r="U357" i="5"/>
  <c r="V356" i="5"/>
  <c r="W356" i="5" s="1"/>
  <c r="X356" i="5"/>
  <c r="F362" i="5"/>
  <c r="G361" i="5"/>
  <c r="P358" i="5"/>
  <c r="L358" i="5"/>
  <c r="M358" i="5" s="1"/>
  <c r="I221" i="4"/>
  <c r="I360" i="5"/>
  <c r="J359" i="5"/>
  <c r="K359" i="5"/>
  <c r="O220" i="4"/>
  <c r="P220" i="4" l="1"/>
  <c r="L221" i="4"/>
  <c r="M221" i="4" s="1"/>
  <c r="U358" i="5"/>
  <c r="V357" i="5"/>
  <c r="W357" i="5" s="1"/>
  <c r="X357" i="5"/>
  <c r="F225" i="4"/>
  <c r="Y359" i="5"/>
  <c r="Q220" i="4"/>
  <c r="I361" i="5"/>
  <c r="J360" i="5"/>
  <c r="K360" i="5"/>
  <c r="F363" i="5"/>
  <c r="G362" i="5"/>
  <c r="L359" i="5"/>
  <c r="M359" i="5" s="1"/>
  <c r="P359" i="5"/>
  <c r="J221" i="4"/>
  <c r="U359" i="5" l="1"/>
  <c r="V358" i="5"/>
  <c r="W358" i="5" s="1"/>
  <c r="X358" i="5"/>
  <c r="Y360" i="5"/>
  <c r="I362" i="5"/>
  <c r="J361" i="5"/>
  <c r="K361" i="5"/>
  <c r="G225" i="4"/>
  <c r="J222" i="4"/>
  <c r="I222" i="4"/>
  <c r="F364" i="5"/>
  <c r="G363" i="5"/>
  <c r="P360" i="5"/>
  <c r="L360" i="5"/>
  <c r="M360" i="5" s="1"/>
  <c r="O221" i="4"/>
  <c r="P221" i="4" l="1"/>
  <c r="Q221" i="4"/>
  <c r="I223" i="4"/>
  <c r="U360" i="5"/>
  <c r="V359" i="5"/>
  <c r="W359" i="5" s="1"/>
  <c r="X359" i="5"/>
  <c r="F365" i="5"/>
  <c r="G364" i="5"/>
  <c r="F226" i="4"/>
  <c r="I363" i="5"/>
  <c r="J362" i="5"/>
  <c r="K362" i="5"/>
  <c r="L361" i="5"/>
  <c r="M361" i="5" s="1"/>
  <c r="P361" i="5"/>
  <c r="L222" i="4"/>
  <c r="M222" i="4" s="1"/>
  <c r="Y361" i="5"/>
  <c r="L362" i="5" l="1"/>
  <c r="M362" i="5" s="1"/>
  <c r="P362" i="5"/>
  <c r="L223" i="4"/>
  <c r="O223" i="4" s="1"/>
  <c r="Y362" i="5"/>
  <c r="O222" i="4"/>
  <c r="J223" i="4"/>
  <c r="I364" i="5"/>
  <c r="J363" i="5"/>
  <c r="K363" i="5"/>
  <c r="G226" i="4"/>
  <c r="F366" i="5"/>
  <c r="G365" i="5"/>
  <c r="U361" i="5"/>
  <c r="V360" i="5"/>
  <c r="W360" i="5" s="1"/>
  <c r="X360" i="5"/>
  <c r="M223" i="4" l="1"/>
  <c r="P222" i="4"/>
  <c r="L363" i="5"/>
  <c r="M363" i="5" s="1"/>
  <c r="P363" i="5"/>
  <c r="I224" i="4"/>
  <c r="J224" i="4"/>
  <c r="U362" i="5"/>
  <c r="V361" i="5"/>
  <c r="W361" i="5" s="1"/>
  <c r="X361" i="5"/>
  <c r="Y363" i="5"/>
  <c r="P223" i="4"/>
  <c r="Q222" i="4"/>
  <c r="F367" i="5"/>
  <c r="G366" i="5"/>
  <c r="F227" i="4"/>
  <c r="G227" i="4" s="1"/>
  <c r="I365" i="5"/>
  <c r="J364" i="5"/>
  <c r="K364" i="5"/>
  <c r="F228" i="4" l="1"/>
  <c r="I366" i="5"/>
  <c r="J365" i="5"/>
  <c r="K365" i="5"/>
  <c r="F368" i="5"/>
  <c r="G367" i="5"/>
  <c r="I225" i="4"/>
  <c r="J225" i="4" s="1"/>
  <c r="P364" i="5"/>
  <c r="L364" i="5"/>
  <c r="M364" i="5" s="1"/>
  <c r="Q223" i="4"/>
  <c r="O224" i="4"/>
  <c r="P224" i="4" s="1"/>
  <c r="L224" i="4"/>
  <c r="M224" i="4" s="1"/>
  <c r="Y364" i="5"/>
  <c r="U363" i="5"/>
  <c r="V362" i="5"/>
  <c r="W362" i="5" s="1"/>
  <c r="X362" i="5"/>
  <c r="Q224" i="4" l="1"/>
  <c r="Y365" i="5"/>
  <c r="I367" i="5"/>
  <c r="J366" i="5"/>
  <c r="K366" i="5"/>
  <c r="U364" i="5"/>
  <c r="V363" i="5"/>
  <c r="W363" i="5" s="1"/>
  <c r="X363" i="5"/>
  <c r="I226" i="4"/>
  <c r="F369" i="5"/>
  <c r="G368" i="5"/>
  <c r="L225" i="4"/>
  <c r="O225" i="4" s="1"/>
  <c r="P225" i="4" s="1"/>
  <c r="L365" i="5"/>
  <c r="M365" i="5" s="1"/>
  <c r="P365" i="5"/>
  <c r="G228" i="4"/>
  <c r="M225" i="4" l="1"/>
  <c r="Q225" i="4"/>
  <c r="U365" i="5"/>
  <c r="V364" i="5"/>
  <c r="W364" i="5" s="1"/>
  <c r="X364" i="5"/>
  <c r="F370" i="5"/>
  <c r="G369" i="5"/>
  <c r="F229" i="4"/>
  <c r="L226" i="4"/>
  <c r="O226" i="4" s="1"/>
  <c r="P226" i="4" s="1"/>
  <c r="P366" i="5"/>
  <c r="L366" i="5"/>
  <c r="M366" i="5" s="1"/>
  <c r="J226" i="4"/>
  <c r="Y366" i="5"/>
  <c r="I368" i="5"/>
  <c r="J367" i="5"/>
  <c r="K367" i="5"/>
  <c r="Q226" i="4" l="1"/>
  <c r="I227" i="4"/>
  <c r="J227" i="4" s="1"/>
  <c r="L367" i="5"/>
  <c r="M367" i="5" s="1"/>
  <c r="P367" i="5"/>
  <c r="Y367" i="5"/>
  <c r="I369" i="5"/>
  <c r="J368" i="5"/>
  <c r="K368" i="5"/>
  <c r="M226" i="4"/>
  <c r="G370" i="5"/>
  <c r="G229" i="4"/>
  <c r="U366" i="5"/>
  <c r="V365" i="5"/>
  <c r="W365" i="5" s="1"/>
  <c r="X365" i="5"/>
  <c r="F230" i="4" l="1"/>
  <c r="G230" i="4" s="1"/>
  <c r="P368" i="5"/>
  <c r="L368" i="5"/>
  <c r="M368" i="5" s="1"/>
  <c r="I370" i="5"/>
  <c r="J369" i="5"/>
  <c r="K369" i="5"/>
  <c r="J228" i="4"/>
  <c r="I228" i="4"/>
  <c r="U367" i="5"/>
  <c r="V366" i="5"/>
  <c r="W366" i="5" s="1"/>
  <c r="X366" i="5"/>
  <c r="Y368" i="5"/>
  <c r="L227" i="4"/>
  <c r="M227" i="4" s="1"/>
  <c r="J370" i="5" l="1"/>
  <c r="K370" i="5"/>
  <c r="F231" i="4"/>
  <c r="O227" i="4"/>
  <c r="P227" i="4" s="1"/>
  <c r="L369" i="5"/>
  <c r="M369" i="5" s="1"/>
  <c r="P369" i="5"/>
  <c r="U368" i="5"/>
  <c r="V367" i="5"/>
  <c r="W367" i="5" s="1"/>
  <c r="X367" i="5"/>
  <c r="I229" i="4"/>
  <c r="J229" i="4"/>
  <c r="L228" i="4"/>
  <c r="M228" i="4" s="1"/>
  <c r="Y369" i="5"/>
  <c r="O228" i="4" l="1"/>
  <c r="Q227" i="4"/>
  <c r="P228" i="4"/>
  <c r="L370" i="5"/>
  <c r="M370" i="5" s="1"/>
  <c r="P370" i="5"/>
  <c r="I230" i="4"/>
  <c r="J230" i="4" s="1"/>
  <c r="L229" i="4"/>
  <c r="M229" i="4" s="1"/>
  <c r="U369" i="5"/>
  <c r="V368" i="5"/>
  <c r="W368" i="5" s="1"/>
  <c r="X368" i="5"/>
  <c r="Y370" i="5"/>
  <c r="G231" i="4"/>
  <c r="O229" i="4" l="1"/>
  <c r="I231" i="4"/>
  <c r="F232" i="4"/>
  <c r="G232" i="4" s="1"/>
  <c r="Q228" i="4"/>
  <c r="P229" i="4"/>
  <c r="U370" i="5"/>
  <c r="V369" i="5"/>
  <c r="W369" i="5" s="1"/>
  <c r="X369" i="5"/>
  <c r="L230" i="4"/>
  <c r="M230" i="4" s="1"/>
  <c r="F233" i="4" l="1"/>
  <c r="Q229" i="4"/>
  <c r="L231" i="4"/>
  <c r="M231" i="4" s="1"/>
  <c r="J231" i="4"/>
  <c r="V370" i="5"/>
  <c r="W370" i="5" s="1"/>
  <c r="X370" i="5"/>
  <c r="O230" i="4"/>
  <c r="R230" i="4" s="1"/>
  <c r="T230" i="4" l="1"/>
  <c r="A2" i="4"/>
  <c r="P230" i="4"/>
  <c r="Q230" i="4" s="1"/>
  <c r="I232" i="4"/>
  <c r="J232" i="4" s="1"/>
  <c r="O231" i="4"/>
  <c r="G233" i="4"/>
  <c r="P231" i="4"/>
  <c r="Q231" i="4" l="1"/>
  <c r="F234" i="4"/>
  <c r="G234" i="4" s="1"/>
  <c r="L232" i="4"/>
  <c r="M232" i="4" s="1"/>
  <c r="I233" i="4"/>
  <c r="L233" i="4" l="1"/>
  <c r="O233" i="4" s="1"/>
  <c r="J233" i="4"/>
  <c r="M233" i="4"/>
  <c r="F235" i="4"/>
  <c r="O232" i="4"/>
  <c r="P232" i="4" l="1"/>
  <c r="P233" i="4"/>
  <c r="Q232" i="4"/>
  <c r="I234" i="4"/>
  <c r="G235" i="4"/>
  <c r="L234" i="4" l="1"/>
  <c r="M234" i="4" s="1"/>
  <c r="F236" i="4"/>
  <c r="J234" i="4"/>
  <c r="Q233" i="4"/>
  <c r="G236" i="4" l="1"/>
  <c r="I235" i="4"/>
  <c r="J235" i="4" s="1"/>
  <c r="O234" i="4"/>
  <c r="P234" i="4" l="1"/>
  <c r="I236" i="4"/>
  <c r="Q234" i="4"/>
  <c r="F237" i="4"/>
  <c r="G237" i="4"/>
  <c r="L235" i="4"/>
  <c r="M235" i="4" s="1"/>
  <c r="O235" i="4" l="1"/>
  <c r="F238" i="4"/>
  <c r="G238" i="4" s="1"/>
  <c r="M236" i="4"/>
  <c r="L236" i="4"/>
  <c r="O236" i="4" s="1"/>
  <c r="J236" i="4"/>
  <c r="P235" i="4" l="1"/>
  <c r="I237" i="4"/>
  <c r="J237" i="4"/>
  <c r="F239" i="4"/>
  <c r="G239" i="4" s="1"/>
  <c r="Q235" i="4"/>
  <c r="P236" i="4"/>
  <c r="Q236" i="4" l="1"/>
  <c r="F240" i="4"/>
  <c r="I238" i="4"/>
  <c r="O237" i="4"/>
  <c r="P237" i="4" s="1"/>
  <c r="L237" i="4"/>
  <c r="M237" i="4" s="1"/>
  <c r="Q237" i="4" l="1"/>
  <c r="G240" i="4"/>
  <c r="L238" i="4"/>
  <c r="O238" i="4" s="1"/>
  <c r="P238" i="4" s="1"/>
  <c r="J238" i="4"/>
  <c r="Q238" i="4" l="1"/>
  <c r="I239" i="4"/>
  <c r="F241" i="4"/>
  <c r="M238" i="4"/>
  <c r="L239" i="4" l="1"/>
  <c r="O239" i="4" s="1"/>
  <c r="P239" i="4" s="1"/>
  <c r="J239" i="4"/>
  <c r="G241" i="4"/>
  <c r="M239" i="4" l="1"/>
  <c r="Q239" i="4"/>
  <c r="I240" i="4"/>
  <c r="J240" i="4"/>
  <c r="F242" i="4"/>
  <c r="G242" i="4"/>
  <c r="F243" i="4" l="1"/>
  <c r="I241" i="4"/>
  <c r="J241" i="4"/>
  <c r="L240" i="4"/>
  <c r="M240" i="4" s="1"/>
  <c r="I242" i="4" l="1"/>
  <c r="L241" i="4"/>
  <c r="O241" i="4" s="1"/>
  <c r="O240" i="4"/>
  <c r="P240" i="4" s="1"/>
  <c r="G243" i="4"/>
  <c r="P241" i="4" l="1"/>
  <c r="Q240" i="4"/>
  <c r="L242" i="4"/>
  <c r="O242" i="4" s="1"/>
  <c r="R242" i="4" s="1"/>
  <c r="T242" i="4" s="1"/>
  <c r="J242" i="4"/>
  <c r="M241" i="4"/>
  <c r="F244" i="4"/>
  <c r="G244" i="4" l="1"/>
  <c r="M242" i="4"/>
  <c r="I243" i="4"/>
  <c r="J243" i="4" s="1"/>
  <c r="P242" i="4"/>
  <c r="Q241" i="4"/>
  <c r="I244" i="4" l="1"/>
  <c r="Q242" i="4"/>
  <c r="F245" i="4"/>
  <c r="G245" i="4" s="1"/>
  <c r="L243" i="4"/>
  <c r="O243" i="4" s="1"/>
  <c r="P243" i="4" l="1"/>
  <c r="M243" i="4"/>
  <c r="M244" i="4" s="1"/>
  <c r="Q243" i="4"/>
  <c r="L244" i="4"/>
  <c r="O244" i="4" s="1"/>
  <c r="F246" i="4"/>
  <c r="G246" i="4" s="1"/>
  <c r="J244" i="4"/>
  <c r="P244" i="4" l="1"/>
  <c r="Q244" i="4" s="1"/>
  <c r="F247" i="4"/>
  <c r="I245" i="4"/>
  <c r="J245" i="4" s="1"/>
  <c r="I246" i="4" l="1"/>
  <c r="L245" i="4"/>
  <c r="M245" i="4" s="1"/>
  <c r="G247" i="4"/>
  <c r="O245" i="4" l="1"/>
  <c r="F248" i="4"/>
  <c r="L246" i="4"/>
  <c r="O246" i="4" s="1"/>
  <c r="J246" i="4"/>
  <c r="P245" i="4" l="1"/>
  <c r="Q245" i="4" s="1"/>
  <c r="I247" i="4"/>
  <c r="J247" i="4" s="1"/>
  <c r="M246" i="4"/>
  <c r="G248" i="4"/>
  <c r="P246" i="4" l="1"/>
  <c r="Q246" i="4" s="1"/>
  <c r="F249" i="4"/>
  <c r="I248" i="4"/>
  <c r="J248" i="4"/>
  <c r="L247" i="4"/>
  <c r="M247" i="4" s="1"/>
  <c r="I249" i="4" l="1"/>
  <c r="J249" i="4" s="1"/>
  <c r="L248" i="4"/>
  <c r="M248" i="4" s="1"/>
  <c r="M249" i="4" s="1"/>
  <c r="O247" i="4"/>
  <c r="L249" i="4"/>
  <c r="G249" i="4"/>
  <c r="O248" i="4" l="1"/>
  <c r="P247" i="4"/>
  <c r="I250" i="4"/>
  <c r="J250" i="4" s="1"/>
  <c r="O249" i="4"/>
  <c r="F250" i="4"/>
  <c r="G250" i="4" s="1"/>
  <c r="Q247" i="4"/>
  <c r="P248" i="4"/>
  <c r="I251" i="4" l="1"/>
  <c r="P249" i="4"/>
  <c r="Q248" i="4"/>
  <c r="F251" i="4"/>
  <c r="L251" i="4" s="1"/>
  <c r="L250" i="4"/>
  <c r="M250" i="4" s="1"/>
  <c r="M251" i="4" l="1"/>
  <c r="Q249" i="4"/>
  <c r="G251" i="4"/>
  <c r="O251" i="4"/>
  <c r="O250" i="4"/>
  <c r="P250" i="4" s="1"/>
  <c r="J251" i="4"/>
  <c r="Q250" i="4" l="1"/>
  <c r="P251" i="4"/>
  <c r="F252" i="4"/>
  <c r="L252" i="4" s="1"/>
  <c r="M252" i="4" s="1"/>
  <c r="I252" i="4"/>
  <c r="G252" i="4" l="1"/>
  <c r="O252" i="4"/>
  <c r="P252" i="4" s="1"/>
  <c r="Q251" i="4"/>
  <c r="J252" i="4"/>
  <c r="Q252" i="4" l="1"/>
  <c r="I253" i="4"/>
  <c r="J253" i="4"/>
  <c r="F253" i="4"/>
  <c r="G253" i="4" s="1"/>
  <c r="I254" i="4" l="1"/>
  <c r="F254" i="4"/>
  <c r="L254" i="4" s="1"/>
  <c r="L253" i="4"/>
  <c r="M253" i="4" s="1"/>
  <c r="O253" i="4" l="1"/>
  <c r="P253" i="4" s="1"/>
  <c r="Q253" i="4" s="1"/>
  <c r="M254" i="4"/>
  <c r="O254" i="4"/>
  <c r="G254" i="4"/>
  <c r="J254" i="4"/>
  <c r="P254" i="4" l="1"/>
  <c r="R254" i="4"/>
  <c r="T254" i="4" s="1"/>
  <c r="Q254" i="4"/>
  <c r="J255" i="4"/>
  <c r="I255" i="4"/>
  <c r="F255" i="4"/>
  <c r="L255" i="4" s="1"/>
  <c r="M255" i="4" s="1"/>
  <c r="I256" i="4" l="1"/>
  <c r="J256" i="4" s="1"/>
  <c r="G255" i="4"/>
  <c r="O255" i="4"/>
  <c r="P255" i="4" s="1"/>
  <c r="F256" i="4" l="1"/>
  <c r="L256" i="4" s="1"/>
  <c r="M256" i="4" s="1"/>
  <c r="I257" i="4"/>
  <c r="J257" i="4"/>
  <c r="Q255" i="4"/>
  <c r="I258" i="4" l="1"/>
  <c r="O256" i="4"/>
  <c r="P256" i="4" s="1"/>
  <c r="G256" i="4"/>
  <c r="F257" i="4" l="1"/>
  <c r="L257" i="4" s="1"/>
  <c r="Q256" i="4"/>
  <c r="J258" i="4"/>
  <c r="O257" i="4" l="1"/>
  <c r="P257" i="4" s="1"/>
  <c r="M257" i="4"/>
  <c r="I259" i="4"/>
  <c r="G257" i="4"/>
  <c r="J259" i="4" l="1"/>
  <c r="F258" i="4"/>
  <c r="L258" i="4" s="1"/>
  <c r="O258" i="4" s="1"/>
  <c r="P258" i="4" s="1"/>
  <c r="Q257" i="4"/>
  <c r="Q258" i="4" l="1"/>
  <c r="I260" i="4"/>
  <c r="G258" i="4"/>
  <c r="M258" i="4"/>
  <c r="J260" i="4" l="1"/>
  <c r="F259" i="4"/>
  <c r="L259" i="4" s="1"/>
  <c r="O259" i="4" s="1"/>
  <c r="P259" i="4" s="1"/>
  <c r="G259" i="4" l="1"/>
  <c r="F260" i="4" s="1"/>
  <c r="L260" i="4" s="1"/>
  <c r="O260" i="4" s="1"/>
  <c r="P260" i="4" s="1"/>
  <c r="I261" i="4"/>
  <c r="J261" i="4"/>
  <c r="Q259" i="4"/>
  <c r="M259" i="4"/>
  <c r="M260" i="4" l="1"/>
  <c r="I262" i="4"/>
  <c r="Q260" i="4"/>
  <c r="G260" i="4"/>
  <c r="F261" i="4" l="1"/>
  <c r="L261" i="4" s="1"/>
  <c r="J262" i="4"/>
  <c r="G261" i="4" l="1"/>
  <c r="I263" i="4"/>
  <c r="J263" i="4" s="1"/>
  <c r="F262" i="4"/>
  <c r="L262" i="4" s="1"/>
  <c r="O262" i="4" s="1"/>
  <c r="M261" i="4"/>
  <c r="O261" i="4"/>
  <c r="P261" i="4" s="1"/>
  <c r="R266" i="4" s="1"/>
  <c r="T266" i="4" s="1"/>
  <c r="M262" i="4" l="1"/>
  <c r="G262" i="4"/>
  <c r="I264" i="4"/>
  <c r="J264" i="4" s="1"/>
  <c r="F263" i="4"/>
  <c r="L263" i="4" s="1"/>
  <c r="M263" i="4" s="1"/>
  <c r="P262" i="4"/>
  <c r="Q261" i="4"/>
  <c r="O263" i="4" l="1"/>
  <c r="G263" i="4"/>
  <c r="F264" i="4" s="1"/>
  <c r="L264" i="4" s="1"/>
  <c r="I265" i="4"/>
  <c r="P263" i="4"/>
  <c r="Q262" i="4"/>
  <c r="M264" i="4" l="1"/>
  <c r="O264" i="4"/>
  <c r="Q263" i="4"/>
  <c r="P264" i="4"/>
  <c r="G264" i="4"/>
  <c r="J265" i="4"/>
  <c r="Q264" i="4" l="1"/>
  <c r="I266" i="4"/>
  <c r="J266" i="4" s="1"/>
  <c r="F265" i="4"/>
  <c r="L265" i="4" s="1"/>
  <c r="I267" i="4" l="1"/>
  <c r="M265" i="4"/>
  <c r="O265" i="4"/>
  <c r="P265" i="4" s="1"/>
  <c r="G265" i="4"/>
  <c r="Q265" i="4" l="1"/>
  <c r="F266" i="4"/>
  <c r="L266" i="4" s="1"/>
  <c r="O266" i="4" s="1"/>
  <c r="P266" i="4" s="1"/>
  <c r="J267" i="4"/>
  <c r="G266" i="4" l="1"/>
  <c r="F267" i="4" s="1"/>
  <c r="L267" i="4" s="1"/>
  <c r="M266" i="4"/>
  <c r="Q266" i="4"/>
  <c r="I268" i="4"/>
  <c r="O267" i="4" l="1"/>
  <c r="P267" i="4" s="1"/>
  <c r="M267" i="4"/>
  <c r="Q267" i="4"/>
  <c r="J268" i="4"/>
  <c r="G267" i="4"/>
  <c r="F268" i="4" l="1"/>
  <c r="L268" i="4" s="1"/>
  <c r="I269" i="4"/>
  <c r="J269" i="4" l="1"/>
  <c r="M268" i="4"/>
  <c r="O268" i="4"/>
  <c r="P268" i="4" s="1"/>
  <c r="G268" i="4"/>
  <c r="I270" i="4" l="1"/>
  <c r="J270" i="4" s="1"/>
  <c r="Q268" i="4"/>
  <c r="F269" i="4"/>
  <c r="L269" i="4" s="1"/>
  <c r="O269" i="4" s="1"/>
  <c r="P269" i="4" s="1"/>
  <c r="G269" i="4" l="1"/>
  <c r="Q269" i="4"/>
  <c r="I271" i="4"/>
  <c r="F270" i="4"/>
  <c r="L270" i="4" s="1"/>
  <c r="O270" i="4" s="1"/>
  <c r="P270" i="4" s="1"/>
  <c r="M269" i="4"/>
  <c r="M270" i="4" l="1"/>
  <c r="G270" i="4"/>
  <c r="G271" i="4" s="1"/>
  <c r="Q270" i="4"/>
  <c r="F271" i="4"/>
  <c r="L271" i="4" s="1"/>
  <c r="O271" i="4" s="1"/>
  <c r="P271" i="4" s="1"/>
  <c r="J271" i="4"/>
  <c r="M271" i="4" l="1"/>
  <c r="Q271" i="4"/>
  <c r="F272" i="4"/>
  <c r="G272" i="4" s="1"/>
  <c r="I272" i="4"/>
  <c r="J272" i="4"/>
  <c r="F273" i="4" l="1"/>
  <c r="I273" i="4"/>
  <c r="L272" i="4"/>
  <c r="M272" i="4" s="1"/>
  <c r="O272" i="4" l="1"/>
  <c r="P272" i="4" s="1"/>
  <c r="Q272" i="4" s="1"/>
  <c r="L273" i="4"/>
  <c r="O273" i="4" s="1"/>
  <c r="P273" i="4" s="1"/>
  <c r="J273" i="4"/>
  <c r="G273" i="4"/>
  <c r="Q273" i="4" l="1"/>
  <c r="F274" i="4"/>
  <c r="L274" i="4" s="1"/>
  <c r="I274" i="4"/>
  <c r="M273" i="4"/>
  <c r="G274" i="4" l="1"/>
  <c r="F275" i="4"/>
  <c r="M274" i="4"/>
  <c r="O274" i="4"/>
  <c r="P274" i="4" s="1"/>
  <c r="J274" i="4"/>
  <c r="Q274" i="4" l="1"/>
  <c r="I275" i="4"/>
  <c r="L275" i="4" s="1"/>
  <c r="M275" i="4" s="1"/>
  <c r="G275" i="4"/>
  <c r="F276" i="4" l="1"/>
  <c r="O275" i="4"/>
  <c r="P275" i="4" s="1"/>
  <c r="J275" i="4"/>
  <c r="Q275" i="4" l="1"/>
  <c r="G276" i="4"/>
  <c r="I276" i="4"/>
  <c r="L276" i="4" s="1"/>
  <c r="M276" i="4" s="1"/>
  <c r="O276" i="4" l="1"/>
  <c r="P276" i="4" s="1"/>
  <c r="F277" i="4"/>
  <c r="G277" i="4"/>
  <c r="J276" i="4"/>
  <c r="Q276" i="4" l="1"/>
  <c r="F278" i="4"/>
  <c r="I277" i="4"/>
  <c r="J277" i="4"/>
  <c r="G278" i="4" l="1"/>
  <c r="I278" i="4"/>
  <c r="L277" i="4"/>
  <c r="M277" i="4" s="1"/>
  <c r="J278" i="4" l="1"/>
  <c r="F279" i="4"/>
  <c r="G279" i="4" s="1"/>
  <c r="O277" i="4"/>
  <c r="P277" i="4" s="1"/>
  <c r="L278" i="4"/>
  <c r="M278" i="4" s="1"/>
  <c r="Q277" i="4" l="1"/>
  <c r="O278" i="4"/>
  <c r="P278" i="4" s="1"/>
  <c r="F280" i="4"/>
  <c r="I279" i="4"/>
  <c r="Q278" i="4" l="1"/>
  <c r="J279" i="4"/>
  <c r="L279" i="4"/>
  <c r="M279" i="4" s="1"/>
  <c r="G280" i="4"/>
  <c r="I280" i="4" l="1"/>
  <c r="J280" i="4"/>
  <c r="F281" i="4"/>
  <c r="G281" i="4" s="1"/>
  <c r="O279" i="4"/>
  <c r="P279" i="4" s="1"/>
  <c r="F282" i="4" l="1"/>
  <c r="G282" i="4"/>
  <c r="I281" i="4"/>
  <c r="J281" i="4"/>
  <c r="Q279" i="4"/>
  <c r="L280" i="4"/>
  <c r="M280" i="4" s="1"/>
  <c r="O280" i="4" l="1"/>
  <c r="P280" i="4" s="1"/>
  <c r="Q280" i="4" s="1"/>
  <c r="F283" i="4"/>
  <c r="G283" i="4" s="1"/>
  <c r="I282" i="4"/>
  <c r="L281" i="4"/>
  <c r="O281" i="4" s="1"/>
  <c r="P281" i="4" s="1"/>
  <c r="M281" i="4" l="1"/>
  <c r="Q281" i="4"/>
  <c r="M282" i="4"/>
  <c r="F284" i="4"/>
  <c r="L282" i="4"/>
  <c r="O282" i="4" s="1"/>
  <c r="P282" i="4" s="1"/>
  <c r="J282" i="4"/>
  <c r="Q282" i="4" l="1"/>
  <c r="I283" i="4"/>
  <c r="J283" i="4" s="1"/>
  <c r="G284" i="4"/>
  <c r="F285" i="4" l="1"/>
  <c r="G285" i="4" s="1"/>
  <c r="L283" i="4"/>
  <c r="M283" i="4" s="1"/>
  <c r="I284" i="4"/>
  <c r="J284" i="4" s="1"/>
  <c r="F286" i="4" l="1"/>
  <c r="G286" i="4" s="1"/>
  <c r="O283" i="4"/>
  <c r="P283" i="4" s="1"/>
  <c r="O284" i="4"/>
  <c r="L284" i="4"/>
  <c r="M284" i="4"/>
  <c r="I285" i="4"/>
  <c r="J285" i="4" s="1"/>
  <c r="I286" i="4" l="1"/>
  <c r="J286" i="4"/>
  <c r="O285" i="4"/>
  <c r="Q283" i="4"/>
  <c r="P284" i="4"/>
  <c r="M285" i="4"/>
  <c r="F287" i="4"/>
  <c r="G287" i="4"/>
  <c r="L285" i="4"/>
  <c r="I287" i="4" l="1"/>
  <c r="F288" i="4"/>
  <c r="G288" i="4" s="1"/>
  <c r="L286" i="4"/>
  <c r="M286" i="4" s="1"/>
  <c r="Q284" i="4"/>
  <c r="P285" i="4"/>
  <c r="F289" i="4" l="1"/>
  <c r="G289" i="4" s="1"/>
  <c r="O286" i="4"/>
  <c r="P286" i="4" s="1"/>
  <c r="Q285" i="4"/>
  <c r="J287" i="4"/>
  <c r="L287" i="4"/>
  <c r="M287" i="4" s="1"/>
  <c r="O287" i="4" l="1"/>
  <c r="P287" i="4" s="1"/>
  <c r="Q286" i="4"/>
  <c r="J288" i="4"/>
  <c r="I288" i="4"/>
  <c r="F299" i="4"/>
  <c r="I289" i="4" l="1"/>
  <c r="J289" i="4" s="1"/>
  <c r="Q287" i="4"/>
  <c r="L288" i="4"/>
  <c r="M288" i="4" s="1"/>
  <c r="O288" i="4" l="1"/>
  <c r="P288" i="4" s="1"/>
  <c r="I299" i="4"/>
  <c r="L289" i="4"/>
  <c r="L299" i="4" s="1"/>
  <c r="O289" i="4" l="1"/>
  <c r="O299" i="4" s="1"/>
  <c r="Q288" i="4"/>
  <c r="P289" i="4"/>
  <c r="M289" i="4"/>
  <c r="P290" i="4" l="1"/>
  <c r="Q289" i="4"/>
  <c r="P291" i="4" l="1"/>
  <c r="Q290" i="4"/>
  <c r="P292" i="4" l="1"/>
  <c r="Q291" i="4"/>
  <c r="P293" i="4" l="1"/>
  <c r="Q292" i="4"/>
  <c r="P294" i="4" l="1"/>
  <c r="Q293" i="4"/>
  <c r="P295" i="4" l="1"/>
  <c r="Q294" i="4"/>
  <c r="Q295" i="4" l="1"/>
  <c r="Q296" i="4"/>
  <c r="Q297" i="4"/>
  <c r="Q29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akello</author>
  </authors>
  <commentList>
    <comment ref="B7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akello:</t>
        </r>
        <r>
          <rPr>
            <sz val="8"/>
            <color indexed="81"/>
            <rFont val="Tahoma"/>
            <family val="2"/>
          </rPr>
          <t xml:space="preserve">
Amortizatin start Nov 1,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akello</author>
  </authors>
  <commentList>
    <comment ref="D30" authorId="0" shapeId="0" xr:uid="{00000000-0006-0000-0700-000001000000}">
      <text>
        <r>
          <rPr>
            <sz val="8"/>
            <color indexed="81"/>
            <rFont val="Tahoma"/>
            <family val="2"/>
          </rPr>
          <t>True-up MF Variable cost JE 48 (accrued Gas Cost for CT) per Annette Moore 8/9/10.</t>
        </r>
      </text>
    </comment>
  </commentList>
</comments>
</file>

<file path=xl/sharedStrings.xml><?xml version="1.0" encoding="utf-8"?>
<sst xmlns="http://schemas.openxmlformats.org/spreadsheetml/2006/main" count="1234" uniqueCount="715">
  <si>
    <t>Puget Sound Energy</t>
  </si>
  <si>
    <t xml:space="preserve">Chelan PUD Contract Initiation </t>
  </si>
  <si>
    <t>&lt;=== 2010</t>
  </si>
  <si>
    <t>Jan-Aug 2011</t>
  </si>
  <si>
    <t xml:space="preserve">Amortization starts Nov, 2011 and ends Oct, 2031 (240 months, 20yrs) </t>
  </si>
  <si>
    <t>Sep-Dec 2011</t>
  </si>
  <si>
    <t>Amortization Schedule Adapted Accounting Procedures Docket NO. UE-060539</t>
  </si>
  <si>
    <t xml:space="preserve">Beg Balance:  </t>
  </si>
  <si>
    <t>SAP Acct # 18230351</t>
  </si>
  <si>
    <t>SAP Order # 55500153</t>
  </si>
  <si>
    <t># 28300561</t>
  </si>
  <si>
    <t>Month</t>
  </si>
  <si>
    <t>Carrying Costs</t>
  </si>
  <si>
    <t>Accumulated</t>
  </si>
  <si>
    <t>Balance</t>
  </si>
  <si>
    <t>AMA Gross</t>
  </si>
  <si>
    <t>Monthly</t>
  </si>
  <si>
    <t>AMA Accum.</t>
  </si>
  <si>
    <t>AMA</t>
  </si>
  <si>
    <t>Net Book</t>
  </si>
  <si>
    <t>Accum DFIT</t>
  </si>
  <si>
    <t>AMA net of</t>
  </si>
  <si>
    <t>DFIT Expense</t>
  </si>
  <si>
    <t>Net  Balance</t>
  </si>
  <si>
    <t>GL.Bal.</t>
  </si>
  <si>
    <t>Amortization</t>
  </si>
  <si>
    <t>Net</t>
  </si>
  <si>
    <t>Value</t>
  </si>
  <si>
    <t>DFIT</t>
  </si>
  <si>
    <t>(n) = -current mos+</t>
  </si>
  <si>
    <t xml:space="preserve">(a) </t>
  </si>
  <si>
    <t>(b)</t>
  </si>
  <si>
    <t xml:space="preserve">(c) </t>
  </si>
  <si>
    <t xml:space="preserve">(d) </t>
  </si>
  <si>
    <t xml:space="preserve">(e) = (c) / 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</si>
  <si>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(d) = (f)</t>
    </r>
  </si>
  <si>
    <t>(g)</t>
  </si>
  <si>
    <t>(h) = (c) + (g)</t>
  </si>
  <si>
    <t>(i) = (c) + (f)</t>
  </si>
  <si>
    <t>(j) = (-(a) *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</si>
  <si>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(j) = (k)</t>
    </r>
  </si>
  <si>
    <t>(l)</t>
  </si>
  <si>
    <t>(m) = (h) + (l)</t>
  </si>
  <si>
    <t>prior mos</t>
  </si>
  <si>
    <t>(o) = (c)+(f)+(k)</t>
  </si>
  <si>
    <t># 18230351</t>
  </si>
  <si>
    <t>240 months</t>
  </si>
  <si>
    <t>35%) + ((b) * 35%)</t>
  </si>
  <si>
    <t xml:space="preserve">(Note 1) Book and Tax treatment of original payment of $89M is the same.  Tax treats $89M carrying costs as income where book treats as a deferral.  Therefore a DFIT exists related </t>
  </si>
  <si>
    <t>to the carrying charges.  The need for DFIT on this Reg Asset was not identified until Aug 2008.  Therefore, the Aug &amp; Sept 2008 DFIT entries represent true-ups for April 2006 - Aug 2008.</t>
  </si>
  <si>
    <t>PUGET SOUND ENERGY</t>
  </si>
  <si>
    <t xml:space="preserve">POWER COST ONLY RATE CASE </t>
  </si>
  <si>
    <t>DETERMINATION OF RATE YEAR AMA ON WHITE RIVER PLANT COSTS NET OF ACCUMULATED AMORTIZATION AND DEFERRED TAXES</t>
  </si>
  <si>
    <t xml:space="preserve">Ratebase Rate Year AMA </t>
  </si>
  <si>
    <t>Operating Expenses</t>
  </si>
  <si>
    <t>CWA</t>
  </si>
  <si>
    <t xml:space="preserve">Other White </t>
  </si>
  <si>
    <t>Ref</t>
  </si>
  <si>
    <t>Gross Plant Costs</t>
  </si>
  <si>
    <t xml:space="preserve">Proceeds </t>
  </si>
  <si>
    <t>River Related</t>
  </si>
  <si>
    <t>Total Gross</t>
  </si>
  <si>
    <t xml:space="preserve">Accum </t>
  </si>
  <si>
    <t>Net Asset</t>
  </si>
  <si>
    <t xml:space="preserve">DFIT </t>
  </si>
  <si>
    <t>Deferred</t>
  </si>
  <si>
    <t>White River</t>
  </si>
  <si>
    <t>Asset</t>
  </si>
  <si>
    <t>AMA DFIT</t>
  </si>
  <si>
    <t>From Sales</t>
  </si>
  <si>
    <t>Accounts</t>
  </si>
  <si>
    <t>Activity</t>
  </si>
  <si>
    <t>FIT</t>
  </si>
  <si>
    <t>Rate Base</t>
  </si>
  <si>
    <t>Net Balance</t>
  </si>
  <si>
    <t>Amort</t>
  </si>
  <si>
    <t>#18220011, #21</t>
  </si>
  <si>
    <t>#18220061</t>
  </si>
  <si>
    <t>Multiple 182.3 a/c's</t>
  </si>
  <si>
    <t>#18220031, #41</t>
  </si>
  <si>
    <t>#28300651</t>
  </si>
  <si>
    <t>Plant Amort</t>
  </si>
  <si>
    <t>Thru 12/31/17</t>
  </si>
  <si>
    <t>*</t>
  </si>
  <si>
    <t>1/1/2018-12/31/20</t>
  </si>
  <si>
    <t>1. Balance reflects</t>
  </si>
  <si>
    <t xml:space="preserve"> reclass of WR Lands</t>
  </si>
  <si>
    <t>1.</t>
  </si>
  <si>
    <t>Total TY 12ME Sep '16</t>
  </si>
  <si>
    <t>AMA TY 12ME Sep '16</t>
  </si>
  <si>
    <t>Total RY 12ME Dec '18</t>
  </si>
  <si>
    <t>AMA - 12ME Dec '18</t>
  </si>
  <si>
    <t xml:space="preserve">For the 2017 GRC PSE is requesting a 3 year amortization for all White River costs beginning at the start of the rate year or January 2018.  The current approved monthly amortization </t>
  </si>
  <si>
    <t xml:space="preserve">amount of $124,558 runs through December 2017 and amortization does not apply to the balance of $($30,211,680) for proceeds from White River sales or the White River Relicensing </t>
  </si>
  <si>
    <t xml:space="preserve">costs totaling $23,554,806 during that period.  As of January 2018, the $555,223 monthly amortization for the 3 year period ending 12/31/20 includes the net balance White River Plant </t>
  </si>
  <si>
    <t>Costs, the Proceeds From White River Sales and the stranded River Relicensing Costs.</t>
  </si>
  <si>
    <t xml:space="preserve">WC/RB </t>
  </si>
  <si>
    <t xml:space="preserve">Balance in </t>
  </si>
  <si>
    <t>2019 GRC</t>
  </si>
  <si>
    <t>Account</t>
  </si>
  <si>
    <t>Treatment</t>
  </si>
  <si>
    <t>Regulatory Assets</t>
  </si>
  <si>
    <t>ERB</t>
  </si>
  <si>
    <t>LSR Deposit Def UE-100882 (no DFIT)</t>
  </si>
  <si>
    <t>PKW wp vs SEF wp</t>
  </si>
  <si>
    <t>LSR Def Carrying Costs UE-100882</t>
  </si>
  <si>
    <t>Total LSR</t>
  </si>
  <si>
    <t>Percent of ( column l + column o ) at month prior to when column i becomes 0 ===&gt;</t>
  </si>
  <si>
    <t>Allocate credits between principal and interest and interest between PSE and Customer</t>
  </si>
  <si>
    <t>First 
Alocate to PSE Interest</t>
  </si>
  <si>
    <t>Second 
Allocate to customer's current month's interest after PSE Interest paid back</t>
  </si>
  <si>
    <t>Third 
Allocate balance of credit based on ratio at time original customer interest was paid back</t>
  </si>
  <si>
    <t>Last 
Allocate to principal</t>
  </si>
  <si>
    <t xml:space="preserve"> #56500095</t>
  </si>
  <si>
    <t xml:space="preserve"> #56500085</t>
  </si>
  <si>
    <t>Acct #18232301</t>
  </si>
  <si>
    <t>Interest</t>
  </si>
  <si>
    <t>Credit</t>
  </si>
  <si>
    <t>Add Interest</t>
  </si>
  <si>
    <t>Deduct Credit</t>
  </si>
  <si>
    <t>Add Advances</t>
  </si>
  <si>
    <t>a</t>
  </si>
  <si>
    <t>b
= i from amort sched</t>
  </si>
  <si>
    <t>c
= h from amort sched</t>
  </si>
  <si>
    <t>d
= b thru 
May 19, 2010</t>
  </si>
  <si>
    <t>e
= c up until f is 0</t>
  </si>
  <si>
    <t>f
= prior mo + d + e</t>
  </si>
  <si>
    <t>g
= b from May 20, 2010 &amp; current mos Int.</t>
  </si>
  <si>
    <t>h
= c - e</t>
  </si>
  <si>
    <t>i
= prior mo + g + h</t>
  </si>
  <si>
    <t>j
= b from 
Apr, 2012 until balance in i = 0</t>
  </si>
  <si>
    <t>l 
= prior mo + j + k</t>
  </si>
  <si>
    <t>m
= g from amort sched</t>
  </si>
  <si>
    <t>o
=prior mo + m + n</t>
  </si>
  <si>
    <t>Principal Bal</t>
  </si>
  <si>
    <t xml:space="preserve">PREPAID TRANSMISSION LOWER SNAKE RIVER </t>
  </si>
  <si>
    <t xml:space="preserve">Amortization starts May, 2012 and ends April, 2037 (300 months) </t>
  </si>
  <si>
    <t>CALCULATION OF CARRYING CHARGES and RELATED RESERVE LSR BPA TRANSMISSION DEPOSITS UE-100882</t>
  </si>
  <si>
    <t>#18232301</t>
  </si>
  <si>
    <t>#18232311</t>
  </si>
  <si>
    <t>#40730101</t>
  </si>
  <si>
    <t xml:space="preserve">Principal </t>
  </si>
  <si>
    <t>Carrying</t>
  </si>
  <si>
    <t>Accum.</t>
  </si>
  <si>
    <t>AMA carrying</t>
  </si>
  <si>
    <t>Month/Period</t>
  </si>
  <si>
    <t>Costs</t>
  </si>
  <si>
    <t>charges Bal.</t>
  </si>
  <si>
    <t>Expense</t>
  </si>
  <si>
    <t>(a)</t>
  </si>
  <si>
    <t>(c)</t>
  </si>
  <si>
    <t xml:space="preserve">(d) = (c) ÷ </t>
  </si>
  <si>
    <t xml:space="preserve">prior mo </t>
  </si>
  <si>
    <t>(f)</t>
  </si>
  <si>
    <t>(c) + (e) = (g)</t>
  </si>
  <si>
    <t>(h) = current month (g)-</t>
  </si>
  <si>
    <t xml:space="preserve">prior mo(h)- </t>
  </si>
  <si>
    <t xml:space="preserve"> prior mo + (k) = (l)</t>
  </si>
  <si>
    <t>(m)</t>
  </si>
  <si>
    <t>(n) = (i) + (m)</t>
  </si>
  <si>
    <t xml:space="preserve"> prior mo + (i) = (j)</t>
  </si>
  <si>
    <t># 18600581</t>
  </si>
  <si>
    <t># 18600591</t>
  </si>
  <si>
    <t>300 Mos (25yrs)</t>
  </si>
  <si>
    <t>- (f) = (e)</t>
  </si>
  <si>
    <t>prior month(j) * 35%)</t>
  </si>
  <si>
    <t>current mo(h) =(i)</t>
  </si>
  <si>
    <t># 28300081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</si>
  <si>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</si>
  <si>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</si>
  <si>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</si>
  <si>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</si>
  <si>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</si>
  <si>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</si>
  <si>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</si>
  <si>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</si>
  <si>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</si>
  <si>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</si>
  <si>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</si>
  <si>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</si>
  <si>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</si>
  <si>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</si>
  <si>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</si>
  <si>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</si>
  <si>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</si>
  <si>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</si>
  <si>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</si>
  <si>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</si>
  <si>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</si>
  <si>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</si>
  <si>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1 - 19, 2010</t>
  </si>
  <si>
    <t>May 20-31 /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</si>
  <si>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</si>
  <si>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</si>
  <si>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</si>
  <si>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</si>
  <si>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</si>
  <si>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</si>
  <si>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</si>
  <si>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</si>
  <si>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</si>
  <si>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 xml:space="preserve">March 2011 </t>
  </si>
  <si>
    <t xml:space="preserve">April 2011 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</si>
  <si>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</si>
  <si>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</si>
  <si>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</si>
  <si>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</si>
  <si>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</si>
  <si>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</si>
  <si>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</si>
  <si>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</si>
  <si>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</si>
  <si>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</si>
  <si>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</si>
  <si>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</si>
  <si>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</si>
  <si>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</si>
  <si>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</si>
  <si>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</si>
  <si>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</si>
  <si>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</si>
  <si>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</si>
  <si>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</si>
  <si>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</si>
  <si>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</si>
  <si>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</si>
  <si>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</si>
  <si>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</si>
  <si>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</si>
  <si>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</si>
  <si>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</si>
  <si>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</si>
  <si>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</si>
  <si>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</si>
  <si>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</si>
  <si>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</si>
  <si>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</si>
  <si>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</si>
  <si>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</si>
  <si>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</si>
  <si>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</si>
  <si>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</si>
  <si>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</si>
  <si>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</si>
  <si>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</si>
  <si>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</si>
  <si>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</si>
  <si>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</si>
  <si>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</si>
  <si>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</si>
  <si>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</si>
  <si>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</si>
  <si>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</si>
  <si>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</si>
  <si>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</si>
  <si>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</si>
  <si>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</si>
  <si>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</si>
  <si>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</si>
  <si>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</si>
  <si>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</si>
  <si>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</si>
  <si>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</si>
  <si>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</si>
  <si>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</si>
  <si>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</si>
  <si>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</si>
  <si>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</si>
  <si>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</si>
  <si>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</si>
  <si>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</si>
  <si>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</si>
  <si>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</si>
  <si>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</si>
  <si>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</si>
  <si>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</si>
  <si>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</si>
  <si>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</si>
  <si>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</si>
  <si>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</si>
  <si>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</si>
  <si>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</si>
  <si>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</si>
  <si>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</si>
  <si>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</si>
  <si>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</si>
  <si>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</si>
  <si>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</si>
  <si>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</si>
  <si>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</si>
  <si>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</si>
  <si>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</si>
  <si>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</si>
  <si>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</si>
  <si>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</si>
  <si>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</si>
  <si>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</si>
  <si>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</si>
  <si>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</si>
  <si>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</si>
  <si>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</si>
  <si>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</si>
  <si>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</si>
  <si>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</si>
  <si>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</si>
  <si>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</si>
  <si>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</si>
  <si>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</si>
  <si>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</si>
  <si>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</si>
  <si>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</si>
  <si>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</si>
  <si>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</si>
  <si>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</si>
  <si>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</si>
  <si>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</si>
  <si>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</si>
  <si>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</si>
  <si>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</si>
  <si>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</si>
  <si>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</si>
  <si>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</si>
  <si>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</si>
  <si>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</si>
  <si>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</si>
  <si>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</si>
  <si>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</si>
  <si>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</si>
  <si>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</si>
  <si>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</si>
  <si>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</si>
  <si>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</si>
  <si>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</si>
  <si>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</si>
  <si>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</si>
  <si>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</si>
  <si>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</si>
  <si>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</si>
  <si>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</si>
  <si>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</si>
  <si>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</si>
  <si>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</si>
  <si>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</si>
  <si>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</si>
  <si>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</si>
  <si>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</si>
  <si>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</si>
  <si>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</si>
  <si>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</si>
  <si>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</si>
  <si>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</si>
  <si>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</si>
  <si>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</si>
  <si>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</si>
  <si>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</si>
  <si>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</si>
  <si>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</si>
  <si>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</si>
  <si>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</si>
  <si>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</si>
  <si>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</si>
  <si>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</si>
  <si>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</si>
  <si>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</si>
  <si>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</si>
  <si>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</si>
  <si>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</si>
  <si>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</si>
  <si>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</si>
  <si>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</si>
  <si>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</si>
  <si>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</si>
  <si>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</si>
  <si>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</si>
  <si>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</si>
  <si>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</si>
  <si>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</si>
  <si>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</si>
  <si>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</si>
  <si>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</si>
  <si>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</si>
  <si>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</si>
  <si>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</si>
  <si>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</si>
  <si>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</si>
  <si>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</si>
  <si>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</si>
  <si>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</si>
  <si>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</si>
  <si>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</si>
  <si>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</si>
  <si>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</si>
  <si>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</si>
  <si>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</si>
  <si>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</si>
  <si>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</si>
  <si>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</si>
  <si>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</si>
  <si>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</si>
  <si>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September 2027</t>
  </si>
  <si>
    <t>October 2027</t>
  </si>
  <si>
    <t>November 2027</t>
  </si>
  <si>
    <t>December 2027</t>
  </si>
  <si>
    <t>January 2028</t>
  </si>
  <si>
    <t>February 2028</t>
  </si>
  <si>
    <t>March 2028</t>
  </si>
  <si>
    <t>April 2028</t>
  </si>
  <si>
    <t>May 2028</t>
  </si>
  <si>
    <t>June 2028</t>
  </si>
  <si>
    <t>July 2028</t>
  </si>
  <si>
    <t>August 2028</t>
  </si>
  <si>
    <t>September 2028</t>
  </si>
  <si>
    <t>October 2028</t>
  </si>
  <si>
    <t>November 2028</t>
  </si>
  <si>
    <t>December 2028</t>
  </si>
  <si>
    <t>January 2029</t>
  </si>
  <si>
    <t>February 2029</t>
  </si>
  <si>
    <t>March 2029</t>
  </si>
  <si>
    <t>April 2029</t>
  </si>
  <si>
    <t>May 2029</t>
  </si>
  <si>
    <t>June 2029</t>
  </si>
  <si>
    <t>July 2029</t>
  </si>
  <si>
    <t>August 2029</t>
  </si>
  <si>
    <t>September 2029</t>
  </si>
  <si>
    <t>October 2029</t>
  </si>
  <si>
    <t>November 2029</t>
  </si>
  <si>
    <t>December 2029</t>
  </si>
  <si>
    <t>January 2030</t>
  </si>
  <si>
    <t>February 2030</t>
  </si>
  <si>
    <t>March 2030</t>
  </si>
  <si>
    <t>April 2030</t>
  </si>
  <si>
    <t>May 2030</t>
  </si>
  <si>
    <t>June 2030</t>
  </si>
  <si>
    <t>July 2030</t>
  </si>
  <si>
    <t>August 2030</t>
  </si>
  <si>
    <t>September 2030</t>
  </si>
  <si>
    <t>October 2030</t>
  </si>
  <si>
    <t>November 2030</t>
  </si>
  <si>
    <t>December 2030</t>
  </si>
  <si>
    <t>January 2031</t>
  </si>
  <si>
    <t>February 2031</t>
  </si>
  <si>
    <t>March 2031</t>
  </si>
  <si>
    <t>April 2031</t>
  </si>
  <si>
    <t>May 2031</t>
  </si>
  <si>
    <t>June 2031</t>
  </si>
  <si>
    <t>July 2031</t>
  </si>
  <si>
    <t>August 2031</t>
  </si>
  <si>
    <t>September 2031</t>
  </si>
  <si>
    <t>October 2031</t>
  </si>
  <si>
    <t>November 2031</t>
  </si>
  <si>
    <t>December 2031</t>
  </si>
  <si>
    <t>January 2032</t>
  </si>
  <si>
    <t>February 2032</t>
  </si>
  <si>
    <t>March 2032</t>
  </si>
  <si>
    <t>April 2032</t>
  </si>
  <si>
    <t>May 2032</t>
  </si>
  <si>
    <t>June 2032</t>
  </si>
  <si>
    <t>July 2032</t>
  </si>
  <si>
    <t>August 2032</t>
  </si>
  <si>
    <t>September 2032</t>
  </si>
  <si>
    <t>October 2032</t>
  </si>
  <si>
    <t>November 2032</t>
  </si>
  <si>
    <t>December 2032</t>
  </si>
  <si>
    <t>January 2033</t>
  </si>
  <si>
    <t>February 2033</t>
  </si>
  <si>
    <t>March 2033</t>
  </si>
  <si>
    <t>April 2033</t>
  </si>
  <si>
    <t>May 2033</t>
  </si>
  <si>
    <t>June 2033</t>
  </si>
  <si>
    <t>July 2033</t>
  </si>
  <si>
    <t>August 2033</t>
  </si>
  <si>
    <t>September 2033</t>
  </si>
  <si>
    <t>October 2033</t>
  </si>
  <si>
    <t>November 2033</t>
  </si>
  <si>
    <t>December 2033</t>
  </si>
  <si>
    <t>January 2034</t>
  </si>
  <si>
    <t>February 2034</t>
  </si>
  <si>
    <t>March 2034</t>
  </si>
  <si>
    <t>April 2034</t>
  </si>
  <si>
    <t>May 2034</t>
  </si>
  <si>
    <t>June 2034</t>
  </si>
  <si>
    <t>July 2034</t>
  </si>
  <si>
    <t>August 2034</t>
  </si>
  <si>
    <t>September 2034</t>
  </si>
  <si>
    <t>October 2034</t>
  </si>
  <si>
    <t>November 2034</t>
  </si>
  <si>
    <t>December 2034</t>
  </si>
  <si>
    <t>January 2035</t>
  </si>
  <si>
    <t>February 2035</t>
  </si>
  <si>
    <t>March 2035</t>
  </si>
  <si>
    <t>April 2035</t>
  </si>
  <si>
    <t>May 2035</t>
  </si>
  <si>
    <t>June 2035</t>
  </si>
  <si>
    <t>July 2035</t>
  </si>
  <si>
    <t>August 2035</t>
  </si>
  <si>
    <t>September 2035</t>
  </si>
  <si>
    <t>October 2035</t>
  </si>
  <si>
    <t>November 2035</t>
  </si>
  <si>
    <t>December 2035</t>
  </si>
  <si>
    <t>January 2036</t>
  </si>
  <si>
    <t>February 2036</t>
  </si>
  <si>
    <t>March 2036</t>
  </si>
  <si>
    <t>April 2036</t>
  </si>
  <si>
    <t>May 2036</t>
  </si>
  <si>
    <t>June 2036</t>
  </si>
  <si>
    <t>July 2036</t>
  </si>
  <si>
    <t>August 2036</t>
  </si>
  <si>
    <t>September 2036</t>
  </si>
  <si>
    <t>October 2036</t>
  </si>
  <si>
    <t>November 2036</t>
  </si>
  <si>
    <t>December 2036</t>
  </si>
  <si>
    <t>January 2037</t>
  </si>
  <si>
    <t>February 2037</t>
  </si>
  <si>
    <t>March 2037</t>
  </si>
  <si>
    <t>April 2037</t>
  </si>
  <si>
    <t>May 2037</t>
  </si>
  <si>
    <t>June 2037</t>
  </si>
  <si>
    <t>July 2037</t>
  </si>
  <si>
    <t>August 2037</t>
  </si>
  <si>
    <t>September 2037</t>
  </si>
  <si>
    <t>October 2037</t>
  </si>
  <si>
    <t>November 2037</t>
  </si>
  <si>
    <t>December 2037</t>
  </si>
  <si>
    <t>January 2038</t>
  </si>
  <si>
    <t>February 2038</t>
  </si>
  <si>
    <t>March 2038</t>
  </si>
  <si>
    <t>April 2038</t>
  </si>
  <si>
    <t>May 2038</t>
  </si>
  <si>
    <t>Jun 2039</t>
  </si>
  <si>
    <t>TY</t>
  </si>
  <si>
    <t>RY</t>
  </si>
  <si>
    <t>GRC</t>
  </si>
  <si>
    <t>EOP</t>
  </si>
  <si>
    <t>BPA Transmission Costs</t>
  </si>
  <si>
    <t>2019 GRC Rebuttal - Full Power Cost Update</t>
  </si>
  <si>
    <t>2019 GRC Rebuttal - Full Update</t>
  </si>
  <si>
    <t>2019 GRC Proposed</t>
  </si>
  <si>
    <t>Increase/ (Decrease)</t>
  </si>
  <si>
    <t>CAPACITY</t>
  </si>
  <si>
    <t>Integration of resources (IR)</t>
  </si>
  <si>
    <t>Douglas / Wells (MW)</t>
  </si>
  <si>
    <t xml:space="preserve">     Total IR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</si>
  <si>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</si>
  <si>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</si>
  <si>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</si>
  <si>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</si>
  <si>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</si>
  <si>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</si>
  <si>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</si>
  <si>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NEW</t>
  </si>
  <si>
    <t>Vantage MIDC 230kV (MW)</t>
  </si>
  <si>
    <t>Vantage Energize Eastside (MW)</t>
  </si>
  <si>
    <t>Douglas / Wells (converted from IR, MW)</t>
  </si>
  <si>
    <t>Wells / Sickler (MW)</t>
  </si>
  <si>
    <t>Spokane (MW)</t>
  </si>
  <si>
    <t>Klahanie / Newpoint (9/1/2018 - 9/1/2023, MW)</t>
  </si>
  <si>
    <t>Talen BPA (MW)</t>
  </si>
  <si>
    <t xml:space="preserve">Montana / Garrison (MW) </t>
  </si>
  <si>
    <t>Covington / Clymer (MW)</t>
  </si>
  <si>
    <t>PG&amp;E South (non-contract months, MW)</t>
  </si>
  <si>
    <t>PG&amp;E North (non-contract months, MW)</t>
  </si>
  <si>
    <t>CW Paul /Centralia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</si>
  <si>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</si>
  <si>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</si>
  <si>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</si>
  <si>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</si>
  <si>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</si>
  <si>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</si>
  <si>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</si>
  <si>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</si>
  <si>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</si>
  <si>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PG&amp;E South (contract months, MW)</t>
  </si>
  <si>
    <t>PG&amp;E North (contract months, MW)</t>
  </si>
  <si>
    <t>Colstrip GARR-CHR demand (MW)</t>
  </si>
  <si>
    <t>Total PTP (MW)</t>
  </si>
  <si>
    <t>Total long-term transmission capacity (MW)</t>
  </si>
  <si>
    <t>End Capacity</t>
  </si>
  <si>
    <t>RATES</t>
  </si>
  <si>
    <t>Long-term PTP ($/kW/month)</t>
  </si>
  <si>
    <t>Scheduling, syst. control, &amp; dispatch ($/kW/month)</t>
  </si>
  <si>
    <r>
      <t>Energy Imbalance Service (calculated rate, $/</t>
    </r>
    <r>
      <rPr>
        <sz val="8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</si>
  <si>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Spinning Reserve ($/</t>
    </r>
    <r>
      <rPr>
        <sz val="8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</si>
  <si>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r>
      <t>Supplemental Reserve ($/</t>
    </r>
    <r>
      <rPr>
        <sz val="8"/>
        <color theme="1"/>
        <rFont val="Calibri"/>
        <family val="2"/>
        <scheme val="minor"/>
      </rPr>
      <t>MW</t>
    </r>
    <r>
      <rPr>
        <sz val="10"/>
        <color theme="1"/>
        <rFont val="Calibri"/>
        <family val="2"/>
        <scheme val="minor"/>
      </rPr>
      <t>h)</t>
    </r>
  </si>
  <si>
    <t>Regulating Reserves ($/kW/month)</t>
  </si>
  <si>
    <t>Following Reserves ($/kW/month)</t>
  </si>
  <si>
    <t>Imbalance Reserves ($/kW/month)</t>
  </si>
  <si>
    <t>Klondike III VERBS ($/kW/month)</t>
  </si>
  <si>
    <t>End Rates</t>
  </si>
  <si>
    <t>CHARGES</t>
  </si>
  <si>
    <t>Total Douglas/Wells IR charges ($)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</si>
  <si>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</si>
  <si>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</si>
  <si>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</si>
  <si>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</si>
  <si>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</si>
  <si>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</si>
  <si>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</si>
  <si>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</si>
  <si>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Total Spokane charges ($)</t>
  </si>
  <si>
    <t xml:space="preserve">Total Montana / Garrison charges ($) 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</si>
  <si>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</si>
  <si>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</si>
  <si>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</si>
  <si>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</si>
  <si>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</si>
  <si>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</si>
  <si>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</si>
  <si>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</si>
  <si>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PTP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</si>
  <si>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</si>
  <si>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</si>
  <si>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</si>
  <si>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</si>
  <si>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</si>
  <si>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</si>
  <si>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</si>
  <si>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</si>
  <si>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</si>
  <si>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</si>
  <si>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</si>
  <si>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</si>
  <si>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</si>
  <si>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</si>
  <si>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</si>
  <si>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</si>
  <si>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</si>
  <si>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</si>
  <si>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</si>
  <si>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r>
      <t>Hopkins Ridge rate year generation (</t>
    </r>
    <r>
      <rPr>
        <sz val="9"/>
        <rFont val="Calibri"/>
        <family val="2"/>
        <scheme val="minor"/>
      </rPr>
      <t>MW</t>
    </r>
    <r>
      <rPr>
        <sz val="10"/>
        <rFont val="Calibri"/>
        <family val="2"/>
        <scheme val="minor"/>
      </rPr>
      <t>h)</t>
    </r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</si>
  <si>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</si>
  <si>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</si>
  <si>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</si>
  <si>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</si>
  <si>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</si>
  <si>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</si>
  <si>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</si>
  <si>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</si>
  <si>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</si>
  <si>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</si>
  <si>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</si>
  <si>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</si>
  <si>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</si>
  <si>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</si>
  <si>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</si>
  <si>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</si>
  <si>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</si>
  <si>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</si>
  <si>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fixed VERBS charges @ 50% ($)</t>
  </si>
  <si>
    <t>Klondike III rate year generation (MWh)</t>
  </si>
  <si>
    <t>Subtotal Klondike III variable charges ($)</t>
  </si>
  <si>
    <t>Total Klondike III transmission charges ($)</t>
  </si>
  <si>
    <t>Wild Horse Grant PUD UFT charges ($)</t>
  </si>
  <si>
    <t>Total Wild Horse transmission charges ($)</t>
  </si>
  <si>
    <t>Total Wind</t>
  </si>
  <si>
    <t>Centralia PPA rate year energy (MWh)</t>
  </si>
  <si>
    <t>Total Centralia PPA transmission charges ($)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</si>
  <si>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</si>
  <si>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</si>
  <si>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</si>
  <si>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</si>
  <si>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</si>
  <si>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</si>
  <si>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</si>
  <si>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</si>
  <si>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</si>
  <si>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</si>
  <si>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</si>
  <si>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</si>
  <si>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</si>
  <si>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</si>
  <si>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</si>
  <si>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</si>
  <si>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</si>
  <si>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End Charges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</si>
  <si>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</si>
  <si>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</si>
  <si>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</si>
  <si>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</si>
  <si>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</si>
  <si>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</si>
  <si>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</si>
  <si>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BPA transmission costs</t>
  </si>
  <si>
    <t>Rate year: May 2020 through April 2021</t>
  </si>
  <si>
    <t xml:space="preserve">Mint Farm Deferral </t>
  </si>
  <si>
    <t>Amortization starts April, 2010 and ends March, 2025 (180 months)</t>
  </si>
  <si>
    <t>#18235521</t>
  </si>
  <si>
    <t>Amortization Schedule Adapted Accounting Procedures Docket NO. UE-090704</t>
  </si>
  <si>
    <t>#18600351</t>
  </si>
  <si>
    <t>Bal + Accum. A</t>
  </si>
  <si>
    <t>#18600361</t>
  </si>
  <si>
    <t>28300611</t>
  </si>
  <si>
    <t>#18600371</t>
  </si>
  <si>
    <t>28300661</t>
  </si>
  <si>
    <t>Deferral</t>
  </si>
  <si>
    <t xml:space="preserve">Monthly </t>
  </si>
  <si>
    <t>NBV</t>
  </si>
  <si>
    <t xml:space="preserve">(d) = (b) / 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</si>
  <si>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(d) = (e)</t>
    </r>
  </si>
  <si>
    <t>(g) = (c) + (f)</t>
  </si>
  <si>
    <t>(h) = (-(a) * 35%)</t>
  </si>
  <si>
    <r>
      <t xml:space="preserve"> </t>
    </r>
    <r>
      <rPr>
        <sz val="10"/>
        <rFont val="Symbol"/>
        <family val="1"/>
        <charset val="2"/>
      </rPr>
      <t>å</t>
    </r>
    <r>
      <rPr>
        <sz val="10"/>
        <rFont val="Arial"/>
        <family val="2"/>
      </rPr>
      <t xml:space="preserve"> - (h) = (i)</t>
    </r>
  </si>
  <si>
    <t>(j)</t>
  </si>
  <si>
    <t>(l) = (g) + (j)</t>
  </si>
  <si>
    <t>180 months</t>
  </si>
  <si>
    <t xml:space="preserve"> + ((d) * 35%)</t>
  </si>
  <si>
    <t>Equity Offset</t>
  </si>
  <si>
    <t>Beginning</t>
  </si>
  <si>
    <t>Apr 1 - 7 /10</t>
  </si>
  <si>
    <t>Annual Amort LGIA</t>
  </si>
  <si>
    <t>Annual Amort Carrying Charges</t>
  </si>
  <si>
    <t>Total</t>
  </si>
  <si>
    <t>This file contains confidential information</t>
  </si>
  <si>
    <t xml:space="preserve">Shaded information is designated as confidential per Protective Order in Dockets UE-190529 and UG-190530
</t>
  </si>
  <si>
    <t>REDACTED VERSION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</si>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</sst>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mm/dd/yy;@"/>
    <numFmt numFmtId="167" formatCode="0.000%"/>
    <numFmt numFmtId="168" formatCode="[$-409]mmm\-yy;@"/>
    <numFmt numFmtId="169" formatCode="mmm\-yyyy"/>
    <numFmt numFmtId="170" formatCode="&quot;$&quot;#,##0.000_);\(&quot;$&quot;#,##0.000\)"/>
    <numFmt numFmtId="171" formatCode="_(&quot;$&quot;* #,##0_);_(&quot;$&quot;* \(#,##0\);_(&quot;$&quot;* &quot;-&quot;??_);_(@_)"/>
    <numFmt numFmtId="172" formatCode="0.0%"/>
  </numFmts>
  <fonts count="6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Symbol"/>
      <family val="1"/>
      <charset val="2"/>
    </font>
    <font>
      <sz val="11"/>
      <name val="univers (E1)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name val="Helv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indexed="12"/>
      <name val="Calibri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11"/>
      <color rgb="FF0000FF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14"/>
      <name val="Calibri"/>
      <family val="2"/>
      <scheme val="minor"/>
    </font>
    <font>
      <b/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6"/>
      <name val="Arial"/>
      <family val="2"/>
    </font>
    <font>
      <sz val="10"/>
      <color rgb="FF0000FF"/>
      <name val="Arial"/>
      <family val="2"/>
    </font>
    <font>
      <sz val="10"/>
      <name val="Helv"/>
    </font>
    <font>
      <sz val="20"/>
      <color theme="1"/>
      <name val="Calibri"/>
      <family val="2"/>
      <scheme val="minor"/>
    </font>
    <font>
      <b/>
      <sz val="22"/>
      <name val="Arial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2">
    <xf numFmtId="0" fontId="0" fillId="0" borderId="0" xfId="0"/>
    <xf numFmtId="0" fontId="1" fillId="0" borderId="0" xfId="1" applyFill="1"/>
    <xf numFmtId="0" fontId="2" fillId="0" borderId="0" xfId="1" applyFont="1" applyFill="1"/>
    <xf numFmtId="0" fontId="1" fillId="0" borderId="0" xfId="1" applyFont="1" applyFill="1"/>
    <xf numFmtId="0" fontId="1" fillId="0" borderId="0" xfId="1" applyFill="1" applyBorder="1"/>
    <xf numFmtId="0" fontId="1" fillId="0" borderId="0" xfId="1" applyFont="1" applyFill="1" applyBorder="1" applyAlignment="1">
      <alignment horizontal="right"/>
    </xf>
    <xf numFmtId="0" fontId="1" fillId="0" borderId="0" xfId="1" applyFont="1" applyFill="1" applyBorder="1"/>
    <xf numFmtId="8" fontId="1" fillId="0" borderId="0" xfId="1" applyNumberFormat="1" applyFont="1" applyFill="1"/>
    <xf numFmtId="8" fontId="1" fillId="0" borderId="0" xfId="1" applyNumberFormat="1" applyFill="1" applyBorder="1"/>
    <xf numFmtId="43" fontId="1" fillId="0" borderId="0" xfId="1" applyNumberFormat="1" applyFill="1" applyBorder="1"/>
    <xf numFmtId="0" fontId="2" fillId="0" borderId="0" xfId="2" applyFont="1" applyFill="1" applyAlignment="1">
      <alignment horizontal="left"/>
    </xf>
    <xf numFmtId="0" fontId="3" fillId="0" borderId="0" xfId="1" applyFont="1" applyFill="1"/>
    <xf numFmtId="6" fontId="2" fillId="0" borderId="0" xfId="1" applyNumberFormat="1" applyFont="1" applyFill="1"/>
    <xf numFmtId="43" fontId="1" fillId="0" borderId="0" xfId="1" applyNumberFormat="1" applyFont="1" applyFill="1"/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Fill="1" applyBorder="1" applyAlignment="1"/>
    <xf numFmtId="0" fontId="1" fillId="0" borderId="1" xfId="1" applyFill="1" applyBorder="1"/>
    <xf numFmtId="0" fontId="2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  <xf numFmtId="0" fontId="1" fillId="0" borderId="2" xfId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Fill="1" applyBorder="1" applyAlignment="1">
      <alignment horizontal="centerContinuous"/>
    </xf>
    <xf numFmtId="0" fontId="1" fillId="0" borderId="0" xfId="1" applyFont="1" applyFill="1" applyBorder="1" applyAlignment="1">
      <alignment horizontal="center"/>
    </xf>
    <xf numFmtId="0" fontId="1" fillId="0" borderId="1" xfId="1" applyFill="1" applyBorder="1" applyAlignment="1">
      <alignment horizontal="centerContinuous"/>
    </xf>
    <xf numFmtId="0" fontId="1" fillId="0" borderId="1" xfId="2" applyFont="1" applyFill="1" applyBorder="1" applyAlignment="1">
      <alignment horizontal="center"/>
    </xf>
    <xf numFmtId="17" fontId="1" fillId="0" borderId="0" xfId="1" applyNumberFormat="1" applyFill="1"/>
    <xf numFmtId="41" fontId="2" fillId="0" borderId="0" xfId="3" applyNumberFormat="1" applyFont="1" applyFill="1" applyAlignment="1">
      <alignment horizontal="right"/>
    </xf>
    <xf numFmtId="6" fontId="1" fillId="0" borderId="0" xfId="1" applyNumberFormat="1" applyFill="1"/>
    <xf numFmtId="6" fontId="1" fillId="0" borderId="0" xfId="1" applyNumberFormat="1" applyFill="1" applyBorder="1" applyAlignment="1">
      <alignment horizontal="center"/>
    </xf>
    <xf numFmtId="6" fontId="1" fillId="0" borderId="0" xfId="1" applyNumberFormat="1" applyFont="1" applyFill="1" applyBorder="1"/>
    <xf numFmtId="5" fontId="1" fillId="0" borderId="0" xfId="1" applyNumberFormat="1" applyFont="1" applyFill="1" applyBorder="1"/>
    <xf numFmtId="164" fontId="1" fillId="0" borderId="0" xfId="1" applyNumberFormat="1" applyFont="1" applyFill="1" applyBorder="1"/>
    <xf numFmtId="41" fontId="1" fillId="0" borderId="0" xfId="3" applyNumberFormat="1" applyFont="1" applyFill="1" applyAlignment="1">
      <alignment horizontal="right"/>
    </xf>
    <xf numFmtId="38" fontId="1" fillId="0" borderId="0" xfId="4" applyNumberFormat="1" applyFont="1" applyFill="1"/>
    <xf numFmtId="164" fontId="1" fillId="0" borderId="0" xfId="5" applyNumberFormat="1" applyFont="1" applyFill="1" applyBorder="1"/>
    <xf numFmtId="164" fontId="1" fillId="0" borderId="0" xfId="5" applyNumberFormat="1" applyFont="1" applyFill="1"/>
    <xf numFmtId="6" fontId="1" fillId="0" borderId="0" xfId="1" applyNumberFormat="1" applyFont="1" applyFill="1"/>
    <xf numFmtId="164" fontId="1" fillId="0" borderId="0" xfId="5" applyNumberFormat="1" applyFill="1"/>
    <xf numFmtId="14" fontId="1" fillId="0" borderId="0" xfId="1" applyNumberFormat="1" applyFill="1"/>
    <xf numFmtId="17" fontId="1" fillId="0" borderId="0" xfId="1" applyNumberFormat="1" applyFont="1" applyFill="1"/>
    <xf numFmtId="3" fontId="1" fillId="0" borderId="0" xfId="3" applyNumberFormat="1" applyFont="1" applyFill="1" applyAlignment="1">
      <alignment horizontal="center"/>
    </xf>
    <xf numFmtId="164" fontId="1" fillId="0" borderId="0" xfId="5" applyNumberFormat="1" applyFill="1" applyBorder="1"/>
    <xf numFmtId="6" fontId="1" fillId="0" borderId="0" xfId="1" applyNumberFormat="1" applyFill="1" applyBorder="1"/>
    <xf numFmtId="17" fontId="2" fillId="0" borderId="0" xfId="1" applyNumberFormat="1" applyFont="1" applyFill="1"/>
    <xf numFmtId="164" fontId="2" fillId="0" borderId="0" xfId="1" applyNumberFormat="1" applyFont="1" applyFill="1" applyBorder="1"/>
    <xf numFmtId="17" fontId="1" fillId="0" borderId="0" xfId="1" applyNumberFormat="1" applyFill="1" applyBorder="1"/>
    <xf numFmtId="4" fontId="1" fillId="0" borderId="0" xfId="3" applyFont="1" applyFill="1" applyAlignment="1">
      <alignment horizontal="center"/>
    </xf>
    <xf numFmtId="6" fontId="1" fillId="0" borderId="0" xfId="4" applyNumberFormat="1" applyFont="1" applyFill="1"/>
    <xf numFmtId="42" fontId="1" fillId="0" borderId="0" xfId="5" applyNumberFormat="1" applyFont="1" applyFill="1"/>
    <xf numFmtId="0" fontId="2" fillId="0" borderId="0" xfId="0" applyNumberFormat="1" applyFont="1" applyAlignment="1">
      <alignment horizontal="centerContinuous"/>
    </xf>
    <xf numFmtId="0" fontId="1" fillId="0" borderId="0" xfId="0" applyNumberFormat="1" applyFont="1" applyAlignment="1">
      <alignment horizontal="centerContinuous"/>
    </xf>
    <xf numFmtId="0" fontId="1" fillId="0" borderId="0" xfId="0" applyNumberFormat="1" applyFont="1" applyAlignment="1"/>
    <xf numFmtId="41" fontId="1" fillId="0" borderId="0" xfId="0" applyNumberFormat="1" applyFont="1" applyAlignment="1"/>
    <xf numFmtId="0" fontId="10" fillId="0" borderId="0" xfId="0" applyNumberFormat="1" applyFont="1" applyAlignment="1"/>
    <xf numFmtId="3" fontId="1" fillId="0" borderId="0" xfId="0" applyNumberFormat="1" applyFont="1" applyAlignment="1"/>
    <xf numFmtId="0" fontId="2" fillId="2" borderId="3" xfId="0" applyNumberFormat="1" applyFont="1" applyFill="1" applyBorder="1" applyAlignment="1">
      <alignment horizontal="centerContinuous"/>
    </xf>
    <xf numFmtId="0" fontId="2" fillId="2" borderId="4" xfId="0" applyNumberFormat="1" applyFont="1" applyFill="1" applyBorder="1" applyAlignment="1">
      <alignment horizontal="centerContinuous"/>
    </xf>
    <xf numFmtId="0" fontId="2" fillId="2" borderId="5" xfId="0" applyNumberFormat="1" applyFont="1" applyFill="1" applyBorder="1" applyAlignment="1">
      <alignment horizontal="centerContinuous"/>
    </xf>
    <xf numFmtId="0" fontId="10" fillId="0" borderId="2" xfId="0" applyNumberFormat="1" applyFont="1" applyBorder="1" applyAlignment="1"/>
    <xf numFmtId="0" fontId="2" fillId="0" borderId="6" xfId="0" applyNumberFormat="1" applyFont="1" applyFill="1" applyBorder="1" applyAlignment="1">
      <alignment horizontal="centerContinuous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/>
    <xf numFmtId="0" fontId="2" fillId="0" borderId="8" xfId="0" applyNumberFormat="1" applyFont="1" applyFill="1" applyBorder="1" applyAlignment="1">
      <alignment horizontal="centerContinuous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Continuous"/>
    </xf>
    <xf numFmtId="0" fontId="10" fillId="0" borderId="0" xfId="0" applyNumberFormat="1" applyFont="1" applyBorder="1" applyAlignment="1"/>
    <xf numFmtId="0" fontId="1" fillId="0" borderId="6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/>
    <xf numFmtId="0" fontId="1" fillId="0" borderId="10" xfId="0" applyNumberFormat="1" applyFont="1" applyBorder="1" applyAlignment="1"/>
    <xf numFmtId="0" fontId="1" fillId="3" borderId="7" xfId="0" applyNumberFormat="1" applyFont="1" applyFill="1" applyBorder="1" applyAlignment="1"/>
    <xf numFmtId="0" fontId="1" fillId="3" borderId="2" xfId="0" applyNumberFormat="1" applyFont="1" applyFill="1" applyBorder="1" applyAlignment="1"/>
    <xf numFmtId="0" fontId="1" fillId="3" borderId="8" xfId="0" applyNumberFormat="1" applyFont="1" applyFill="1" applyBorder="1" applyAlignment="1"/>
    <xf numFmtId="0" fontId="1" fillId="0" borderId="5" xfId="0" applyNumberFormat="1" applyFont="1" applyBorder="1" applyAlignment="1">
      <alignment horizontal="centerContinuous"/>
    </xf>
    <xf numFmtId="0" fontId="1" fillId="3" borderId="12" xfId="0" applyNumberFormat="1" applyFont="1" applyFill="1" applyBorder="1" applyAlignment="1"/>
    <xf numFmtId="0" fontId="1" fillId="3" borderId="0" xfId="0" applyNumberFormat="1" applyFont="1" applyFill="1" applyBorder="1" applyAlignment="1"/>
    <xf numFmtId="0" fontId="1" fillId="3" borderId="10" xfId="0" applyNumberFormat="1" applyFont="1" applyFill="1" applyBorder="1" applyAlignment="1"/>
    <xf numFmtId="0" fontId="1" fillId="0" borderId="8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5" fontId="1" fillId="0" borderId="5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left"/>
    </xf>
    <xf numFmtId="0" fontId="12" fillId="3" borderId="0" xfId="0" applyNumberFormat="1" applyFont="1" applyFill="1" applyBorder="1" applyAlignment="1">
      <alignment horizontal="left"/>
    </xf>
    <xf numFmtId="0" fontId="1" fillId="3" borderId="14" xfId="0" applyNumberFormat="1" applyFont="1" applyFill="1" applyBorder="1" applyAlignment="1"/>
    <xf numFmtId="0" fontId="1" fillId="3" borderId="1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>
      <alignment horizontal="left"/>
    </xf>
    <xf numFmtId="0" fontId="13" fillId="3" borderId="1" xfId="0" applyNumberFormat="1" applyFont="1" applyFill="1" applyBorder="1" applyAlignment="1">
      <alignment horizontal="left"/>
    </xf>
    <xf numFmtId="0" fontId="10" fillId="0" borderId="9" xfId="0" applyNumberFormat="1" applyFont="1" applyBorder="1" applyAlignment="1"/>
    <xf numFmtId="0" fontId="1" fillId="0" borderId="12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/>
    <xf numFmtId="41" fontId="1" fillId="0" borderId="0" xfId="0" applyNumberFormat="1" applyFont="1" applyBorder="1" applyAlignment="1"/>
    <xf numFmtId="41" fontId="10" fillId="0" borderId="0" xfId="0" applyNumberFormat="1" applyFont="1" applyFill="1" applyBorder="1" applyAlignment="1"/>
    <xf numFmtId="37" fontId="1" fillId="0" borderId="0" xfId="0" applyNumberFormat="1" applyFont="1" applyAlignment="1"/>
    <xf numFmtId="41" fontId="1" fillId="0" borderId="10" xfId="0" applyNumberFormat="1" applyFont="1" applyFill="1" applyBorder="1" applyAlignment="1"/>
    <xf numFmtId="0" fontId="1" fillId="0" borderId="0" xfId="0" applyNumberFormat="1" applyFont="1" applyFill="1" applyAlignment="1"/>
    <xf numFmtId="37" fontId="1" fillId="0" borderId="0" xfId="0" applyNumberFormat="1" applyFont="1" applyFill="1" applyAlignment="1"/>
    <xf numFmtId="166" fontId="1" fillId="0" borderId="0" xfId="0" applyNumberFormat="1" applyFont="1" applyFill="1" applyBorder="1" applyAlignment="1">
      <alignment horizontal="left"/>
    </xf>
    <xf numFmtId="167" fontId="1" fillId="0" borderId="0" xfId="0" applyNumberFormat="1" applyFont="1" applyAlignment="1"/>
    <xf numFmtId="0" fontId="1" fillId="0" borderId="12" xfId="0" applyNumberFormat="1" applyFont="1" applyBorder="1" applyAlignment="1">
      <alignment horizontal="left"/>
    </xf>
    <xf numFmtId="165" fontId="1" fillId="0" borderId="0" xfId="0" applyNumberFormat="1" applyFont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right"/>
    </xf>
    <xf numFmtId="41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left"/>
    </xf>
    <xf numFmtId="43" fontId="1" fillId="0" borderId="0" xfId="0" applyNumberFormat="1" applyFont="1" applyAlignment="1"/>
    <xf numFmtId="0" fontId="1" fillId="0" borderId="14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41" fontId="1" fillId="0" borderId="1" xfId="0" applyNumberFormat="1" applyFont="1" applyBorder="1" applyAlignment="1"/>
    <xf numFmtId="41" fontId="1" fillId="0" borderId="1" xfId="0" applyNumberFormat="1" applyFont="1" applyFill="1" applyBorder="1" applyAlignment="1"/>
    <xf numFmtId="41" fontId="10" fillId="0" borderId="1" xfId="0" applyNumberFormat="1" applyFont="1" applyFill="1" applyBorder="1" applyAlignment="1"/>
    <xf numFmtId="41" fontId="1" fillId="0" borderId="13" xfId="0" applyNumberFormat="1" applyFont="1" applyFill="1" applyBorder="1" applyAlignment="1"/>
    <xf numFmtId="168" fontId="2" fillId="0" borderId="15" xfId="0" applyNumberFormat="1" applyFont="1" applyBorder="1" applyAlignment="1">
      <alignment horizontal="left"/>
    </xf>
    <xf numFmtId="165" fontId="1" fillId="3" borderId="0" xfId="0" applyNumberFormat="1" applyFont="1" applyFill="1" applyBorder="1" applyAlignment="1">
      <alignment horizontal="left"/>
    </xf>
    <xf numFmtId="41" fontId="1" fillId="3" borderId="0" xfId="0" applyNumberFormat="1" applyFont="1" applyFill="1" applyBorder="1" applyAlignment="1"/>
    <xf numFmtId="37" fontId="1" fillId="3" borderId="0" xfId="0" applyNumberFormat="1" applyFont="1" applyFill="1" applyBorder="1" applyAlignment="1"/>
    <xf numFmtId="0" fontId="10" fillId="3" borderId="0" xfId="0" applyNumberFormat="1" applyFont="1" applyFill="1" applyBorder="1" applyAlignment="1"/>
    <xf numFmtId="42" fontId="2" fillId="0" borderId="0" xfId="0" applyNumberFormat="1" applyFont="1" applyFill="1" applyBorder="1" applyAlignment="1"/>
    <xf numFmtId="41" fontId="1" fillId="3" borderId="10" xfId="0" applyNumberFormat="1" applyFont="1" applyFill="1" applyBorder="1" applyAlignment="1"/>
    <xf numFmtId="168" fontId="2" fillId="0" borderId="16" xfId="0" applyNumberFormat="1" applyFont="1" applyBorder="1" applyAlignment="1">
      <alignment horizontal="left"/>
    </xf>
    <xf numFmtId="166" fontId="1" fillId="3" borderId="0" xfId="0" applyNumberFormat="1" applyFont="1" applyFill="1" applyBorder="1" applyAlignment="1">
      <alignment horizontal="left"/>
    </xf>
    <xf numFmtId="0" fontId="1" fillId="3" borderId="17" xfId="0" applyNumberFormat="1" applyFont="1" applyFill="1" applyBorder="1" applyAlignment="1">
      <alignment horizontal="left"/>
    </xf>
    <xf numFmtId="165" fontId="1" fillId="3" borderId="1" xfId="0" applyNumberFormat="1" applyFont="1" applyFill="1" applyBorder="1" applyAlignment="1">
      <alignment horizontal="left"/>
    </xf>
    <xf numFmtId="41" fontId="1" fillId="3" borderId="1" xfId="0" applyNumberFormat="1" applyFont="1" applyFill="1" applyBorder="1" applyAlignment="1"/>
    <xf numFmtId="42" fontId="2" fillId="0" borderId="1" xfId="0" applyNumberFormat="1" applyFont="1" applyFill="1" applyBorder="1" applyAlignment="1"/>
    <xf numFmtId="0" fontId="10" fillId="3" borderId="1" xfId="0" applyNumberFormat="1" applyFont="1" applyFill="1" applyBorder="1" applyAlignment="1"/>
    <xf numFmtId="41" fontId="1" fillId="3" borderId="13" xfId="0" applyNumberFormat="1" applyFont="1" applyFill="1" applyBorder="1" applyAlignment="1"/>
    <xf numFmtId="0" fontId="1" fillId="0" borderId="18" xfId="0" applyNumberFormat="1" applyFont="1" applyBorder="1" applyAlignment="1"/>
    <xf numFmtId="0" fontId="1" fillId="0" borderId="2" xfId="0" applyNumberFormat="1" applyFont="1" applyBorder="1" applyAlignment="1">
      <alignment horizontal="left"/>
    </xf>
    <xf numFmtId="37" fontId="1" fillId="0" borderId="0" xfId="0" applyNumberFormat="1" applyFont="1" applyFill="1" applyBorder="1" applyAlignment="1"/>
    <xf numFmtId="41" fontId="1" fillId="0" borderId="2" xfId="0" applyNumberFormat="1" applyFont="1" applyFill="1" applyBorder="1" applyAlignment="1"/>
    <xf numFmtId="0" fontId="12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left"/>
    </xf>
    <xf numFmtId="41" fontId="14" fillId="0" borderId="0" xfId="0" applyNumberFormat="1" applyFont="1" applyBorder="1" applyAlignment="1"/>
    <xf numFmtId="41" fontId="14" fillId="0" borderId="0" xfId="0" applyNumberFormat="1" applyFont="1" applyFill="1" applyBorder="1" applyAlignment="1"/>
    <xf numFmtId="37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/>
    <xf numFmtId="0" fontId="16" fillId="0" borderId="0" xfId="0" applyNumberFormat="1" applyFont="1" applyBorder="1" applyAlignment="1"/>
    <xf numFmtId="0" fontId="1" fillId="0" borderId="0" xfId="0" applyNumberFormat="1" applyFont="1" applyBorder="1" applyAlignment="1">
      <alignment horizontal="left"/>
    </xf>
    <xf numFmtId="14" fontId="9" fillId="0" borderId="0" xfId="0" applyNumberFormat="1" applyFont="1" applyAlignment="1">
      <alignment horizontal="centerContinuous"/>
    </xf>
    <xf numFmtId="14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42" fontId="0" fillId="0" borderId="0" xfId="0" applyNumberFormat="1"/>
    <xf numFmtId="5" fontId="0" fillId="0" borderId="0" xfId="0" applyNumberFormat="1"/>
    <xf numFmtId="41" fontId="0" fillId="0" borderId="0" xfId="0" applyNumberFormat="1"/>
    <xf numFmtId="0" fontId="0" fillId="0" borderId="2" xfId="0" applyBorder="1"/>
    <xf numFmtId="42" fontId="0" fillId="0" borderId="19" xfId="0" applyNumberFormat="1" applyBorder="1"/>
    <xf numFmtId="5" fontId="0" fillId="0" borderId="19" xfId="0" applyNumberFormat="1" applyBorder="1"/>
    <xf numFmtId="43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/>
    </xf>
    <xf numFmtId="10" fontId="17" fillId="0" borderId="0" xfId="0" applyNumberFormat="1" applyFont="1" applyFill="1" applyBorder="1" applyAlignment="1"/>
    <xf numFmtId="10" fontId="18" fillId="0" borderId="0" xfId="0" applyNumberFormat="1" applyFont="1" applyFill="1" applyBorder="1" applyAlignment="1"/>
    <xf numFmtId="10" fontId="19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horizontal="right"/>
    </xf>
    <xf numFmtId="10" fontId="17" fillId="0" borderId="0" xfId="0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/>
    <xf numFmtId="0" fontId="8" fillId="0" borderId="3" xfId="0" applyNumberFormat="1" applyFont="1" applyFill="1" applyBorder="1" applyAlignment="1">
      <alignment horizontal="centerContinuous"/>
    </xf>
    <xf numFmtId="0" fontId="8" fillId="0" borderId="4" xfId="0" applyNumberFormat="1" applyFont="1" applyFill="1" applyBorder="1" applyAlignment="1">
      <alignment horizontal="centerContinuous"/>
    </xf>
    <xf numFmtId="0" fontId="8" fillId="0" borderId="5" xfId="0" applyNumberFormat="1" applyFont="1" applyFill="1" applyBorder="1" applyAlignment="1">
      <alignment horizontal="centerContinuous"/>
    </xf>
    <xf numFmtId="0" fontId="8" fillId="0" borderId="20" xfId="0" applyNumberFormat="1" applyFont="1" applyFill="1" applyBorder="1" applyAlignment="1">
      <alignment horizontal="centerContinuous"/>
    </xf>
    <xf numFmtId="0" fontId="8" fillId="0" borderId="0" xfId="0" applyNumberFormat="1" applyFont="1" applyFill="1" applyAlignment="1"/>
    <xf numFmtId="43" fontId="17" fillId="0" borderId="0" xfId="0" applyNumberFormat="1" applyFont="1" applyFill="1" applyAlignment="1"/>
    <xf numFmtId="0" fontId="18" fillId="0" borderId="20" xfId="0" applyNumberFormat="1" applyFont="1" applyFill="1" applyBorder="1" applyAlignment="1">
      <alignment horizontal="center" vertical="top"/>
    </xf>
    <xf numFmtId="0" fontId="20" fillId="0" borderId="3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centerContinuous" vertical="top"/>
    </xf>
    <xf numFmtId="0" fontId="18" fillId="0" borderId="3" xfId="0" applyNumberFormat="1" applyFont="1" applyFill="1" applyBorder="1" applyAlignment="1">
      <alignment horizontal="centerContinuous" vertical="top" wrapText="1"/>
    </xf>
    <xf numFmtId="0" fontId="18" fillId="0" borderId="4" xfId="0" applyNumberFormat="1" applyFont="1" applyFill="1" applyBorder="1" applyAlignment="1">
      <alignment horizontal="centerContinuous" vertical="top" wrapText="1"/>
    </xf>
    <xf numFmtId="0" fontId="18" fillId="0" borderId="5" xfId="0" applyNumberFormat="1" applyFont="1" applyFill="1" applyBorder="1" applyAlignment="1">
      <alignment horizontal="centerContinuous" vertical="top" wrapText="1"/>
    </xf>
    <xf numFmtId="0" fontId="20" fillId="0" borderId="20" xfId="0" applyNumberFormat="1" applyFont="1" applyFill="1" applyBorder="1" applyAlignment="1">
      <alignment horizontal="center" wrapText="1"/>
    </xf>
    <xf numFmtId="0" fontId="18" fillId="0" borderId="0" xfId="0" applyNumberFormat="1" applyFont="1" applyFill="1" applyAlignment="1"/>
    <xf numFmtId="43" fontId="18" fillId="0" borderId="0" xfId="0" applyNumberFormat="1" applyFont="1" applyFill="1" applyAlignment="1"/>
    <xf numFmtId="0" fontId="21" fillId="0" borderId="3" xfId="0" applyNumberFormat="1" applyFont="1" applyFill="1" applyBorder="1" applyAlignment="1">
      <alignment horizontal="center" vertical="top"/>
    </xf>
    <xf numFmtId="0" fontId="21" fillId="0" borderId="5" xfId="0" applyNumberFormat="1" applyFont="1" applyFill="1" applyBorder="1" applyAlignment="1">
      <alignment horizontal="center" vertical="top"/>
    </xf>
    <xf numFmtId="0" fontId="21" fillId="0" borderId="3" xfId="0" applyNumberFormat="1" applyFont="1" applyFill="1" applyBorder="1" applyAlignment="1">
      <alignment horizontal="center" vertical="top" wrapText="1"/>
    </xf>
    <xf numFmtId="0" fontId="21" fillId="0" borderId="4" xfId="0" applyNumberFormat="1" applyFont="1" applyFill="1" applyBorder="1" applyAlignment="1">
      <alignment horizontal="center" vertical="top" wrapText="1"/>
    </xf>
    <xf numFmtId="0" fontId="21" fillId="0" borderId="5" xfId="0" applyNumberFormat="1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>
      <alignment horizontal="centerContinuous" vertical="top" wrapText="1"/>
    </xf>
    <xf numFmtId="0" fontId="21" fillId="0" borderId="4" xfId="0" applyNumberFormat="1" applyFont="1" applyFill="1" applyBorder="1" applyAlignment="1">
      <alignment horizontal="centerContinuous" vertical="top" wrapText="1"/>
    </xf>
    <xf numFmtId="0" fontId="21" fillId="0" borderId="5" xfId="0" applyNumberFormat="1" applyFont="1" applyFill="1" applyBorder="1" applyAlignment="1">
      <alignment horizontal="centerContinuous" vertical="top" wrapText="1"/>
    </xf>
    <xf numFmtId="0" fontId="17" fillId="0" borderId="20" xfId="0" applyNumberFormat="1" applyFont="1" applyFill="1" applyBorder="1" applyAlignment="1">
      <alignment horizontal="center" vertical="top" wrapText="1"/>
    </xf>
    <xf numFmtId="0" fontId="17" fillId="0" borderId="4" xfId="0" applyNumberFormat="1" applyFont="1" applyFill="1" applyBorder="1" applyAlignment="1">
      <alignment horizontal="center" vertical="top" wrapText="1"/>
    </xf>
    <xf numFmtId="0" fontId="17" fillId="0" borderId="3" xfId="0" applyNumberFormat="1" applyFont="1" applyFill="1" applyBorder="1" applyAlignment="1">
      <alignment horizontal="centerContinuous" vertical="top"/>
    </xf>
    <xf numFmtId="0" fontId="17" fillId="0" borderId="13" xfId="0" applyNumberFormat="1" applyFont="1" applyFill="1" applyBorder="1" applyAlignment="1">
      <alignment horizontal="centerContinuous" vertical="top"/>
    </xf>
    <xf numFmtId="0" fontId="17" fillId="0" borderId="4" xfId="0" applyNumberFormat="1" applyFont="1" applyFill="1" applyBorder="1" applyAlignment="1">
      <alignment horizontal="centerContinuous" vertical="top"/>
    </xf>
    <xf numFmtId="0" fontId="17" fillId="0" borderId="5" xfId="0" applyNumberFormat="1" applyFont="1" applyFill="1" applyBorder="1" applyAlignment="1">
      <alignment horizontal="center" vertical="top"/>
    </xf>
    <xf numFmtId="0" fontId="17" fillId="0" borderId="5" xfId="0" applyNumberFormat="1" applyFont="1" applyFill="1" applyBorder="1" applyAlignment="1">
      <alignment horizontal="centerContinuous" vertical="top"/>
    </xf>
    <xf numFmtId="0" fontId="17" fillId="0" borderId="20" xfId="0" applyNumberFormat="1" applyFont="1" applyFill="1" applyBorder="1" applyAlignment="1">
      <alignment horizontal="centerContinuous" vertical="top"/>
    </xf>
    <xf numFmtId="0" fontId="17" fillId="0" borderId="0" xfId="0" applyNumberFormat="1" applyFont="1" applyFill="1" applyAlignment="1"/>
    <xf numFmtId="0" fontId="17" fillId="0" borderId="3" xfId="0" applyNumberFormat="1" applyFont="1" applyFill="1" applyBorder="1" applyAlignment="1">
      <alignment horizontal="centerContinuous" vertical="top" wrapText="1"/>
    </xf>
    <xf numFmtId="0" fontId="17" fillId="0" borderId="5" xfId="0" applyNumberFormat="1" applyFont="1" applyFill="1" applyBorder="1" applyAlignment="1">
      <alignment horizontal="center" vertical="top" wrapText="1"/>
    </xf>
    <xf numFmtId="0" fontId="17" fillId="0" borderId="7" xfId="0" applyNumberFormat="1" applyFont="1" applyFill="1" applyBorder="1" applyAlignment="1">
      <alignment horizontal="center" vertical="top" wrapText="1"/>
    </xf>
    <xf numFmtId="0" fontId="17" fillId="0" borderId="2" xfId="0" applyNumberFormat="1" applyFont="1" applyFill="1" applyBorder="1" applyAlignment="1">
      <alignment horizontal="center" vertical="top" wrapText="1"/>
    </xf>
    <xf numFmtId="0" fontId="17" fillId="0" borderId="8" xfId="0" applyNumberFormat="1" applyFont="1" applyFill="1" applyBorder="1" applyAlignment="1">
      <alignment horizontal="center" vertical="top" wrapText="1"/>
    </xf>
    <xf numFmtId="0" fontId="17" fillId="0" borderId="11" xfId="0" applyNumberFormat="1" applyFont="1" applyFill="1" applyBorder="1" applyAlignment="1">
      <alignment horizontal="center" vertical="top" wrapText="1"/>
    </xf>
    <xf numFmtId="14" fontId="8" fillId="0" borderId="9" xfId="0" applyNumberFormat="1" applyFont="1" applyFill="1" applyBorder="1" applyAlignment="1"/>
    <xf numFmtId="14" fontId="8" fillId="0" borderId="6" xfId="0" applyNumberFormat="1" applyFont="1" applyFill="1" applyBorder="1" applyAlignment="1"/>
    <xf numFmtId="14" fontId="8" fillId="0" borderId="12" xfId="0" applyNumberFormat="1" applyFont="1" applyFill="1" applyBorder="1" applyAlignment="1"/>
    <xf numFmtId="14" fontId="8" fillId="0" borderId="10" xfId="0" applyNumberFormat="1" applyFont="1" applyFill="1" applyBorder="1" applyAlignment="1"/>
    <xf numFmtId="0" fontId="8" fillId="0" borderId="7" xfId="0" applyNumberFormat="1" applyFont="1" applyFill="1" applyBorder="1" applyAlignment="1"/>
    <xf numFmtId="0" fontId="8" fillId="0" borderId="2" xfId="0" applyNumberFormat="1" applyFont="1" applyFill="1" applyBorder="1" applyAlignment="1"/>
    <xf numFmtId="0" fontId="8" fillId="0" borderId="8" xfId="0" applyNumberFormat="1" applyFont="1" applyFill="1" applyBorder="1" applyAlignment="1"/>
    <xf numFmtId="0" fontId="8" fillId="0" borderId="6" xfId="0" applyNumberFormat="1" applyFont="1" applyFill="1" applyBorder="1" applyAlignment="1"/>
    <xf numFmtId="43" fontId="8" fillId="0" borderId="0" xfId="0" applyNumberFormat="1" applyFont="1" applyFill="1" applyBorder="1" applyAlignment="1"/>
    <xf numFmtId="164" fontId="17" fillId="0" borderId="12" xfId="0" applyNumberFormat="1" applyFont="1" applyFill="1" applyBorder="1" applyAlignment="1"/>
    <xf numFmtId="164" fontId="17" fillId="0" borderId="10" xfId="0" applyNumberFormat="1" applyFont="1" applyFill="1" applyBorder="1" applyAlignment="1"/>
    <xf numFmtId="164" fontId="8" fillId="0" borderId="12" xfId="0" applyNumberFormat="1" applyFont="1" applyFill="1" applyBorder="1" applyAlignment="1"/>
    <xf numFmtId="164" fontId="8" fillId="0" borderId="0" xfId="0" applyNumberFormat="1" applyFont="1" applyFill="1" applyBorder="1" applyAlignment="1"/>
    <xf numFmtId="164" fontId="8" fillId="0" borderId="10" xfId="0" applyNumberFormat="1" applyFont="1" applyFill="1" applyBorder="1" applyAlignment="1"/>
    <xf numFmtId="164" fontId="8" fillId="0" borderId="9" xfId="0" applyNumberFormat="1" applyFont="1" applyFill="1" applyBorder="1" applyAlignment="1"/>
    <xf numFmtId="164" fontId="17" fillId="0" borderId="0" xfId="0" applyNumberFormat="1" applyFont="1" applyFill="1" applyAlignment="1"/>
    <xf numFmtId="43" fontId="8" fillId="0" borderId="0" xfId="0" applyNumberFormat="1" applyFont="1" applyFill="1" applyAlignment="1"/>
    <xf numFmtId="164" fontId="22" fillId="0" borderId="9" xfId="0" applyNumberFormat="1" applyFont="1" applyFill="1" applyBorder="1" applyAlignment="1"/>
    <xf numFmtId="14" fontId="23" fillId="0" borderId="9" xfId="0" applyNumberFormat="1" applyFont="1" applyFill="1" applyBorder="1" applyAlignment="1"/>
    <xf numFmtId="43" fontId="23" fillId="0" borderId="0" xfId="0" applyNumberFormat="1" applyFont="1" applyFill="1" applyBorder="1" applyAlignment="1"/>
    <xf numFmtId="164" fontId="22" fillId="0" borderId="12" xfId="0" applyNumberFormat="1" applyFont="1" applyFill="1" applyBorder="1" applyAlignment="1"/>
    <xf numFmtId="164" fontId="22" fillId="0" borderId="10" xfId="0" applyNumberFormat="1" applyFont="1" applyFill="1" applyBorder="1" applyAlignment="1"/>
    <xf numFmtId="164" fontId="23" fillId="0" borderId="12" xfId="0" applyNumberFormat="1" applyFont="1" applyFill="1" applyBorder="1" applyAlignment="1"/>
    <xf numFmtId="164" fontId="23" fillId="0" borderId="0" xfId="0" applyNumberFormat="1" applyFont="1" applyFill="1" applyBorder="1" applyAlignment="1"/>
    <xf numFmtId="164" fontId="23" fillId="0" borderId="10" xfId="0" applyNumberFormat="1" applyFont="1" applyFill="1" applyBorder="1" applyAlignment="1"/>
    <xf numFmtId="164" fontId="24" fillId="0" borderId="10" xfId="0" applyNumberFormat="1" applyFont="1" applyFill="1" applyBorder="1" applyAlignment="1"/>
    <xf numFmtId="164" fontId="25" fillId="0" borderId="9" xfId="0" applyNumberFormat="1" applyFont="1" applyFill="1" applyBorder="1" applyAlignment="1"/>
    <xf numFmtId="14" fontId="23" fillId="0" borderId="21" xfId="0" applyNumberFormat="1" applyFont="1" applyFill="1" applyBorder="1" applyAlignment="1"/>
    <xf numFmtId="43" fontId="23" fillId="0" borderId="22" xfId="0" applyNumberFormat="1" applyFont="1" applyFill="1" applyBorder="1" applyAlignment="1"/>
    <xf numFmtId="164" fontId="22" fillId="0" borderId="23" xfId="0" applyNumberFormat="1" applyFont="1" applyFill="1" applyBorder="1" applyAlignment="1"/>
    <xf numFmtId="164" fontId="22" fillId="0" borderId="24" xfId="0" applyNumberFormat="1" applyFont="1" applyFill="1" applyBorder="1" applyAlignment="1"/>
    <xf numFmtId="164" fontId="23" fillId="0" borderId="23" xfId="0" applyNumberFormat="1" applyFont="1" applyFill="1" applyBorder="1" applyAlignment="1"/>
    <xf numFmtId="164" fontId="23" fillId="0" borderId="22" xfId="0" applyNumberFormat="1" applyFont="1" applyFill="1" applyBorder="1" applyAlignment="1"/>
    <xf numFmtId="164" fontId="23" fillId="0" borderId="24" xfId="0" applyNumberFormat="1" applyFont="1" applyFill="1" applyBorder="1" applyAlignment="1"/>
    <xf numFmtId="164" fontId="22" fillId="0" borderId="21" xfId="0" applyNumberFormat="1" applyFont="1" applyFill="1" applyBorder="1" applyAlignment="1"/>
    <xf numFmtId="164" fontId="17" fillId="0" borderId="0" xfId="0" applyNumberFormat="1" applyFont="1" applyFill="1" applyBorder="1" applyAlignment="1"/>
    <xf numFmtId="164" fontId="8" fillId="0" borderId="15" xfId="0" applyNumberFormat="1" applyFont="1" applyFill="1" applyBorder="1" applyAlignment="1"/>
    <xf numFmtId="164" fontId="8" fillId="0" borderId="25" xfId="0" applyNumberFormat="1" applyFont="1" applyFill="1" applyBorder="1" applyAlignment="1"/>
    <xf numFmtId="164" fontId="8" fillId="0" borderId="26" xfId="0" applyNumberFormat="1" applyFont="1" applyFill="1" applyBorder="1" applyAlignment="1"/>
    <xf numFmtId="43" fontId="8" fillId="0" borderId="9" xfId="0" applyNumberFormat="1" applyFont="1" applyFill="1" applyBorder="1" applyAlignment="1"/>
    <xf numFmtId="14" fontId="8" fillId="0" borderId="0" xfId="0" applyNumberFormat="1" applyFont="1" applyAlignment="1"/>
    <xf numFmtId="14" fontId="8" fillId="0" borderId="0" xfId="0" applyNumberFormat="1" applyFont="1" applyBorder="1" applyAlignment="1"/>
    <xf numFmtId="43" fontId="8" fillId="0" borderId="11" xfId="0" applyNumberFormat="1" applyFont="1" applyFill="1" applyBorder="1" applyAlignment="1"/>
    <xf numFmtId="164" fontId="17" fillId="0" borderId="14" xfId="0" applyNumberFormat="1" applyFont="1" applyFill="1" applyBorder="1" applyAlignment="1"/>
    <xf numFmtId="164" fontId="17" fillId="0" borderId="13" xfId="0" applyNumberFormat="1" applyFont="1" applyFill="1" applyBorder="1" applyAlignment="1"/>
    <xf numFmtId="164" fontId="8" fillId="0" borderId="14" xfId="0" applyNumberFormat="1" applyFont="1" applyFill="1" applyBorder="1" applyAlignment="1"/>
    <xf numFmtId="164" fontId="8" fillId="0" borderId="1" xfId="0" applyNumberFormat="1" applyFont="1" applyFill="1" applyBorder="1" applyAlignment="1"/>
    <xf numFmtId="164" fontId="8" fillId="0" borderId="13" xfId="0" applyNumberFormat="1" applyFont="1" applyFill="1" applyBorder="1" applyAlignment="1"/>
    <xf numFmtId="164" fontId="22" fillId="0" borderId="11" xfId="0" applyNumberFormat="1" applyFont="1" applyFill="1" applyBorder="1" applyAlignment="1"/>
    <xf numFmtId="164" fontId="25" fillId="0" borderId="0" xfId="0" applyNumberFormat="1" applyFont="1" applyFill="1" applyAlignment="1"/>
    <xf numFmtId="164" fontId="8" fillId="0" borderId="0" xfId="0" applyNumberFormat="1" applyFont="1" applyFill="1" applyAlignment="1"/>
    <xf numFmtId="0" fontId="2" fillId="0" borderId="0" xfId="0" applyNumberFormat="1" applyFont="1" applyFill="1" applyAlignment="1"/>
    <xf numFmtId="10" fontId="1" fillId="0" borderId="0" xfId="0" applyNumberFormat="1" applyFont="1" applyFill="1" applyAlignment="1"/>
    <xf numFmtId="0" fontId="10" fillId="0" borderId="0" xfId="0" applyNumberFormat="1" applyFont="1" applyFill="1" applyAlignment="1"/>
    <xf numFmtId="3" fontId="1" fillId="0" borderId="0" xfId="0" applyNumberFormat="1" applyFont="1" applyFill="1" applyAlignment="1"/>
    <xf numFmtId="3" fontId="10" fillId="0" borderId="0" xfId="0" applyNumberFormat="1" applyFont="1" applyFill="1" applyAlignment="1"/>
    <xf numFmtId="0" fontId="1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 wrapText="1"/>
    </xf>
    <xf numFmtId="0" fontId="27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/>
    <xf numFmtId="0" fontId="1" fillId="0" borderId="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/>
    </xf>
    <xf numFmtId="0" fontId="26" fillId="0" borderId="1" xfId="0" applyNumberFormat="1" applyFont="1" applyFill="1" applyBorder="1" applyAlignment="1">
      <alignment horizontal="center"/>
    </xf>
    <xf numFmtId="0" fontId="27" fillId="0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/>
    <xf numFmtId="0" fontId="10" fillId="0" borderId="13" xfId="0" applyNumberFormat="1" applyFont="1" applyFill="1" applyBorder="1" applyAlignment="1"/>
    <xf numFmtId="17" fontId="1" fillId="0" borderId="27" xfId="0" quotePrefix="1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>
      <alignment horizontal="center"/>
    </xf>
    <xf numFmtId="41" fontId="10" fillId="0" borderId="10" xfId="0" applyNumberFormat="1" applyFont="1" applyFill="1" applyBorder="1" applyAlignment="1"/>
    <xf numFmtId="17" fontId="2" fillId="0" borderId="27" xfId="0" quotePrefix="1" applyNumberFormat="1" applyFont="1" applyFill="1" applyBorder="1" applyAlignment="1">
      <alignment horizontal="left"/>
    </xf>
    <xf numFmtId="169" fontId="1" fillId="0" borderId="27" xfId="0" quotePrefix="1" applyNumberFormat="1" applyFont="1" applyFill="1" applyBorder="1" applyAlignment="1">
      <alignment horizontal="left"/>
    </xf>
    <xf numFmtId="17" fontId="1" fillId="0" borderId="0" xfId="0" applyNumberFormat="1" applyFont="1" applyFill="1" applyBorder="1" applyAlignment="1"/>
    <xf numFmtId="14" fontId="1" fillId="0" borderId="0" xfId="0" applyNumberFormat="1" applyFont="1" applyFill="1" applyBorder="1" applyAlignment="1"/>
    <xf numFmtId="41" fontId="10" fillId="0" borderId="0" xfId="0" applyNumberFormat="1" applyFont="1" applyFill="1" applyAlignment="1"/>
    <xf numFmtId="164" fontId="1" fillId="0" borderId="0" xfId="0" applyNumberFormat="1" applyFont="1" applyFill="1" applyBorder="1" applyAlignment="1"/>
    <xf numFmtId="43" fontId="1" fillId="0" borderId="0" xfId="0" applyNumberFormat="1" applyFont="1" applyFill="1" applyAlignment="1"/>
    <xf numFmtId="164" fontId="1" fillId="0" borderId="0" xfId="0" applyNumberFormat="1" applyFont="1" applyFill="1" applyAlignment="1"/>
    <xf numFmtId="9" fontId="10" fillId="0" borderId="0" xfId="0" applyNumberFormat="1" applyFont="1" applyFill="1" applyAlignment="1"/>
    <xf numFmtId="17" fontId="1" fillId="0" borderId="17" xfId="0" quotePrefix="1" applyNumberFormat="1" applyFont="1" applyFill="1" applyBorder="1" applyAlignment="1">
      <alignment horizontal="left"/>
    </xf>
    <xf numFmtId="17" fontId="1" fillId="0" borderId="0" xfId="0" quotePrefix="1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Fill="1"/>
    <xf numFmtId="0" fontId="0" fillId="0" borderId="0" xfId="0" applyBorder="1"/>
    <xf numFmtId="0" fontId="29" fillId="0" borderId="0" xfId="0" applyFont="1" applyBorder="1"/>
    <xf numFmtId="0" fontId="30" fillId="0" borderId="0" xfId="0" applyFont="1" applyFill="1" applyAlignment="1">
      <alignment horizontal="left"/>
    </xf>
    <xf numFmtId="164" fontId="0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NumberFormat="1"/>
    <xf numFmtId="0" fontId="0" fillId="0" borderId="0" xfId="0" applyFill="1" applyBorder="1"/>
    <xf numFmtId="0" fontId="0" fillId="0" borderId="0" xfId="0" applyNumberFormat="1" applyFill="1"/>
    <xf numFmtId="17" fontId="31" fillId="0" borderId="3" xfId="0" applyNumberFormat="1" applyFont="1" applyBorder="1" applyAlignment="1">
      <alignment horizontal="center"/>
    </xf>
    <xf numFmtId="17" fontId="31" fillId="0" borderId="4" xfId="0" applyNumberFormat="1" applyFont="1" applyBorder="1" applyAlignment="1">
      <alignment horizontal="center"/>
    </xf>
    <xf numFmtId="0" fontId="32" fillId="0" borderId="28" xfId="0" applyFont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168" fontId="0" fillId="0" borderId="0" xfId="0" applyNumberFormat="1" applyFill="1"/>
    <xf numFmtId="168" fontId="0" fillId="0" borderId="0" xfId="0" applyNumberFormat="1" applyFill="1" applyBorder="1"/>
    <xf numFmtId="0" fontId="33" fillId="0" borderId="0" xfId="0" applyNumberFormat="1" applyFont="1"/>
    <xf numFmtId="164" fontId="0" fillId="0" borderId="0" xfId="0" applyNumberFormat="1" applyFont="1" applyFill="1"/>
    <xf numFmtId="168" fontId="9" fillId="0" borderId="0" xfId="0" applyNumberFormat="1" applyFont="1" applyFill="1" applyBorder="1" applyAlignment="1">
      <alignment horizontal="center"/>
    </xf>
    <xf numFmtId="164" fontId="0" fillId="0" borderId="25" xfId="0" applyNumberFormat="1" applyFont="1" applyFill="1" applyBorder="1"/>
    <xf numFmtId="164" fontId="0" fillId="0" borderId="0" xfId="0" applyNumberFormat="1" applyFont="1"/>
    <xf numFmtId="164" fontId="0" fillId="0" borderId="0" xfId="0" applyNumberFormat="1" applyFont="1" applyBorder="1"/>
    <xf numFmtId="164" fontId="34" fillId="0" borderId="0" xfId="0" applyNumberFormat="1" applyFont="1" applyFill="1" applyAlignment="1">
      <alignment horizontal="right"/>
    </xf>
    <xf numFmtId="0" fontId="35" fillId="0" borderId="0" xfId="0" applyNumberFormat="1" applyFont="1"/>
    <xf numFmtId="164" fontId="36" fillId="0" borderId="0" xfId="0" applyNumberFormat="1" applyFont="1" applyFill="1" applyBorder="1" applyAlignment="1">
      <alignment horizontal="right"/>
    </xf>
    <xf numFmtId="164" fontId="36" fillId="0" borderId="0" xfId="0" applyNumberFormat="1" applyFont="1" applyFill="1" applyBorder="1"/>
    <xf numFmtId="164" fontId="36" fillId="0" borderId="25" xfId="0" applyNumberFormat="1" applyFont="1" applyFill="1" applyBorder="1"/>
    <xf numFmtId="164" fontId="37" fillId="0" borderId="0" xfId="0" applyNumberFormat="1" applyFont="1"/>
    <xf numFmtId="164" fontId="37" fillId="0" borderId="0" xfId="0" applyNumberFormat="1" applyFont="1" applyBorder="1"/>
    <xf numFmtId="0" fontId="38" fillId="0" borderId="0" xfId="0" applyNumberFormat="1" applyFont="1"/>
    <xf numFmtId="164" fontId="31" fillId="0" borderId="0" xfId="0" applyNumberFormat="1" applyFont="1" applyFill="1" applyBorder="1" applyAlignment="1">
      <alignment horizontal="right"/>
    </xf>
    <xf numFmtId="164" fontId="31" fillId="0" borderId="0" xfId="0" applyNumberFormat="1" applyFont="1" applyFill="1" applyBorder="1"/>
    <xf numFmtId="164" fontId="31" fillId="0" borderId="25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Border="1"/>
    <xf numFmtId="164" fontId="34" fillId="0" borderId="0" xfId="0" applyNumberFormat="1" applyFont="1" applyFill="1" applyBorder="1" applyAlignment="1">
      <alignment horizontal="right"/>
    </xf>
    <xf numFmtId="164" fontId="37" fillId="0" borderId="0" xfId="0" applyNumberFormat="1" applyFont="1" applyFill="1" applyBorder="1"/>
    <xf numFmtId="164" fontId="37" fillId="0" borderId="25" xfId="0" applyNumberFormat="1" applyFont="1" applyFill="1" applyBorder="1"/>
    <xf numFmtId="0" fontId="35" fillId="0" borderId="0" xfId="0" applyNumberFormat="1" applyFont="1" applyFill="1"/>
    <xf numFmtId="164" fontId="37" fillId="0" borderId="0" xfId="0" applyNumberFormat="1" applyFont="1" applyFill="1" applyAlignment="1">
      <alignment horizontal="right"/>
    </xf>
    <xf numFmtId="164" fontId="37" fillId="0" borderId="0" xfId="0" applyNumberFormat="1" applyFont="1" applyFill="1"/>
    <xf numFmtId="0" fontId="35" fillId="0" borderId="0" xfId="0" applyNumberFormat="1" applyFont="1" applyFill="1" applyAlignment="1">
      <alignment horizontal="right"/>
    </xf>
    <xf numFmtId="164" fontId="37" fillId="0" borderId="0" xfId="0" applyNumberFormat="1" applyFont="1" applyFill="1" applyBorder="1" applyAlignment="1">
      <alignment horizontal="right"/>
    </xf>
    <xf numFmtId="43" fontId="37" fillId="0" borderId="25" xfId="0" applyNumberFormat="1" applyFont="1" applyFill="1" applyBorder="1"/>
    <xf numFmtId="0" fontId="37" fillId="0" borderId="0" xfId="0" applyNumberFormat="1" applyFont="1"/>
    <xf numFmtId="10" fontId="37" fillId="0" borderId="0" xfId="0" applyNumberFormat="1" applyFont="1"/>
    <xf numFmtId="10" fontId="37" fillId="0" borderId="0" xfId="0" applyNumberFormat="1" applyFont="1" applyBorder="1"/>
    <xf numFmtId="0" fontId="37" fillId="0" borderId="0" xfId="0" applyNumberFormat="1" applyFont="1" applyFill="1"/>
    <xf numFmtId="5" fontId="39" fillId="0" borderId="0" xfId="0" applyNumberFormat="1" applyFont="1" applyFill="1" applyAlignment="1">
      <alignment horizontal="right"/>
    </xf>
    <xf numFmtId="37" fontId="9" fillId="0" borderId="29" xfId="0" applyNumberFormat="1" applyFont="1" applyFill="1" applyBorder="1"/>
    <xf numFmtId="37" fontId="9" fillId="0" borderId="30" xfId="0" applyNumberFormat="1" applyFont="1" applyFill="1" applyBorder="1"/>
    <xf numFmtId="0" fontId="40" fillId="0" borderId="1" xfId="0" applyFont="1" applyFill="1" applyBorder="1"/>
    <xf numFmtId="0" fontId="41" fillId="0" borderId="1" xfId="0" applyFont="1" applyFill="1" applyBorder="1"/>
    <xf numFmtId="164" fontId="41" fillId="0" borderId="4" xfId="0" applyNumberFormat="1" applyFont="1" applyFill="1" applyBorder="1"/>
    <xf numFmtId="164" fontId="37" fillId="0" borderId="25" xfId="0" applyNumberFormat="1" applyFont="1" applyFill="1" applyBorder="1" applyAlignment="1">
      <alignment wrapText="1"/>
    </xf>
    <xf numFmtId="10" fontId="37" fillId="0" borderId="0" xfId="0" applyNumberFormat="1" applyFont="1" applyFill="1"/>
    <xf numFmtId="10" fontId="37" fillId="0" borderId="0" xfId="0" applyNumberFormat="1" applyFont="1" applyFill="1" applyBorder="1"/>
    <xf numFmtId="0" fontId="33" fillId="0" borderId="2" xfId="0" applyNumberFormat="1" applyFont="1" applyFill="1" applyBorder="1"/>
    <xf numFmtId="164" fontId="0" fillId="0" borderId="2" xfId="0" applyNumberFormat="1" applyFont="1" applyFill="1" applyBorder="1"/>
    <xf numFmtId="168" fontId="31" fillId="0" borderId="4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wrapText="1"/>
    </xf>
    <xf numFmtId="10" fontId="0" fillId="0" borderId="0" xfId="0" applyNumberFormat="1" applyFont="1" applyFill="1"/>
    <xf numFmtId="10" fontId="0" fillId="0" borderId="0" xfId="0" applyNumberFormat="1" applyFont="1" applyFill="1" applyBorder="1"/>
    <xf numFmtId="0" fontId="37" fillId="0" borderId="0" xfId="0" applyNumberFormat="1" applyFont="1" applyFill="1" applyBorder="1"/>
    <xf numFmtId="170" fontId="42" fillId="0" borderId="0" xfId="0" applyNumberFormat="1" applyFont="1" applyFill="1"/>
    <xf numFmtId="170" fontId="42" fillId="0" borderId="25" xfId="0" applyNumberFormat="1" applyFont="1" applyFill="1" applyBorder="1"/>
    <xf numFmtId="7" fontId="42" fillId="0" borderId="0" xfId="0" applyNumberFormat="1" applyFont="1" applyFill="1"/>
    <xf numFmtId="0" fontId="40" fillId="0" borderId="4" xfId="0" applyFont="1" applyFill="1" applyBorder="1"/>
    <xf numFmtId="0" fontId="43" fillId="0" borderId="4" xfId="0" applyFont="1" applyFill="1" applyBorder="1"/>
    <xf numFmtId="5" fontId="43" fillId="0" borderId="0" xfId="0" applyNumberFormat="1" applyFont="1" applyFill="1"/>
    <xf numFmtId="5" fontId="43" fillId="0" borderId="0" xfId="0" applyNumberFormat="1" applyFont="1" applyFill="1" applyBorder="1"/>
    <xf numFmtId="0" fontId="33" fillId="0" borderId="4" xfId="0" applyNumberFormat="1" applyFont="1" applyFill="1" applyBorder="1"/>
    <xf numFmtId="164" fontId="0" fillId="0" borderId="4" xfId="0" applyNumberFormat="1" applyFont="1" applyFill="1" applyBorder="1"/>
    <xf numFmtId="0" fontId="44" fillId="0" borderId="0" xfId="0" applyNumberFormat="1" applyFont="1"/>
    <xf numFmtId="164" fontId="43" fillId="0" borderId="0" xfId="0" applyNumberFormat="1" applyFont="1" applyFill="1"/>
    <xf numFmtId="0" fontId="45" fillId="0" borderId="0" xfId="0" applyFont="1" applyFill="1" applyBorder="1" applyAlignment="1">
      <alignment horizontal="center"/>
    </xf>
    <xf numFmtId="164" fontId="43" fillId="0" borderId="25" xfId="0" applyNumberFormat="1" applyFont="1" applyFill="1" applyBorder="1"/>
    <xf numFmtId="164" fontId="43" fillId="0" borderId="0" xfId="0" applyNumberFormat="1" applyFont="1"/>
    <xf numFmtId="164" fontId="43" fillId="0" borderId="0" xfId="0" applyNumberFormat="1" applyFont="1" applyBorder="1"/>
    <xf numFmtId="0" fontId="43" fillId="0" borderId="0" xfId="0" applyNumberFormat="1" applyFont="1" applyFill="1"/>
    <xf numFmtId="5" fontId="44" fillId="0" borderId="0" xfId="0" applyNumberFormat="1" applyFont="1" applyFill="1" applyAlignment="1">
      <alignment horizontal="right" indent="1"/>
    </xf>
    <xf numFmtId="164" fontId="43" fillId="0" borderId="29" xfId="0" applyNumberFormat="1" applyFont="1" applyFill="1" applyBorder="1"/>
    <xf numFmtId="171" fontId="43" fillId="0" borderId="30" xfId="0" applyNumberFormat="1" applyFont="1" applyFill="1" applyBorder="1"/>
    <xf numFmtId="171" fontId="44" fillId="0" borderId="30" xfId="0" applyNumberFormat="1" applyFont="1" applyFill="1" applyBorder="1"/>
    <xf numFmtId="164" fontId="30" fillId="0" borderId="0" xfId="0" applyNumberFormat="1" applyFont="1"/>
    <xf numFmtId="164" fontId="23" fillId="0" borderId="0" xfId="0" applyNumberFormat="1" applyFont="1"/>
    <xf numFmtId="164" fontId="23" fillId="0" borderId="0" xfId="0" applyNumberFormat="1" applyFont="1" applyFill="1"/>
    <xf numFmtId="164" fontId="23" fillId="0" borderId="15" xfId="0" applyNumberFormat="1" applyFont="1" applyFill="1" applyBorder="1"/>
    <xf numFmtId="164" fontId="23" fillId="0" borderId="0" xfId="0" applyNumberFormat="1" applyFont="1" applyBorder="1"/>
    <xf numFmtId="0" fontId="46" fillId="0" borderId="0" xfId="0" applyNumberFormat="1" applyFont="1"/>
    <xf numFmtId="164" fontId="43" fillId="0" borderId="0" xfId="0" applyNumberFormat="1" applyFont="1" applyFill="1" applyAlignment="1">
      <alignment horizontal="right"/>
    </xf>
    <xf numFmtId="5" fontId="43" fillId="0" borderId="0" xfId="0" applyNumberFormat="1" applyFont="1" applyFill="1" applyAlignment="1">
      <alignment horizontal="right"/>
    </xf>
    <xf numFmtId="5" fontId="37" fillId="0" borderId="25" xfId="0" applyNumberFormat="1" applyFont="1" applyFill="1" applyBorder="1"/>
    <xf numFmtId="5" fontId="43" fillId="0" borderId="0" xfId="0" applyNumberFormat="1" applyFont="1"/>
    <xf numFmtId="5" fontId="43" fillId="0" borderId="0" xfId="0" applyNumberFormat="1" applyFont="1" applyBorder="1"/>
    <xf numFmtId="5" fontId="47" fillId="0" borderId="0" xfId="0" applyNumberFormat="1" applyFont="1" applyFill="1" applyAlignment="1">
      <alignment horizontal="right"/>
    </xf>
    <xf numFmtId="5" fontId="47" fillId="0" borderId="0" xfId="0" applyNumberFormat="1" applyFont="1" applyFill="1"/>
    <xf numFmtId="5" fontId="48" fillId="0" borderId="25" xfId="0" applyNumberFormat="1" applyFont="1" applyFill="1" applyBorder="1"/>
    <xf numFmtId="5" fontId="44" fillId="0" borderId="0" xfId="0" applyNumberFormat="1" applyFont="1" applyFill="1" applyAlignment="1">
      <alignment horizontal="right"/>
    </xf>
    <xf numFmtId="5" fontId="44" fillId="0" borderId="0" xfId="0" applyNumberFormat="1" applyFont="1" applyFill="1" applyBorder="1"/>
    <xf numFmtId="5" fontId="31" fillId="0" borderId="25" xfId="0" applyNumberFormat="1" applyFont="1" applyFill="1" applyBorder="1"/>
    <xf numFmtId="5" fontId="37" fillId="0" borderId="0" xfId="0" applyNumberFormat="1" applyFont="1" applyFill="1"/>
    <xf numFmtId="5" fontId="37" fillId="0" borderId="0" xfId="0" applyNumberFormat="1" applyFont="1"/>
    <xf numFmtId="5" fontId="37" fillId="0" borderId="0" xfId="0" applyNumberFormat="1" applyFont="1" applyBorder="1"/>
    <xf numFmtId="5" fontId="48" fillId="0" borderId="0" xfId="0" applyNumberFormat="1" applyFont="1" applyFill="1"/>
    <xf numFmtId="5" fontId="31" fillId="0" borderId="0" xfId="0" applyNumberFormat="1" applyFont="1" applyFill="1" applyAlignment="1">
      <alignment horizontal="right"/>
    </xf>
    <xf numFmtId="5" fontId="31" fillId="0" borderId="0" xfId="0" applyNumberFormat="1" applyFont="1" applyFill="1" applyBorder="1"/>
    <xf numFmtId="5" fontId="31" fillId="0" borderId="0" xfId="0" applyNumberFormat="1" applyFont="1" applyFill="1"/>
    <xf numFmtId="5" fontId="37" fillId="0" borderId="0" xfId="0" applyNumberFormat="1" applyFont="1" applyFill="1" applyBorder="1"/>
    <xf numFmtId="8" fontId="49" fillId="0" borderId="0" xfId="0" applyNumberFormat="1" applyFont="1" applyBorder="1" applyAlignment="1">
      <alignment horizontal="right" vertical="center" wrapText="1"/>
    </xf>
    <xf numFmtId="5" fontId="9" fillId="0" borderId="29" xfId="0" applyNumberFormat="1" applyFont="1" applyFill="1" applyBorder="1"/>
    <xf numFmtId="5" fontId="9" fillId="0" borderId="30" xfId="0" applyNumberFormat="1" applyFont="1" applyFill="1" applyBorder="1"/>
    <xf numFmtId="164" fontId="50" fillId="0" borderId="0" xfId="0" applyNumberFormat="1" applyFont="1"/>
    <xf numFmtId="5" fontId="0" fillId="0" borderId="0" xfId="0" applyNumberFormat="1" applyFont="1"/>
    <xf numFmtId="5" fontId="0" fillId="0" borderId="0" xfId="0" applyNumberFormat="1" applyFont="1" applyBorder="1"/>
    <xf numFmtId="7" fontId="42" fillId="0" borderId="25" xfId="0" applyNumberFormat="1" applyFont="1" applyFill="1" applyBorder="1"/>
    <xf numFmtId="5" fontId="48" fillId="0" borderId="0" xfId="0" applyNumberFormat="1" applyFont="1" applyFill="1" applyAlignment="1">
      <alignment horizontal="right"/>
    </xf>
    <xf numFmtId="5" fontId="31" fillId="0" borderId="0" xfId="0" applyNumberFormat="1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25" xfId="0" applyNumberFormat="1" applyFont="1" applyFill="1" applyBorder="1"/>
    <xf numFmtId="5" fontId="37" fillId="0" borderId="0" xfId="0" applyNumberFormat="1" applyFont="1" applyFill="1" applyAlignment="1">
      <alignment horizontal="right"/>
    </xf>
    <xf numFmtId="5" fontId="31" fillId="0" borderId="29" xfId="0" applyNumberFormat="1" applyFont="1" applyFill="1" applyBorder="1"/>
    <xf numFmtId="5" fontId="31" fillId="0" borderId="30" xfId="0" applyNumberFormat="1" applyFont="1" applyFill="1" applyBorder="1"/>
    <xf numFmtId="5" fontId="0" fillId="0" borderId="0" xfId="0" applyNumberFormat="1" applyFont="1" applyFill="1"/>
    <xf numFmtId="5" fontId="51" fillId="0" borderId="0" xfId="0" applyNumberFormat="1" applyFont="1" applyFill="1" applyAlignment="1">
      <alignment horizontal="right"/>
    </xf>
    <xf numFmtId="5" fontId="51" fillId="0" borderId="0" xfId="0" applyNumberFormat="1" applyFont="1" applyFill="1" applyBorder="1"/>
    <xf numFmtId="5" fontId="51" fillId="0" borderId="25" xfId="0" applyNumberFormat="1" applyFont="1" applyFill="1" applyBorder="1"/>
    <xf numFmtId="10" fontId="35" fillId="0" borderId="0" xfId="0" applyNumberFormat="1" applyFont="1" applyFill="1"/>
    <xf numFmtId="10" fontId="43" fillId="0" borderId="0" xfId="0" applyNumberFormat="1" applyFont="1" applyFill="1" applyAlignment="1">
      <alignment horizontal="right"/>
    </xf>
    <xf numFmtId="3" fontId="37" fillId="4" borderId="32" xfId="0" applyNumberFormat="1" applyFont="1" applyFill="1" applyBorder="1"/>
    <xf numFmtId="3" fontId="37" fillId="4" borderId="33" xfId="0" applyNumberFormat="1" applyFont="1" applyFill="1" applyBorder="1"/>
    <xf numFmtId="3" fontId="37" fillId="4" borderId="34" xfId="0" applyNumberFormat="1" applyFont="1" applyFill="1" applyBorder="1"/>
    <xf numFmtId="3" fontId="37" fillId="4" borderId="35" xfId="0" applyNumberFormat="1" applyFont="1" applyFill="1" applyBorder="1"/>
    <xf numFmtId="3" fontId="37" fillId="0" borderId="36" xfId="0" applyNumberFormat="1" applyFont="1" applyFill="1" applyBorder="1"/>
    <xf numFmtId="164" fontId="37" fillId="0" borderId="10" xfId="0" applyNumberFormat="1" applyFont="1" applyBorder="1" applyAlignment="1">
      <alignment horizontal="right"/>
    </xf>
    <xf numFmtId="10" fontId="37" fillId="0" borderId="33" xfId="0" applyNumberFormat="1" applyFont="1" applyFill="1" applyBorder="1"/>
    <xf numFmtId="10" fontId="37" fillId="0" borderId="34" xfId="0" applyNumberFormat="1" applyFont="1" applyFill="1" applyBorder="1"/>
    <xf numFmtId="10" fontId="37" fillId="0" borderId="37" xfId="0" applyNumberFormat="1" applyFont="1" applyFill="1" applyBorder="1"/>
    <xf numFmtId="10" fontId="37" fillId="0" borderId="36" xfId="0" applyNumberFormat="1" applyFont="1" applyFill="1" applyBorder="1"/>
    <xf numFmtId="5" fontId="37" fillId="4" borderId="38" xfId="0" applyNumberFormat="1" applyFont="1" applyFill="1" applyBorder="1"/>
    <xf numFmtId="5" fontId="37" fillId="4" borderId="0" xfId="0" applyNumberFormat="1" applyFont="1" applyFill="1" applyBorder="1"/>
    <xf numFmtId="5" fontId="37" fillId="4" borderId="25" xfId="0" applyNumberFormat="1" applyFont="1" applyFill="1" applyBorder="1"/>
    <xf numFmtId="5" fontId="37" fillId="4" borderId="39" xfId="0" applyNumberFormat="1" applyFont="1" applyFill="1" applyBorder="1"/>
    <xf numFmtId="5" fontId="37" fillId="0" borderId="36" xfId="0" applyNumberFormat="1" applyFont="1" applyFill="1" applyBorder="1"/>
    <xf numFmtId="5" fontId="48" fillId="4" borderId="38" xfId="0" applyNumberFormat="1" applyFont="1" applyFill="1" applyBorder="1"/>
    <xf numFmtId="5" fontId="48" fillId="4" borderId="0" xfId="0" applyNumberFormat="1" applyFont="1" applyFill="1" applyBorder="1"/>
    <xf numFmtId="5" fontId="48" fillId="4" borderId="25" xfId="0" applyNumberFormat="1" applyFont="1" applyFill="1" applyBorder="1"/>
    <xf numFmtId="5" fontId="48" fillId="4" borderId="39" xfId="0" applyNumberFormat="1" applyFont="1" applyFill="1" applyBorder="1"/>
    <xf numFmtId="5" fontId="48" fillId="0" borderId="36" xfId="0" applyNumberFormat="1" applyFont="1" applyFill="1" applyBorder="1"/>
    <xf numFmtId="5" fontId="31" fillId="4" borderId="40" xfId="0" applyNumberFormat="1" applyFont="1" applyFill="1" applyBorder="1"/>
    <xf numFmtId="5" fontId="31" fillId="4" borderId="41" xfId="0" applyNumberFormat="1" applyFont="1" applyFill="1" applyBorder="1"/>
    <xf numFmtId="5" fontId="31" fillId="4" borderId="42" xfId="0" applyNumberFormat="1" applyFont="1" applyFill="1" applyBorder="1"/>
    <xf numFmtId="5" fontId="31" fillId="4" borderId="43" xfId="0" applyNumberFormat="1" applyFont="1" applyFill="1" applyBorder="1"/>
    <xf numFmtId="5" fontId="31" fillId="0" borderId="36" xfId="0" applyNumberFormat="1" applyFont="1" applyFill="1" applyBorder="1"/>
    <xf numFmtId="164" fontId="35" fillId="0" borderId="0" xfId="0" applyNumberFormat="1" applyFont="1" applyFill="1"/>
    <xf numFmtId="164" fontId="37" fillId="0" borderId="0" xfId="0" applyNumberFormat="1" applyFont="1" applyBorder="1" applyAlignment="1">
      <alignment horizontal="right"/>
    </xf>
    <xf numFmtId="5" fontId="51" fillId="4" borderId="40" xfId="0" applyNumberFormat="1" applyFont="1" applyFill="1" applyBorder="1"/>
    <xf numFmtId="5" fontId="51" fillId="4" borderId="41" xfId="0" applyNumberFormat="1" applyFont="1" applyFill="1" applyBorder="1"/>
    <xf numFmtId="5" fontId="51" fillId="4" borderId="42" xfId="0" applyNumberFormat="1" applyFont="1" applyFill="1" applyBorder="1"/>
    <xf numFmtId="5" fontId="51" fillId="4" borderId="43" xfId="0" applyNumberFormat="1" applyFont="1" applyFill="1" applyBorder="1"/>
    <xf numFmtId="5" fontId="51" fillId="0" borderId="36" xfId="0" applyNumberFormat="1" applyFont="1" applyFill="1" applyBorder="1"/>
    <xf numFmtId="5" fontId="51" fillId="0" borderId="0" xfId="0" applyNumberFormat="1" applyFont="1" applyFill="1"/>
    <xf numFmtId="164" fontId="31" fillId="0" borderId="0" xfId="0" applyNumberFormat="1" applyFont="1" applyFill="1" applyAlignment="1">
      <alignment horizontal="right"/>
    </xf>
    <xf numFmtId="5" fontId="31" fillId="4" borderId="32" xfId="0" applyNumberFormat="1" applyFont="1" applyFill="1" applyBorder="1"/>
    <xf numFmtId="5" fontId="31" fillId="4" borderId="33" xfId="0" applyNumberFormat="1" applyFont="1" applyFill="1" applyBorder="1"/>
    <xf numFmtId="5" fontId="31" fillId="4" borderId="34" xfId="0" applyNumberFormat="1" applyFont="1" applyFill="1" applyBorder="1"/>
    <xf numFmtId="5" fontId="31" fillId="4" borderId="35" xfId="0" applyNumberFormat="1" applyFont="1" applyFill="1" applyBorder="1"/>
    <xf numFmtId="164" fontId="31" fillId="0" borderId="0" xfId="0" applyNumberFormat="1" applyFont="1" applyFill="1"/>
    <xf numFmtId="0" fontId="35" fillId="0" borderId="0" xfId="0" applyNumberFormat="1" applyFont="1" applyFill="1" applyBorder="1"/>
    <xf numFmtId="37" fontId="37" fillId="0" borderId="36" xfId="0" applyNumberFormat="1" applyFont="1" applyFill="1" applyBorder="1"/>
    <xf numFmtId="5" fontId="51" fillId="4" borderId="38" xfId="0" applyNumberFormat="1" applyFont="1" applyFill="1" applyBorder="1"/>
    <xf numFmtId="5" fontId="51" fillId="4" borderId="0" xfId="0" applyNumberFormat="1" applyFont="1" applyFill="1" applyBorder="1"/>
    <xf numFmtId="5" fontId="51" fillId="4" borderId="25" xfId="0" applyNumberFormat="1" applyFont="1" applyFill="1" applyBorder="1"/>
    <xf numFmtId="5" fontId="51" fillId="4" borderId="39" xfId="0" applyNumberFormat="1" applyFont="1" applyFill="1" applyBorder="1"/>
    <xf numFmtId="0" fontId="38" fillId="0" borderId="0" xfId="0" applyNumberFormat="1" applyFont="1" applyFill="1"/>
    <xf numFmtId="172" fontId="0" fillId="0" borderId="0" xfId="0" applyNumberFormat="1" applyFont="1" applyFill="1"/>
    <xf numFmtId="164" fontId="37" fillId="0" borderId="36" xfId="0" applyNumberFormat="1" applyFont="1" applyFill="1" applyBorder="1"/>
    <xf numFmtId="172" fontId="37" fillId="0" borderId="36" xfId="0" applyNumberFormat="1" applyFont="1" applyFill="1" applyBorder="1"/>
    <xf numFmtId="5" fontId="31" fillId="4" borderId="38" xfId="0" applyNumberFormat="1" applyFont="1" applyFill="1" applyBorder="1"/>
    <xf numFmtId="5" fontId="31" fillId="4" borderId="0" xfId="0" applyNumberFormat="1" applyFont="1" applyFill="1" applyBorder="1"/>
    <xf numFmtId="5" fontId="31" fillId="4" borderId="25" xfId="0" applyNumberFormat="1" applyFont="1" applyFill="1" applyBorder="1"/>
    <xf numFmtId="5" fontId="31" fillId="4" borderId="39" xfId="0" applyNumberFormat="1" applyFont="1" applyFill="1" applyBorder="1"/>
    <xf numFmtId="5" fontId="31" fillId="4" borderId="44" xfId="0" applyNumberFormat="1" applyFont="1" applyFill="1" applyBorder="1"/>
    <xf numFmtId="5" fontId="31" fillId="4" borderId="45" xfId="0" applyNumberFormat="1" applyFont="1" applyFill="1" applyBorder="1"/>
    <xf numFmtId="5" fontId="31" fillId="4" borderId="46" xfId="0" applyNumberFormat="1" applyFont="1" applyFill="1" applyBorder="1"/>
    <xf numFmtId="5" fontId="31" fillId="4" borderId="47" xfId="0" applyNumberFormat="1" applyFont="1" applyFill="1" applyBorder="1"/>
    <xf numFmtId="5" fontId="31" fillId="0" borderId="48" xfId="0" applyNumberFormat="1" applyFont="1" applyFill="1" applyBorder="1"/>
    <xf numFmtId="0" fontId="53" fillId="0" borderId="0" xfId="0" applyNumberFormat="1" applyFont="1" applyAlignment="1">
      <alignment horizontal="right"/>
    </xf>
    <xf numFmtId="0" fontId="39" fillId="0" borderId="0" xfId="0" applyNumberFormat="1" applyFont="1" applyFill="1"/>
    <xf numFmtId="0" fontId="37" fillId="0" borderId="0" xfId="0" applyNumberFormat="1" applyFont="1" applyBorder="1"/>
    <xf numFmtId="0" fontId="43" fillId="0" borderId="1" xfId="0" applyFont="1" applyFill="1" applyBorder="1"/>
    <xf numFmtId="164" fontId="39" fillId="0" borderId="0" xfId="0" applyNumberFormat="1" applyFont="1" applyFill="1" applyAlignment="1">
      <alignment horizontal="right"/>
    </xf>
    <xf numFmtId="5" fontId="39" fillId="0" borderId="29" xfId="0" applyNumberFormat="1" applyFont="1" applyFill="1" applyBorder="1"/>
    <xf numFmtId="5" fontId="39" fillId="0" borderId="30" xfId="0" applyNumberFormat="1" applyFont="1" applyFill="1" applyBorder="1"/>
    <xf numFmtId="5" fontId="54" fillId="0" borderId="30" xfId="0" applyNumberFormat="1" applyFont="1" applyFill="1" applyBorder="1"/>
    <xf numFmtId="0" fontId="37" fillId="0" borderId="0" xfId="0" applyFont="1"/>
    <xf numFmtId="0" fontId="37" fillId="0" borderId="0" xfId="0" applyFont="1" applyBorder="1"/>
    <xf numFmtId="0" fontId="0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5" fontId="9" fillId="0" borderId="0" xfId="0" applyNumberFormat="1" applyFont="1" applyFill="1" applyBorder="1"/>
    <xf numFmtId="164" fontId="55" fillId="0" borderId="0" xfId="0" applyNumberFormat="1" applyFont="1" applyFill="1"/>
    <xf numFmtId="0" fontId="43" fillId="0" borderId="0" xfId="0" applyNumberFormat="1" applyFont="1" applyFill="1" applyBorder="1" applyAlignment="1"/>
    <xf numFmtId="164" fontId="24" fillId="0" borderId="0" xfId="0" applyNumberFormat="1" applyFont="1" applyFill="1"/>
    <xf numFmtId="0" fontId="8" fillId="0" borderId="0" xfId="0" applyNumberFormat="1" applyFont="1"/>
    <xf numFmtId="0" fontId="8" fillId="0" borderId="0" xfId="0" applyFont="1" applyFill="1"/>
    <xf numFmtId="171" fontId="56" fillId="0" borderId="0" xfId="0" applyNumberFormat="1" applyFont="1" applyFill="1"/>
    <xf numFmtId="5" fontId="0" fillId="0" borderId="0" xfId="0" applyNumberFormat="1" applyFill="1"/>
    <xf numFmtId="171" fontId="56" fillId="0" borderId="0" xfId="0" applyNumberFormat="1" applyFont="1" applyFill="1" applyBorder="1"/>
    <xf numFmtId="164" fontId="0" fillId="0" borderId="0" xfId="0" applyNumberFormat="1" applyFill="1" applyBorder="1"/>
    <xf numFmtId="164" fontId="0" fillId="0" borderId="0" xfId="0" applyNumberFormat="1" applyFill="1"/>
    <xf numFmtId="0" fontId="57" fillId="0" borderId="0" xfId="0" applyNumberFormat="1" applyFont="1" applyFill="1" applyBorder="1" applyAlignment="1">
      <alignment horizontal="right"/>
    </xf>
    <xf numFmtId="0" fontId="58" fillId="0" borderId="0" xfId="0" applyNumberFormat="1" applyFont="1" applyFill="1" applyAlignment="1"/>
    <xf numFmtId="0" fontId="58" fillId="0" borderId="0" xfId="0" applyNumberFormat="1" applyFont="1" applyFill="1" applyBorder="1" applyAlignment="1"/>
    <xf numFmtId="10" fontId="58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58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>
      <alignment horizontal="center"/>
    </xf>
    <xf numFmtId="0" fontId="58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Alignment="1"/>
    <xf numFmtId="6" fontId="1" fillId="0" borderId="0" xfId="0" applyNumberFormat="1" applyFont="1" applyFill="1" applyBorder="1" applyAlignment="1">
      <alignment horizontal="center"/>
    </xf>
    <xf numFmtId="6" fontId="1" fillId="0" borderId="0" xfId="0" applyNumberFormat="1" applyFont="1" applyFill="1" applyBorder="1" applyAlignment="1"/>
    <xf numFmtId="5" fontId="1" fillId="0" borderId="0" xfId="0" applyNumberFormat="1" applyFont="1" applyFill="1" applyBorder="1" applyAlignment="1"/>
    <xf numFmtId="0" fontId="16" fillId="0" borderId="0" xfId="0" applyNumberFormat="1" applyFont="1" applyFill="1" applyBorder="1" applyAlignment="1"/>
    <xf numFmtId="17" fontId="1" fillId="0" borderId="0" xfId="0" applyNumberFormat="1" applyFont="1" applyFill="1" applyAlignment="1"/>
    <xf numFmtId="38" fontId="1" fillId="0" borderId="0" xfId="0" applyNumberFormat="1" applyFont="1" applyFill="1" applyAlignment="1"/>
    <xf numFmtId="38" fontId="1" fillId="0" borderId="0" xfId="0" applyNumberFormat="1" applyFont="1" applyFill="1" applyBorder="1" applyAlignment="1"/>
    <xf numFmtId="14" fontId="1" fillId="0" borderId="0" xfId="0" applyNumberFormat="1" applyFont="1" applyFill="1" applyAlignment="1"/>
    <xf numFmtId="17" fontId="1" fillId="0" borderId="0" xfId="0" applyNumberFormat="1" applyFont="1" applyFill="1" applyAlignment="1">
      <alignment horizontal="right"/>
    </xf>
    <xf numFmtId="164" fontId="1" fillId="0" borderId="6" xfId="0" applyNumberFormat="1" applyFont="1" applyFill="1" applyBorder="1" applyAlignment="1"/>
    <xf numFmtId="164" fontId="1" fillId="0" borderId="9" xfId="0" applyNumberFormat="1" applyFont="1" applyFill="1" applyBorder="1" applyAlignment="1"/>
    <xf numFmtId="164" fontId="1" fillId="0" borderId="11" xfId="0" applyNumberFormat="1" applyFont="1" applyFill="1" applyBorder="1" applyAlignment="1"/>
    <xf numFmtId="6" fontId="2" fillId="0" borderId="0" xfId="0" applyNumberFormat="1" applyFont="1" applyFill="1" applyBorder="1" applyAlignment="1"/>
    <xf numFmtId="17" fontId="1" fillId="0" borderId="10" xfId="0" applyNumberFormat="1" applyFont="1" applyFill="1" applyBorder="1" applyAlignment="1"/>
    <xf numFmtId="0" fontId="59" fillId="0" borderId="0" xfId="0" applyNumberFormat="1" applyFont="1" applyFill="1" applyAlignment="1"/>
    <xf numFmtId="0" fontId="0" fillId="0" borderId="0" xfId="0" applyNumberFormat="1" applyFill="1" applyAlignment="1"/>
    <xf numFmtId="6" fontId="1" fillId="5" borderId="0" xfId="0" applyNumberFormat="1" applyFont="1" applyFill="1" applyBorder="1" applyAlignment="1"/>
    <xf numFmtId="0" fontId="1" fillId="5" borderId="0" xfId="0" applyNumberFormat="1" applyFont="1" applyFill="1" applyBorder="1" applyAlignment="1"/>
    <xf numFmtId="0" fontId="17" fillId="0" borderId="0" xfId="0" applyNumberFormat="1" applyFont="1" applyFill="1" applyAlignment="1">
      <alignment horizontal="center" wrapText="1"/>
    </xf>
    <xf numFmtId="0" fontId="1" fillId="0" borderId="0" xfId="6" applyFill="1"/>
    <xf numFmtId="0" fontId="1" fillId="0" borderId="0" xfId="6" applyFill="1" applyBorder="1"/>
    <xf numFmtId="0" fontId="61" fillId="0" borderId="0" xfId="6" applyFont="1" applyFill="1"/>
    <xf numFmtId="0" fontId="62" fillId="0" borderId="0" xfId="0" applyFont="1" applyFill="1"/>
    <xf numFmtId="0" fontId="60" fillId="0" borderId="49" xfId="6" applyFont="1" applyFill="1" applyBorder="1" applyAlignment="1">
      <alignment horizontal="center" vertical="center"/>
    </xf>
    <xf numFmtId="0" fontId="60" fillId="0" borderId="50" xfId="6" applyFont="1" applyFill="1" applyBorder="1" applyAlignment="1">
      <alignment horizontal="center" vertical="center"/>
    </xf>
    <xf numFmtId="0" fontId="60" fillId="0" borderId="51" xfId="6" applyFont="1" applyFill="1" applyBorder="1" applyAlignment="1">
      <alignment horizontal="center" vertical="center"/>
    </xf>
    <xf numFmtId="0" fontId="60" fillId="0" borderId="32" xfId="6" applyFont="1" applyFill="1" applyBorder="1" applyAlignment="1">
      <alignment horizontal="center" vertical="top" wrapText="1"/>
    </xf>
    <xf numFmtId="0" fontId="60" fillId="0" borderId="33" xfId="6" applyFont="1" applyFill="1" applyBorder="1" applyAlignment="1">
      <alignment horizontal="center" vertical="top" wrapText="1"/>
    </xf>
    <xf numFmtId="0" fontId="60" fillId="0" borderId="52" xfId="6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top" wrapText="1"/>
    </xf>
    <xf numFmtId="0" fontId="18" fillId="0" borderId="4" xfId="0" applyNumberFormat="1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center" vertical="top" wrapText="1"/>
    </xf>
  </cellXfs>
  <cellStyles count="7">
    <cellStyle name="Comma 11" xfId="3" xr:uid="{00000000-0005-0000-0000-000000000000}"/>
    <cellStyle name="Comma 5" xfId="5" xr:uid="{00000000-0005-0000-0000-000001000000}"/>
    <cellStyle name="Currency 10" xfId="4" xr:uid="{00000000-0005-0000-0000-000002000000}"/>
    <cellStyle name="Normal" xfId="0" builtinId="0"/>
    <cellStyle name="Normal 10 2" xfId="6" xr:uid="{00000000-0005-0000-0000-000004000000}"/>
    <cellStyle name="Normal_2.12E RegAssets 2" xfId="2" xr:uid="{00000000-0005-0000-0000-000005000000}"/>
    <cellStyle name="Normal_Reg Asset Amortization PCORC TY 0603 RY 0305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392907</xdr:colOff>
      <xdr:row>2</xdr:row>
      <xdr:rowOff>71437</xdr:rowOff>
    </xdr:from>
    <xdr:to>
      <xdr:col>11</xdr:col>
      <xdr:colOff>379096</xdr:colOff>
      <xdr:row>3</xdr:row>
      <xdr:rowOff>100488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345782" y="566737"/>
          <a:ext cx="6920389" cy="22907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Dockets UE-190529 and UG-190530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3</xdr:col>
      <xdr:colOff>392907</xdr:colOff>
      <xdr:row>2</xdr:row>
      <xdr:rowOff>71437</xdr:rowOff>
    </xdr:from>
    <xdr:to>
      <xdr:col>11</xdr:col>
      <xdr:colOff>379096</xdr:colOff>
      <xdr:row>3</xdr:row>
      <xdr:rowOff>100488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345782" y="661987"/>
          <a:ext cx="6920389" cy="229076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Dockets UE-190529 and UG-190530</a:t>
          </a:r>
        </a:p>
        <a:p>
          <a:pPr algn="ctr"/>
          <a:endParaRPr lang="en-US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5"/>
  <sheetViews>
    <sheetView tabSelected="1" workbookViewId="0">
      <selection activeCell="E33" sqref="E33"/>
    </sheetView>
  </sheetViews>
  <sheetFormatPr defaultColWidth="9.1796875" defaultRowHeight="12.5"/>
  <cols>
    <col min="1" max="16384" width="9.1796875" style="552"/>
  </cols>
  <sheetData>
    <row r="2" spans="2:24" ht="13" thickBot="1"/>
    <row r="3" spans="2:24" ht="26.5" thickBot="1">
      <c r="B3" s="556" t="s">
        <v>711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8"/>
    </row>
    <row r="4" spans="2:24">
      <c r="C4" s="553"/>
    </row>
    <row r="5" spans="2:24" ht="13" thickBot="1"/>
    <row r="6" spans="2:24" ht="27" thickTop="1" thickBot="1">
      <c r="B6" s="559" t="s">
        <v>712</v>
      </c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1"/>
    </row>
    <row r="7" spans="2:24" ht="13" thickTop="1"/>
    <row r="15" spans="2:24" ht="28">
      <c r="B15" s="554" t="s">
        <v>713</v>
      </c>
    </row>
  </sheetData>
  <mergeCells count="2">
    <mergeCell ref="B3:N3"/>
    <mergeCell ref="B6:X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74"/>
  <sheetViews>
    <sheetView zoomScale="77" zoomScaleNormal="77" workbookViewId="0">
      <pane xSplit="2" ySplit="11" topLeftCell="C176" activePane="bottomRight" state="frozen"/>
      <selection pane="topRight" activeCell="C1" sqref="C1"/>
      <selection pane="bottomLeft" activeCell="A12" sqref="A12"/>
      <selection pane="bottomRight" activeCell="H181" sqref="H181:H192"/>
    </sheetView>
  </sheetViews>
  <sheetFormatPr defaultColWidth="9.1796875" defaultRowHeight="14.5"/>
  <cols>
    <col min="1" max="1" width="1.81640625" style="1" customWidth="1"/>
    <col min="2" max="2" width="9.26953125" style="1" customWidth="1"/>
    <col min="3" max="3" width="2.7265625" style="1" customWidth="1"/>
    <col min="4" max="4" width="17.26953125" style="1" customWidth="1"/>
    <col min="5" max="5" width="13.453125" style="1" bestFit="1" customWidth="1"/>
    <col min="6" max="6" width="15.54296875" style="1" bestFit="1" customWidth="1"/>
    <col min="7" max="7" width="14.1796875" style="1" bestFit="1" customWidth="1"/>
    <col min="8" max="8" width="14.7265625" style="1" bestFit="1" customWidth="1"/>
    <col min="9" max="10" width="15.453125" style="3" bestFit="1" customWidth="1"/>
    <col min="11" max="11" width="13.7265625" style="3" bestFit="1" customWidth="1"/>
    <col min="12" max="12" width="15.1796875" style="3" bestFit="1" customWidth="1"/>
    <col min="13" max="13" width="17" style="4" bestFit="1" customWidth="1"/>
    <col min="14" max="14" width="13.7265625" style="4" bestFit="1" customWidth="1"/>
    <col min="15" max="15" width="13.26953125" style="4" bestFit="1" customWidth="1"/>
    <col min="16" max="16" width="15.26953125" style="4" bestFit="1" customWidth="1"/>
    <col min="17" max="17" width="17.26953125" style="6" bestFit="1" customWidth="1"/>
    <col min="18" max="18" width="13.7265625" style="6" bestFit="1" customWidth="1"/>
    <col min="19" max="19" width="8.7265625"/>
    <col min="20" max="20" width="1.7265625" style="4" customWidth="1"/>
    <col min="21" max="21" width="13.1796875" style="4" bestFit="1" customWidth="1"/>
    <col min="22" max="22" width="40.7265625" style="4" bestFit="1" customWidth="1"/>
    <col min="23" max="23" width="9.1796875" style="4"/>
    <col min="24" max="24" width="13.54296875" style="4" bestFit="1" customWidth="1"/>
    <col min="25" max="31" width="9.1796875" style="4"/>
    <col min="32" max="16384" width="9.1796875" style="1"/>
  </cols>
  <sheetData>
    <row r="1" spans="1:18" ht="14.25" customHeight="1">
      <c r="B1" s="2" t="s">
        <v>0</v>
      </c>
      <c r="Q1" s="5"/>
    </row>
    <row r="2" spans="1:18">
      <c r="B2" s="2" t="s">
        <v>1</v>
      </c>
      <c r="I2" s="7">
        <f>D5*0.069</f>
        <v>6141000.0000000009</v>
      </c>
      <c r="J2" s="7">
        <f>I2/0.65</f>
        <v>9447692.307692308</v>
      </c>
      <c r="K2" s="3" t="s">
        <v>2</v>
      </c>
      <c r="M2" s="8">
        <f>J2/12*8</f>
        <v>6298461.538461539</v>
      </c>
      <c r="N2" s="4" t="s">
        <v>3</v>
      </c>
    </row>
    <row r="3" spans="1:18" ht="12.75" customHeight="1">
      <c r="B3" s="2" t="s">
        <v>4</v>
      </c>
      <c r="M3" s="9">
        <f>J5/12*4</f>
        <v>4284267.7579516293</v>
      </c>
      <c r="N3" s="4" t="s">
        <v>5</v>
      </c>
    </row>
    <row r="4" spans="1:18" ht="12.75" customHeight="1">
      <c r="B4" s="10" t="s">
        <v>6</v>
      </c>
      <c r="M4" s="8">
        <f>SUM(M2:M3)</f>
        <v>10582729.296413168</v>
      </c>
      <c r="N4" s="4">
        <v>2011</v>
      </c>
    </row>
    <row r="5" spans="1:18">
      <c r="B5" s="2" t="s">
        <v>7</v>
      </c>
      <c r="C5" s="11"/>
      <c r="D5" s="12">
        <v>89000000</v>
      </c>
      <c r="I5" s="7">
        <f>I2/12*8</f>
        <v>4094000.0000000005</v>
      </c>
      <c r="J5" s="13">
        <f>P80*0.069/0.65</f>
        <v>12852803.273854889</v>
      </c>
    </row>
    <row r="6" spans="1:18">
      <c r="D6" s="14"/>
      <c r="E6" s="14"/>
      <c r="F6" s="14"/>
      <c r="G6" s="15"/>
      <c r="H6" s="16"/>
      <c r="I6" s="17"/>
      <c r="J6" s="17"/>
      <c r="K6" s="17"/>
      <c r="L6" s="17"/>
      <c r="M6" s="18"/>
      <c r="N6" s="18"/>
      <c r="O6" s="18"/>
      <c r="P6" s="18"/>
      <c r="R6" s="19"/>
    </row>
    <row r="7" spans="1:18">
      <c r="A7" s="20"/>
      <c r="B7" s="20"/>
      <c r="C7" s="20"/>
      <c r="D7" s="21"/>
      <c r="E7" s="22"/>
      <c r="F7" s="22" t="s">
        <v>8</v>
      </c>
      <c r="G7" s="23"/>
      <c r="H7" s="24" t="s">
        <v>9</v>
      </c>
      <c r="I7" s="25"/>
      <c r="J7" s="25"/>
      <c r="K7" s="25"/>
      <c r="L7" s="25"/>
      <c r="M7" s="22" t="s">
        <v>10</v>
      </c>
      <c r="N7" s="25"/>
      <c r="O7" s="25"/>
      <c r="P7" s="25"/>
      <c r="Q7" s="25"/>
      <c r="R7" s="26"/>
    </row>
    <row r="8" spans="1:18" ht="16.5" customHeight="1">
      <c r="B8" s="1" t="s">
        <v>11</v>
      </c>
      <c r="D8" s="27" t="s">
        <v>12</v>
      </c>
      <c r="E8" s="27" t="s">
        <v>13</v>
      </c>
      <c r="F8" s="27" t="s">
        <v>14</v>
      </c>
      <c r="G8" s="28" t="s">
        <v>15</v>
      </c>
      <c r="H8" s="16" t="s">
        <v>16</v>
      </c>
      <c r="I8" s="17" t="s">
        <v>13</v>
      </c>
      <c r="J8" s="17" t="s">
        <v>17</v>
      </c>
      <c r="K8" s="17" t="s">
        <v>18</v>
      </c>
      <c r="L8" s="17" t="s">
        <v>19</v>
      </c>
      <c r="M8" s="29" t="s">
        <v>16</v>
      </c>
      <c r="N8" s="29" t="s">
        <v>13</v>
      </c>
      <c r="O8" s="28" t="s">
        <v>20</v>
      </c>
      <c r="P8" s="29" t="s">
        <v>21</v>
      </c>
      <c r="Q8" s="28" t="s">
        <v>22</v>
      </c>
      <c r="R8" s="28" t="s">
        <v>23</v>
      </c>
    </row>
    <row r="9" spans="1:18">
      <c r="A9" s="4"/>
      <c r="B9" s="30"/>
      <c r="C9" s="30"/>
      <c r="D9" s="29"/>
      <c r="E9" s="29" t="s">
        <v>12</v>
      </c>
      <c r="F9" s="29" t="s">
        <v>24</v>
      </c>
      <c r="G9" s="28" t="s">
        <v>14</v>
      </c>
      <c r="H9" s="29" t="s">
        <v>25</v>
      </c>
      <c r="I9" s="31" t="s">
        <v>25</v>
      </c>
      <c r="J9" s="31" t="s">
        <v>25</v>
      </c>
      <c r="K9" s="31" t="s">
        <v>26</v>
      </c>
      <c r="L9" s="31" t="s">
        <v>27</v>
      </c>
      <c r="M9" s="29" t="s">
        <v>28</v>
      </c>
      <c r="N9" s="28" t="s">
        <v>28</v>
      </c>
      <c r="O9" s="29" t="s">
        <v>18</v>
      </c>
      <c r="P9" s="29" t="s">
        <v>20</v>
      </c>
      <c r="Q9" s="31" t="s">
        <v>29</v>
      </c>
      <c r="R9" s="28"/>
    </row>
    <row r="10" spans="1:18" ht="13.5" customHeight="1">
      <c r="A10" s="4"/>
      <c r="B10" s="30"/>
      <c r="C10" s="30"/>
      <c r="D10" s="31" t="s">
        <v>30</v>
      </c>
      <c r="E10" s="31" t="s">
        <v>31</v>
      </c>
      <c r="F10" s="28" t="s">
        <v>32</v>
      </c>
      <c r="G10" s="28" t="s">
        <v>33</v>
      </c>
      <c r="H10" s="31" t="s">
        <v>34</v>
      </c>
      <c r="I10" s="28" t="s">
        <v>35</v>
      </c>
      <c r="J10" s="31" t="s">
        <v>36</v>
      </c>
      <c r="K10" s="31" t="s">
        <v>37</v>
      </c>
      <c r="L10" s="31" t="s">
        <v>38</v>
      </c>
      <c r="M10" s="31" t="s">
        <v>39</v>
      </c>
      <c r="N10" s="28" t="s">
        <v>40</v>
      </c>
      <c r="O10" s="31" t="s">
        <v>41</v>
      </c>
      <c r="P10" s="31" t="s">
        <v>42</v>
      </c>
      <c r="Q10" s="28" t="s">
        <v>43</v>
      </c>
      <c r="R10" s="31" t="s">
        <v>44</v>
      </c>
    </row>
    <row r="11" spans="1:18" ht="13.5" customHeight="1">
      <c r="A11" s="20"/>
      <c r="B11" s="32"/>
      <c r="C11" s="32"/>
      <c r="D11" s="562" t="s">
        <v>45</v>
      </c>
      <c r="E11" s="562"/>
      <c r="F11" s="562"/>
      <c r="G11" s="33"/>
      <c r="H11" s="22" t="s">
        <v>46</v>
      </c>
      <c r="I11" s="33"/>
      <c r="J11" s="25"/>
      <c r="K11" s="25"/>
      <c r="L11" s="25"/>
      <c r="M11" s="25" t="s">
        <v>47</v>
      </c>
      <c r="N11" s="33"/>
      <c r="O11" s="25"/>
      <c r="P11" s="25"/>
      <c r="Q11" s="33"/>
      <c r="R11" s="33"/>
    </row>
    <row r="12" spans="1:18" ht="14.25" customHeight="1">
      <c r="B12" s="34">
        <v>38837</v>
      </c>
      <c r="C12" s="2"/>
      <c r="D12" s="35">
        <v>105186.93361433088</v>
      </c>
      <c r="E12" s="36">
        <f>D12</f>
        <v>105186.93361433088</v>
      </c>
      <c r="F12" s="12">
        <f>D5+E12</f>
        <v>89105186.933614329</v>
      </c>
      <c r="G12" s="37"/>
      <c r="H12" s="16"/>
      <c r="I12" s="17"/>
      <c r="J12" s="38"/>
      <c r="K12" s="38"/>
      <c r="L12" s="38">
        <f t="shared" ref="L12:L75" si="0">F12+I12</f>
        <v>89105186.933614329</v>
      </c>
      <c r="M12" s="39"/>
      <c r="N12" s="39"/>
      <c r="O12" s="39"/>
      <c r="P12" s="39"/>
      <c r="R12" s="40"/>
    </row>
    <row r="13" spans="1:18" ht="14.25" customHeight="1">
      <c r="B13" s="34">
        <v>38868</v>
      </c>
      <c r="D13" s="41">
        <v>799858.97435897426</v>
      </c>
      <c r="E13" s="36">
        <f t="shared" ref="E13:E76" si="1">D13+E12</f>
        <v>905045.90797330509</v>
      </c>
      <c r="F13" s="42">
        <f t="shared" ref="F13:F76" si="2">F12+D13</f>
        <v>89905045.907973304</v>
      </c>
      <c r="G13" s="37"/>
      <c r="H13" s="16"/>
      <c r="I13" s="17"/>
      <c r="J13" s="38"/>
      <c r="K13" s="38"/>
      <c r="L13" s="38">
        <f t="shared" si="0"/>
        <v>89905045.907973304</v>
      </c>
      <c r="M13" s="39"/>
      <c r="N13" s="39"/>
      <c r="O13" s="39"/>
      <c r="P13" s="39"/>
      <c r="R13" s="40"/>
    </row>
    <row r="14" spans="1:18" ht="14.25" customHeight="1">
      <c r="B14" s="34">
        <v>38898</v>
      </c>
      <c r="D14" s="41">
        <v>799858.97435897426</v>
      </c>
      <c r="E14" s="36">
        <f t="shared" si="1"/>
        <v>1704904.8823322793</v>
      </c>
      <c r="F14" s="42">
        <f t="shared" si="2"/>
        <v>90704904.88233228</v>
      </c>
      <c r="G14" s="37"/>
      <c r="H14" s="16"/>
      <c r="I14" s="17"/>
      <c r="J14" s="38"/>
      <c r="K14" s="38"/>
      <c r="L14" s="38">
        <f t="shared" si="0"/>
        <v>90704904.88233228</v>
      </c>
      <c r="M14" s="39"/>
      <c r="N14" s="39"/>
      <c r="O14" s="39"/>
      <c r="P14" s="39"/>
      <c r="R14" s="40"/>
    </row>
    <row r="15" spans="1:18" ht="14.25" customHeight="1">
      <c r="B15" s="34">
        <v>38929</v>
      </c>
      <c r="D15" s="41">
        <v>799858.97435897426</v>
      </c>
      <c r="E15" s="36">
        <f t="shared" si="1"/>
        <v>2504763.8566912534</v>
      </c>
      <c r="F15" s="42">
        <f t="shared" si="2"/>
        <v>91504763.856691256</v>
      </c>
      <c r="G15" s="37"/>
      <c r="H15" s="16"/>
      <c r="I15" s="17"/>
      <c r="J15" s="38"/>
      <c r="K15" s="38"/>
      <c r="L15" s="38">
        <f t="shared" si="0"/>
        <v>91504763.856691256</v>
      </c>
      <c r="M15" s="39"/>
      <c r="N15" s="39"/>
      <c r="O15" s="39"/>
      <c r="P15" s="39"/>
      <c r="R15" s="40"/>
    </row>
    <row r="16" spans="1:18" ht="14.25" customHeight="1">
      <c r="B16" s="34">
        <v>38960</v>
      </c>
      <c r="D16" s="41">
        <v>799858.97435897426</v>
      </c>
      <c r="E16" s="36">
        <f t="shared" si="1"/>
        <v>3304622.8310502274</v>
      </c>
      <c r="F16" s="42">
        <f t="shared" si="2"/>
        <v>92304622.831050232</v>
      </c>
      <c r="G16" s="37"/>
      <c r="H16" s="16"/>
      <c r="I16" s="17"/>
      <c r="J16" s="38"/>
      <c r="K16" s="38"/>
      <c r="L16" s="38">
        <f t="shared" si="0"/>
        <v>92304622.831050232</v>
      </c>
      <c r="M16" s="39"/>
      <c r="N16" s="39"/>
      <c r="O16" s="39"/>
      <c r="P16" s="39"/>
      <c r="R16" s="40"/>
    </row>
    <row r="17" spans="2:18" ht="14.25" customHeight="1">
      <c r="B17" s="34">
        <v>38990</v>
      </c>
      <c r="D17" s="41">
        <v>799858.97435897426</v>
      </c>
      <c r="E17" s="36">
        <f t="shared" si="1"/>
        <v>4104481.8054092014</v>
      </c>
      <c r="F17" s="42">
        <f t="shared" si="2"/>
        <v>93104481.805409208</v>
      </c>
      <c r="G17" s="37"/>
      <c r="H17" s="16"/>
      <c r="I17" s="17"/>
      <c r="J17" s="38"/>
      <c r="K17" s="38"/>
      <c r="L17" s="38">
        <f t="shared" si="0"/>
        <v>93104481.805409208</v>
      </c>
      <c r="M17" s="39"/>
      <c r="N17" s="39"/>
      <c r="O17" s="39"/>
      <c r="P17" s="39"/>
      <c r="R17" s="40"/>
    </row>
    <row r="18" spans="2:18" ht="14.25" customHeight="1">
      <c r="B18" s="34">
        <v>39021</v>
      </c>
      <c r="D18" s="41">
        <v>799858.97435897426</v>
      </c>
      <c r="E18" s="36">
        <f t="shared" si="1"/>
        <v>4904340.7797681754</v>
      </c>
      <c r="F18" s="42">
        <f t="shared" si="2"/>
        <v>93904340.779768184</v>
      </c>
      <c r="G18" s="37"/>
      <c r="H18" s="16"/>
      <c r="I18" s="17"/>
      <c r="J18" s="38"/>
      <c r="K18" s="38"/>
      <c r="L18" s="38">
        <f t="shared" si="0"/>
        <v>93904340.779768184</v>
      </c>
      <c r="M18" s="39"/>
      <c r="N18" s="39"/>
      <c r="O18" s="39"/>
      <c r="P18" s="39"/>
      <c r="R18" s="40"/>
    </row>
    <row r="19" spans="2:18" ht="14.25" customHeight="1">
      <c r="B19" s="34">
        <v>39051</v>
      </c>
      <c r="D19" s="41">
        <v>799858.97435897426</v>
      </c>
      <c r="E19" s="36">
        <f t="shared" si="1"/>
        <v>5704199.7541271495</v>
      </c>
      <c r="F19" s="42">
        <f t="shared" si="2"/>
        <v>94704199.75412716</v>
      </c>
      <c r="G19" s="37"/>
      <c r="H19" s="16"/>
      <c r="I19" s="17"/>
      <c r="J19" s="38"/>
      <c r="K19" s="38"/>
      <c r="L19" s="38">
        <f t="shared" si="0"/>
        <v>94704199.75412716</v>
      </c>
      <c r="M19" s="39"/>
      <c r="N19" s="39"/>
      <c r="O19" s="39"/>
      <c r="P19" s="39"/>
      <c r="R19" s="40"/>
    </row>
    <row r="20" spans="2:18" ht="14.25" customHeight="1">
      <c r="B20" s="34">
        <v>39082</v>
      </c>
      <c r="D20" s="41">
        <v>799858.97435897426</v>
      </c>
      <c r="E20" s="36">
        <f t="shared" si="1"/>
        <v>6504058.7284861235</v>
      </c>
      <c r="F20" s="42">
        <f t="shared" si="2"/>
        <v>95504058.728486136</v>
      </c>
      <c r="G20" s="37"/>
      <c r="H20" s="16"/>
      <c r="I20" s="17"/>
      <c r="J20" s="38"/>
      <c r="K20" s="38"/>
      <c r="L20" s="38">
        <f t="shared" si="0"/>
        <v>95504058.728486136</v>
      </c>
      <c r="M20" s="39"/>
      <c r="N20" s="39"/>
      <c r="O20" s="39"/>
      <c r="P20" s="39"/>
      <c r="R20" s="40"/>
    </row>
    <row r="21" spans="2:18" ht="14.25" customHeight="1">
      <c r="B21" s="34">
        <v>39113</v>
      </c>
      <c r="D21" s="41">
        <v>803356.217948718</v>
      </c>
      <c r="E21" s="36">
        <f t="shared" si="1"/>
        <v>7307414.9464348415</v>
      </c>
      <c r="F21" s="42">
        <f t="shared" si="2"/>
        <v>96307414.946434855</v>
      </c>
      <c r="G21" s="37"/>
      <c r="H21" s="16"/>
      <c r="I21" s="17"/>
      <c r="J21" s="38"/>
      <c r="K21" s="38"/>
      <c r="L21" s="38">
        <f t="shared" si="0"/>
        <v>96307414.946434855</v>
      </c>
      <c r="M21" s="39"/>
      <c r="N21" s="39"/>
      <c r="O21" s="39"/>
      <c r="P21" s="39"/>
      <c r="R21" s="40"/>
    </row>
    <row r="22" spans="2:18" ht="14.25" customHeight="1">
      <c r="B22" s="34">
        <v>39141</v>
      </c>
      <c r="D22" s="41">
        <v>805564.10256410262</v>
      </c>
      <c r="E22" s="36">
        <f t="shared" si="1"/>
        <v>8112979.0489989445</v>
      </c>
      <c r="F22" s="42">
        <f t="shared" si="2"/>
        <v>97112979.048998952</v>
      </c>
      <c r="G22" s="37"/>
      <c r="H22" s="16"/>
      <c r="I22" s="17"/>
      <c r="J22" s="38"/>
      <c r="K22" s="38"/>
      <c r="L22" s="38">
        <f t="shared" si="0"/>
        <v>97112979.048998952</v>
      </c>
      <c r="M22" s="39"/>
      <c r="N22" s="39"/>
      <c r="O22" s="39"/>
      <c r="P22" s="39"/>
      <c r="R22" s="40"/>
    </row>
    <row r="23" spans="2:18" ht="14.25" customHeight="1">
      <c r="B23" s="34">
        <v>39172</v>
      </c>
      <c r="D23" s="41">
        <v>805564.10256410262</v>
      </c>
      <c r="E23" s="36">
        <f t="shared" si="1"/>
        <v>8918543.1515630465</v>
      </c>
      <c r="F23" s="42">
        <f t="shared" si="2"/>
        <v>97918543.151563048</v>
      </c>
      <c r="G23" s="37"/>
      <c r="H23" s="16"/>
      <c r="I23" s="17"/>
      <c r="J23" s="38"/>
      <c r="K23" s="38"/>
      <c r="L23" s="38">
        <f t="shared" si="0"/>
        <v>97918543.151563048</v>
      </c>
      <c r="M23" s="39"/>
      <c r="N23" s="39"/>
      <c r="O23" s="39"/>
      <c r="P23" s="39"/>
      <c r="R23" s="40"/>
    </row>
    <row r="24" spans="2:18" ht="14.25" customHeight="1">
      <c r="B24" s="34">
        <v>39202</v>
      </c>
      <c r="D24" s="41">
        <v>805564.10256410262</v>
      </c>
      <c r="E24" s="36">
        <f t="shared" si="1"/>
        <v>9724107.2541271485</v>
      </c>
      <c r="F24" s="42">
        <f t="shared" si="2"/>
        <v>98724107.254127145</v>
      </c>
      <c r="G24" s="43">
        <f t="shared" ref="G24:G87" si="3">(F12+F24+SUM(F13:F23)*2)/24</f>
        <v>93907500.232225433</v>
      </c>
      <c r="H24" s="16"/>
      <c r="I24" s="17"/>
      <c r="J24" s="38"/>
      <c r="K24" s="38"/>
      <c r="L24" s="38">
        <f t="shared" si="0"/>
        <v>98724107.254127145</v>
      </c>
      <c r="M24" s="39"/>
      <c r="N24" s="39"/>
      <c r="O24" s="39"/>
      <c r="P24" s="39"/>
      <c r="R24" s="40"/>
    </row>
    <row r="25" spans="2:18" ht="14.25" customHeight="1">
      <c r="B25" s="34">
        <v>39233</v>
      </c>
      <c r="D25" s="41">
        <v>805564.10256410262</v>
      </c>
      <c r="E25" s="36">
        <f t="shared" si="1"/>
        <v>10529671.356691251</v>
      </c>
      <c r="F25" s="42">
        <f t="shared" si="2"/>
        <v>99529671.356691241</v>
      </c>
      <c r="G25" s="43">
        <f t="shared" si="3"/>
        <v>94709314.639276728</v>
      </c>
      <c r="H25" s="16"/>
      <c r="I25" s="17"/>
      <c r="J25" s="38"/>
      <c r="K25" s="38"/>
      <c r="L25" s="38">
        <f t="shared" si="0"/>
        <v>99529671.356691241</v>
      </c>
      <c r="M25" s="39"/>
      <c r="N25" s="39"/>
      <c r="O25" s="39"/>
      <c r="P25" s="39"/>
      <c r="R25" s="40"/>
    </row>
    <row r="26" spans="2:18" ht="14.25" customHeight="1">
      <c r="B26" s="34">
        <v>39263</v>
      </c>
      <c r="D26" s="41">
        <v>805564.10256410262</v>
      </c>
      <c r="E26" s="36">
        <f t="shared" si="1"/>
        <v>11335235.459255353</v>
      </c>
      <c r="F26" s="42">
        <f t="shared" si="2"/>
        <v>100335235.45925534</v>
      </c>
      <c r="G26" s="43">
        <f t="shared" si="3"/>
        <v>95511604.473678425</v>
      </c>
      <c r="H26" s="16"/>
      <c r="I26" s="17"/>
      <c r="J26" s="38"/>
      <c r="K26" s="38"/>
      <c r="L26" s="38">
        <f t="shared" si="0"/>
        <v>100335235.45925534</v>
      </c>
      <c r="M26" s="39"/>
      <c r="N26" s="39"/>
      <c r="O26" s="39"/>
      <c r="P26" s="39"/>
      <c r="R26" s="40"/>
    </row>
    <row r="27" spans="2:18" ht="14.25" customHeight="1">
      <c r="B27" s="34">
        <v>39294</v>
      </c>
      <c r="D27" s="41">
        <v>805564.10256410262</v>
      </c>
      <c r="E27" s="36">
        <f t="shared" si="1"/>
        <v>12140799.561819455</v>
      </c>
      <c r="F27" s="42">
        <f t="shared" si="2"/>
        <v>101140799.56181943</v>
      </c>
      <c r="G27" s="43">
        <f t="shared" si="3"/>
        <v>96314369.735430554</v>
      </c>
      <c r="H27" s="16"/>
      <c r="I27" s="17"/>
      <c r="J27" s="38"/>
      <c r="K27" s="38"/>
      <c r="L27" s="38">
        <f t="shared" si="0"/>
        <v>101140799.56181943</v>
      </c>
      <c r="M27" s="39"/>
      <c r="N27" s="39"/>
      <c r="O27" s="39"/>
      <c r="P27" s="39"/>
      <c r="R27" s="40"/>
    </row>
    <row r="28" spans="2:18" ht="14.25" customHeight="1">
      <c r="B28" s="34">
        <v>39325</v>
      </c>
      <c r="D28" s="41">
        <v>805564.10256410262</v>
      </c>
      <c r="E28" s="36">
        <f t="shared" si="1"/>
        <v>12946363.664383557</v>
      </c>
      <c r="F28" s="42">
        <f t="shared" si="2"/>
        <v>101946363.66438353</v>
      </c>
      <c r="G28" s="43">
        <f t="shared" si="3"/>
        <v>97117610.424533129</v>
      </c>
      <c r="H28" s="16"/>
      <c r="I28" s="17"/>
      <c r="J28" s="38"/>
      <c r="K28" s="38"/>
      <c r="L28" s="38">
        <f t="shared" si="0"/>
        <v>101946363.66438353</v>
      </c>
      <c r="M28" s="39"/>
      <c r="N28" s="39"/>
      <c r="O28" s="39"/>
      <c r="P28" s="39"/>
      <c r="R28" s="40"/>
    </row>
    <row r="29" spans="2:18" ht="14.25" customHeight="1">
      <c r="B29" s="34">
        <v>39355</v>
      </c>
      <c r="D29" s="41">
        <v>805564.10256410262</v>
      </c>
      <c r="E29" s="36">
        <f t="shared" si="1"/>
        <v>13751927.766947659</v>
      </c>
      <c r="F29" s="42">
        <f t="shared" si="2"/>
        <v>102751927.76694763</v>
      </c>
      <c r="G29" s="43">
        <f t="shared" si="3"/>
        <v>97921326.540986121</v>
      </c>
      <c r="H29" s="16"/>
      <c r="I29" s="17"/>
      <c r="J29" s="38"/>
      <c r="K29" s="38"/>
      <c r="L29" s="38">
        <f t="shared" si="0"/>
        <v>102751927.76694763</v>
      </c>
      <c r="M29" s="39"/>
      <c r="N29" s="39"/>
      <c r="O29" s="39"/>
      <c r="P29" s="39"/>
      <c r="R29" s="40"/>
    </row>
    <row r="30" spans="2:18" ht="14.25" customHeight="1">
      <c r="B30" s="34">
        <v>39386</v>
      </c>
      <c r="D30" s="41">
        <v>805564.10256410262</v>
      </c>
      <c r="E30" s="36">
        <f t="shared" si="1"/>
        <v>14557491.869511761</v>
      </c>
      <c r="F30" s="42">
        <f t="shared" si="2"/>
        <v>103557491.86951172</v>
      </c>
      <c r="G30" s="43">
        <f t="shared" si="3"/>
        <v>98725518.084789529</v>
      </c>
      <c r="H30" s="16"/>
      <c r="I30" s="17"/>
      <c r="J30" s="38"/>
      <c r="K30" s="38"/>
      <c r="L30" s="38">
        <f t="shared" si="0"/>
        <v>103557491.86951172</v>
      </c>
      <c r="M30" s="39"/>
      <c r="N30" s="39"/>
      <c r="O30" s="39"/>
      <c r="P30" s="39"/>
      <c r="R30" s="40"/>
    </row>
    <row r="31" spans="2:18" ht="14.25" customHeight="1">
      <c r="B31" s="34">
        <v>39416</v>
      </c>
      <c r="D31" s="41">
        <v>805564.10256410262</v>
      </c>
      <c r="E31" s="36">
        <f t="shared" si="1"/>
        <v>15363055.972075863</v>
      </c>
      <c r="F31" s="42">
        <f t="shared" si="2"/>
        <v>104363055.97207582</v>
      </c>
      <c r="G31" s="43">
        <f t="shared" si="3"/>
        <v>99530185.05594337</v>
      </c>
      <c r="H31" s="16"/>
      <c r="I31" s="17"/>
      <c r="J31" s="38"/>
      <c r="K31" s="38"/>
      <c r="L31" s="38">
        <f t="shared" si="0"/>
        <v>104363055.97207582</v>
      </c>
      <c r="M31" s="39"/>
      <c r="N31" s="39"/>
      <c r="O31" s="39"/>
      <c r="P31" s="39"/>
      <c r="R31" s="40"/>
    </row>
    <row r="32" spans="2:18" ht="14.25" customHeight="1">
      <c r="B32" s="34">
        <v>39447</v>
      </c>
      <c r="D32" s="41">
        <v>805564.10256410262</v>
      </c>
      <c r="E32" s="36">
        <f t="shared" si="1"/>
        <v>16168620.074639965</v>
      </c>
      <c r="F32" s="42">
        <f t="shared" si="2"/>
        <v>105168620.07463992</v>
      </c>
      <c r="G32" s="43">
        <f t="shared" si="3"/>
        <v>100335327.45444764</v>
      </c>
      <c r="H32" s="16"/>
      <c r="I32" s="17"/>
      <c r="J32" s="38"/>
      <c r="K32" s="38"/>
      <c r="L32" s="38">
        <f t="shared" si="0"/>
        <v>105168620.07463992</v>
      </c>
      <c r="M32" s="39"/>
      <c r="N32" s="39"/>
      <c r="O32" s="39"/>
      <c r="P32" s="39"/>
      <c r="R32" s="40"/>
    </row>
    <row r="33" spans="2:18" ht="14.25" customHeight="1">
      <c r="B33" s="34">
        <v>39478</v>
      </c>
      <c r="D33" s="41">
        <v>805564.10256410262</v>
      </c>
      <c r="E33" s="36">
        <f t="shared" si="1"/>
        <v>16974184.177204069</v>
      </c>
      <c r="F33" s="42">
        <f t="shared" si="2"/>
        <v>105974184.17720401</v>
      </c>
      <c r="G33" s="43">
        <f t="shared" si="3"/>
        <v>101140799.56181943</v>
      </c>
      <c r="H33" s="16"/>
      <c r="I33" s="17"/>
      <c r="J33" s="38"/>
      <c r="K33" s="38"/>
      <c r="L33" s="38">
        <f t="shared" si="0"/>
        <v>105974184.17720401</v>
      </c>
      <c r="M33" s="39"/>
      <c r="N33" s="39"/>
      <c r="O33" s="39"/>
      <c r="P33" s="39"/>
      <c r="R33" s="40"/>
    </row>
    <row r="34" spans="2:18" ht="14.25" customHeight="1">
      <c r="B34" s="34">
        <v>39506</v>
      </c>
      <c r="D34" s="41">
        <v>805564.10256410262</v>
      </c>
      <c r="E34" s="36">
        <f t="shared" si="1"/>
        <v>17779748.279768173</v>
      </c>
      <c r="F34" s="42">
        <f t="shared" si="2"/>
        <v>106779748.27976811</v>
      </c>
      <c r="G34" s="43">
        <f t="shared" si="3"/>
        <v>101946363.66438353</v>
      </c>
      <c r="H34" s="16"/>
      <c r="I34" s="17"/>
      <c r="J34" s="38"/>
      <c r="K34" s="38"/>
      <c r="L34" s="38">
        <f t="shared" si="0"/>
        <v>106779748.27976811</v>
      </c>
      <c r="M34" s="39"/>
      <c r="N34" s="39"/>
      <c r="O34" s="39"/>
      <c r="P34" s="39"/>
      <c r="R34" s="40"/>
    </row>
    <row r="35" spans="2:18" ht="14.25" customHeight="1">
      <c r="B35" s="34">
        <v>39538</v>
      </c>
      <c r="D35" s="41">
        <v>805564.10256410262</v>
      </c>
      <c r="E35" s="36">
        <f t="shared" si="1"/>
        <v>18585312.382332277</v>
      </c>
      <c r="F35" s="42">
        <f t="shared" si="2"/>
        <v>107585312.38233221</v>
      </c>
      <c r="G35" s="43">
        <f t="shared" si="3"/>
        <v>102751927.76694763</v>
      </c>
      <c r="H35" s="16"/>
      <c r="I35" s="17"/>
      <c r="J35" s="38"/>
      <c r="K35" s="38"/>
      <c r="L35" s="38">
        <f t="shared" si="0"/>
        <v>107585312.38233221</v>
      </c>
      <c r="M35" s="39"/>
      <c r="N35" s="39"/>
      <c r="O35" s="39"/>
      <c r="P35" s="39"/>
      <c r="R35" s="40"/>
    </row>
    <row r="36" spans="2:18" ht="14.25" customHeight="1">
      <c r="B36" s="34">
        <v>39568</v>
      </c>
      <c r="D36" s="41">
        <v>805564.10256410262</v>
      </c>
      <c r="E36" s="36">
        <f t="shared" si="1"/>
        <v>19390876.48489638</v>
      </c>
      <c r="F36" s="42">
        <f t="shared" si="2"/>
        <v>108390876.4848963</v>
      </c>
      <c r="G36" s="43">
        <f t="shared" si="3"/>
        <v>103557491.86951172</v>
      </c>
      <c r="H36" s="16"/>
      <c r="I36" s="17"/>
      <c r="J36" s="38"/>
      <c r="K36" s="38"/>
      <c r="L36" s="38">
        <f t="shared" si="0"/>
        <v>108390876.4848963</v>
      </c>
      <c r="M36" s="39"/>
      <c r="N36" s="39"/>
      <c r="O36" s="39"/>
      <c r="P36" s="39"/>
      <c r="R36" s="40"/>
    </row>
    <row r="37" spans="2:18" ht="14.25" customHeight="1">
      <c r="B37" s="34">
        <v>39599</v>
      </c>
      <c r="D37" s="41">
        <v>805564.10256410262</v>
      </c>
      <c r="E37" s="36">
        <f t="shared" si="1"/>
        <v>20196440.587460484</v>
      </c>
      <c r="F37" s="42">
        <f t="shared" si="2"/>
        <v>109196440.5874604</v>
      </c>
      <c r="G37" s="43">
        <f t="shared" si="3"/>
        <v>104363055.97207582</v>
      </c>
      <c r="H37" s="16"/>
      <c r="I37" s="17"/>
      <c r="J37" s="38"/>
      <c r="K37" s="38"/>
      <c r="L37" s="38">
        <f t="shared" si="0"/>
        <v>109196440.5874604</v>
      </c>
      <c r="M37" s="39"/>
      <c r="N37" s="39"/>
      <c r="O37" s="39"/>
      <c r="P37" s="39"/>
      <c r="R37" s="40"/>
    </row>
    <row r="38" spans="2:18" ht="14.25" customHeight="1">
      <c r="B38" s="34">
        <v>39629</v>
      </c>
      <c r="D38" s="41">
        <v>805564.10256410262</v>
      </c>
      <c r="E38" s="36">
        <f t="shared" si="1"/>
        <v>21002004.690024588</v>
      </c>
      <c r="F38" s="42">
        <f t="shared" si="2"/>
        <v>110002004.6900245</v>
      </c>
      <c r="G38" s="43">
        <f t="shared" si="3"/>
        <v>105168620.07463992</v>
      </c>
      <c r="H38" s="16"/>
      <c r="I38" s="17"/>
      <c r="J38" s="38"/>
      <c r="K38" s="38"/>
      <c r="L38" s="38">
        <f t="shared" si="0"/>
        <v>110002004.6900245</v>
      </c>
      <c r="M38" s="39"/>
      <c r="N38" s="39"/>
      <c r="O38" s="39"/>
      <c r="P38" s="39"/>
      <c r="R38" s="40"/>
    </row>
    <row r="39" spans="2:18" ht="14.25" customHeight="1">
      <c r="B39" s="34">
        <v>39660</v>
      </c>
      <c r="D39" s="41">
        <v>805564.10256410262</v>
      </c>
      <c r="E39" s="36">
        <f t="shared" si="1"/>
        <v>21807568.792588692</v>
      </c>
      <c r="F39" s="42">
        <f t="shared" si="2"/>
        <v>110807568.79258859</v>
      </c>
      <c r="G39" s="43">
        <f t="shared" si="3"/>
        <v>105974184.17720401</v>
      </c>
      <c r="H39" s="16"/>
      <c r="I39" s="17"/>
      <c r="J39" s="38"/>
      <c r="K39" s="38"/>
      <c r="L39" s="38">
        <f t="shared" si="0"/>
        <v>110807568.79258859</v>
      </c>
      <c r="M39" s="39"/>
      <c r="N39" s="39"/>
      <c r="O39" s="39"/>
      <c r="P39" s="39"/>
      <c r="R39" s="40"/>
    </row>
    <row r="40" spans="2:18" ht="14.25" customHeight="1">
      <c r="B40" s="34">
        <v>39691</v>
      </c>
      <c r="D40" s="41">
        <v>805564.10256410262</v>
      </c>
      <c r="E40" s="36">
        <f t="shared" si="1"/>
        <v>22613132.895152796</v>
      </c>
      <c r="F40" s="42">
        <f t="shared" si="2"/>
        <v>111613132.89515269</v>
      </c>
      <c r="G40" s="43">
        <f t="shared" si="3"/>
        <v>106779748.27976811</v>
      </c>
      <c r="H40" s="16"/>
      <c r="I40" s="17"/>
      <c r="J40" s="38"/>
      <c r="K40" s="38"/>
      <c r="L40" s="38">
        <f t="shared" si="0"/>
        <v>111613132.89515269</v>
      </c>
      <c r="M40" s="39">
        <v>-2256000</v>
      </c>
      <c r="N40" s="44">
        <f t="shared" ref="N40:N103" si="4">N39+M40</f>
        <v>-2256000</v>
      </c>
      <c r="O40" s="39"/>
      <c r="P40" s="39"/>
      <c r="Q40" s="40">
        <f>-N40</f>
        <v>2256000</v>
      </c>
      <c r="R40" s="40"/>
    </row>
    <row r="41" spans="2:18" ht="14.25" customHeight="1">
      <c r="B41" s="34">
        <v>39721</v>
      </c>
      <c r="D41" s="41">
        <v>805564.10256410262</v>
      </c>
      <c r="E41" s="36">
        <f t="shared" si="1"/>
        <v>23418696.9977169</v>
      </c>
      <c r="F41" s="42">
        <f t="shared" si="2"/>
        <v>112418696.99771678</v>
      </c>
      <c r="G41" s="43">
        <f t="shared" si="3"/>
        <v>107585312.38233221</v>
      </c>
      <c r="H41" s="16"/>
      <c r="I41" s="17"/>
      <c r="J41" s="38"/>
      <c r="K41" s="38"/>
      <c r="L41" s="38">
        <f t="shared" si="0"/>
        <v>112418696.99771678</v>
      </c>
      <c r="M41" s="39">
        <v>-5941017</v>
      </c>
      <c r="N41" s="44">
        <f t="shared" si="4"/>
        <v>-8197017</v>
      </c>
      <c r="O41" s="39"/>
      <c r="P41" s="39"/>
      <c r="Q41" s="40">
        <f t="shared" ref="Q41:Q104" si="5">-N41+N40</f>
        <v>5941017</v>
      </c>
      <c r="R41" s="40"/>
    </row>
    <row r="42" spans="2:18" ht="14.25" customHeight="1">
      <c r="B42" s="34">
        <v>39752</v>
      </c>
      <c r="D42" s="41">
        <v>805564.10256410262</v>
      </c>
      <c r="E42" s="36">
        <f t="shared" si="1"/>
        <v>24224261.100281004</v>
      </c>
      <c r="F42" s="42">
        <f t="shared" si="2"/>
        <v>113224261.10028088</v>
      </c>
      <c r="G42" s="43">
        <f t="shared" si="3"/>
        <v>108390876.4848963</v>
      </c>
      <c r="H42" s="16"/>
      <c r="I42" s="17"/>
      <c r="J42" s="38"/>
      <c r="K42" s="38"/>
      <c r="L42" s="38">
        <f t="shared" si="0"/>
        <v>113224261.10028088</v>
      </c>
      <c r="M42" s="39">
        <v>-282000</v>
      </c>
      <c r="N42" s="44">
        <f t="shared" si="4"/>
        <v>-8479017</v>
      </c>
      <c r="O42" s="39"/>
      <c r="P42" s="39"/>
      <c r="Q42" s="40">
        <f t="shared" si="5"/>
        <v>282000</v>
      </c>
      <c r="R42" s="40"/>
    </row>
    <row r="43" spans="2:18" ht="14.25" customHeight="1">
      <c r="B43" s="34">
        <v>39782</v>
      </c>
      <c r="D43" s="41">
        <v>798717.94871794886</v>
      </c>
      <c r="E43" s="36">
        <f t="shared" si="1"/>
        <v>25022979.048998952</v>
      </c>
      <c r="F43" s="42">
        <f t="shared" si="2"/>
        <v>114022979.04899883</v>
      </c>
      <c r="G43" s="43">
        <f t="shared" si="3"/>
        <v>109196155.33105014</v>
      </c>
      <c r="H43" s="16"/>
      <c r="I43" s="17"/>
      <c r="J43" s="38"/>
      <c r="K43" s="38"/>
      <c r="L43" s="38">
        <f t="shared" si="0"/>
        <v>114022979.04899883</v>
      </c>
      <c r="M43" s="39">
        <v>-282000</v>
      </c>
      <c r="N43" s="44">
        <f t="shared" si="4"/>
        <v>-8761017</v>
      </c>
      <c r="O43" s="39"/>
      <c r="P43" s="39"/>
      <c r="Q43" s="40">
        <f t="shared" si="5"/>
        <v>282000</v>
      </c>
      <c r="R43" s="40"/>
    </row>
    <row r="44" spans="2:18" ht="14.25" customHeight="1">
      <c r="B44" s="34">
        <v>39813</v>
      </c>
      <c r="D44" s="41">
        <v>798717.94871794886</v>
      </c>
      <c r="E44" s="36">
        <f t="shared" si="1"/>
        <v>25821696.9977169</v>
      </c>
      <c r="F44" s="42">
        <f t="shared" si="2"/>
        <v>114821696.99771678</v>
      </c>
      <c r="G44" s="43">
        <f t="shared" si="3"/>
        <v>110000863.66438347</v>
      </c>
      <c r="H44" s="16"/>
      <c r="I44" s="17"/>
      <c r="J44" s="38"/>
      <c r="K44" s="38"/>
      <c r="L44" s="38">
        <f t="shared" si="0"/>
        <v>114821696.99771678</v>
      </c>
      <c r="M44" s="39">
        <v>-281000</v>
      </c>
      <c r="N44" s="44">
        <f t="shared" si="4"/>
        <v>-9042017</v>
      </c>
      <c r="O44" s="39"/>
      <c r="P44" s="39"/>
      <c r="Q44" s="40">
        <f t="shared" si="5"/>
        <v>281000</v>
      </c>
      <c r="R44" s="40"/>
    </row>
    <row r="45" spans="2:18" ht="14.25" customHeight="1">
      <c r="B45" s="34">
        <v>39844</v>
      </c>
      <c r="D45" s="41">
        <v>798717.94871794886</v>
      </c>
      <c r="E45" s="36">
        <f t="shared" si="1"/>
        <v>26620414.946434848</v>
      </c>
      <c r="F45" s="42">
        <f t="shared" si="2"/>
        <v>115620414.94643474</v>
      </c>
      <c r="G45" s="43">
        <f t="shared" si="3"/>
        <v>110805001.48489629</v>
      </c>
      <c r="H45" s="16"/>
      <c r="I45" s="17"/>
      <c r="J45" s="38"/>
      <c r="K45" s="38"/>
      <c r="L45" s="38">
        <f t="shared" si="0"/>
        <v>115620414.94643474</v>
      </c>
      <c r="M45" s="39">
        <v>-282000</v>
      </c>
      <c r="N45" s="44">
        <f t="shared" si="4"/>
        <v>-9324017</v>
      </c>
      <c r="O45" s="39"/>
      <c r="P45" s="39"/>
      <c r="Q45" s="40">
        <f t="shared" si="5"/>
        <v>282000</v>
      </c>
      <c r="R45" s="40"/>
    </row>
    <row r="46" spans="2:18" ht="14.25" customHeight="1">
      <c r="B46" s="34">
        <v>39872</v>
      </c>
      <c r="D46" s="41">
        <v>798717.94871794886</v>
      </c>
      <c r="E46" s="36">
        <f t="shared" si="1"/>
        <v>27419132.895152796</v>
      </c>
      <c r="F46" s="42">
        <f t="shared" si="2"/>
        <v>116419132.89515269</v>
      </c>
      <c r="G46" s="43">
        <f t="shared" si="3"/>
        <v>111608568.79258859</v>
      </c>
      <c r="H46" s="16"/>
      <c r="I46" s="17"/>
      <c r="J46" s="38"/>
      <c r="K46" s="38"/>
      <c r="L46" s="38">
        <f t="shared" si="0"/>
        <v>116419132.89515269</v>
      </c>
      <c r="M46" s="39">
        <v>-277000</v>
      </c>
      <c r="N46" s="44">
        <f t="shared" si="4"/>
        <v>-9601017</v>
      </c>
      <c r="O46" s="39"/>
      <c r="P46" s="39"/>
      <c r="Q46" s="40">
        <f t="shared" si="5"/>
        <v>277000</v>
      </c>
      <c r="R46" s="40"/>
    </row>
    <row r="47" spans="2:18" ht="14.25" customHeight="1">
      <c r="B47" s="34">
        <v>39903</v>
      </c>
      <c r="D47" s="41">
        <v>798717.94871794886</v>
      </c>
      <c r="E47" s="36">
        <f t="shared" si="1"/>
        <v>28217850.843870744</v>
      </c>
      <c r="F47" s="42">
        <f t="shared" si="2"/>
        <v>117217850.84387064</v>
      </c>
      <c r="G47" s="43">
        <f t="shared" si="3"/>
        <v>112411565.5874604</v>
      </c>
      <c r="H47" s="16"/>
      <c r="I47" s="17"/>
      <c r="J47" s="38"/>
      <c r="K47" s="38"/>
      <c r="L47" s="38">
        <f t="shared" si="0"/>
        <v>117217850.84387064</v>
      </c>
      <c r="M47" s="39">
        <v>-280000</v>
      </c>
      <c r="N47" s="44">
        <f t="shared" si="4"/>
        <v>-9881017</v>
      </c>
      <c r="O47" s="39"/>
      <c r="P47" s="39"/>
      <c r="Q47" s="40">
        <f t="shared" si="5"/>
        <v>280000</v>
      </c>
      <c r="R47" s="40"/>
    </row>
    <row r="48" spans="2:18" ht="14.25" customHeight="1">
      <c r="B48" s="34">
        <v>39933</v>
      </c>
      <c r="D48" s="41">
        <v>798717.94871794886</v>
      </c>
      <c r="E48" s="36">
        <f t="shared" si="1"/>
        <v>29016568.792588692</v>
      </c>
      <c r="F48" s="42">
        <f t="shared" si="2"/>
        <v>118016568.79258859</v>
      </c>
      <c r="G48" s="43">
        <f t="shared" si="3"/>
        <v>113213991.86951166</v>
      </c>
      <c r="H48" s="16"/>
      <c r="I48" s="17"/>
      <c r="J48" s="38"/>
      <c r="K48" s="38"/>
      <c r="L48" s="38">
        <f t="shared" si="0"/>
        <v>118016568.79258859</v>
      </c>
      <c r="M48" s="39">
        <v>-280000</v>
      </c>
      <c r="N48" s="44">
        <f t="shared" si="4"/>
        <v>-10161017</v>
      </c>
      <c r="O48" s="39"/>
      <c r="P48" s="39"/>
      <c r="Q48" s="40">
        <f t="shared" si="5"/>
        <v>280000</v>
      </c>
      <c r="R48" s="40"/>
    </row>
    <row r="49" spans="2:18" ht="14.25" customHeight="1">
      <c r="B49" s="34">
        <v>39964</v>
      </c>
      <c r="D49" s="41">
        <v>798717.94871794886</v>
      </c>
      <c r="E49" s="36">
        <f t="shared" si="1"/>
        <v>29815286.74130664</v>
      </c>
      <c r="F49" s="42">
        <f t="shared" si="2"/>
        <v>118815286.74130654</v>
      </c>
      <c r="G49" s="43">
        <f t="shared" si="3"/>
        <v>114015847.63874245</v>
      </c>
      <c r="H49" s="16"/>
      <c r="I49" s="17"/>
      <c r="J49" s="38"/>
      <c r="K49" s="38"/>
      <c r="L49" s="38">
        <f t="shared" si="0"/>
        <v>118815286.74130654</v>
      </c>
      <c r="M49" s="39">
        <v>-280000</v>
      </c>
      <c r="N49" s="44">
        <f t="shared" si="4"/>
        <v>-10441017</v>
      </c>
      <c r="O49" s="39"/>
      <c r="P49" s="39"/>
      <c r="Q49" s="40">
        <f t="shared" si="5"/>
        <v>280000</v>
      </c>
      <c r="R49" s="40"/>
    </row>
    <row r="50" spans="2:18" ht="14.25" customHeight="1">
      <c r="B50" s="34">
        <v>39994</v>
      </c>
      <c r="D50" s="41">
        <v>798717.94871794886</v>
      </c>
      <c r="E50" s="36">
        <f t="shared" si="1"/>
        <v>30614004.690024588</v>
      </c>
      <c r="F50" s="42">
        <f t="shared" si="2"/>
        <v>119614004.6900245</v>
      </c>
      <c r="G50" s="43">
        <f t="shared" si="3"/>
        <v>114817132.89515269</v>
      </c>
      <c r="H50" s="16"/>
      <c r="I50" s="17"/>
      <c r="J50" s="38"/>
      <c r="K50" s="38"/>
      <c r="L50" s="38">
        <f t="shared" si="0"/>
        <v>119614004.6900245</v>
      </c>
      <c r="M50" s="39">
        <v>-280000</v>
      </c>
      <c r="N50" s="44">
        <f t="shared" si="4"/>
        <v>-10721017</v>
      </c>
      <c r="O50" s="39"/>
      <c r="P50" s="39"/>
      <c r="Q50" s="40">
        <f t="shared" si="5"/>
        <v>280000</v>
      </c>
      <c r="R50" s="40"/>
    </row>
    <row r="51" spans="2:18" ht="14.25" customHeight="1">
      <c r="B51" s="34">
        <v>40025</v>
      </c>
      <c r="D51" s="41">
        <v>798717.94871794886</v>
      </c>
      <c r="E51" s="36">
        <f t="shared" si="1"/>
        <v>31412722.638742536</v>
      </c>
      <c r="F51" s="42">
        <f t="shared" si="2"/>
        <v>120412722.63874245</v>
      </c>
      <c r="G51" s="43">
        <f t="shared" si="3"/>
        <v>115617847.63874243</v>
      </c>
      <c r="H51" s="16"/>
      <c r="I51" s="17"/>
      <c r="J51" s="38"/>
      <c r="K51" s="38"/>
      <c r="L51" s="38">
        <f t="shared" si="0"/>
        <v>120412722.63874245</v>
      </c>
      <c r="M51" s="39">
        <v>-280000</v>
      </c>
      <c r="N51" s="44">
        <f t="shared" si="4"/>
        <v>-11001017</v>
      </c>
      <c r="O51" s="39"/>
      <c r="P51" s="39"/>
      <c r="Q51" s="40">
        <f t="shared" si="5"/>
        <v>280000</v>
      </c>
      <c r="R51" s="40"/>
    </row>
    <row r="52" spans="2:18" ht="14.25" customHeight="1">
      <c r="B52" s="34">
        <v>40056</v>
      </c>
      <c r="D52" s="41">
        <v>798717.94871794886</v>
      </c>
      <c r="E52" s="36">
        <f t="shared" si="1"/>
        <v>32211440.587460484</v>
      </c>
      <c r="F52" s="42">
        <f t="shared" si="2"/>
        <v>121211440.5874604</v>
      </c>
      <c r="G52" s="43">
        <f t="shared" si="3"/>
        <v>116417991.86951166</v>
      </c>
      <c r="H52" s="16"/>
      <c r="I52" s="17"/>
      <c r="J52" s="38"/>
      <c r="K52" s="38"/>
      <c r="L52" s="38">
        <f t="shared" si="0"/>
        <v>121211440.5874604</v>
      </c>
      <c r="M52" s="39">
        <v>-280000</v>
      </c>
      <c r="N52" s="44">
        <f t="shared" si="4"/>
        <v>-11281017</v>
      </c>
      <c r="O52" s="39"/>
      <c r="P52" s="39"/>
      <c r="Q52" s="40">
        <f t="shared" si="5"/>
        <v>280000</v>
      </c>
      <c r="R52" s="40"/>
    </row>
    <row r="53" spans="2:18" ht="14.25" customHeight="1">
      <c r="B53" s="34">
        <v>40086</v>
      </c>
      <c r="D53" s="41">
        <v>798717.94871794886</v>
      </c>
      <c r="E53" s="36">
        <f t="shared" si="1"/>
        <v>33010158.536178432</v>
      </c>
      <c r="F53" s="42">
        <f t="shared" si="2"/>
        <v>122010158.53617835</v>
      </c>
      <c r="G53" s="43">
        <f t="shared" si="3"/>
        <v>117217565.58746038</v>
      </c>
      <c r="H53" s="16"/>
      <c r="I53" s="17"/>
      <c r="J53" s="38"/>
      <c r="K53" s="38"/>
      <c r="L53" s="38">
        <f t="shared" si="0"/>
        <v>122010158.53617835</v>
      </c>
      <c r="M53" s="39">
        <v>-275000</v>
      </c>
      <c r="N53" s="44">
        <f t="shared" si="4"/>
        <v>-11556017</v>
      </c>
      <c r="O53" s="39"/>
      <c r="P53" s="39"/>
      <c r="Q53" s="40">
        <f t="shared" si="5"/>
        <v>275000</v>
      </c>
      <c r="R53" s="40"/>
    </row>
    <row r="54" spans="2:18" ht="14.25" customHeight="1">
      <c r="B54" s="34">
        <v>40117</v>
      </c>
      <c r="D54" s="41">
        <v>798717.94871794886</v>
      </c>
      <c r="E54" s="36">
        <f t="shared" si="1"/>
        <v>33808876.484896384</v>
      </c>
      <c r="F54" s="42">
        <f t="shared" si="2"/>
        <v>122808876.4848963</v>
      </c>
      <c r="G54" s="43">
        <f t="shared" si="3"/>
        <v>118016568.79258859</v>
      </c>
      <c r="H54" s="16"/>
      <c r="I54" s="17"/>
      <c r="J54" s="38"/>
      <c r="K54" s="38"/>
      <c r="L54" s="38">
        <f t="shared" si="0"/>
        <v>122808876.4848963</v>
      </c>
      <c r="M54" s="39">
        <v>-280000</v>
      </c>
      <c r="N54" s="44">
        <f t="shared" si="4"/>
        <v>-11836017</v>
      </c>
      <c r="O54" s="39"/>
      <c r="P54" s="39"/>
      <c r="Q54" s="40">
        <f t="shared" si="5"/>
        <v>280000</v>
      </c>
      <c r="R54" s="40"/>
    </row>
    <row r="55" spans="2:18" ht="14.25" customHeight="1">
      <c r="B55" s="34">
        <v>40147</v>
      </c>
      <c r="D55" s="41">
        <v>798717.94871794886</v>
      </c>
      <c r="E55" s="36">
        <f t="shared" si="1"/>
        <v>34607594.433614336</v>
      </c>
      <c r="F55" s="42">
        <f t="shared" si="2"/>
        <v>123607594.43361425</v>
      </c>
      <c r="G55" s="43">
        <f t="shared" si="3"/>
        <v>118815286.74130653</v>
      </c>
      <c r="H55" s="16"/>
      <c r="I55" s="17"/>
      <c r="J55" s="38"/>
      <c r="K55" s="38"/>
      <c r="L55" s="38">
        <f t="shared" si="0"/>
        <v>123607594.43361425</v>
      </c>
      <c r="M55" s="39">
        <v>-280000</v>
      </c>
      <c r="N55" s="44">
        <f t="shared" si="4"/>
        <v>-12116017</v>
      </c>
      <c r="O55" s="39"/>
      <c r="P55" s="39"/>
      <c r="Q55" s="40">
        <f t="shared" si="5"/>
        <v>280000</v>
      </c>
      <c r="R55" s="40"/>
    </row>
    <row r="56" spans="2:18" ht="14.25" customHeight="1">
      <c r="B56" s="34">
        <v>40178</v>
      </c>
      <c r="D56" s="41">
        <v>798717.94871794886</v>
      </c>
      <c r="E56" s="36">
        <f t="shared" si="1"/>
        <v>35406312.382332288</v>
      </c>
      <c r="F56" s="42">
        <f t="shared" si="2"/>
        <v>124406312.38233221</v>
      </c>
      <c r="G56" s="43">
        <f t="shared" si="3"/>
        <v>119614004.6900245</v>
      </c>
      <c r="H56" s="16"/>
      <c r="I56" s="17"/>
      <c r="J56" s="38"/>
      <c r="K56" s="38"/>
      <c r="L56" s="38">
        <f t="shared" si="0"/>
        <v>124406312.38233221</v>
      </c>
      <c r="M56" s="39">
        <v>-276000</v>
      </c>
      <c r="N56" s="44">
        <f t="shared" si="4"/>
        <v>-12392017</v>
      </c>
      <c r="O56" s="39"/>
      <c r="P56" s="39"/>
      <c r="Q56" s="40">
        <f t="shared" si="5"/>
        <v>276000</v>
      </c>
      <c r="R56" s="40"/>
    </row>
    <row r="57" spans="2:18" ht="14.25" customHeight="1">
      <c r="B57" s="34">
        <v>40209</v>
      </c>
      <c r="D57" s="41">
        <v>798717.94871794886</v>
      </c>
      <c r="E57" s="36">
        <f t="shared" si="1"/>
        <v>36205030.33105024</v>
      </c>
      <c r="F57" s="42">
        <f t="shared" si="2"/>
        <v>125205030.33105016</v>
      </c>
      <c r="G57" s="43">
        <f t="shared" si="3"/>
        <v>120412722.63874245</v>
      </c>
      <c r="H57" s="16"/>
      <c r="I57" s="17"/>
      <c r="J57" s="38"/>
      <c r="K57" s="38"/>
      <c r="L57" s="38">
        <f t="shared" si="0"/>
        <v>125205030.33105016</v>
      </c>
      <c r="M57" s="39">
        <v>-280000</v>
      </c>
      <c r="N57" s="44">
        <f t="shared" si="4"/>
        <v>-12672017</v>
      </c>
      <c r="O57" s="39"/>
      <c r="P57" s="39"/>
      <c r="Q57" s="40">
        <f t="shared" si="5"/>
        <v>280000</v>
      </c>
      <c r="R57" s="40"/>
    </row>
    <row r="58" spans="2:18" ht="14.25" customHeight="1">
      <c r="B58" s="34">
        <v>40237</v>
      </c>
      <c r="D58" s="41">
        <v>798717.94871794886</v>
      </c>
      <c r="E58" s="36">
        <f t="shared" si="1"/>
        <v>37003748.279768191</v>
      </c>
      <c r="F58" s="42">
        <f t="shared" si="2"/>
        <v>126003748.27976811</v>
      </c>
      <c r="G58" s="43">
        <f t="shared" si="3"/>
        <v>121211440.5874604</v>
      </c>
      <c r="H58" s="16"/>
      <c r="I58" s="17"/>
      <c r="J58" s="38"/>
      <c r="K58" s="38"/>
      <c r="L58" s="38">
        <f t="shared" si="0"/>
        <v>126003748.27976811</v>
      </c>
      <c r="M58" s="39">
        <v>-280000</v>
      </c>
      <c r="N58" s="44">
        <f t="shared" si="4"/>
        <v>-12952017</v>
      </c>
      <c r="O58" s="39"/>
      <c r="P58" s="39"/>
      <c r="Q58" s="40">
        <f t="shared" si="5"/>
        <v>280000</v>
      </c>
      <c r="R58" s="40"/>
    </row>
    <row r="59" spans="2:18" ht="14.25" customHeight="1">
      <c r="B59" s="34">
        <v>40268</v>
      </c>
      <c r="D59" s="41">
        <v>798717.94871794886</v>
      </c>
      <c r="E59" s="36">
        <f t="shared" si="1"/>
        <v>37802466.228486143</v>
      </c>
      <c r="F59" s="42">
        <f t="shared" si="2"/>
        <v>126802466.22848606</v>
      </c>
      <c r="G59" s="43">
        <f t="shared" si="3"/>
        <v>122010158.53617837</v>
      </c>
      <c r="H59" s="16"/>
      <c r="I59" s="17"/>
      <c r="J59" s="38"/>
      <c r="K59" s="38"/>
      <c r="L59" s="38">
        <f t="shared" si="0"/>
        <v>126802466.22848606</v>
      </c>
      <c r="M59" s="39">
        <v>-280000</v>
      </c>
      <c r="N59" s="44">
        <f t="shared" si="4"/>
        <v>-13232017</v>
      </c>
      <c r="O59" s="39"/>
      <c r="P59" s="39"/>
      <c r="Q59" s="40">
        <f t="shared" si="5"/>
        <v>280000</v>
      </c>
      <c r="R59" s="40"/>
    </row>
    <row r="60" spans="2:18" ht="14.25" customHeight="1">
      <c r="B60" s="34">
        <v>40298</v>
      </c>
      <c r="D60" s="41">
        <v>787307.69230769237</v>
      </c>
      <c r="E60" s="36">
        <f t="shared" si="1"/>
        <v>38589773.920793839</v>
      </c>
      <c r="F60" s="42">
        <f t="shared" si="2"/>
        <v>127589773.92079376</v>
      </c>
      <c r="G60" s="43">
        <f t="shared" si="3"/>
        <v>122808401.05754589</v>
      </c>
      <c r="H60" s="16"/>
      <c r="I60" s="17"/>
      <c r="J60" s="38"/>
      <c r="K60" s="38"/>
      <c r="L60" s="38">
        <f t="shared" si="0"/>
        <v>127589773.92079376</v>
      </c>
      <c r="M60" s="39">
        <v>-276000</v>
      </c>
      <c r="N60" s="44">
        <f t="shared" si="4"/>
        <v>-13508017</v>
      </c>
      <c r="O60" s="39"/>
      <c r="P60" s="39"/>
      <c r="Q60" s="40">
        <f t="shared" si="5"/>
        <v>276000</v>
      </c>
      <c r="R60" s="40"/>
    </row>
    <row r="61" spans="2:18" ht="14.25" customHeight="1">
      <c r="B61" s="34">
        <v>40329</v>
      </c>
      <c r="D61" s="41">
        <v>787307.69230769237</v>
      </c>
      <c r="E61" s="36">
        <f t="shared" si="1"/>
        <v>39377081.613101535</v>
      </c>
      <c r="F61" s="42">
        <f t="shared" si="2"/>
        <v>128377081.61310145</v>
      </c>
      <c r="G61" s="43">
        <f t="shared" si="3"/>
        <v>123605692.72421253</v>
      </c>
      <c r="H61" s="16"/>
      <c r="I61" s="17"/>
      <c r="J61" s="38"/>
      <c r="K61" s="38"/>
      <c r="L61" s="38">
        <f t="shared" si="0"/>
        <v>128377081.61310145</v>
      </c>
      <c r="M61" s="39">
        <v>-276000</v>
      </c>
      <c r="N61" s="44">
        <f t="shared" si="4"/>
        <v>-13784017</v>
      </c>
      <c r="O61" s="39"/>
      <c r="P61" s="39"/>
      <c r="Q61" s="40">
        <f t="shared" si="5"/>
        <v>276000</v>
      </c>
      <c r="R61" s="40"/>
    </row>
    <row r="62" spans="2:18" ht="14.25" customHeight="1">
      <c r="B62" s="34">
        <v>40359</v>
      </c>
      <c r="D62" s="41">
        <v>787307.69230769237</v>
      </c>
      <c r="E62" s="36">
        <f t="shared" si="1"/>
        <v>40164389.30540923</v>
      </c>
      <c r="F62" s="42">
        <f t="shared" si="2"/>
        <v>129164389.30540915</v>
      </c>
      <c r="G62" s="43">
        <f t="shared" si="3"/>
        <v>124402033.53617837</v>
      </c>
      <c r="H62" s="16"/>
      <c r="I62" s="17"/>
      <c r="J62" s="38"/>
      <c r="K62" s="38"/>
      <c r="L62" s="38">
        <f t="shared" si="0"/>
        <v>129164389.30540915</v>
      </c>
      <c r="M62" s="39">
        <v>-276000</v>
      </c>
      <c r="N62" s="44">
        <f t="shared" si="4"/>
        <v>-14060017</v>
      </c>
      <c r="O62" s="39"/>
      <c r="P62" s="39"/>
      <c r="Q62" s="40">
        <f t="shared" si="5"/>
        <v>276000</v>
      </c>
      <c r="R62" s="40"/>
    </row>
    <row r="63" spans="2:18" ht="14.25" customHeight="1">
      <c r="B63" s="34">
        <v>40390</v>
      </c>
      <c r="D63" s="41">
        <v>787307.69230769237</v>
      </c>
      <c r="E63" s="36">
        <f t="shared" si="1"/>
        <v>40951696.997716926</v>
      </c>
      <c r="F63" s="42">
        <f t="shared" si="2"/>
        <v>129951696.99771684</v>
      </c>
      <c r="G63" s="43">
        <f t="shared" si="3"/>
        <v>125197423.49344333</v>
      </c>
      <c r="H63" s="16"/>
      <c r="I63" s="17"/>
      <c r="J63" s="38"/>
      <c r="K63" s="38"/>
      <c r="L63" s="38">
        <f t="shared" si="0"/>
        <v>129951696.99771684</v>
      </c>
      <c r="M63" s="39">
        <v>-276000</v>
      </c>
      <c r="N63" s="44">
        <f t="shared" si="4"/>
        <v>-14336017</v>
      </c>
      <c r="O63" s="39"/>
      <c r="P63" s="39"/>
      <c r="Q63" s="40">
        <f t="shared" si="5"/>
        <v>276000</v>
      </c>
      <c r="R63" s="40"/>
    </row>
    <row r="64" spans="2:18" ht="14.25" customHeight="1">
      <c r="B64" s="34">
        <v>40421</v>
      </c>
      <c r="D64" s="41">
        <v>787307.69230769237</v>
      </c>
      <c r="E64" s="36">
        <f t="shared" si="1"/>
        <v>41739004.690024622</v>
      </c>
      <c r="F64" s="42">
        <f t="shared" si="2"/>
        <v>130739004.69002454</v>
      </c>
      <c r="G64" s="43">
        <f t="shared" si="3"/>
        <v>125991862.59600742</v>
      </c>
      <c r="H64" s="16"/>
      <c r="I64" s="17"/>
      <c r="J64" s="38"/>
      <c r="K64" s="38"/>
      <c r="L64" s="38">
        <f t="shared" si="0"/>
        <v>130739004.69002454</v>
      </c>
      <c r="M64" s="39">
        <v>-276000</v>
      </c>
      <c r="N64" s="44">
        <f t="shared" si="4"/>
        <v>-14612017</v>
      </c>
      <c r="O64" s="39"/>
      <c r="P64" s="39"/>
      <c r="Q64" s="40">
        <f t="shared" si="5"/>
        <v>276000</v>
      </c>
      <c r="R64" s="40"/>
    </row>
    <row r="65" spans="2:18" ht="14.25" customHeight="1">
      <c r="B65" s="34">
        <v>40451</v>
      </c>
      <c r="D65" s="41">
        <v>787307.69230769237</v>
      </c>
      <c r="E65" s="36">
        <f t="shared" si="1"/>
        <v>42526312.382332318</v>
      </c>
      <c r="F65" s="42">
        <f t="shared" si="2"/>
        <v>131526312.38233224</v>
      </c>
      <c r="G65" s="43">
        <f t="shared" si="3"/>
        <v>126785350.84387068</v>
      </c>
      <c r="H65" s="16"/>
      <c r="I65" s="17"/>
      <c r="J65" s="38"/>
      <c r="K65" s="38"/>
      <c r="L65" s="38">
        <f t="shared" si="0"/>
        <v>131526312.38233224</v>
      </c>
      <c r="M65" s="39">
        <v>-272000</v>
      </c>
      <c r="N65" s="44">
        <f t="shared" si="4"/>
        <v>-14884017</v>
      </c>
      <c r="O65" s="39"/>
      <c r="P65" s="39"/>
      <c r="Q65" s="40">
        <f t="shared" si="5"/>
        <v>272000</v>
      </c>
      <c r="R65" s="40"/>
    </row>
    <row r="66" spans="2:18" ht="14.25" customHeight="1">
      <c r="B66" s="34">
        <v>40482</v>
      </c>
      <c r="D66" s="41">
        <v>787307.69230769237</v>
      </c>
      <c r="E66" s="36">
        <f t="shared" si="1"/>
        <v>43313620.074640013</v>
      </c>
      <c r="F66" s="42">
        <f t="shared" si="2"/>
        <v>132313620.07463993</v>
      </c>
      <c r="G66" s="43">
        <f t="shared" si="3"/>
        <v>127577888.23703308</v>
      </c>
      <c r="H66" s="16"/>
      <c r="I66" s="17"/>
      <c r="J66" s="38"/>
      <c r="K66" s="38"/>
      <c r="L66" s="38">
        <f t="shared" si="0"/>
        <v>132313620.07463993</v>
      </c>
      <c r="M66" s="39">
        <f t="shared" ref="M66:M78" si="6">-D66*0.35</f>
        <v>-275557.69230769231</v>
      </c>
      <c r="N66" s="44">
        <f t="shared" si="4"/>
        <v>-15159574.692307692</v>
      </c>
      <c r="O66" s="39"/>
      <c r="P66" s="39"/>
      <c r="Q66" s="40">
        <f t="shared" si="5"/>
        <v>275557.69230769202</v>
      </c>
      <c r="R66" s="40"/>
    </row>
    <row r="67" spans="2:18" ht="14.25" customHeight="1">
      <c r="B67" s="34">
        <v>40512</v>
      </c>
      <c r="D67" s="41">
        <v>787307.69230769237</v>
      </c>
      <c r="E67" s="36">
        <f t="shared" si="1"/>
        <v>44100927.766947709</v>
      </c>
      <c r="F67" s="42">
        <f t="shared" si="2"/>
        <v>133100927.76694763</v>
      </c>
      <c r="G67" s="43">
        <f t="shared" si="3"/>
        <v>128369474.77549465</v>
      </c>
      <c r="H67" s="16"/>
      <c r="I67" s="17"/>
      <c r="J67" s="38"/>
      <c r="K67" s="38"/>
      <c r="L67" s="38">
        <f t="shared" si="0"/>
        <v>133100927.76694763</v>
      </c>
      <c r="M67" s="39">
        <f t="shared" si="6"/>
        <v>-275557.69230769231</v>
      </c>
      <c r="N67" s="44">
        <f t="shared" si="4"/>
        <v>-15435132.384615384</v>
      </c>
      <c r="O67" s="39"/>
      <c r="P67" s="39"/>
      <c r="Q67" s="40">
        <f t="shared" si="5"/>
        <v>275557.69230769202</v>
      </c>
      <c r="R67" s="40"/>
    </row>
    <row r="68" spans="2:18" ht="14.25" customHeight="1">
      <c r="B68" s="34">
        <v>40543</v>
      </c>
      <c r="D68" s="41">
        <v>787307.69230769237</v>
      </c>
      <c r="E68" s="36">
        <f t="shared" si="1"/>
        <v>44888235.459255405</v>
      </c>
      <c r="F68" s="42">
        <f t="shared" si="2"/>
        <v>133888235.45925532</v>
      </c>
      <c r="G68" s="43">
        <f t="shared" si="3"/>
        <v>129160110.45925532</v>
      </c>
      <c r="H68" s="16"/>
      <c r="I68" s="17"/>
      <c r="J68" s="38"/>
      <c r="K68" s="38"/>
      <c r="L68" s="38">
        <f t="shared" si="0"/>
        <v>133888235.45925532</v>
      </c>
      <c r="M68" s="39">
        <f t="shared" si="6"/>
        <v>-275557.69230769231</v>
      </c>
      <c r="N68" s="44">
        <f t="shared" si="4"/>
        <v>-15710690.076923076</v>
      </c>
      <c r="O68" s="39"/>
      <c r="P68" s="39"/>
      <c r="Q68" s="40">
        <f t="shared" si="5"/>
        <v>275557.69230769202</v>
      </c>
      <c r="R68" s="40">
        <f t="shared" ref="R68:R131" si="7">F68+I68+N68</f>
        <v>118177545.38233225</v>
      </c>
    </row>
    <row r="69" spans="2:18" ht="14.25" customHeight="1">
      <c r="B69" s="34">
        <v>40574</v>
      </c>
      <c r="D69" s="41">
        <v>787307.69230769237</v>
      </c>
      <c r="E69" s="36">
        <f t="shared" si="1"/>
        <v>45675543.151563101</v>
      </c>
      <c r="F69" s="42">
        <f t="shared" si="2"/>
        <v>134675543.15156302</v>
      </c>
      <c r="G69" s="43">
        <f t="shared" si="3"/>
        <v>129949795.28831512</v>
      </c>
      <c r="H69" s="16"/>
      <c r="I69" s="17"/>
      <c r="J69" s="38"/>
      <c r="K69" s="38"/>
      <c r="L69" s="38">
        <f t="shared" si="0"/>
        <v>134675543.15156302</v>
      </c>
      <c r="M69" s="39">
        <f t="shared" si="6"/>
        <v>-275557.69230769231</v>
      </c>
      <c r="N69" s="44">
        <f t="shared" si="4"/>
        <v>-15986247.769230768</v>
      </c>
      <c r="O69" s="39"/>
      <c r="P69" s="39"/>
      <c r="Q69" s="40">
        <f t="shared" si="5"/>
        <v>275557.69230769202</v>
      </c>
      <c r="R69" s="40">
        <f t="shared" si="7"/>
        <v>118689295.38233225</v>
      </c>
    </row>
    <row r="70" spans="2:18" ht="14.25" customHeight="1">
      <c r="B70" s="34">
        <v>40602</v>
      </c>
      <c r="D70" s="41">
        <v>787307.69230769237</v>
      </c>
      <c r="E70" s="36">
        <f t="shared" si="1"/>
        <v>46462850.843870796</v>
      </c>
      <c r="F70" s="42">
        <f t="shared" si="2"/>
        <v>135462850.8438707</v>
      </c>
      <c r="G70" s="43">
        <f t="shared" si="3"/>
        <v>130738529.26267409</v>
      </c>
      <c r="H70" s="16"/>
      <c r="I70" s="17"/>
      <c r="J70" s="38"/>
      <c r="K70" s="38"/>
      <c r="L70" s="38">
        <f t="shared" si="0"/>
        <v>135462850.8438707</v>
      </c>
      <c r="M70" s="39">
        <f t="shared" si="6"/>
        <v>-275557.69230769231</v>
      </c>
      <c r="N70" s="44">
        <f t="shared" si="4"/>
        <v>-16261805.46153846</v>
      </c>
      <c r="O70" s="39"/>
      <c r="P70" s="39"/>
      <c r="Q70" s="40">
        <f t="shared" si="5"/>
        <v>275557.69230769202</v>
      </c>
      <c r="R70" s="40">
        <f t="shared" si="7"/>
        <v>119201045.38233224</v>
      </c>
    </row>
    <row r="71" spans="2:18" ht="14.25" customHeight="1">
      <c r="B71" s="34">
        <v>40633</v>
      </c>
      <c r="D71" s="41">
        <v>787307.69230769237</v>
      </c>
      <c r="E71" s="36">
        <f t="shared" si="1"/>
        <v>47250158.536178492</v>
      </c>
      <c r="F71" s="42">
        <f t="shared" si="2"/>
        <v>136250158.53617838</v>
      </c>
      <c r="G71" s="43">
        <f t="shared" si="3"/>
        <v>131526312.38233222</v>
      </c>
      <c r="H71" s="16"/>
      <c r="I71" s="17"/>
      <c r="J71" s="38"/>
      <c r="K71" s="38"/>
      <c r="L71" s="38">
        <f t="shared" si="0"/>
        <v>136250158.53617838</v>
      </c>
      <c r="M71" s="39">
        <f t="shared" si="6"/>
        <v>-275557.69230769231</v>
      </c>
      <c r="N71" s="44">
        <f t="shared" si="4"/>
        <v>-16537363.153846152</v>
      </c>
      <c r="O71" s="39"/>
      <c r="P71" s="39"/>
      <c r="Q71" s="40">
        <f t="shared" si="5"/>
        <v>275557.69230769202</v>
      </c>
      <c r="R71" s="40">
        <f t="shared" si="7"/>
        <v>119712795.38233224</v>
      </c>
    </row>
    <row r="72" spans="2:18" ht="14.25" customHeight="1">
      <c r="B72" s="34">
        <v>40663</v>
      </c>
      <c r="D72" s="41">
        <v>787307.69230769237</v>
      </c>
      <c r="E72" s="36">
        <f t="shared" si="1"/>
        <v>48037466.228486188</v>
      </c>
      <c r="F72" s="42">
        <f t="shared" si="2"/>
        <v>137037466.22848606</v>
      </c>
      <c r="G72" s="43">
        <f t="shared" si="3"/>
        <v>132313620.07463992</v>
      </c>
      <c r="H72" s="16"/>
      <c r="I72" s="17"/>
      <c r="J72" s="38"/>
      <c r="K72" s="38"/>
      <c r="L72" s="38">
        <f t="shared" si="0"/>
        <v>137037466.22848606</v>
      </c>
      <c r="M72" s="39">
        <f t="shared" si="6"/>
        <v>-275557.69230769231</v>
      </c>
      <c r="N72" s="44">
        <f t="shared" si="4"/>
        <v>-16812920.846153844</v>
      </c>
      <c r="O72" s="39"/>
      <c r="P72" s="39"/>
      <c r="Q72" s="40">
        <f t="shared" si="5"/>
        <v>275557.69230769202</v>
      </c>
      <c r="R72" s="40">
        <f t="shared" si="7"/>
        <v>120224545.38233222</v>
      </c>
    </row>
    <row r="73" spans="2:18">
      <c r="B73" s="34">
        <v>40694</v>
      </c>
      <c r="C73" s="34"/>
      <c r="D73" s="41">
        <v>787307.69230769237</v>
      </c>
      <c r="E73" s="36">
        <f t="shared" si="1"/>
        <v>48824773.920793884</v>
      </c>
      <c r="F73" s="42">
        <f t="shared" si="2"/>
        <v>137824773.92079374</v>
      </c>
      <c r="G73" s="43">
        <f t="shared" si="3"/>
        <v>133100927.76694761</v>
      </c>
      <c r="H73" s="36"/>
      <c r="I73" s="45"/>
      <c r="J73" s="38"/>
      <c r="K73" s="38"/>
      <c r="L73" s="38">
        <f t="shared" si="0"/>
        <v>137824773.92079374</v>
      </c>
      <c r="M73" s="39">
        <f t="shared" si="6"/>
        <v>-275557.69230769231</v>
      </c>
      <c r="N73" s="44">
        <f t="shared" si="4"/>
        <v>-17088478.538461536</v>
      </c>
      <c r="O73" s="44"/>
      <c r="P73" s="39"/>
      <c r="Q73" s="40">
        <f t="shared" si="5"/>
        <v>275557.69230769202</v>
      </c>
      <c r="R73" s="40">
        <f t="shared" si="7"/>
        <v>120736295.38233221</v>
      </c>
    </row>
    <row r="74" spans="2:18">
      <c r="B74" s="34">
        <v>40724</v>
      </c>
      <c r="C74" s="34"/>
      <c r="D74" s="41">
        <v>787307.69230769237</v>
      </c>
      <c r="E74" s="36">
        <f t="shared" si="1"/>
        <v>49612081.613101579</v>
      </c>
      <c r="F74" s="42">
        <f t="shared" si="2"/>
        <v>138612081.61310142</v>
      </c>
      <c r="G74" s="43">
        <f t="shared" si="3"/>
        <v>133888235.45925529</v>
      </c>
      <c r="H74" s="46"/>
      <c r="I74" s="44"/>
      <c r="J74" s="38"/>
      <c r="K74" s="38"/>
      <c r="L74" s="38">
        <f t="shared" si="0"/>
        <v>138612081.61310142</v>
      </c>
      <c r="M74" s="39">
        <f t="shared" si="6"/>
        <v>-275557.69230769231</v>
      </c>
      <c r="N74" s="44">
        <f t="shared" si="4"/>
        <v>-17364036.230769228</v>
      </c>
      <c r="O74" s="44"/>
      <c r="P74" s="39"/>
      <c r="Q74" s="40">
        <f t="shared" si="5"/>
        <v>275557.69230769202</v>
      </c>
      <c r="R74" s="40">
        <f t="shared" si="7"/>
        <v>121248045.38233219</v>
      </c>
    </row>
    <row r="75" spans="2:18">
      <c r="B75" s="34">
        <v>40755</v>
      </c>
      <c r="C75" s="34"/>
      <c r="D75" s="41">
        <v>787307.69230769237</v>
      </c>
      <c r="E75" s="36">
        <f t="shared" si="1"/>
        <v>50399389.305409275</v>
      </c>
      <c r="F75" s="42">
        <f t="shared" si="2"/>
        <v>139399389.3054091</v>
      </c>
      <c r="G75" s="43">
        <f t="shared" si="3"/>
        <v>134675543.15156299</v>
      </c>
      <c r="H75" s="46"/>
      <c r="I75" s="44"/>
      <c r="J75" s="38"/>
      <c r="K75" s="38"/>
      <c r="L75" s="38">
        <f t="shared" si="0"/>
        <v>139399389.3054091</v>
      </c>
      <c r="M75" s="39">
        <f t="shared" si="6"/>
        <v>-275557.69230769231</v>
      </c>
      <c r="N75" s="44">
        <f t="shared" si="4"/>
        <v>-17639593.92307692</v>
      </c>
      <c r="O75" s="44"/>
      <c r="P75" s="39"/>
      <c r="Q75" s="40">
        <f t="shared" si="5"/>
        <v>275557.69230769202</v>
      </c>
      <c r="R75" s="40">
        <f t="shared" si="7"/>
        <v>121759795.38233218</v>
      </c>
    </row>
    <row r="76" spans="2:18">
      <c r="B76" s="34">
        <v>40786</v>
      </c>
      <c r="C76" s="34"/>
      <c r="D76" s="41">
        <v>787307.69230769237</v>
      </c>
      <c r="E76" s="36">
        <f t="shared" si="1"/>
        <v>51186696.997716971</v>
      </c>
      <c r="F76" s="42">
        <f t="shared" si="2"/>
        <v>140186696.99771678</v>
      </c>
      <c r="G76" s="43">
        <f t="shared" si="3"/>
        <v>135462850.8438707</v>
      </c>
      <c r="H76" s="46"/>
      <c r="I76" s="44"/>
      <c r="J76" s="38"/>
      <c r="K76" s="38"/>
      <c r="L76" s="38">
        <f t="shared" ref="L76:L139" si="8">F76+I76</f>
        <v>140186696.99771678</v>
      </c>
      <c r="M76" s="39">
        <f t="shared" si="6"/>
        <v>-275557.69230769231</v>
      </c>
      <c r="N76" s="44">
        <f t="shared" si="4"/>
        <v>-17915151.615384612</v>
      </c>
      <c r="O76" s="44"/>
      <c r="P76" s="39"/>
      <c r="Q76" s="40">
        <f t="shared" si="5"/>
        <v>275557.69230769202</v>
      </c>
      <c r="R76" s="40">
        <f t="shared" si="7"/>
        <v>122271545.38233218</v>
      </c>
    </row>
    <row r="77" spans="2:18" s="4" customFormat="1" ht="12.5">
      <c r="B77" s="34">
        <v>40816</v>
      </c>
      <c r="C77" s="47"/>
      <c r="D77" s="41">
        <v>787307.69230769237</v>
      </c>
      <c r="E77" s="36">
        <f t="shared" ref="E77:E140" si="9">D77+E76</f>
        <v>51974004.690024666</v>
      </c>
      <c r="F77" s="42">
        <f t="shared" ref="F77:F140" si="10">F76+D77</f>
        <v>140974004.69002447</v>
      </c>
      <c r="G77" s="43">
        <f t="shared" si="3"/>
        <v>136250158.53617838</v>
      </c>
      <c r="H77" s="46"/>
      <c r="I77" s="44"/>
      <c r="J77" s="38"/>
      <c r="K77" s="38"/>
      <c r="L77" s="38">
        <f t="shared" si="8"/>
        <v>140974004.69002447</v>
      </c>
      <c r="M77" s="39">
        <f t="shared" si="6"/>
        <v>-275557.69230769231</v>
      </c>
      <c r="N77" s="44">
        <f t="shared" si="4"/>
        <v>-18190709.307692304</v>
      </c>
      <c r="O77" s="46"/>
      <c r="P77" s="39"/>
      <c r="Q77" s="40">
        <f t="shared" si="5"/>
        <v>275557.69230769202</v>
      </c>
      <c r="R77" s="40">
        <f t="shared" si="7"/>
        <v>122783295.38233216</v>
      </c>
    </row>
    <row r="78" spans="2:18" s="4" customFormat="1" ht="12.5">
      <c r="B78" s="34">
        <v>40847</v>
      </c>
      <c r="C78" s="34"/>
      <c r="D78" s="41">
        <v>787307.69230769237</v>
      </c>
      <c r="E78" s="36">
        <f t="shared" si="9"/>
        <v>52761312.382332362</v>
      </c>
      <c r="F78" s="42">
        <f t="shared" si="10"/>
        <v>141761312.38233215</v>
      </c>
      <c r="G78" s="43">
        <f t="shared" si="3"/>
        <v>137037466.22848606</v>
      </c>
      <c r="H78" s="46"/>
      <c r="I78" s="44"/>
      <c r="J78" s="38"/>
      <c r="K78" s="38"/>
      <c r="L78" s="38">
        <f t="shared" si="8"/>
        <v>141761312.38233215</v>
      </c>
      <c r="M78" s="39">
        <f t="shared" si="6"/>
        <v>-275557.69230769231</v>
      </c>
      <c r="N78" s="44">
        <f t="shared" si="4"/>
        <v>-18466266.999999996</v>
      </c>
      <c r="O78" s="46"/>
      <c r="P78" s="39"/>
      <c r="Q78" s="40">
        <f t="shared" si="5"/>
        <v>275557.69230769202</v>
      </c>
      <c r="R78" s="40">
        <f t="shared" si="7"/>
        <v>123295045.38233215</v>
      </c>
    </row>
    <row r="79" spans="2:18" s="6" customFormat="1" ht="12.5">
      <c r="B79" s="48">
        <v>40877</v>
      </c>
      <c r="C79" s="48"/>
      <c r="D79" s="49"/>
      <c r="E79" s="36">
        <f t="shared" si="9"/>
        <v>52761312.382332362</v>
      </c>
      <c r="F79" s="42">
        <f t="shared" si="10"/>
        <v>141761312.38233215</v>
      </c>
      <c r="G79" s="43">
        <f t="shared" si="3"/>
        <v>137791969.43361422</v>
      </c>
      <c r="H79" s="44">
        <f t="shared" ref="H79:H142" si="11">F78/240</f>
        <v>590672.13492638397</v>
      </c>
      <c r="I79" s="44">
        <f t="shared" ref="I79:I142" si="12">I78-H79</f>
        <v>-590672.13492638397</v>
      </c>
      <c r="J79" s="43">
        <f t="shared" ref="J79:J142" si="13">(I67+I79+SUM(I68:I78)*2)/24</f>
        <v>-24611.338955265997</v>
      </c>
      <c r="K79" s="43">
        <f t="shared" ref="K79:K142" si="14">G79+J79</f>
        <v>137767358.09465897</v>
      </c>
      <c r="L79" s="38">
        <f t="shared" si="8"/>
        <v>141170640.24740577</v>
      </c>
      <c r="M79" s="39">
        <f t="shared" ref="M79:M142" si="15">(E79/240*0.35)</f>
        <v>76943.580557568013</v>
      </c>
      <c r="N79" s="44">
        <f t="shared" si="4"/>
        <v>-18389323.419442426</v>
      </c>
      <c r="O79" s="43">
        <f t="shared" ref="O79:O142" si="16">(N67+N79+SUM(N68:N78)*2)/24</f>
        <v>-17073790.985425487</v>
      </c>
      <c r="P79" s="40">
        <f t="shared" ref="P79:P142" si="17">O79+K79</f>
        <v>120693567.10923348</v>
      </c>
      <c r="Q79" s="40">
        <f t="shared" si="5"/>
        <v>-76943.580557569861</v>
      </c>
      <c r="R79" s="40">
        <f t="shared" si="7"/>
        <v>122781316.82796334</v>
      </c>
    </row>
    <row r="80" spans="2:18" s="4" customFormat="1" ht="12.5">
      <c r="B80" s="34">
        <v>40908</v>
      </c>
      <c r="C80" s="34"/>
      <c r="D80" s="49"/>
      <c r="E80" s="36">
        <f t="shared" si="9"/>
        <v>52761312.382332362</v>
      </c>
      <c r="F80" s="42">
        <f t="shared" si="10"/>
        <v>141761312.38233215</v>
      </c>
      <c r="G80" s="43">
        <f t="shared" si="3"/>
        <v>138480863.66438344</v>
      </c>
      <c r="H80" s="44">
        <f t="shared" si="11"/>
        <v>590672.13492638397</v>
      </c>
      <c r="I80" s="44">
        <f t="shared" si="12"/>
        <v>-1181344.2698527679</v>
      </c>
      <c r="J80" s="43">
        <f t="shared" si="13"/>
        <v>-98445.355821063989</v>
      </c>
      <c r="K80" s="43">
        <f t="shared" si="14"/>
        <v>138382418.30856237</v>
      </c>
      <c r="L80" s="38">
        <f t="shared" si="8"/>
        <v>140579968.11247939</v>
      </c>
      <c r="M80" s="39">
        <f t="shared" si="15"/>
        <v>76943.580557568013</v>
      </c>
      <c r="N80" s="44">
        <f t="shared" si="4"/>
        <v>-18312379.838884857</v>
      </c>
      <c r="O80" s="43">
        <f t="shared" si="16"/>
        <v>-17305286.018625017</v>
      </c>
      <c r="P80" s="40">
        <f t="shared" si="17"/>
        <v>121077132.28993735</v>
      </c>
      <c r="Q80" s="40">
        <f t="shared" si="5"/>
        <v>-76943.580557569861</v>
      </c>
      <c r="R80" s="40">
        <f t="shared" si="7"/>
        <v>122267588.27359453</v>
      </c>
    </row>
    <row r="81" spans="2:31" s="4" customFormat="1" ht="12.5">
      <c r="B81" s="34">
        <v>40939</v>
      </c>
      <c r="C81" s="34"/>
      <c r="D81" s="49"/>
      <c r="E81" s="36">
        <f t="shared" si="9"/>
        <v>52761312.382332362</v>
      </c>
      <c r="F81" s="42">
        <f t="shared" si="10"/>
        <v>141761312.38233215</v>
      </c>
      <c r="G81" s="43">
        <f t="shared" si="3"/>
        <v>139104148.92079368</v>
      </c>
      <c r="H81" s="44">
        <f t="shared" si="11"/>
        <v>590672.13492638397</v>
      </c>
      <c r="I81" s="44">
        <f t="shared" si="12"/>
        <v>-1772016.404779152</v>
      </c>
      <c r="J81" s="43">
        <f t="shared" si="13"/>
        <v>-221502.050597394</v>
      </c>
      <c r="K81" s="43">
        <f t="shared" si="14"/>
        <v>138882646.87019628</v>
      </c>
      <c r="L81" s="38">
        <f t="shared" si="8"/>
        <v>139989295.97755298</v>
      </c>
      <c r="M81" s="39">
        <f t="shared" si="15"/>
        <v>76943.580557568013</v>
      </c>
      <c r="N81" s="44">
        <f t="shared" si="4"/>
        <v>-18235436.258327287</v>
      </c>
      <c r="O81" s="43">
        <f t="shared" si="16"/>
        <v>-17507405.945752446</v>
      </c>
      <c r="P81" s="40">
        <f t="shared" si="17"/>
        <v>121375240.92444384</v>
      </c>
      <c r="Q81" s="40">
        <f t="shared" si="5"/>
        <v>-76943.580557569861</v>
      </c>
      <c r="R81" s="40">
        <f t="shared" si="7"/>
        <v>121753859.71922569</v>
      </c>
    </row>
    <row r="82" spans="2:31" s="4" customFormat="1" ht="12.5">
      <c r="B82" s="34">
        <v>40967</v>
      </c>
      <c r="C82" s="34"/>
      <c r="D82" s="49"/>
      <c r="E82" s="36">
        <f t="shared" si="9"/>
        <v>52761312.382332362</v>
      </c>
      <c r="F82" s="42">
        <f t="shared" si="10"/>
        <v>141761312.38233215</v>
      </c>
      <c r="G82" s="43">
        <f t="shared" si="3"/>
        <v>139661825.20284501</v>
      </c>
      <c r="H82" s="43">
        <f t="shared" si="11"/>
        <v>590672.13492638397</v>
      </c>
      <c r="I82" s="44">
        <f t="shared" si="12"/>
        <v>-2362688.5397055359</v>
      </c>
      <c r="J82" s="43">
        <f t="shared" si="13"/>
        <v>-393781.42328425596</v>
      </c>
      <c r="K82" s="43">
        <f t="shared" si="14"/>
        <v>139268043.77956074</v>
      </c>
      <c r="L82" s="38">
        <f t="shared" si="8"/>
        <v>139398623.8426266</v>
      </c>
      <c r="M82" s="39">
        <f t="shared" si="15"/>
        <v>76943.580557568013</v>
      </c>
      <c r="N82" s="44">
        <f t="shared" si="4"/>
        <v>-18158492.677769717</v>
      </c>
      <c r="O82" s="43">
        <f t="shared" si="16"/>
        <v>-17680150.766807768</v>
      </c>
      <c r="P82" s="40">
        <f t="shared" si="17"/>
        <v>121587893.01275298</v>
      </c>
      <c r="Q82" s="40">
        <f t="shared" si="5"/>
        <v>-76943.580557569861</v>
      </c>
      <c r="R82" s="40">
        <f t="shared" si="7"/>
        <v>121240131.16485688</v>
      </c>
    </row>
    <row r="83" spans="2:31" s="4" customFormat="1" ht="12.75" customHeight="1">
      <c r="B83" s="34">
        <v>40999</v>
      </c>
      <c r="C83" s="34"/>
      <c r="D83" s="49"/>
      <c r="E83" s="36">
        <f t="shared" si="9"/>
        <v>52761312.382332362</v>
      </c>
      <c r="F83" s="42">
        <f t="shared" si="10"/>
        <v>141761312.38233215</v>
      </c>
      <c r="G83" s="43">
        <f t="shared" si="3"/>
        <v>140153892.5105373</v>
      </c>
      <c r="H83" s="43">
        <f t="shared" si="11"/>
        <v>590672.13492638397</v>
      </c>
      <c r="I83" s="44">
        <f t="shared" si="12"/>
        <v>-2953360.6746319197</v>
      </c>
      <c r="J83" s="43">
        <f t="shared" si="13"/>
        <v>-615283.4738816499</v>
      </c>
      <c r="K83" s="43">
        <f t="shared" si="14"/>
        <v>139538609.03665563</v>
      </c>
      <c r="L83" s="38">
        <f t="shared" si="8"/>
        <v>138807951.70770022</v>
      </c>
      <c r="M83" s="39">
        <f t="shared" si="15"/>
        <v>76943.580557568013</v>
      </c>
      <c r="N83" s="44">
        <f t="shared" si="4"/>
        <v>-18081549.097212147</v>
      </c>
      <c r="O83" s="43">
        <f t="shared" si="16"/>
        <v>-17823520.48179099</v>
      </c>
      <c r="P83" s="40">
        <f t="shared" si="17"/>
        <v>121715088.55486465</v>
      </c>
      <c r="Q83" s="40">
        <f t="shared" si="5"/>
        <v>-76943.580557569861</v>
      </c>
      <c r="R83" s="40">
        <f t="shared" si="7"/>
        <v>120726402.61048807</v>
      </c>
    </row>
    <row r="84" spans="2:31" s="4" customFormat="1" ht="12.75" customHeight="1">
      <c r="B84" s="34">
        <v>41029</v>
      </c>
      <c r="C84" s="34"/>
      <c r="D84" s="49"/>
      <c r="E84" s="36">
        <f t="shared" si="9"/>
        <v>52761312.382332362</v>
      </c>
      <c r="F84" s="42">
        <f t="shared" si="10"/>
        <v>141761312.38233215</v>
      </c>
      <c r="G84" s="43">
        <f t="shared" si="3"/>
        <v>140580350.84387061</v>
      </c>
      <c r="H84" s="43">
        <f t="shared" si="11"/>
        <v>590672.13492638397</v>
      </c>
      <c r="I84" s="44">
        <f t="shared" si="12"/>
        <v>-3544032.8095583036</v>
      </c>
      <c r="J84" s="43">
        <f t="shared" si="13"/>
        <v>-886008.20238957589</v>
      </c>
      <c r="K84" s="43">
        <f t="shared" si="14"/>
        <v>139694342.64148104</v>
      </c>
      <c r="L84" s="38">
        <f t="shared" si="8"/>
        <v>138217279.57277384</v>
      </c>
      <c r="M84" s="39">
        <f t="shared" si="15"/>
        <v>76943.580557568013</v>
      </c>
      <c r="N84" s="44">
        <f t="shared" si="4"/>
        <v>-18004605.516654577</v>
      </c>
      <c r="O84" s="43">
        <f t="shared" si="16"/>
        <v>-17937515.090702102</v>
      </c>
      <c r="P84" s="40">
        <f t="shared" si="17"/>
        <v>121756827.55077894</v>
      </c>
      <c r="Q84" s="40">
        <f t="shared" si="5"/>
        <v>-76943.580557569861</v>
      </c>
      <c r="R84" s="40">
        <f t="shared" si="7"/>
        <v>120212674.05611926</v>
      </c>
    </row>
    <row r="85" spans="2:31" s="4" customFormat="1" ht="12.5">
      <c r="B85" s="48">
        <v>41060</v>
      </c>
      <c r="C85" s="34"/>
      <c r="D85" s="49"/>
      <c r="E85" s="36">
        <f t="shared" si="9"/>
        <v>52761312.382332362</v>
      </c>
      <c r="F85" s="42">
        <f t="shared" si="10"/>
        <v>141761312.38233215</v>
      </c>
      <c r="G85" s="43">
        <f t="shared" si="3"/>
        <v>140941200.20284495</v>
      </c>
      <c r="H85" s="43">
        <f t="shared" si="11"/>
        <v>590672.13492638397</v>
      </c>
      <c r="I85" s="44">
        <f t="shared" si="12"/>
        <v>-4134704.9444846874</v>
      </c>
      <c r="J85" s="43">
        <f t="shared" si="13"/>
        <v>-1205955.6088080339</v>
      </c>
      <c r="K85" s="43">
        <f t="shared" si="14"/>
        <v>139735244.59403691</v>
      </c>
      <c r="L85" s="38">
        <f t="shared" si="8"/>
        <v>137626607.43784747</v>
      </c>
      <c r="M85" s="39">
        <f t="shared" si="15"/>
        <v>76943.580557568013</v>
      </c>
      <c r="N85" s="44">
        <f t="shared" si="4"/>
        <v>-17927661.936097007</v>
      </c>
      <c r="O85" s="43">
        <f t="shared" si="16"/>
        <v>-18022134.593541112</v>
      </c>
      <c r="P85" s="40">
        <f t="shared" si="17"/>
        <v>121713110.00049579</v>
      </c>
      <c r="Q85" s="40">
        <f t="shared" si="5"/>
        <v>-76943.580557569861</v>
      </c>
      <c r="R85" s="40">
        <f t="shared" si="7"/>
        <v>119698945.50175045</v>
      </c>
    </row>
    <row r="86" spans="2:31" s="4" customFormat="1" ht="12.5">
      <c r="B86" s="34">
        <v>41090</v>
      </c>
      <c r="C86" s="34"/>
      <c r="D86" s="49"/>
      <c r="E86" s="36">
        <f t="shared" si="9"/>
        <v>52761312.382332362</v>
      </c>
      <c r="F86" s="42">
        <f t="shared" si="10"/>
        <v>141761312.38233215</v>
      </c>
      <c r="G86" s="43">
        <f t="shared" si="3"/>
        <v>141236440.58746031</v>
      </c>
      <c r="H86" s="50">
        <f t="shared" si="11"/>
        <v>590672.13492638397</v>
      </c>
      <c r="I86" s="44">
        <f t="shared" si="12"/>
        <v>-4725377.0794110717</v>
      </c>
      <c r="J86" s="43">
        <f t="shared" si="13"/>
        <v>-1575125.6931370238</v>
      </c>
      <c r="K86" s="43">
        <f t="shared" si="14"/>
        <v>139661314.89432329</v>
      </c>
      <c r="L86" s="38">
        <f t="shared" si="8"/>
        <v>137035935.30292109</v>
      </c>
      <c r="M86" s="39">
        <f t="shared" si="15"/>
        <v>76943.580557568013</v>
      </c>
      <c r="N86" s="44">
        <f t="shared" si="4"/>
        <v>-17850718.355539437</v>
      </c>
      <c r="O86" s="43">
        <f t="shared" si="16"/>
        <v>-18077378.990308013</v>
      </c>
      <c r="P86" s="40">
        <f t="shared" si="17"/>
        <v>121583935.90401527</v>
      </c>
      <c r="Q86" s="40">
        <f t="shared" si="5"/>
        <v>-76943.580557569861</v>
      </c>
      <c r="R86" s="40">
        <f t="shared" si="7"/>
        <v>119185216.94738165</v>
      </c>
      <c r="U86" s="51"/>
      <c r="V86" s="51"/>
    </row>
    <row r="87" spans="2:31" s="4" customFormat="1" ht="12.5">
      <c r="B87" s="34">
        <v>41121</v>
      </c>
      <c r="C87" s="34"/>
      <c r="D87" s="49"/>
      <c r="E87" s="36">
        <f t="shared" si="9"/>
        <v>52761312.382332362</v>
      </c>
      <c r="F87" s="42">
        <f t="shared" si="10"/>
        <v>141761312.38233215</v>
      </c>
      <c r="G87" s="43">
        <f t="shared" si="3"/>
        <v>141466071.99771675</v>
      </c>
      <c r="H87" s="50">
        <f t="shared" si="11"/>
        <v>590672.13492638397</v>
      </c>
      <c r="I87" s="44">
        <f t="shared" si="12"/>
        <v>-5316049.214337456</v>
      </c>
      <c r="J87" s="43">
        <f t="shared" si="13"/>
        <v>-1993518.4553765457</v>
      </c>
      <c r="K87" s="43">
        <f t="shared" si="14"/>
        <v>139472553.54234022</v>
      </c>
      <c r="L87" s="38">
        <f t="shared" si="8"/>
        <v>136445263.16799468</v>
      </c>
      <c r="M87" s="39">
        <f t="shared" si="15"/>
        <v>76943.580557568013</v>
      </c>
      <c r="N87" s="44">
        <f t="shared" si="4"/>
        <v>-17773774.774981868</v>
      </c>
      <c r="O87" s="43">
        <f t="shared" si="16"/>
        <v>-18103248.281002816</v>
      </c>
      <c r="P87" s="40">
        <f t="shared" si="17"/>
        <v>121369305.2613374</v>
      </c>
      <c r="Q87" s="40">
        <f t="shared" si="5"/>
        <v>-76943.580557569861</v>
      </c>
      <c r="R87" s="40">
        <f t="shared" si="7"/>
        <v>118671488.39301281</v>
      </c>
      <c r="U87" s="51"/>
      <c r="V87" s="51"/>
    </row>
    <row r="88" spans="2:31" s="4" customFormat="1" ht="12.5">
      <c r="B88" s="34">
        <v>41152</v>
      </c>
      <c r="C88" s="34"/>
      <c r="D88" s="49"/>
      <c r="E88" s="36">
        <f t="shared" si="9"/>
        <v>52761312.382332362</v>
      </c>
      <c r="F88" s="42">
        <f t="shared" si="10"/>
        <v>141761312.38233215</v>
      </c>
      <c r="G88" s="43">
        <f t="shared" ref="G88:G151" si="18">(F76+F88+SUM(F77:F87)*2)/24</f>
        <v>141630094.43361416</v>
      </c>
      <c r="H88" s="50">
        <f t="shared" si="11"/>
        <v>590672.13492638397</v>
      </c>
      <c r="I88" s="44">
        <f t="shared" si="12"/>
        <v>-5906721.3492638404</v>
      </c>
      <c r="J88" s="43">
        <f t="shared" si="13"/>
        <v>-2461133.8955265996</v>
      </c>
      <c r="K88" s="43">
        <f t="shared" si="14"/>
        <v>139168960.53808758</v>
      </c>
      <c r="L88" s="38">
        <f t="shared" si="8"/>
        <v>135854591.0330683</v>
      </c>
      <c r="M88" s="39">
        <f t="shared" si="15"/>
        <v>76943.580557568013</v>
      </c>
      <c r="N88" s="44">
        <f t="shared" si="4"/>
        <v>-17696831.194424298</v>
      </c>
      <c r="O88" s="43">
        <f t="shared" si="16"/>
        <v>-18099742.465625506</v>
      </c>
      <c r="P88" s="40">
        <f t="shared" si="17"/>
        <v>121069218.07246207</v>
      </c>
      <c r="Q88" s="40">
        <f t="shared" si="5"/>
        <v>-76943.580557569861</v>
      </c>
      <c r="R88" s="40">
        <f t="shared" si="7"/>
        <v>118157759.838644</v>
      </c>
      <c r="U88" s="51"/>
      <c r="V88" s="51"/>
    </row>
    <row r="89" spans="2:31" s="4" customFormat="1" ht="12.5">
      <c r="B89" s="34">
        <v>41182</v>
      </c>
      <c r="C89" s="34"/>
      <c r="D89" s="49"/>
      <c r="E89" s="36">
        <f t="shared" si="9"/>
        <v>52761312.382332362</v>
      </c>
      <c r="F89" s="42">
        <f t="shared" si="10"/>
        <v>141761312.38233215</v>
      </c>
      <c r="G89" s="43">
        <f t="shared" si="18"/>
        <v>141728507.89515263</v>
      </c>
      <c r="H89" s="50">
        <f t="shared" si="11"/>
        <v>590672.13492638397</v>
      </c>
      <c r="I89" s="44">
        <f t="shared" si="12"/>
        <v>-6497393.4841902247</v>
      </c>
      <c r="J89" s="43">
        <f t="shared" si="13"/>
        <v>-2977972.0135871856</v>
      </c>
      <c r="K89" s="43">
        <f t="shared" si="14"/>
        <v>138750535.88156545</v>
      </c>
      <c r="L89" s="38">
        <f t="shared" si="8"/>
        <v>135263918.89814192</v>
      </c>
      <c r="M89" s="39">
        <f t="shared" si="15"/>
        <v>76943.580557568013</v>
      </c>
      <c r="N89" s="44">
        <f t="shared" si="4"/>
        <v>-17619887.613866728</v>
      </c>
      <c r="O89" s="43">
        <f t="shared" si="16"/>
        <v>-18066861.544176094</v>
      </c>
      <c r="P89" s="40">
        <f t="shared" si="17"/>
        <v>120683674.33738935</v>
      </c>
      <c r="Q89" s="40">
        <f t="shared" si="5"/>
        <v>-76943.580557569861</v>
      </c>
      <c r="R89" s="40">
        <f t="shared" si="7"/>
        <v>117644031.28427519</v>
      </c>
      <c r="U89" s="51"/>
      <c r="V89" s="51"/>
    </row>
    <row r="90" spans="2:31" s="4" customFormat="1" ht="12.5">
      <c r="B90" s="34">
        <v>41213</v>
      </c>
      <c r="C90" s="34"/>
      <c r="D90" s="49"/>
      <c r="E90" s="36">
        <f t="shared" si="9"/>
        <v>52761312.382332362</v>
      </c>
      <c r="F90" s="42">
        <f t="shared" si="10"/>
        <v>141761312.38233215</v>
      </c>
      <c r="G90" s="43">
        <f t="shared" si="18"/>
        <v>141761312.38233212</v>
      </c>
      <c r="H90" s="50">
        <f t="shared" si="11"/>
        <v>590672.13492638397</v>
      </c>
      <c r="I90" s="44">
        <f t="shared" si="12"/>
        <v>-7088065.619116609</v>
      </c>
      <c r="J90" s="43">
        <f t="shared" si="13"/>
        <v>-3544032.8095583036</v>
      </c>
      <c r="K90" s="43">
        <f t="shared" si="14"/>
        <v>138217279.57277381</v>
      </c>
      <c r="L90" s="38">
        <f t="shared" si="8"/>
        <v>134673246.76321554</v>
      </c>
      <c r="M90" s="39">
        <f t="shared" si="15"/>
        <v>76943.580557568013</v>
      </c>
      <c r="N90" s="44">
        <f t="shared" si="4"/>
        <v>-17542944.033309158</v>
      </c>
      <c r="O90" s="43">
        <f t="shared" si="16"/>
        <v>-18004605.516654577</v>
      </c>
      <c r="P90" s="40">
        <f t="shared" si="17"/>
        <v>120212674.05611923</v>
      </c>
      <c r="Q90" s="40">
        <f t="shared" si="5"/>
        <v>-76943.580557569861</v>
      </c>
      <c r="R90" s="40">
        <f t="shared" si="7"/>
        <v>117130302.72990638</v>
      </c>
      <c r="U90" s="51"/>
      <c r="V90" s="51"/>
    </row>
    <row r="91" spans="2:31" s="4" customFormat="1" ht="12.5">
      <c r="B91" s="34">
        <v>41243</v>
      </c>
      <c r="C91" s="34"/>
      <c r="D91" s="49"/>
      <c r="E91" s="36">
        <f t="shared" si="9"/>
        <v>52761312.382332362</v>
      </c>
      <c r="F91" s="42">
        <f t="shared" si="10"/>
        <v>141761312.38233215</v>
      </c>
      <c r="G91" s="43">
        <f t="shared" si="18"/>
        <v>141761312.38233212</v>
      </c>
      <c r="H91" s="50">
        <f t="shared" si="11"/>
        <v>590672.13492638397</v>
      </c>
      <c r="I91" s="44">
        <f t="shared" si="12"/>
        <v>-7678737.7540429933</v>
      </c>
      <c r="J91" s="43">
        <f t="shared" si="13"/>
        <v>-4134704.9444846883</v>
      </c>
      <c r="K91" s="43">
        <f t="shared" si="14"/>
        <v>137626607.43784744</v>
      </c>
      <c r="L91" s="38">
        <f t="shared" si="8"/>
        <v>134082574.62828915</v>
      </c>
      <c r="M91" s="39">
        <f t="shared" si="15"/>
        <v>76943.580557568013</v>
      </c>
      <c r="N91" s="44">
        <f t="shared" si="4"/>
        <v>-17466000.452751588</v>
      </c>
      <c r="O91" s="43">
        <f t="shared" si="16"/>
        <v>-17927661.936097007</v>
      </c>
      <c r="P91" s="40">
        <f t="shared" si="17"/>
        <v>119698945.50175042</v>
      </c>
      <c r="Q91" s="40">
        <f t="shared" si="5"/>
        <v>-76943.580557569861</v>
      </c>
      <c r="R91" s="40">
        <f t="shared" si="7"/>
        <v>116616574.17553756</v>
      </c>
      <c r="U91" s="51"/>
      <c r="V91" s="51"/>
    </row>
    <row r="92" spans="2:31" s="4" customFormat="1" ht="12.5">
      <c r="B92" s="34">
        <v>41274</v>
      </c>
      <c r="C92" s="34"/>
      <c r="D92" s="49"/>
      <c r="E92" s="36">
        <f t="shared" si="9"/>
        <v>52761312.382332362</v>
      </c>
      <c r="F92" s="42">
        <f t="shared" si="10"/>
        <v>141761312.38233215</v>
      </c>
      <c r="G92" s="43">
        <f t="shared" si="18"/>
        <v>141761312.38233212</v>
      </c>
      <c r="H92" s="50">
        <f t="shared" si="11"/>
        <v>590672.13492638397</v>
      </c>
      <c r="I92" s="44">
        <f t="shared" si="12"/>
        <v>-8269409.8889693776</v>
      </c>
      <c r="J92" s="43">
        <f t="shared" si="13"/>
        <v>-4725377.0794110717</v>
      </c>
      <c r="K92" s="43">
        <f t="shared" si="14"/>
        <v>137035935.30292106</v>
      </c>
      <c r="L92" s="38">
        <f t="shared" si="8"/>
        <v>133491902.49336277</v>
      </c>
      <c r="M92" s="39">
        <f t="shared" si="15"/>
        <v>76943.580557568013</v>
      </c>
      <c r="N92" s="44">
        <f t="shared" si="4"/>
        <v>-17389056.872194018</v>
      </c>
      <c r="O92" s="43">
        <f t="shared" si="16"/>
        <v>-17850718.355539437</v>
      </c>
      <c r="P92" s="40">
        <f t="shared" si="17"/>
        <v>119185216.94738162</v>
      </c>
      <c r="Q92" s="40">
        <f t="shared" si="5"/>
        <v>-76943.580557569861</v>
      </c>
      <c r="R92" s="40">
        <f t="shared" si="7"/>
        <v>116102845.62116875</v>
      </c>
      <c r="U92" s="51"/>
      <c r="V92" s="51"/>
    </row>
    <row r="93" spans="2:31">
      <c r="B93" s="34">
        <v>41305</v>
      </c>
      <c r="C93" s="34"/>
      <c r="D93" s="49"/>
      <c r="E93" s="36">
        <f t="shared" si="9"/>
        <v>52761312.382332362</v>
      </c>
      <c r="F93" s="42">
        <f t="shared" si="10"/>
        <v>141761312.38233215</v>
      </c>
      <c r="G93" s="43">
        <f t="shared" si="18"/>
        <v>141761312.38233212</v>
      </c>
      <c r="H93" s="50">
        <f t="shared" si="11"/>
        <v>590672.13492638397</v>
      </c>
      <c r="I93" s="44">
        <f t="shared" si="12"/>
        <v>-8860082.023895761</v>
      </c>
      <c r="J93" s="43">
        <f t="shared" si="13"/>
        <v>-5316049.214337456</v>
      </c>
      <c r="K93" s="43">
        <f t="shared" si="14"/>
        <v>136445263.16799465</v>
      </c>
      <c r="L93" s="38">
        <f t="shared" si="8"/>
        <v>132901230.35843639</v>
      </c>
      <c r="M93" s="39">
        <f t="shared" si="15"/>
        <v>76943.580557568013</v>
      </c>
      <c r="N93" s="44">
        <f t="shared" si="4"/>
        <v>-17312113.291636448</v>
      </c>
      <c r="O93" s="43">
        <f t="shared" si="16"/>
        <v>-17773774.774981868</v>
      </c>
      <c r="P93" s="40">
        <f t="shared" si="17"/>
        <v>118671488.39301278</v>
      </c>
      <c r="Q93" s="40">
        <f t="shared" si="5"/>
        <v>-76943.580557569861</v>
      </c>
      <c r="R93" s="40">
        <f t="shared" si="7"/>
        <v>115589117.06679994</v>
      </c>
      <c r="U93" s="51"/>
      <c r="V93" s="51"/>
    </row>
    <row r="94" spans="2:31">
      <c r="B94" s="34">
        <v>41333</v>
      </c>
      <c r="C94" s="34"/>
      <c r="D94" s="49"/>
      <c r="E94" s="36">
        <f t="shared" si="9"/>
        <v>52761312.382332362</v>
      </c>
      <c r="F94" s="42">
        <f t="shared" si="10"/>
        <v>141761312.38233215</v>
      </c>
      <c r="G94" s="43">
        <f t="shared" si="18"/>
        <v>141761312.38233212</v>
      </c>
      <c r="H94" s="50">
        <f t="shared" si="11"/>
        <v>590672.13492638397</v>
      </c>
      <c r="I94" s="44">
        <f t="shared" si="12"/>
        <v>-9450754.1588221453</v>
      </c>
      <c r="J94" s="43">
        <f t="shared" si="13"/>
        <v>-5906721.3492638404</v>
      </c>
      <c r="K94" s="43">
        <f t="shared" si="14"/>
        <v>135854591.03306827</v>
      </c>
      <c r="L94" s="38">
        <f t="shared" si="8"/>
        <v>132310558.22351</v>
      </c>
      <c r="M94" s="39">
        <f t="shared" si="15"/>
        <v>76943.580557568013</v>
      </c>
      <c r="N94" s="44">
        <f t="shared" si="4"/>
        <v>-17235169.711078878</v>
      </c>
      <c r="O94" s="43">
        <f t="shared" si="16"/>
        <v>-17696831.194424298</v>
      </c>
      <c r="P94" s="40">
        <f t="shared" si="17"/>
        <v>118157759.83864397</v>
      </c>
      <c r="Q94" s="40">
        <f t="shared" si="5"/>
        <v>-76943.580557569861</v>
      </c>
      <c r="R94" s="40">
        <f t="shared" si="7"/>
        <v>115075388.51243111</v>
      </c>
      <c r="U94" s="51"/>
      <c r="V94" s="51"/>
    </row>
    <row r="95" spans="2:31">
      <c r="B95" s="34">
        <v>41364</v>
      </c>
      <c r="C95" s="34"/>
      <c r="D95" s="49"/>
      <c r="E95" s="36">
        <f t="shared" si="9"/>
        <v>52761312.382332362</v>
      </c>
      <c r="F95" s="42">
        <f t="shared" si="10"/>
        <v>141761312.38233215</v>
      </c>
      <c r="G95" s="43">
        <f t="shared" si="18"/>
        <v>141761312.38233212</v>
      </c>
      <c r="H95" s="50">
        <f t="shared" si="11"/>
        <v>590672.13492638397</v>
      </c>
      <c r="I95" s="44">
        <f t="shared" si="12"/>
        <v>-10041426.29374853</v>
      </c>
      <c r="J95" s="43">
        <f t="shared" si="13"/>
        <v>-6497393.4841902247</v>
      </c>
      <c r="K95" s="43">
        <f t="shared" si="14"/>
        <v>135263918.89814189</v>
      </c>
      <c r="L95" s="38">
        <f t="shared" si="8"/>
        <v>131719886.08858362</v>
      </c>
      <c r="M95" s="39">
        <f t="shared" si="15"/>
        <v>76943.580557568013</v>
      </c>
      <c r="N95" s="44">
        <f t="shared" si="4"/>
        <v>-17158226.130521309</v>
      </c>
      <c r="O95" s="43">
        <f t="shared" si="16"/>
        <v>-17619887.613866728</v>
      </c>
      <c r="P95" s="40">
        <f t="shared" si="17"/>
        <v>117644031.28427516</v>
      </c>
      <c r="Q95" s="40">
        <f t="shared" si="5"/>
        <v>-76943.580557569861</v>
      </c>
      <c r="R95" s="40">
        <f t="shared" si="7"/>
        <v>114561659.95806231</v>
      </c>
      <c r="U95" s="51"/>
      <c r="V95" s="51"/>
    </row>
    <row r="96" spans="2:31" s="3" customFormat="1" ht="12.75" customHeight="1">
      <c r="B96" s="52">
        <v>41394</v>
      </c>
      <c r="C96" s="48"/>
      <c r="D96" s="49"/>
      <c r="E96" s="45">
        <f t="shared" si="9"/>
        <v>52761312.382332362</v>
      </c>
      <c r="F96" s="42">
        <f t="shared" si="10"/>
        <v>141761312.38233215</v>
      </c>
      <c r="G96" s="43">
        <f t="shared" si="18"/>
        <v>141761312.38233212</v>
      </c>
      <c r="H96" s="43">
        <f t="shared" si="11"/>
        <v>590672.13492638397</v>
      </c>
      <c r="I96" s="44">
        <f t="shared" si="12"/>
        <v>-10632098.428674914</v>
      </c>
      <c r="J96" s="43">
        <f t="shared" si="13"/>
        <v>-7088065.6191166081</v>
      </c>
      <c r="K96" s="43">
        <f t="shared" si="14"/>
        <v>134673246.76321551</v>
      </c>
      <c r="L96" s="38">
        <f t="shared" si="8"/>
        <v>131129213.95365724</v>
      </c>
      <c r="M96" s="39">
        <f t="shared" si="15"/>
        <v>76943.580557568013</v>
      </c>
      <c r="N96" s="44">
        <f t="shared" si="4"/>
        <v>-17081282.549963739</v>
      </c>
      <c r="O96" s="43">
        <f t="shared" si="16"/>
        <v>-17542944.033309158</v>
      </c>
      <c r="P96" s="53">
        <f t="shared" si="17"/>
        <v>117130302.72990635</v>
      </c>
      <c r="Q96" s="40">
        <f t="shared" si="5"/>
        <v>-76943.580557569861</v>
      </c>
      <c r="R96" s="40">
        <f t="shared" si="7"/>
        <v>114047931.4036935</v>
      </c>
      <c r="T96" s="6"/>
      <c r="U96" s="38"/>
      <c r="V96" s="38"/>
      <c r="W96" s="6"/>
      <c r="X96" s="6"/>
      <c r="Y96" s="6"/>
      <c r="Z96" s="6"/>
      <c r="AA96" s="6"/>
      <c r="AB96" s="6"/>
      <c r="AC96" s="6"/>
      <c r="AD96" s="6"/>
      <c r="AE96" s="6"/>
    </row>
    <row r="97" spans="2:31">
      <c r="B97" s="34">
        <v>41425</v>
      </c>
      <c r="C97" s="34"/>
      <c r="D97" s="49"/>
      <c r="E97" s="36">
        <f t="shared" si="9"/>
        <v>52761312.382332362</v>
      </c>
      <c r="F97" s="42">
        <f t="shared" si="10"/>
        <v>141761312.38233215</v>
      </c>
      <c r="G97" s="43">
        <f t="shared" si="18"/>
        <v>141761312.38233212</v>
      </c>
      <c r="H97" s="50">
        <f t="shared" si="11"/>
        <v>590672.13492638397</v>
      </c>
      <c r="I97" s="44">
        <f t="shared" si="12"/>
        <v>-11222770.563601298</v>
      </c>
      <c r="J97" s="43">
        <f t="shared" si="13"/>
        <v>-7678737.7540429942</v>
      </c>
      <c r="K97" s="43">
        <f t="shared" si="14"/>
        <v>134082574.62828912</v>
      </c>
      <c r="L97" s="38">
        <f t="shared" si="8"/>
        <v>130538541.81873085</v>
      </c>
      <c r="M97" s="39">
        <f t="shared" si="15"/>
        <v>76943.580557568013</v>
      </c>
      <c r="N97" s="44">
        <f t="shared" si="4"/>
        <v>-17004338.969406169</v>
      </c>
      <c r="O97" s="43">
        <f t="shared" si="16"/>
        <v>-17466000.452751588</v>
      </c>
      <c r="P97" s="40">
        <f t="shared" si="17"/>
        <v>116616574.17553753</v>
      </c>
      <c r="Q97" s="40">
        <f t="shared" si="5"/>
        <v>-76943.580557569861</v>
      </c>
      <c r="R97" s="40">
        <f t="shared" si="7"/>
        <v>113534202.84932467</v>
      </c>
      <c r="U97" s="51"/>
      <c r="V97" s="51"/>
    </row>
    <row r="98" spans="2:31">
      <c r="B98" s="34">
        <v>41455</v>
      </c>
      <c r="C98" s="34"/>
      <c r="D98" s="49"/>
      <c r="E98" s="36">
        <f t="shared" si="9"/>
        <v>52761312.382332362</v>
      </c>
      <c r="F98" s="42">
        <f t="shared" si="10"/>
        <v>141761312.38233215</v>
      </c>
      <c r="G98" s="43">
        <f t="shared" si="18"/>
        <v>141761312.38233212</v>
      </c>
      <c r="H98" s="50">
        <f t="shared" si="11"/>
        <v>590672.13492638397</v>
      </c>
      <c r="I98" s="44">
        <f t="shared" si="12"/>
        <v>-11813442.698527683</v>
      </c>
      <c r="J98" s="43">
        <f t="shared" si="13"/>
        <v>-8269409.8889693767</v>
      </c>
      <c r="K98" s="43">
        <f t="shared" si="14"/>
        <v>133491902.49336274</v>
      </c>
      <c r="L98" s="38">
        <f t="shared" si="8"/>
        <v>129947869.68380447</v>
      </c>
      <c r="M98" s="39">
        <f t="shared" si="15"/>
        <v>76943.580557568013</v>
      </c>
      <c r="N98" s="44">
        <f t="shared" si="4"/>
        <v>-16927395.388848599</v>
      </c>
      <c r="O98" s="43">
        <f t="shared" si="16"/>
        <v>-17389056.872194018</v>
      </c>
      <c r="P98" s="40">
        <f t="shared" si="17"/>
        <v>116102845.62116872</v>
      </c>
      <c r="Q98" s="40">
        <f t="shared" si="5"/>
        <v>-76943.580557569861</v>
      </c>
      <c r="R98" s="40">
        <f t="shared" si="7"/>
        <v>113020474.29495586</v>
      </c>
      <c r="U98" s="51"/>
      <c r="V98" s="51"/>
    </row>
    <row r="99" spans="2:31" s="3" customFormat="1" ht="12.5">
      <c r="B99" s="34">
        <v>41486</v>
      </c>
      <c r="C99" s="48"/>
      <c r="D99" s="49"/>
      <c r="E99" s="36">
        <f t="shared" si="9"/>
        <v>52761312.382332362</v>
      </c>
      <c r="F99" s="42">
        <f t="shared" si="10"/>
        <v>141761312.38233215</v>
      </c>
      <c r="G99" s="43">
        <f t="shared" si="18"/>
        <v>141761312.38233212</v>
      </c>
      <c r="H99" s="50">
        <f t="shared" si="11"/>
        <v>590672.13492638397</v>
      </c>
      <c r="I99" s="44">
        <f t="shared" si="12"/>
        <v>-12404114.833454067</v>
      </c>
      <c r="J99" s="43">
        <f t="shared" si="13"/>
        <v>-8860082.023895761</v>
      </c>
      <c r="K99" s="43">
        <f t="shared" si="14"/>
        <v>132901230.35843636</v>
      </c>
      <c r="L99" s="38">
        <f t="shared" si="8"/>
        <v>129357197.54887807</v>
      </c>
      <c r="M99" s="39">
        <f t="shared" si="15"/>
        <v>76943.580557568013</v>
      </c>
      <c r="N99" s="44">
        <f t="shared" si="4"/>
        <v>-16850451.808291029</v>
      </c>
      <c r="O99" s="43">
        <f t="shared" si="16"/>
        <v>-17312113.291636448</v>
      </c>
      <c r="P99" s="40">
        <f t="shared" si="17"/>
        <v>115589117.06679991</v>
      </c>
      <c r="Q99" s="40">
        <f t="shared" si="5"/>
        <v>-76943.580557569861</v>
      </c>
      <c r="R99" s="40">
        <f t="shared" si="7"/>
        <v>112506745.74058704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2:31">
      <c r="B100" s="34">
        <v>41517</v>
      </c>
      <c r="C100" s="34"/>
      <c r="D100" s="49"/>
      <c r="E100" s="36">
        <f t="shared" si="9"/>
        <v>52761312.382332362</v>
      </c>
      <c r="F100" s="42">
        <f t="shared" si="10"/>
        <v>141761312.38233215</v>
      </c>
      <c r="G100" s="43">
        <f t="shared" si="18"/>
        <v>141761312.38233212</v>
      </c>
      <c r="H100" s="50">
        <f t="shared" si="11"/>
        <v>590672.13492638397</v>
      </c>
      <c r="I100" s="44">
        <f t="shared" si="12"/>
        <v>-12994786.968380451</v>
      </c>
      <c r="J100" s="43">
        <f t="shared" si="13"/>
        <v>-9450754.1588221472</v>
      </c>
      <c r="K100" s="43">
        <f t="shared" si="14"/>
        <v>132310558.22350997</v>
      </c>
      <c r="L100" s="38">
        <f t="shared" si="8"/>
        <v>128766525.41395169</v>
      </c>
      <c r="M100" s="39">
        <f t="shared" si="15"/>
        <v>76943.580557568013</v>
      </c>
      <c r="N100" s="44">
        <f t="shared" si="4"/>
        <v>-16773508.227733461</v>
      </c>
      <c r="O100" s="43">
        <f t="shared" si="16"/>
        <v>-17235169.711078878</v>
      </c>
      <c r="P100" s="40">
        <f t="shared" si="17"/>
        <v>115075388.51243109</v>
      </c>
      <c r="Q100" s="40">
        <f t="shared" si="5"/>
        <v>-76943.580557567999</v>
      </c>
      <c r="R100" s="40">
        <f t="shared" si="7"/>
        <v>111993017.18621823</v>
      </c>
    </row>
    <row r="101" spans="2:31">
      <c r="B101" s="34">
        <v>41547</v>
      </c>
      <c r="C101" s="34"/>
      <c r="D101" s="49"/>
      <c r="E101" s="36">
        <f t="shared" si="9"/>
        <v>52761312.382332362</v>
      </c>
      <c r="F101" s="42">
        <f t="shared" si="10"/>
        <v>141761312.38233215</v>
      </c>
      <c r="G101" s="43">
        <f t="shared" si="18"/>
        <v>141761312.38233212</v>
      </c>
      <c r="H101" s="50">
        <f t="shared" si="11"/>
        <v>590672.13492638397</v>
      </c>
      <c r="I101" s="44">
        <f t="shared" si="12"/>
        <v>-13585459.103306836</v>
      </c>
      <c r="J101" s="43">
        <f t="shared" si="13"/>
        <v>-10041426.29374853</v>
      </c>
      <c r="K101" s="43">
        <f t="shared" si="14"/>
        <v>131719886.08858359</v>
      </c>
      <c r="L101" s="38">
        <f t="shared" si="8"/>
        <v>128175853.27902532</v>
      </c>
      <c r="M101" s="39">
        <f t="shared" si="15"/>
        <v>76943.580557568013</v>
      </c>
      <c r="N101" s="44">
        <f t="shared" si="4"/>
        <v>-16696564.647175893</v>
      </c>
      <c r="O101" s="43">
        <f t="shared" si="16"/>
        <v>-17158226.130521309</v>
      </c>
      <c r="P101" s="40">
        <f t="shared" si="17"/>
        <v>114561659.95806228</v>
      </c>
      <c r="Q101" s="40">
        <f t="shared" si="5"/>
        <v>-76943.580557567999</v>
      </c>
      <c r="R101" s="40">
        <f t="shared" si="7"/>
        <v>111479288.63184942</v>
      </c>
    </row>
    <row r="102" spans="2:31" ht="14.25" customHeight="1">
      <c r="B102" s="34">
        <v>41578</v>
      </c>
      <c r="C102" s="34"/>
      <c r="D102" s="49"/>
      <c r="E102" s="36">
        <f t="shared" si="9"/>
        <v>52761312.382332362</v>
      </c>
      <c r="F102" s="42">
        <f t="shared" si="10"/>
        <v>141761312.38233215</v>
      </c>
      <c r="G102" s="43">
        <f t="shared" si="18"/>
        <v>141761312.38233212</v>
      </c>
      <c r="H102" s="46">
        <f t="shared" si="11"/>
        <v>590672.13492638397</v>
      </c>
      <c r="I102" s="44">
        <f t="shared" si="12"/>
        <v>-14176131.23823322</v>
      </c>
      <c r="J102" s="43">
        <f t="shared" si="13"/>
        <v>-10632098.428674914</v>
      </c>
      <c r="K102" s="43">
        <f t="shared" si="14"/>
        <v>131129213.95365721</v>
      </c>
      <c r="L102" s="38">
        <f t="shared" si="8"/>
        <v>127585181.14409892</v>
      </c>
      <c r="M102" s="39">
        <f t="shared" si="15"/>
        <v>76943.580557568013</v>
      </c>
      <c r="N102" s="44">
        <f t="shared" si="4"/>
        <v>-16619621.066618325</v>
      </c>
      <c r="O102" s="43">
        <f t="shared" si="16"/>
        <v>-17081282.549963739</v>
      </c>
      <c r="P102" s="40">
        <f t="shared" si="17"/>
        <v>114047931.40369347</v>
      </c>
      <c r="Q102" s="40">
        <f t="shared" si="5"/>
        <v>-76943.580557567999</v>
      </c>
      <c r="R102" s="40">
        <f t="shared" si="7"/>
        <v>110965560.0774806</v>
      </c>
    </row>
    <row r="103" spans="2:31">
      <c r="B103" s="34">
        <v>41608</v>
      </c>
      <c r="C103" s="34"/>
      <c r="D103" s="49"/>
      <c r="E103" s="36">
        <f t="shared" si="9"/>
        <v>52761312.382332362</v>
      </c>
      <c r="F103" s="42">
        <f t="shared" si="10"/>
        <v>141761312.38233215</v>
      </c>
      <c r="G103" s="43">
        <f t="shared" si="18"/>
        <v>141761312.38233212</v>
      </c>
      <c r="H103" s="46">
        <f t="shared" si="11"/>
        <v>590672.13492638397</v>
      </c>
      <c r="I103" s="44">
        <f t="shared" si="12"/>
        <v>-14766803.373159604</v>
      </c>
      <c r="J103" s="43">
        <f t="shared" si="13"/>
        <v>-11222770.563601298</v>
      </c>
      <c r="K103" s="43">
        <f t="shared" si="14"/>
        <v>130538541.81873082</v>
      </c>
      <c r="L103" s="38">
        <f t="shared" si="8"/>
        <v>126994509.00917254</v>
      </c>
      <c r="M103" s="39">
        <f t="shared" si="15"/>
        <v>76943.580557568013</v>
      </c>
      <c r="N103" s="44">
        <f t="shared" si="4"/>
        <v>-16542677.486060757</v>
      </c>
      <c r="O103" s="43">
        <f t="shared" si="16"/>
        <v>-17004338.969406173</v>
      </c>
      <c r="P103" s="40">
        <f t="shared" si="17"/>
        <v>113534202.84932464</v>
      </c>
      <c r="Q103" s="40">
        <f t="shared" si="5"/>
        <v>-76943.580557567999</v>
      </c>
      <c r="R103" s="40">
        <f t="shared" si="7"/>
        <v>110451831.52311179</v>
      </c>
    </row>
    <row r="104" spans="2:31">
      <c r="B104" s="34">
        <v>41639</v>
      </c>
      <c r="C104" s="34"/>
      <c r="D104" s="49"/>
      <c r="E104" s="36">
        <f t="shared" si="9"/>
        <v>52761312.382332362</v>
      </c>
      <c r="F104" s="42">
        <f t="shared" si="10"/>
        <v>141761312.38233215</v>
      </c>
      <c r="G104" s="43">
        <f t="shared" si="18"/>
        <v>141761312.38233212</v>
      </c>
      <c r="H104" s="46">
        <f t="shared" si="11"/>
        <v>590672.13492638397</v>
      </c>
      <c r="I104" s="44">
        <f t="shared" si="12"/>
        <v>-15357475.508085988</v>
      </c>
      <c r="J104" s="43">
        <f t="shared" si="13"/>
        <v>-11813442.698527684</v>
      </c>
      <c r="K104" s="43">
        <f t="shared" si="14"/>
        <v>129947869.68380444</v>
      </c>
      <c r="L104" s="38">
        <f t="shared" si="8"/>
        <v>126403836.87424615</v>
      </c>
      <c r="M104" s="39">
        <f t="shared" si="15"/>
        <v>76943.580557568013</v>
      </c>
      <c r="N104" s="44">
        <f t="shared" ref="N104:N167" si="19">N103+M104</f>
        <v>-16465733.905503189</v>
      </c>
      <c r="O104" s="43">
        <f t="shared" si="16"/>
        <v>-16927395.388848599</v>
      </c>
      <c r="P104" s="40">
        <f t="shared" si="17"/>
        <v>113020474.29495583</v>
      </c>
      <c r="Q104" s="40">
        <f t="shared" si="5"/>
        <v>-76943.580557567999</v>
      </c>
      <c r="R104" s="40">
        <f t="shared" si="7"/>
        <v>109938102.96874297</v>
      </c>
    </row>
    <row r="105" spans="2:31" ht="12.75" customHeight="1">
      <c r="B105" s="34">
        <v>41670</v>
      </c>
      <c r="C105" s="54"/>
      <c r="D105" s="49"/>
      <c r="E105" s="36">
        <f t="shared" si="9"/>
        <v>52761312.382332362</v>
      </c>
      <c r="F105" s="42">
        <f t="shared" si="10"/>
        <v>141761312.38233215</v>
      </c>
      <c r="G105" s="43">
        <f t="shared" si="18"/>
        <v>141761312.38233212</v>
      </c>
      <c r="H105" s="46">
        <f t="shared" si="11"/>
        <v>590672.13492638397</v>
      </c>
      <c r="I105" s="44">
        <f t="shared" si="12"/>
        <v>-15948147.643012373</v>
      </c>
      <c r="J105" s="43">
        <f t="shared" si="13"/>
        <v>-12404114.833454067</v>
      </c>
      <c r="K105" s="43">
        <f t="shared" si="14"/>
        <v>129357197.54887804</v>
      </c>
      <c r="L105" s="38">
        <f t="shared" si="8"/>
        <v>125813164.73931977</v>
      </c>
      <c r="M105" s="39">
        <f t="shared" si="15"/>
        <v>76943.580557568013</v>
      </c>
      <c r="N105" s="44">
        <f t="shared" si="19"/>
        <v>-16388790.324945621</v>
      </c>
      <c r="O105" s="43">
        <f t="shared" si="16"/>
        <v>-16850451.808291033</v>
      </c>
      <c r="P105" s="40">
        <f t="shared" si="17"/>
        <v>112506745.74058701</v>
      </c>
      <c r="Q105" s="40">
        <f t="shared" ref="Q105:Q168" si="20">-N105+N104</f>
        <v>-76943.580557567999</v>
      </c>
      <c r="R105" s="40">
        <f t="shared" si="7"/>
        <v>109424374.41437414</v>
      </c>
    </row>
    <row r="106" spans="2:31">
      <c r="B106" s="34">
        <v>41698</v>
      </c>
      <c r="C106" s="54"/>
      <c r="D106" s="49"/>
      <c r="E106" s="36">
        <f t="shared" si="9"/>
        <v>52761312.382332362</v>
      </c>
      <c r="F106" s="42">
        <f t="shared" si="10"/>
        <v>141761312.38233215</v>
      </c>
      <c r="G106" s="43">
        <f t="shared" si="18"/>
        <v>141761312.38233212</v>
      </c>
      <c r="H106" s="46">
        <f t="shared" si="11"/>
        <v>590672.13492638397</v>
      </c>
      <c r="I106" s="44">
        <f t="shared" si="12"/>
        <v>-16538819.777938757</v>
      </c>
      <c r="J106" s="43">
        <f t="shared" si="13"/>
        <v>-12994786.968380451</v>
      </c>
      <c r="K106" s="43">
        <f t="shared" si="14"/>
        <v>128766525.41395167</v>
      </c>
      <c r="L106" s="38">
        <f t="shared" si="8"/>
        <v>125222492.60439339</v>
      </c>
      <c r="M106" s="39">
        <f t="shared" si="15"/>
        <v>76943.580557568013</v>
      </c>
      <c r="N106" s="44">
        <f t="shared" si="19"/>
        <v>-16311846.744388053</v>
      </c>
      <c r="O106" s="43">
        <f t="shared" si="16"/>
        <v>-16773508.227733465</v>
      </c>
      <c r="P106" s="40">
        <f t="shared" si="17"/>
        <v>111993017.1862182</v>
      </c>
      <c r="Q106" s="40">
        <f t="shared" si="20"/>
        <v>-76943.580557567999</v>
      </c>
      <c r="R106" s="40">
        <f t="shared" si="7"/>
        <v>108910645.86000533</v>
      </c>
    </row>
    <row r="107" spans="2:31">
      <c r="B107" s="34">
        <v>41729</v>
      </c>
      <c r="C107" s="54"/>
      <c r="D107" s="49"/>
      <c r="E107" s="36">
        <f t="shared" si="9"/>
        <v>52761312.382332362</v>
      </c>
      <c r="F107" s="42">
        <f t="shared" si="10"/>
        <v>141761312.38233215</v>
      </c>
      <c r="G107" s="43">
        <f t="shared" si="18"/>
        <v>141761312.38233212</v>
      </c>
      <c r="H107" s="46">
        <f t="shared" si="11"/>
        <v>590672.13492638397</v>
      </c>
      <c r="I107" s="44">
        <f t="shared" si="12"/>
        <v>-17129491.91286514</v>
      </c>
      <c r="J107" s="43">
        <f t="shared" si="13"/>
        <v>-13585459.103306836</v>
      </c>
      <c r="K107" s="43">
        <f t="shared" si="14"/>
        <v>128175853.27902529</v>
      </c>
      <c r="L107" s="38">
        <f t="shared" si="8"/>
        <v>124631820.46946701</v>
      </c>
      <c r="M107" s="39">
        <f t="shared" si="15"/>
        <v>76943.580557568013</v>
      </c>
      <c r="N107" s="44">
        <f t="shared" si="19"/>
        <v>-16234903.163830485</v>
      </c>
      <c r="O107" s="43">
        <f t="shared" si="16"/>
        <v>-16696564.647175895</v>
      </c>
      <c r="P107" s="40">
        <f t="shared" si="17"/>
        <v>111479288.63184939</v>
      </c>
      <c r="Q107" s="40">
        <f t="shared" si="20"/>
        <v>-76943.580557567999</v>
      </c>
      <c r="R107" s="40">
        <f t="shared" si="7"/>
        <v>108396917.30563653</v>
      </c>
    </row>
    <row r="108" spans="2:31" ht="12.75" customHeight="1">
      <c r="B108" s="34">
        <v>41759</v>
      </c>
      <c r="C108" s="54"/>
      <c r="D108" s="49"/>
      <c r="E108" s="36">
        <f t="shared" si="9"/>
        <v>52761312.382332362</v>
      </c>
      <c r="F108" s="42">
        <f t="shared" si="10"/>
        <v>141761312.38233215</v>
      </c>
      <c r="G108" s="43">
        <f t="shared" si="18"/>
        <v>141761312.38233212</v>
      </c>
      <c r="H108" s="46">
        <f t="shared" si="11"/>
        <v>590672.13492638397</v>
      </c>
      <c r="I108" s="44">
        <f t="shared" si="12"/>
        <v>-17720164.047791522</v>
      </c>
      <c r="J108" s="43">
        <f t="shared" si="13"/>
        <v>-14176131.238233218</v>
      </c>
      <c r="K108" s="43">
        <f t="shared" si="14"/>
        <v>127585181.14409889</v>
      </c>
      <c r="L108" s="38">
        <f t="shared" si="8"/>
        <v>124041148.33454062</v>
      </c>
      <c r="M108" s="39">
        <f t="shared" si="15"/>
        <v>76943.580557568013</v>
      </c>
      <c r="N108" s="44">
        <f t="shared" si="19"/>
        <v>-16157959.583272917</v>
      </c>
      <c r="O108" s="43">
        <f t="shared" si="16"/>
        <v>-16619621.066618323</v>
      </c>
      <c r="P108" s="40">
        <f t="shared" si="17"/>
        <v>110965560.07748057</v>
      </c>
      <c r="Q108" s="40">
        <f t="shared" si="20"/>
        <v>-76943.580557567999</v>
      </c>
      <c r="R108" s="40">
        <f t="shared" si="7"/>
        <v>107883188.7512677</v>
      </c>
    </row>
    <row r="109" spans="2:31" s="4" customFormat="1" ht="12.5">
      <c r="B109" s="34">
        <v>41790</v>
      </c>
      <c r="C109" s="54"/>
      <c r="D109" s="49"/>
      <c r="E109" s="36">
        <f t="shared" si="9"/>
        <v>52761312.382332362</v>
      </c>
      <c r="F109" s="42">
        <f t="shared" si="10"/>
        <v>141761312.38233215</v>
      </c>
      <c r="G109" s="43">
        <f t="shared" si="18"/>
        <v>141761312.38233212</v>
      </c>
      <c r="H109" s="46">
        <f t="shared" si="11"/>
        <v>590672.13492638397</v>
      </c>
      <c r="I109" s="44">
        <f t="shared" si="12"/>
        <v>-18310836.182717904</v>
      </c>
      <c r="J109" s="43">
        <f t="shared" si="13"/>
        <v>-14766803.373159602</v>
      </c>
      <c r="K109" s="43">
        <f t="shared" si="14"/>
        <v>126994509.00917251</v>
      </c>
      <c r="L109" s="38">
        <f t="shared" si="8"/>
        <v>123450476.19961424</v>
      </c>
      <c r="M109" s="39">
        <f t="shared" si="15"/>
        <v>76943.580557568013</v>
      </c>
      <c r="N109" s="44">
        <f t="shared" si="19"/>
        <v>-16081016.002715349</v>
      </c>
      <c r="O109" s="43">
        <f t="shared" si="16"/>
        <v>-16542677.486060755</v>
      </c>
      <c r="P109" s="40">
        <f t="shared" si="17"/>
        <v>110451831.52311176</v>
      </c>
      <c r="Q109" s="40">
        <f t="shared" si="20"/>
        <v>-76943.580557567999</v>
      </c>
      <c r="R109" s="40">
        <f t="shared" si="7"/>
        <v>107369460.19689889</v>
      </c>
    </row>
    <row r="110" spans="2:31" s="4" customFormat="1" ht="12.5">
      <c r="B110" s="34">
        <v>41820</v>
      </c>
      <c r="C110" s="54"/>
      <c r="D110" s="49"/>
      <c r="E110" s="36">
        <f t="shared" si="9"/>
        <v>52761312.382332362</v>
      </c>
      <c r="F110" s="42">
        <f t="shared" si="10"/>
        <v>141761312.38233215</v>
      </c>
      <c r="G110" s="43">
        <f t="shared" si="18"/>
        <v>141761312.38233212</v>
      </c>
      <c r="H110" s="46">
        <f t="shared" si="11"/>
        <v>590672.13492638397</v>
      </c>
      <c r="I110" s="44">
        <f t="shared" si="12"/>
        <v>-18901508.317644287</v>
      </c>
      <c r="J110" s="43">
        <f t="shared" si="13"/>
        <v>-15357475.508085988</v>
      </c>
      <c r="K110" s="43">
        <f t="shared" si="14"/>
        <v>126403836.87424612</v>
      </c>
      <c r="L110" s="38">
        <f t="shared" si="8"/>
        <v>122859804.06468786</v>
      </c>
      <c r="M110" s="39">
        <f t="shared" si="15"/>
        <v>76943.580557568013</v>
      </c>
      <c r="N110" s="44">
        <f t="shared" si="19"/>
        <v>-16004072.422157781</v>
      </c>
      <c r="O110" s="43">
        <f t="shared" si="16"/>
        <v>-16465733.905503185</v>
      </c>
      <c r="P110" s="40">
        <f t="shared" si="17"/>
        <v>109938102.96874294</v>
      </c>
      <c r="Q110" s="40">
        <f t="shared" si="20"/>
        <v>-76943.580557567999</v>
      </c>
      <c r="R110" s="40">
        <f t="shared" si="7"/>
        <v>106855731.64253008</v>
      </c>
    </row>
    <row r="111" spans="2:31" s="4" customFormat="1" ht="12.5">
      <c r="B111" s="34">
        <v>41851</v>
      </c>
      <c r="C111" s="54"/>
      <c r="D111" s="49"/>
      <c r="E111" s="36">
        <f t="shared" si="9"/>
        <v>52761312.382332362</v>
      </c>
      <c r="F111" s="42">
        <f t="shared" si="10"/>
        <v>141761312.38233215</v>
      </c>
      <c r="G111" s="43">
        <f t="shared" si="18"/>
        <v>141761312.38233212</v>
      </c>
      <c r="H111" s="46">
        <f t="shared" si="11"/>
        <v>590672.13492638397</v>
      </c>
      <c r="I111" s="44">
        <f t="shared" si="12"/>
        <v>-19492180.452570669</v>
      </c>
      <c r="J111" s="43">
        <f t="shared" si="13"/>
        <v>-15948147.643012373</v>
      </c>
      <c r="K111" s="43">
        <f t="shared" si="14"/>
        <v>125813164.73931974</v>
      </c>
      <c r="L111" s="38">
        <f t="shared" si="8"/>
        <v>122269131.92976147</v>
      </c>
      <c r="M111" s="39">
        <f t="shared" si="15"/>
        <v>76943.580557568013</v>
      </c>
      <c r="N111" s="44">
        <f t="shared" si="19"/>
        <v>-15927128.841600213</v>
      </c>
      <c r="O111" s="43">
        <f t="shared" si="16"/>
        <v>-16388790.324945623</v>
      </c>
      <c r="P111" s="40">
        <f t="shared" si="17"/>
        <v>109424374.41437411</v>
      </c>
      <c r="Q111" s="40">
        <f t="shared" si="20"/>
        <v>-76943.580557567999</v>
      </c>
      <c r="R111" s="40">
        <f t="shared" si="7"/>
        <v>106342003.08816126</v>
      </c>
    </row>
    <row r="112" spans="2:31" s="4" customFormat="1" ht="12.5">
      <c r="B112" s="34">
        <v>41882</v>
      </c>
      <c r="C112" s="54"/>
      <c r="D112" s="49"/>
      <c r="E112" s="36">
        <f t="shared" si="9"/>
        <v>52761312.382332362</v>
      </c>
      <c r="F112" s="42">
        <f t="shared" si="10"/>
        <v>141761312.38233215</v>
      </c>
      <c r="G112" s="43">
        <f t="shared" si="18"/>
        <v>141761312.38233212</v>
      </c>
      <c r="H112" s="46">
        <f t="shared" si="11"/>
        <v>590672.13492638397</v>
      </c>
      <c r="I112" s="44">
        <f t="shared" si="12"/>
        <v>-20082852.587497052</v>
      </c>
      <c r="J112" s="43">
        <f t="shared" si="13"/>
        <v>-16538819.777938755</v>
      </c>
      <c r="K112" s="43">
        <f t="shared" si="14"/>
        <v>125222492.60439336</v>
      </c>
      <c r="L112" s="38">
        <f t="shared" si="8"/>
        <v>121678459.79483509</v>
      </c>
      <c r="M112" s="39">
        <f t="shared" si="15"/>
        <v>76943.580557568013</v>
      </c>
      <c r="N112" s="44">
        <f t="shared" si="19"/>
        <v>-15850185.261042645</v>
      </c>
      <c r="O112" s="43">
        <f t="shared" si="16"/>
        <v>-16311846.744388053</v>
      </c>
      <c r="P112" s="40">
        <f t="shared" si="17"/>
        <v>108910645.8600053</v>
      </c>
      <c r="Q112" s="40">
        <f t="shared" si="20"/>
        <v>-76943.580557567999</v>
      </c>
      <c r="R112" s="40">
        <f t="shared" si="7"/>
        <v>105828274.53379245</v>
      </c>
    </row>
    <row r="113" spans="2:21" s="4" customFormat="1" ht="12.5">
      <c r="B113" s="34">
        <v>41912</v>
      </c>
      <c r="C113" s="54"/>
      <c r="D113" s="49"/>
      <c r="E113" s="36">
        <f t="shared" si="9"/>
        <v>52761312.382332362</v>
      </c>
      <c r="F113" s="42">
        <f t="shared" si="10"/>
        <v>141761312.38233215</v>
      </c>
      <c r="G113" s="43">
        <f t="shared" si="18"/>
        <v>141761312.38233212</v>
      </c>
      <c r="H113" s="46">
        <f t="shared" si="11"/>
        <v>590672.13492638397</v>
      </c>
      <c r="I113" s="44">
        <f t="shared" si="12"/>
        <v>-20673524.722423434</v>
      </c>
      <c r="J113" s="43">
        <f t="shared" si="13"/>
        <v>-17129491.91286514</v>
      </c>
      <c r="K113" s="43">
        <f t="shared" si="14"/>
        <v>124631820.46946698</v>
      </c>
      <c r="L113" s="38">
        <f t="shared" si="8"/>
        <v>121087787.65990871</v>
      </c>
      <c r="M113" s="39">
        <f t="shared" si="15"/>
        <v>76943.580557568013</v>
      </c>
      <c r="N113" s="44">
        <f t="shared" si="19"/>
        <v>-15773241.680485077</v>
      </c>
      <c r="O113" s="43">
        <f t="shared" si="16"/>
        <v>-16234903.163830487</v>
      </c>
      <c r="P113" s="40">
        <f t="shared" si="17"/>
        <v>108396917.3056365</v>
      </c>
      <c r="Q113" s="40">
        <f t="shared" si="20"/>
        <v>-76943.580557567999</v>
      </c>
      <c r="R113" s="40">
        <f t="shared" si="7"/>
        <v>105314545.97942364</v>
      </c>
    </row>
    <row r="114" spans="2:21" s="4" customFormat="1" ht="12.5">
      <c r="B114" s="34">
        <v>41943</v>
      </c>
      <c r="C114" s="54"/>
      <c r="D114" s="49"/>
      <c r="E114" s="36">
        <f t="shared" si="9"/>
        <v>52761312.382332362</v>
      </c>
      <c r="F114" s="42">
        <f t="shared" si="10"/>
        <v>141761312.38233215</v>
      </c>
      <c r="G114" s="43">
        <f t="shared" si="18"/>
        <v>141761312.38233212</v>
      </c>
      <c r="H114" s="46">
        <f t="shared" si="11"/>
        <v>590672.13492638397</v>
      </c>
      <c r="I114" s="44">
        <f t="shared" si="12"/>
        <v>-21264196.857349817</v>
      </c>
      <c r="J114" s="43">
        <f t="shared" si="13"/>
        <v>-17720164.047791522</v>
      </c>
      <c r="K114" s="43">
        <f t="shared" si="14"/>
        <v>124041148.33454059</v>
      </c>
      <c r="L114" s="38">
        <f t="shared" si="8"/>
        <v>120497115.52498233</v>
      </c>
      <c r="M114" s="39">
        <f t="shared" si="15"/>
        <v>76943.580557568013</v>
      </c>
      <c r="N114" s="44">
        <f t="shared" si="19"/>
        <v>-15696298.099927509</v>
      </c>
      <c r="O114" s="43">
        <f t="shared" si="16"/>
        <v>-16157959.583272917</v>
      </c>
      <c r="P114" s="40">
        <f t="shared" si="17"/>
        <v>107883188.75126767</v>
      </c>
      <c r="Q114" s="40">
        <f t="shared" si="20"/>
        <v>-76943.580557567999</v>
      </c>
      <c r="R114" s="40">
        <f t="shared" si="7"/>
        <v>104800817.42505482</v>
      </c>
    </row>
    <row r="115" spans="2:21" s="4" customFormat="1" ht="12.5">
      <c r="B115" s="34">
        <v>41973</v>
      </c>
      <c r="C115" s="54"/>
      <c r="D115" s="49"/>
      <c r="E115" s="36">
        <f t="shared" si="9"/>
        <v>52761312.382332362</v>
      </c>
      <c r="F115" s="42">
        <f t="shared" si="10"/>
        <v>141761312.38233215</v>
      </c>
      <c r="G115" s="43">
        <f t="shared" si="18"/>
        <v>141761312.38233212</v>
      </c>
      <c r="H115" s="46">
        <f t="shared" si="11"/>
        <v>590672.13492638397</v>
      </c>
      <c r="I115" s="44">
        <f t="shared" si="12"/>
        <v>-21854868.992276199</v>
      </c>
      <c r="J115" s="43">
        <f t="shared" si="13"/>
        <v>-18310836.182717901</v>
      </c>
      <c r="K115" s="43">
        <f t="shared" si="14"/>
        <v>123450476.19961421</v>
      </c>
      <c r="L115" s="38">
        <f t="shared" si="8"/>
        <v>119906443.39005595</v>
      </c>
      <c r="M115" s="39">
        <f t="shared" si="15"/>
        <v>76943.580557568013</v>
      </c>
      <c r="N115" s="44">
        <f t="shared" si="19"/>
        <v>-15619354.519369941</v>
      </c>
      <c r="O115" s="43">
        <f t="shared" si="16"/>
        <v>-16081016.002715349</v>
      </c>
      <c r="P115" s="40">
        <f t="shared" si="17"/>
        <v>107369460.19689886</v>
      </c>
      <c r="Q115" s="40">
        <f t="shared" si="20"/>
        <v>-76943.580557567999</v>
      </c>
      <c r="R115" s="40">
        <f t="shared" si="7"/>
        <v>104287088.87068601</v>
      </c>
    </row>
    <row r="116" spans="2:21" s="4" customFormat="1" ht="12.75" customHeight="1">
      <c r="B116" s="34">
        <v>42004</v>
      </c>
      <c r="C116" s="54"/>
      <c r="D116" s="49"/>
      <c r="E116" s="36">
        <f t="shared" si="9"/>
        <v>52761312.382332362</v>
      </c>
      <c r="F116" s="42">
        <f t="shared" si="10"/>
        <v>141761312.38233215</v>
      </c>
      <c r="G116" s="43">
        <f t="shared" si="18"/>
        <v>141761312.38233212</v>
      </c>
      <c r="H116" s="46">
        <f t="shared" si="11"/>
        <v>590672.13492638397</v>
      </c>
      <c r="I116" s="44">
        <f t="shared" si="12"/>
        <v>-22445541.127202582</v>
      </c>
      <c r="J116" s="43">
        <f t="shared" si="13"/>
        <v>-18901508.317644283</v>
      </c>
      <c r="K116" s="43">
        <f t="shared" si="14"/>
        <v>122859804.06468783</v>
      </c>
      <c r="L116" s="38">
        <f t="shared" si="8"/>
        <v>119315771.25512956</v>
      </c>
      <c r="M116" s="39">
        <f t="shared" si="15"/>
        <v>76943.580557568013</v>
      </c>
      <c r="N116" s="44">
        <f t="shared" si="19"/>
        <v>-15542410.938812373</v>
      </c>
      <c r="O116" s="43">
        <f t="shared" si="16"/>
        <v>-16004072.422157781</v>
      </c>
      <c r="P116" s="40">
        <f t="shared" si="17"/>
        <v>106855731.64253005</v>
      </c>
      <c r="Q116" s="40">
        <f t="shared" si="20"/>
        <v>-76943.580557567999</v>
      </c>
      <c r="R116" s="40">
        <f t="shared" si="7"/>
        <v>103773360.31631719</v>
      </c>
    </row>
    <row r="117" spans="2:21" s="4" customFormat="1" ht="12.75" customHeight="1">
      <c r="B117" s="34">
        <v>42035</v>
      </c>
      <c r="C117" s="54"/>
      <c r="D117" s="49"/>
      <c r="E117" s="36">
        <f t="shared" si="9"/>
        <v>52761312.382332362</v>
      </c>
      <c r="F117" s="42">
        <f t="shared" si="10"/>
        <v>141761312.38233215</v>
      </c>
      <c r="G117" s="43">
        <f t="shared" si="18"/>
        <v>141761312.38233212</v>
      </c>
      <c r="H117" s="46">
        <f t="shared" si="11"/>
        <v>590672.13492638397</v>
      </c>
      <c r="I117" s="44">
        <f t="shared" si="12"/>
        <v>-23036213.262128964</v>
      </c>
      <c r="J117" s="43">
        <f t="shared" si="13"/>
        <v>-19492180.452570669</v>
      </c>
      <c r="K117" s="43">
        <f t="shared" si="14"/>
        <v>122269131.92976144</v>
      </c>
      <c r="L117" s="38">
        <f t="shared" si="8"/>
        <v>118725099.12020318</v>
      </c>
      <c r="M117" s="39">
        <f t="shared" si="15"/>
        <v>76943.580557568013</v>
      </c>
      <c r="N117" s="44">
        <f t="shared" si="19"/>
        <v>-15465467.358254805</v>
      </c>
      <c r="O117" s="43">
        <f t="shared" si="16"/>
        <v>-15927128.841600211</v>
      </c>
      <c r="P117" s="40">
        <f t="shared" si="17"/>
        <v>106342003.08816123</v>
      </c>
      <c r="Q117" s="40">
        <f t="shared" si="20"/>
        <v>-76943.580557567999</v>
      </c>
      <c r="R117" s="40">
        <f t="shared" si="7"/>
        <v>103259631.76194838</v>
      </c>
    </row>
    <row r="118" spans="2:21" s="4" customFormat="1" ht="12.5">
      <c r="B118" s="34">
        <v>42063</v>
      </c>
      <c r="C118" s="54"/>
      <c r="D118" s="49"/>
      <c r="E118" s="36">
        <f t="shared" si="9"/>
        <v>52761312.382332362</v>
      </c>
      <c r="F118" s="42">
        <f t="shared" si="10"/>
        <v>141761312.38233215</v>
      </c>
      <c r="G118" s="43">
        <f t="shared" si="18"/>
        <v>141761312.38233212</v>
      </c>
      <c r="H118" s="46">
        <f t="shared" si="11"/>
        <v>590672.13492638397</v>
      </c>
      <c r="I118" s="44">
        <f t="shared" si="12"/>
        <v>-23626885.397055347</v>
      </c>
      <c r="J118" s="43">
        <f t="shared" si="13"/>
        <v>-20082852.587497052</v>
      </c>
      <c r="K118" s="43">
        <f t="shared" si="14"/>
        <v>121678459.79483506</v>
      </c>
      <c r="L118" s="38">
        <f t="shared" si="8"/>
        <v>118134426.9852768</v>
      </c>
      <c r="M118" s="39">
        <f t="shared" si="15"/>
        <v>76943.580557568013</v>
      </c>
      <c r="N118" s="44">
        <f t="shared" si="19"/>
        <v>-15388523.777697237</v>
      </c>
      <c r="O118" s="43">
        <f t="shared" si="16"/>
        <v>-15850185.261042645</v>
      </c>
      <c r="P118" s="40">
        <f t="shared" si="17"/>
        <v>105828274.53379242</v>
      </c>
      <c r="Q118" s="40">
        <f t="shared" si="20"/>
        <v>-76943.580557567999</v>
      </c>
      <c r="R118" s="40">
        <f t="shared" si="7"/>
        <v>102745903.20757957</v>
      </c>
    </row>
    <row r="119" spans="2:21" s="4" customFormat="1" ht="12.5">
      <c r="B119" s="34">
        <v>42094</v>
      </c>
      <c r="C119" s="54"/>
      <c r="D119" s="49"/>
      <c r="E119" s="36">
        <f t="shared" si="9"/>
        <v>52761312.382332362</v>
      </c>
      <c r="F119" s="42">
        <f t="shared" si="10"/>
        <v>141761312.38233215</v>
      </c>
      <c r="G119" s="43">
        <f t="shared" si="18"/>
        <v>141761312.38233212</v>
      </c>
      <c r="H119" s="46">
        <f t="shared" si="11"/>
        <v>590672.13492638397</v>
      </c>
      <c r="I119" s="44">
        <f t="shared" si="12"/>
        <v>-24217557.531981729</v>
      </c>
      <c r="J119" s="43">
        <f t="shared" si="13"/>
        <v>-20673524.722423431</v>
      </c>
      <c r="K119" s="43">
        <f t="shared" si="14"/>
        <v>121087787.65990868</v>
      </c>
      <c r="L119" s="38">
        <f t="shared" si="8"/>
        <v>117543754.85035041</v>
      </c>
      <c r="M119" s="39">
        <f t="shared" si="15"/>
        <v>76943.580557568013</v>
      </c>
      <c r="N119" s="44">
        <f t="shared" si="19"/>
        <v>-15311580.197139669</v>
      </c>
      <c r="O119" s="43">
        <f t="shared" si="16"/>
        <v>-15773241.680485077</v>
      </c>
      <c r="P119" s="40">
        <f t="shared" si="17"/>
        <v>105314545.97942361</v>
      </c>
      <c r="Q119" s="40">
        <f t="shared" si="20"/>
        <v>-76943.580557567999</v>
      </c>
      <c r="R119" s="40">
        <f t="shared" si="7"/>
        <v>102232174.65321074</v>
      </c>
    </row>
    <row r="120" spans="2:21" s="4" customFormat="1" ht="12.75" customHeight="1">
      <c r="B120" s="34">
        <v>42124</v>
      </c>
      <c r="C120" s="54"/>
      <c r="D120" s="49"/>
      <c r="E120" s="36">
        <f t="shared" si="9"/>
        <v>52761312.382332362</v>
      </c>
      <c r="F120" s="42">
        <f t="shared" si="10"/>
        <v>141761312.38233215</v>
      </c>
      <c r="G120" s="43">
        <f t="shared" si="18"/>
        <v>141761312.38233212</v>
      </c>
      <c r="H120" s="46">
        <f t="shared" si="11"/>
        <v>590672.13492638397</v>
      </c>
      <c r="I120" s="44">
        <f t="shared" si="12"/>
        <v>-24808229.666908111</v>
      </c>
      <c r="J120" s="43">
        <f t="shared" si="13"/>
        <v>-21264196.857349817</v>
      </c>
      <c r="K120" s="43">
        <f t="shared" si="14"/>
        <v>120497115.5249823</v>
      </c>
      <c r="L120" s="38">
        <f t="shared" si="8"/>
        <v>116953082.71542403</v>
      </c>
      <c r="M120" s="39">
        <f t="shared" si="15"/>
        <v>76943.580557568013</v>
      </c>
      <c r="N120" s="44">
        <f t="shared" si="19"/>
        <v>-15234636.616582101</v>
      </c>
      <c r="O120" s="43">
        <f t="shared" si="16"/>
        <v>-15696298.099927509</v>
      </c>
      <c r="P120" s="40">
        <f t="shared" si="17"/>
        <v>104800817.42505479</v>
      </c>
      <c r="Q120" s="40">
        <f t="shared" si="20"/>
        <v>-76943.580557567999</v>
      </c>
      <c r="R120" s="40">
        <f t="shared" si="7"/>
        <v>101718446.09884194</v>
      </c>
    </row>
    <row r="121" spans="2:21" s="4" customFormat="1" ht="12.5">
      <c r="B121" s="34">
        <v>42155</v>
      </c>
      <c r="C121" s="54"/>
      <c r="D121" s="49"/>
      <c r="E121" s="36">
        <f t="shared" si="9"/>
        <v>52761312.382332362</v>
      </c>
      <c r="F121" s="42">
        <f t="shared" si="10"/>
        <v>141761312.38233215</v>
      </c>
      <c r="G121" s="43">
        <f t="shared" si="18"/>
        <v>141761312.38233212</v>
      </c>
      <c r="H121" s="46">
        <f t="shared" si="11"/>
        <v>590672.13492638397</v>
      </c>
      <c r="I121" s="44">
        <f t="shared" si="12"/>
        <v>-25398901.801834494</v>
      </c>
      <c r="J121" s="43">
        <f t="shared" si="13"/>
        <v>-21854868.992276199</v>
      </c>
      <c r="K121" s="43">
        <f t="shared" si="14"/>
        <v>119906443.39005592</v>
      </c>
      <c r="L121" s="38">
        <f t="shared" si="8"/>
        <v>116362410.58049765</v>
      </c>
      <c r="M121" s="39">
        <f t="shared" si="15"/>
        <v>76943.580557568013</v>
      </c>
      <c r="N121" s="44">
        <f t="shared" si="19"/>
        <v>-15157693.036024533</v>
      </c>
      <c r="O121" s="43">
        <f t="shared" si="16"/>
        <v>-15619354.519369943</v>
      </c>
      <c r="P121" s="40">
        <f t="shared" si="17"/>
        <v>104287088.87068598</v>
      </c>
      <c r="Q121" s="40">
        <f t="shared" si="20"/>
        <v>-76943.580557567999</v>
      </c>
      <c r="R121" s="40">
        <f t="shared" si="7"/>
        <v>101204717.54447311</v>
      </c>
    </row>
    <row r="122" spans="2:21" s="4" customFormat="1" ht="12.5">
      <c r="B122" s="34">
        <v>42185</v>
      </c>
      <c r="C122" s="54"/>
      <c r="D122" s="49"/>
      <c r="E122" s="36">
        <f t="shared" si="9"/>
        <v>52761312.382332362</v>
      </c>
      <c r="F122" s="42">
        <f t="shared" si="10"/>
        <v>141761312.38233215</v>
      </c>
      <c r="G122" s="43">
        <f t="shared" si="18"/>
        <v>141761312.38233212</v>
      </c>
      <c r="H122" s="46">
        <f t="shared" si="11"/>
        <v>590672.13492638397</v>
      </c>
      <c r="I122" s="44">
        <f t="shared" si="12"/>
        <v>-25989573.936760876</v>
      </c>
      <c r="J122" s="43">
        <f t="shared" si="13"/>
        <v>-22445541.127202585</v>
      </c>
      <c r="K122" s="43">
        <f t="shared" si="14"/>
        <v>119315771.25512953</v>
      </c>
      <c r="L122" s="38">
        <f t="shared" si="8"/>
        <v>115771738.44557127</v>
      </c>
      <c r="M122" s="39">
        <f t="shared" si="15"/>
        <v>76943.580557568013</v>
      </c>
      <c r="N122" s="44">
        <f t="shared" si="19"/>
        <v>-15080749.455466965</v>
      </c>
      <c r="O122" s="43">
        <f t="shared" si="16"/>
        <v>-15542410.938812373</v>
      </c>
      <c r="P122" s="40">
        <f t="shared" si="17"/>
        <v>103773360.31631716</v>
      </c>
      <c r="Q122" s="40">
        <f t="shared" si="20"/>
        <v>-76943.580557567999</v>
      </c>
      <c r="R122" s="40">
        <f t="shared" si="7"/>
        <v>100690988.9901043</v>
      </c>
      <c r="U122" s="51"/>
    </row>
    <row r="123" spans="2:21" s="4" customFormat="1" ht="12.5">
      <c r="B123" s="34">
        <v>42216</v>
      </c>
      <c r="C123" s="54"/>
      <c r="D123" s="49"/>
      <c r="E123" s="36">
        <f t="shared" si="9"/>
        <v>52761312.382332362</v>
      </c>
      <c r="F123" s="42">
        <f t="shared" si="10"/>
        <v>141761312.38233215</v>
      </c>
      <c r="G123" s="43">
        <f t="shared" si="18"/>
        <v>141761312.38233212</v>
      </c>
      <c r="H123" s="46">
        <f t="shared" si="11"/>
        <v>590672.13492638397</v>
      </c>
      <c r="I123" s="44">
        <f t="shared" si="12"/>
        <v>-26580246.071687259</v>
      </c>
      <c r="J123" s="43">
        <f t="shared" si="13"/>
        <v>-23036213.262128964</v>
      </c>
      <c r="K123" s="43">
        <f t="shared" si="14"/>
        <v>118725099.12020315</v>
      </c>
      <c r="L123" s="38">
        <f t="shared" si="8"/>
        <v>115181066.31064489</v>
      </c>
      <c r="M123" s="39">
        <f t="shared" si="15"/>
        <v>76943.580557568013</v>
      </c>
      <c r="N123" s="44">
        <f t="shared" si="19"/>
        <v>-15003805.874909397</v>
      </c>
      <c r="O123" s="43">
        <f t="shared" si="16"/>
        <v>-15465467.358254805</v>
      </c>
      <c r="P123" s="40">
        <f t="shared" si="17"/>
        <v>103259631.76194835</v>
      </c>
      <c r="Q123" s="40">
        <f t="shared" si="20"/>
        <v>-76943.580557567999</v>
      </c>
      <c r="R123" s="40">
        <f t="shared" si="7"/>
        <v>100177260.43573549</v>
      </c>
    </row>
    <row r="124" spans="2:21" s="4" customFormat="1" ht="12.5">
      <c r="B124" s="34">
        <v>42247</v>
      </c>
      <c r="C124" s="54"/>
      <c r="D124" s="49"/>
      <c r="E124" s="36">
        <f t="shared" si="9"/>
        <v>52761312.382332362</v>
      </c>
      <c r="F124" s="42">
        <f t="shared" si="10"/>
        <v>141761312.38233215</v>
      </c>
      <c r="G124" s="43">
        <f t="shared" si="18"/>
        <v>141761312.38233212</v>
      </c>
      <c r="H124" s="46">
        <f t="shared" si="11"/>
        <v>590672.13492638397</v>
      </c>
      <c r="I124" s="44">
        <f t="shared" si="12"/>
        <v>-27170918.206613641</v>
      </c>
      <c r="J124" s="43">
        <f t="shared" si="13"/>
        <v>-23626885.397055343</v>
      </c>
      <c r="K124" s="43">
        <f t="shared" si="14"/>
        <v>118134426.98527677</v>
      </c>
      <c r="L124" s="38">
        <f t="shared" si="8"/>
        <v>114590394.1757185</v>
      </c>
      <c r="M124" s="39">
        <f t="shared" si="15"/>
        <v>76943.580557568013</v>
      </c>
      <c r="N124" s="44">
        <f t="shared" si="19"/>
        <v>-14926862.294351829</v>
      </c>
      <c r="O124" s="43">
        <f t="shared" si="16"/>
        <v>-15388523.777697235</v>
      </c>
      <c r="P124" s="40">
        <f t="shared" si="17"/>
        <v>102745903.20757954</v>
      </c>
      <c r="Q124" s="40">
        <f t="shared" si="20"/>
        <v>-76943.580557567999</v>
      </c>
      <c r="R124" s="40">
        <f t="shared" si="7"/>
        <v>99663531.88136667</v>
      </c>
    </row>
    <row r="125" spans="2:21" s="4" customFormat="1" ht="12.5">
      <c r="B125" s="34">
        <v>42277</v>
      </c>
      <c r="C125" s="54"/>
      <c r="D125" s="49"/>
      <c r="E125" s="36">
        <f t="shared" si="9"/>
        <v>52761312.382332362</v>
      </c>
      <c r="F125" s="42">
        <f t="shared" si="10"/>
        <v>141761312.38233215</v>
      </c>
      <c r="G125" s="43">
        <f t="shared" si="18"/>
        <v>141761312.38233212</v>
      </c>
      <c r="H125" s="46">
        <f t="shared" si="11"/>
        <v>590672.13492638397</v>
      </c>
      <c r="I125" s="44">
        <f t="shared" si="12"/>
        <v>-27761590.341540024</v>
      </c>
      <c r="J125" s="43">
        <f t="shared" si="13"/>
        <v>-24217557.531981725</v>
      </c>
      <c r="K125" s="43">
        <f t="shared" si="14"/>
        <v>117543754.85035039</v>
      </c>
      <c r="L125" s="38">
        <f t="shared" si="8"/>
        <v>113999722.04079212</v>
      </c>
      <c r="M125" s="39">
        <f t="shared" si="15"/>
        <v>76943.580557568013</v>
      </c>
      <c r="N125" s="44">
        <f t="shared" si="19"/>
        <v>-14849918.713794261</v>
      </c>
      <c r="O125" s="43">
        <f t="shared" si="16"/>
        <v>-15311580.197139667</v>
      </c>
      <c r="P125" s="40">
        <f t="shared" si="17"/>
        <v>102232174.65321073</v>
      </c>
      <c r="Q125" s="40">
        <f t="shared" si="20"/>
        <v>-76943.580557567999</v>
      </c>
      <c r="R125" s="40">
        <f t="shared" si="7"/>
        <v>99149803.326997861</v>
      </c>
    </row>
    <row r="126" spans="2:21" s="4" customFormat="1" ht="12.5">
      <c r="B126" s="34">
        <v>42308</v>
      </c>
      <c r="C126" s="54"/>
      <c r="D126" s="49"/>
      <c r="E126" s="36">
        <f t="shared" si="9"/>
        <v>52761312.382332362</v>
      </c>
      <c r="F126" s="42">
        <f t="shared" si="10"/>
        <v>141761312.38233215</v>
      </c>
      <c r="G126" s="43">
        <f t="shared" si="18"/>
        <v>141761312.38233212</v>
      </c>
      <c r="H126" s="46">
        <f t="shared" si="11"/>
        <v>590672.13492638397</v>
      </c>
      <c r="I126" s="44">
        <f t="shared" si="12"/>
        <v>-28352262.476466406</v>
      </c>
      <c r="J126" s="43">
        <f t="shared" si="13"/>
        <v>-24808229.666908104</v>
      </c>
      <c r="K126" s="43">
        <f t="shared" si="14"/>
        <v>116953082.71542402</v>
      </c>
      <c r="L126" s="38">
        <f t="shared" si="8"/>
        <v>113409049.90586574</v>
      </c>
      <c r="M126" s="39">
        <f t="shared" si="15"/>
        <v>76943.580557568013</v>
      </c>
      <c r="N126" s="44">
        <f t="shared" si="19"/>
        <v>-14772975.133236693</v>
      </c>
      <c r="O126" s="43">
        <f t="shared" si="16"/>
        <v>-15234636.616582097</v>
      </c>
      <c r="P126" s="40">
        <f t="shared" si="17"/>
        <v>101718446.09884192</v>
      </c>
      <c r="Q126" s="40">
        <f t="shared" si="20"/>
        <v>-76943.580557567999</v>
      </c>
      <c r="R126" s="40">
        <f t="shared" si="7"/>
        <v>98636074.772629052</v>
      </c>
    </row>
    <row r="127" spans="2:21" s="4" customFormat="1" ht="12.5">
      <c r="B127" s="34">
        <v>42338</v>
      </c>
      <c r="C127" s="54"/>
      <c r="D127" s="49"/>
      <c r="E127" s="36">
        <f t="shared" si="9"/>
        <v>52761312.382332362</v>
      </c>
      <c r="F127" s="42">
        <f t="shared" si="10"/>
        <v>141761312.38233215</v>
      </c>
      <c r="G127" s="43">
        <f t="shared" si="18"/>
        <v>141761312.38233212</v>
      </c>
      <c r="H127" s="46">
        <f t="shared" si="11"/>
        <v>590672.13492638397</v>
      </c>
      <c r="I127" s="44">
        <f t="shared" si="12"/>
        <v>-28942934.611392789</v>
      </c>
      <c r="J127" s="43">
        <f t="shared" si="13"/>
        <v>-25398901.801834494</v>
      </c>
      <c r="K127" s="43">
        <f t="shared" si="14"/>
        <v>116362410.58049762</v>
      </c>
      <c r="L127" s="38">
        <f t="shared" si="8"/>
        <v>112818377.77093935</v>
      </c>
      <c r="M127" s="39">
        <f t="shared" si="15"/>
        <v>76943.580557568013</v>
      </c>
      <c r="N127" s="44">
        <f t="shared" si="19"/>
        <v>-14696031.552679125</v>
      </c>
      <c r="O127" s="43">
        <f t="shared" si="16"/>
        <v>-15157693.036024535</v>
      </c>
      <c r="P127" s="40">
        <f t="shared" si="17"/>
        <v>101204717.54447308</v>
      </c>
      <c r="Q127" s="40">
        <f t="shared" si="20"/>
        <v>-76943.580557567999</v>
      </c>
      <c r="R127" s="40">
        <f t="shared" si="7"/>
        <v>98122346.218260229</v>
      </c>
    </row>
    <row r="128" spans="2:21" s="4" customFormat="1" ht="12.5">
      <c r="B128" s="34">
        <v>42369</v>
      </c>
      <c r="C128" s="54"/>
      <c r="D128" s="49"/>
      <c r="E128" s="36">
        <f t="shared" si="9"/>
        <v>52761312.382332362</v>
      </c>
      <c r="F128" s="42">
        <f t="shared" si="10"/>
        <v>141761312.38233215</v>
      </c>
      <c r="G128" s="43">
        <f t="shared" si="18"/>
        <v>141761312.38233212</v>
      </c>
      <c r="H128" s="46">
        <f t="shared" si="11"/>
        <v>590672.13492638397</v>
      </c>
      <c r="I128" s="44">
        <f t="shared" si="12"/>
        <v>-29533606.746319171</v>
      </c>
      <c r="J128" s="43">
        <f t="shared" si="13"/>
        <v>-25989573.936760876</v>
      </c>
      <c r="K128" s="43">
        <f t="shared" si="14"/>
        <v>115771738.44557124</v>
      </c>
      <c r="L128" s="38">
        <f t="shared" si="8"/>
        <v>112227705.63601297</v>
      </c>
      <c r="M128" s="39">
        <f t="shared" si="15"/>
        <v>76943.580557568013</v>
      </c>
      <c r="N128" s="44">
        <f t="shared" si="19"/>
        <v>-14619087.972121557</v>
      </c>
      <c r="O128" s="43">
        <f t="shared" si="16"/>
        <v>-15080749.455466965</v>
      </c>
      <c r="P128" s="40">
        <f t="shared" si="17"/>
        <v>100690988.99010427</v>
      </c>
      <c r="Q128" s="40">
        <f t="shared" si="20"/>
        <v>-76943.580557567999</v>
      </c>
      <c r="R128" s="40">
        <f t="shared" si="7"/>
        <v>97608617.66389142</v>
      </c>
    </row>
    <row r="129" spans="2:18" s="4" customFormat="1" ht="12.5">
      <c r="B129" s="34">
        <v>42400</v>
      </c>
      <c r="C129" s="54"/>
      <c r="D129" s="49"/>
      <c r="E129" s="36">
        <f t="shared" si="9"/>
        <v>52761312.382332362</v>
      </c>
      <c r="F129" s="42">
        <f t="shared" si="10"/>
        <v>141761312.38233215</v>
      </c>
      <c r="G129" s="43">
        <f t="shared" si="18"/>
        <v>141761312.38233212</v>
      </c>
      <c r="H129" s="46">
        <f t="shared" si="11"/>
        <v>590672.13492638397</v>
      </c>
      <c r="I129" s="44">
        <f t="shared" si="12"/>
        <v>-30124278.881245553</v>
      </c>
      <c r="J129" s="43">
        <f t="shared" si="13"/>
        <v>-26580246.071687263</v>
      </c>
      <c r="K129" s="43">
        <f t="shared" si="14"/>
        <v>115181066.31064485</v>
      </c>
      <c r="L129" s="38">
        <f t="shared" si="8"/>
        <v>111637033.50108659</v>
      </c>
      <c r="M129" s="39">
        <f t="shared" si="15"/>
        <v>76943.580557568013</v>
      </c>
      <c r="N129" s="44">
        <f t="shared" si="19"/>
        <v>-14542144.391563989</v>
      </c>
      <c r="O129" s="43">
        <f t="shared" si="16"/>
        <v>-15003805.874909399</v>
      </c>
      <c r="P129" s="40">
        <f t="shared" si="17"/>
        <v>100177260.43573545</v>
      </c>
      <c r="Q129" s="40">
        <f t="shared" si="20"/>
        <v>-76943.580557567999</v>
      </c>
      <c r="R129" s="40">
        <f t="shared" si="7"/>
        <v>97094889.109522611</v>
      </c>
    </row>
    <row r="130" spans="2:18" s="4" customFormat="1" ht="12.5">
      <c r="B130" s="34">
        <v>42428</v>
      </c>
      <c r="C130" s="54"/>
      <c r="D130" s="49"/>
      <c r="E130" s="36">
        <f t="shared" si="9"/>
        <v>52761312.382332362</v>
      </c>
      <c r="F130" s="42">
        <f t="shared" si="10"/>
        <v>141761312.38233215</v>
      </c>
      <c r="G130" s="43">
        <f t="shared" si="18"/>
        <v>141761312.38233212</v>
      </c>
      <c r="H130" s="46">
        <f t="shared" si="11"/>
        <v>590672.13492638397</v>
      </c>
      <c r="I130" s="44">
        <f t="shared" si="12"/>
        <v>-30714951.016171936</v>
      </c>
      <c r="J130" s="43">
        <f t="shared" si="13"/>
        <v>-27170918.206613645</v>
      </c>
      <c r="K130" s="43">
        <f t="shared" si="14"/>
        <v>114590394.17571847</v>
      </c>
      <c r="L130" s="38">
        <f t="shared" si="8"/>
        <v>111046361.36616021</v>
      </c>
      <c r="M130" s="39">
        <f t="shared" si="15"/>
        <v>76943.580557568013</v>
      </c>
      <c r="N130" s="44">
        <f t="shared" si="19"/>
        <v>-14465200.811006421</v>
      </c>
      <c r="O130" s="43">
        <f t="shared" si="16"/>
        <v>-14926862.294351829</v>
      </c>
      <c r="P130" s="40">
        <f t="shared" si="17"/>
        <v>99663531.88136664</v>
      </c>
      <c r="Q130" s="40">
        <f t="shared" si="20"/>
        <v>-76943.580557567999</v>
      </c>
      <c r="R130" s="40">
        <f t="shared" si="7"/>
        <v>96581160.555153787</v>
      </c>
    </row>
    <row r="131" spans="2:18" s="4" customFormat="1" ht="12.5">
      <c r="B131" s="34">
        <v>42460</v>
      </c>
      <c r="C131" s="54"/>
      <c r="D131" s="49"/>
      <c r="E131" s="36">
        <f t="shared" si="9"/>
        <v>52761312.382332362</v>
      </c>
      <c r="F131" s="42">
        <f t="shared" si="10"/>
        <v>141761312.38233215</v>
      </c>
      <c r="G131" s="43">
        <f t="shared" si="18"/>
        <v>141761312.38233212</v>
      </c>
      <c r="H131" s="46">
        <f t="shared" si="11"/>
        <v>590672.13492638397</v>
      </c>
      <c r="I131" s="44">
        <f t="shared" si="12"/>
        <v>-31305623.151098318</v>
      </c>
      <c r="J131" s="43">
        <f t="shared" si="13"/>
        <v>-27761590.341540024</v>
      </c>
      <c r="K131" s="43">
        <f t="shared" si="14"/>
        <v>113999722.04079209</v>
      </c>
      <c r="L131" s="38">
        <f t="shared" si="8"/>
        <v>110455689.23123384</v>
      </c>
      <c r="M131" s="39">
        <f t="shared" si="15"/>
        <v>76943.580557568013</v>
      </c>
      <c r="N131" s="44">
        <f t="shared" si="19"/>
        <v>-14388257.230448853</v>
      </c>
      <c r="O131" s="43">
        <f t="shared" si="16"/>
        <v>-14849918.713794261</v>
      </c>
      <c r="P131" s="40">
        <f t="shared" si="17"/>
        <v>99149803.326997831</v>
      </c>
      <c r="Q131" s="40">
        <f t="shared" si="20"/>
        <v>-76943.580557567999</v>
      </c>
      <c r="R131" s="40">
        <f t="shared" si="7"/>
        <v>96067432.000784978</v>
      </c>
    </row>
    <row r="132" spans="2:18" s="4" customFormat="1" ht="12.5">
      <c r="B132" s="34">
        <v>42490</v>
      </c>
      <c r="C132" s="54"/>
      <c r="D132" s="49"/>
      <c r="E132" s="36">
        <f t="shared" si="9"/>
        <v>52761312.382332362</v>
      </c>
      <c r="F132" s="42">
        <f t="shared" si="10"/>
        <v>141761312.38233215</v>
      </c>
      <c r="G132" s="43">
        <f t="shared" si="18"/>
        <v>141761312.38233212</v>
      </c>
      <c r="H132" s="46">
        <f t="shared" si="11"/>
        <v>590672.13492638397</v>
      </c>
      <c r="I132" s="44">
        <f t="shared" si="12"/>
        <v>-31896295.286024701</v>
      </c>
      <c r="J132" s="43">
        <f t="shared" si="13"/>
        <v>-28352262.476466406</v>
      </c>
      <c r="K132" s="43">
        <f t="shared" si="14"/>
        <v>113409049.90586571</v>
      </c>
      <c r="L132" s="38">
        <f t="shared" si="8"/>
        <v>109865017.09630744</v>
      </c>
      <c r="M132" s="39">
        <f t="shared" si="15"/>
        <v>76943.580557568013</v>
      </c>
      <c r="N132" s="44">
        <f t="shared" si="19"/>
        <v>-14311313.649891285</v>
      </c>
      <c r="O132" s="43">
        <f t="shared" si="16"/>
        <v>-14772975.133236693</v>
      </c>
      <c r="P132" s="40">
        <f t="shared" si="17"/>
        <v>98636074.772629023</v>
      </c>
      <c r="Q132" s="40">
        <f t="shared" si="20"/>
        <v>-76943.580557567999</v>
      </c>
      <c r="R132" s="40">
        <f t="shared" ref="R132:R195" si="21">F132+I132+N132</f>
        <v>95553703.446416155</v>
      </c>
    </row>
    <row r="133" spans="2:18" s="4" customFormat="1" ht="12.5">
      <c r="B133" s="34">
        <v>42521</v>
      </c>
      <c r="C133" s="54"/>
      <c r="D133" s="49"/>
      <c r="E133" s="36">
        <f t="shared" si="9"/>
        <v>52761312.382332362</v>
      </c>
      <c r="F133" s="42">
        <f t="shared" si="10"/>
        <v>141761312.38233215</v>
      </c>
      <c r="G133" s="43">
        <f t="shared" si="18"/>
        <v>141761312.38233212</v>
      </c>
      <c r="H133" s="46">
        <f t="shared" si="11"/>
        <v>590672.13492638397</v>
      </c>
      <c r="I133" s="44">
        <f t="shared" si="12"/>
        <v>-32486967.420951083</v>
      </c>
      <c r="J133" s="43">
        <f t="shared" si="13"/>
        <v>-28942934.611392792</v>
      </c>
      <c r="K133" s="43">
        <f t="shared" si="14"/>
        <v>112818377.77093932</v>
      </c>
      <c r="L133" s="38">
        <f t="shared" si="8"/>
        <v>109274344.96138106</v>
      </c>
      <c r="M133" s="39">
        <f t="shared" si="15"/>
        <v>76943.580557568013</v>
      </c>
      <c r="N133" s="44">
        <f t="shared" si="19"/>
        <v>-14234370.069333717</v>
      </c>
      <c r="O133" s="43">
        <f t="shared" si="16"/>
        <v>-14696031.552679123</v>
      </c>
      <c r="P133" s="40">
        <f t="shared" si="17"/>
        <v>98122346.218260199</v>
      </c>
      <c r="Q133" s="40">
        <f t="shared" si="20"/>
        <v>-76943.580557567999</v>
      </c>
      <c r="R133" s="40">
        <f t="shared" si="21"/>
        <v>95039974.892047346</v>
      </c>
    </row>
    <row r="134" spans="2:18" s="4" customFormat="1" ht="12.5">
      <c r="B134" s="34">
        <v>42551</v>
      </c>
      <c r="C134" s="54"/>
      <c r="D134" s="49"/>
      <c r="E134" s="36">
        <f t="shared" si="9"/>
        <v>52761312.382332362</v>
      </c>
      <c r="F134" s="42">
        <f t="shared" si="10"/>
        <v>141761312.38233215</v>
      </c>
      <c r="G134" s="43">
        <f t="shared" si="18"/>
        <v>141761312.38233212</v>
      </c>
      <c r="H134" s="46">
        <f t="shared" si="11"/>
        <v>590672.13492638397</v>
      </c>
      <c r="I134" s="44">
        <f t="shared" si="12"/>
        <v>-33077639.555877466</v>
      </c>
      <c r="J134" s="43">
        <f t="shared" si="13"/>
        <v>-29533606.746319171</v>
      </c>
      <c r="K134" s="43">
        <f t="shared" si="14"/>
        <v>112227705.63601294</v>
      </c>
      <c r="L134" s="38">
        <f t="shared" si="8"/>
        <v>108683672.82645468</v>
      </c>
      <c r="M134" s="39">
        <f t="shared" si="15"/>
        <v>76943.580557568013</v>
      </c>
      <c r="N134" s="44">
        <f t="shared" si="19"/>
        <v>-14157426.488776149</v>
      </c>
      <c r="O134" s="43">
        <f t="shared" si="16"/>
        <v>-14619087.972121559</v>
      </c>
      <c r="P134" s="40">
        <f t="shared" si="17"/>
        <v>97608617.663891375</v>
      </c>
      <c r="Q134" s="40">
        <f t="shared" si="20"/>
        <v>-76943.580557567999</v>
      </c>
      <c r="R134" s="40">
        <f t="shared" si="21"/>
        <v>94526246.337678537</v>
      </c>
    </row>
    <row r="135" spans="2:18" s="4" customFormat="1" ht="12.5">
      <c r="B135" s="34">
        <v>42582</v>
      </c>
      <c r="C135" s="54"/>
      <c r="D135" s="49"/>
      <c r="E135" s="36">
        <f t="shared" si="9"/>
        <v>52761312.382332362</v>
      </c>
      <c r="F135" s="42">
        <f t="shared" si="10"/>
        <v>141761312.38233215</v>
      </c>
      <c r="G135" s="43">
        <f t="shared" si="18"/>
        <v>141761312.38233212</v>
      </c>
      <c r="H135" s="46">
        <f t="shared" si="11"/>
        <v>590672.13492638397</v>
      </c>
      <c r="I135" s="44">
        <f t="shared" si="12"/>
        <v>-33668311.690803848</v>
      </c>
      <c r="J135" s="43">
        <f t="shared" si="13"/>
        <v>-30124278.88124555</v>
      </c>
      <c r="K135" s="43">
        <f t="shared" si="14"/>
        <v>111637033.50108656</v>
      </c>
      <c r="L135" s="38">
        <f t="shared" si="8"/>
        <v>108093000.69152829</v>
      </c>
      <c r="M135" s="39">
        <f t="shared" si="15"/>
        <v>76943.580557568013</v>
      </c>
      <c r="N135" s="44">
        <f t="shared" si="19"/>
        <v>-14080482.908218581</v>
      </c>
      <c r="O135" s="43">
        <f t="shared" si="16"/>
        <v>-14542144.391563989</v>
      </c>
      <c r="P135" s="40">
        <f t="shared" si="17"/>
        <v>97094889.109522581</v>
      </c>
      <c r="Q135" s="40">
        <f t="shared" si="20"/>
        <v>-76943.580557567999</v>
      </c>
      <c r="R135" s="40">
        <f t="shared" si="21"/>
        <v>94012517.783309713</v>
      </c>
    </row>
    <row r="136" spans="2:18" s="4" customFormat="1" ht="12.5">
      <c r="B136" s="34">
        <v>42613</v>
      </c>
      <c r="C136" s="54"/>
      <c r="D136" s="49"/>
      <c r="E136" s="36">
        <f t="shared" si="9"/>
        <v>52761312.382332362</v>
      </c>
      <c r="F136" s="42">
        <f t="shared" si="10"/>
        <v>141761312.38233215</v>
      </c>
      <c r="G136" s="43">
        <f t="shared" si="18"/>
        <v>141761312.38233212</v>
      </c>
      <c r="H136" s="46">
        <f t="shared" si="11"/>
        <v>590672.13492638397</v>
      </c>
      <c r="I136" s="44">
        <f t="shared" si="12"/>
        <v>-34258983.825730234</v>
      </c>
      <c r="J136" s="43">
        <f t="shared" si="13"/>
        <v>-30714951.016171932</v>
      </c>
      <c r="K136" s="43">
        <f t="shared" si="14"/>
        <v>111046361.36616018</v>
      </c>
      <c r="L136" s="38">
        <f t="shared" si="8"/>
        <v>107502328.55660191</v>
      </c>
      <c r="M136" s="39">
        <f t="shared" si="15"/>
        <v>76943.580557568013</v>
      </c>
      <c r="N136" s="44">
        <f t="shared" si="19"/>
        <v>-14003539.327661013</v>
      </c>
      <c r="O136" s="43">
        <f t="shared" si="16"/>
        <v>-14465200.811006425</v>
      </c>
      <c r="P136" s="40">
        <f t="shared" si="17"/>
        <v>96581160.555153757</v>
      </c>
      <c r="Q136" s="40">
        <f t="shared" si="20"/>
        <v>-76943.580557567999</v>
      </c>
      <c r="R136" s="40">
        <f t="shared" si="21"/>
        <v>93498789.228940904</v>
      </c>
    </row>
    <row r="137" spans="2:18" s="4" customFormat="1" ht="12.5">
      <c r="B137" s="34">
        <v>42643</v>
      </c>
      <c r="C137" s="54"/>
      <c r="D137" s="49"/>
      <c r="E137" s="36">
        <f t="shared" si="9"/>
        <v>52761312.382332362</v>
      </c>
      <c r="F137" s="42">
        <f t="shared" si="10"/>
        <v>141761312.38233215</v>
      </c>
      <c r="G137" s="43">
        <f t="shared" si="18"/>
        <v>141761312.38233212</v>
      </c>
      <c r="H137" s="46">
        <f t="shared" si="11"/>
        <v>590672.13492638397</v>
      </c>
      <c r="I137" s="44">
        <f t="shared" si="12"/>
        <v>-34849655.960656621</v>
      </c>
      <c r="J137" s="43">
        <f t="shared" si="13"/>
        <v>-31305623.151098315</v>
      </c>
      <c r="K137" s="43">
        <f t="shared" si="14"/>
        <v>110455689.23123381</v>
      </c>
      <c r="L137" s="38">
        <f t="shared" si="8"/>
        <v>106911656.42167553</v>
      </c>
      <c r="M137" s="39">
        <f t="shared" si="15"/>
        <v>76943.580557568013</v>
      </c>
      <c r="N137" s="44">
        <f t="shared" si="19"/>
        <v>-13926595.747103445</v>
      </c>
      <c r="O137" s="43">
        <f t="shared" si="16"/>
        <v>-14388257.230448851</v>
      </c>
      <c r="P137" s="40">
        <f t="shared" si="17"/>
        <v>96067432.000784948</v>
      </c>
      <c r="Q137" s="40">
        <f t="shared" si="20"/>
        <v>-76943.580557567999</v>
      </c>
      <c r="R137" s="40">
        <f t="shared" si="21"/>
        <v>92985060.67457208</v>
      </c>
    </row>
    <row r="138" spans="2:18" s="4" customFormat="1" ht="12.5">
      <c r="B138" s="34">
        <v>42674</v>
      </c>
      <c r="C138" s="54"/>
      <c r="D138" s="49"/>
      <c r="E138" s="36">
        <f t="shared" si="9"/>
        <v>52761312.382332362</v>
      </c>
      <c r="F138" s="42">
        <f t="shared" si="10"/>
        <v>141761312.38233215</v>
      </c>
      <c r="G138" s="43">
        <f t="shared" si="18"/>
        <v>141761312.38233212</v>
      </c>
      <c r="H138" s="46">
        <f t="shared" si="11"/>
        <v>590672.13492638397</v>
      </c>
      <c r="I138" s="44">
        <f t="shared" si="12"/>
        <v>-35440328.095583007</v>
      </c>
      <c r="J138" s="43">
        <f t="shared" si="13"/>
        <v>-31896295.286024701</v>
      </c>
      <c r="K138" s="43">
        <f t="shared" si="14"/>
        <v>109865017.09630741</v>
      </c>
      <c r="L138" s="38">
        <f t="shared" si="8"/>
        <v>106320984.28674914</v>
      </c>
      <c r="M138" s="39">
        <f t="shared" si="15"/>
        <v>76943.580557568013</v>
      </c>
      <c r="N138" s="44">
        <f t="shared" si="19"/>
        <v>-13849652.166545877</v>
      </c>
      <c r="O138" s="43">
        <f t="shared" si="16"/>
        <v>-14311313.649891285</v>
      </c>
      <c r="P138" s="40">
        <f t="shared" si="17"/>
        <v>95553703.446416125</v>
      </c>
      <c r="Q138" s="40">
        <f t="shared" si="20"/>
        <v>-76943.580557567999</v>
      </c>
      <c r="R138" s="40">
        <f t="shared" si="21"/>
        <v>92471332.120203257</v>
      </c>
    </row>
    <row r="139" spans="2:18" s="4" customFormat="1" ht="12.5">
      <c r="B139" s="34">
        <v>42704</v>
      </c>
      <c r="C139" s="54"/>
      <c r="D139" s="49"/>
      <c r="E139" s="36">
        <f t="shared" si="9"/>
        <v>52761312.382332362</v>
      </c>
      <c r="F139" s="42">
        <f t="shared" si="10"/>
        <v>141761312.38233215</v>
      </c>
      <c r="G139" s="43">
        <f t="shared" si="18"/>
        <v>141761312.38233212</v>
      </c>
      <c r="H139" s="46">
        <f t="shared" si="11"/>
        <v>590672.13492638397</v>
      </c>
      <c r="I139" s="44">
        <f t="shared" si="12"/>
        <v>-36031000.230509393</v>
      </c>
      <c r="J139" s="43">
        <f t="shared" si="13"/>
        <v>-32486967.420951087</v>
      </c>
      <c r="K139" s="43">
        <f t="shared" si="14"/>
        <v>109274344.96138103</v>
      </c>
      <c r="L139" s="38">
        <f t="shared" si="8"/>
        <v>105730312.15182275</v>
      </c>
      <c r="M139" s="39">
        <f t="shared" si="15"/>
        <v>76943.580557568013</v>
      </c>
      <c r="N139" s="44">
        <f t="shared" si="19"/>
        <v>-13772708.585988309</v>
      </c>
      <c r="O139" s="43">
        <f t="shared" si="16"/>
        <v>-14234370.069333717</v>
      </c>
      <c r="P139" s="40">
        <f t="shared" si="17"/>
        <v>95039974.892047316</v>
      </c>
      <c r="Q139" s="40">
        <f t="shared" si="20"/>
        <v>-76943.580557567999</v>
      </c>
      <c r="R139" s="40">
        <f t="shared" si="21"/>
        <v>91957603.565834433</v>
      </c>
    </row>
    <row r="140" spans="2:18" s="4" customFormat="1" ht="12.5">
      <c r="B140" s="34">
        <v>42735</v>
      </c>
      <c r="C140" s="54"/>
      <c r="D140" s="49"/>
      <c r="E140" s="36">
        <f t="shared" si="9"/>
        <v>52761312.382332362</v>
      </c>
      <c r="F140" s="42">
        <f t="shared" si="10"/>
        <v>141761312.38233215</v>
      </c>
      <c r="G140" s="43">
        <f t="shared" si="18"/>
        <v>141761312.38233212</v>
      </c>
      <c r="H140" s="46">
        <f t="shared" si="11"/>
        <v>590672.13492638397</v>
      </c>
      <c r="I140" s="44">
        <f t="shared" si="12"/>
        <v>-36621672.365435779</v>
      </c>
      <c r="J140" s="43">
        <f t="shared" si="13"/>
        <v>-33077639.555877477</v>
      </c>
      <c r="K140" s="43">
        <f t="shared" si="14"/>
        <v>108683672.82645464</v>
      </c>
      <c r="L140" s="38">
        <f t="shared" ref="L140:L203" si="22">F140+I140</f>
        <v>105139640.01689637</v>
      </c>
      <c r="M140" s="39">
        <f t="shared" si="15"/>
        <v>76943.580557568013</v>
      </c>
      <c r="N140" s="44">
        <f t="shared" si="19"/>
        <v>-13695765.005430741</v>
      </c>
      <c r="O140" s="43">
        <f t="shared" si="16"/>
        <v>-14157426.488776147</v>
      </c>
      <c r="P140" s="40">
        <f t="shared" si="17"/>
        <v>94526246.337678492</v>
      </c>
      <c r="Q140" s="40">
        <f t="shared" si="20"/>
        <v>-76943.580557567999</v>
      </c>
      <c r="R140" s="40">
        <f t="shared" si="21"/>
        <v>91443875.011465624</v>
      </c>
    </row>
    <row r="141" spans="2:18" s="4" customFormat="1" ht="12.5">
      <c r="B141" s="34">
        <v>42766</v>
      </c>
      <c r="C141" s="54"/>
      <c r="D141" s="49"/>
      <c r="E141" s="36">
        <f t="shared" ref="E141:E204" si="23">D141+E140</f>
        <v>52761312.382332362</v>
      </c>
      <c r="F141" s="42">
        <f t="shared" ref="F141:F204" si="24">F140+D141</f>
        <v>141761312.38233215</v>
      </c>
      <c r="G141" s="43">
        <f t="shared" si="18"/>
        <v>141761312.38233212</v>
      </c>
      <c r="H141" s="46">
        <f t="shared" si="11"/>
        <v>590672.13492638397</v>
      </c>
      <c r="I141" s="44">
        <f t="shared" si="12"/>
        <v>-37212344.500362165</v>
      </c>
      <c r="J141" s="43">
        <f t="shared" si="13"/>
        <v>-33668311.690803856</v>
      </c>
      <c r="K141" s="43">
        <f t="shared" si="14"/>
        <v>108093000.69152826</v>
      </c>
      <c r="L141" s="38">
        <f t="shared" si="22"/>
        <v>104548967.88196999</v>
      </c>
      <c r="M141" s="39">
        <f t="shared" si="15"/>
        <v>76943.580557568013</v>
      </c>
      <c r="N141" s="44">
        <f t="shared" si="19"/>
        <v>-13618821.424873173</v>
      </c>
      <c r="O141" s="43">
        <f t="shared" si="16"/>
        <v>-14080482.908218579</v>
      </c>
      <c r="P141" s="40">
        <f t="shared" si="17"/>
        <v>94012517.783309683</v>
      </c>
      <c r="Q141" s="40">
        <f t="shared" si="20"/>
        <v>-76943.580557567999</v>
      </c>
      <c r="R141" s="40">
        <f t="shared" si="21"/>
        <v>90930146.457096815</v>
      </c>
    </row>
    <row r="142" spans="2:18" s="4" customFormat="1" ht="12.75" customHeight="1">
      <c r="B142" s="34">
        <v>42794</v>
      </c>
      <c r="C142" s="54"/>
      <c r="D142" s="49"/>
      <c r="E142" s="36">
        <f t="shared" si="23"/>
        <v>52761312.382332362</v>
      </c>
      <c r="F142" s="42">
        <f t="shared" si="24"/>
        <v>141761312.38233215</v>
      </c>
      <c r="G142" s="43">
        <f t="shared" si="18"/>
        <v>141761312.38233212</v>
      </c>
      <c r="H142" s="46">
        <f t="shared" si="11"/>
        <v>590672.13492638397</v>
      </c>
      <c r="I142" s="44">
        <f t="shared" si="12"/>
        <v>-37803016.635288551</v>
      </c>
      <c r="J142" s="43">
        <f t="shared" si="13"/>
        <v>-34258983.825730242</v>
      </c>
      <c r="K142" s="43">
        <f t="shared" si="14"/>
        <v>107502328.55660188</v>
      </c>
      <c r="L142" s="38">
        <f t="shared" si="22"/>
        <v>103958295.74704359</v>
      </c>
      <c r="M142" s="39">
        <f t="shared" si="15"/>
        <v>76943.580557568013</v>
      </c>
      <c r="N142" s="44">
        <f t="shared" si="19"/>
        <v>-13541877.844315605</v>
      </c>
      <c r="O142" s="43">
        <f t="shared" si="16"/>
        <v>-14003539.327661013</v>
      </c>
      <c r="P142" s="40">
        <f t="shared" si="17"/>
        <v>93498789.228940874</v>
      </c>
      <c r="Q142" s="40">
        <f t="shared" si="20"/>
        <v>-76943.580557567999</v>
      </c>
      <c r="R142" s="40">
        <f t="shared" si="21"/>
        <v>90416417.902727991</v>
      </c>
    </row>
    <row r="143" spans="2:18" s="4" customFormat="1" ht="12.75" customHeight="1">
      <c r="B143" s="34">
        <v>42825</v>
      </c>
      <c r="C143" s="54"/>
      <c r="D143" s="49"/>
      <c r="E143" s="36">
        <f t="shared" si="23"/>
        <v>52761312.382332362</v>
      </c>
      <c r="F143" s="42">
        <f t="shared" si="24"/>
        <v>141761312.38233215</v>
      </c>
      <c r="G143" s="43">
        <f t="shared" si="18"/>
        <v>141761312.38233212</v>
      </c>
      <c r="H143" s="46">
        <f t="shared" ref="H143:H206" si="25">F142/240</f>
        <v>590672.13492638397</v>
      </c>
      <c r="I143" s="44">
        <f t="shared" ref="I143:I206" si="26">I142-H143</f>
        <v>-38393688.770214938</v>
      </c>
      <c r="J143" s="43">
        <f t="shared" ref="J143:J206" si="27">(I131+I143+SUM(I132:I142)*2)/24</f>
        <v>-34849655.960656621</v>
      </c>
      <c r="K143" s="43">
        <f t="shared" ref="K143:K206" si="28">G143+J143</f>
        <v>106911656.4216755</v>
      </c>
      <c r="L143" s="38">
        <f t="shared" si="22"/>
        <v>103367623.6121172</v>
      </c>
      <c r="M143" s="39">
        <f t="shared" ref="M143:M206" si="29">(E143/240*0.35)</f>
        <v>76943.580557568013</v>
      </c>
      <c r="N143" s="44">
        <f t="shared" si="19"/>
        <v>-13464934.263758037</v>
      </c>
      <c r="O143" s="43">
        <f t="shared" ref="O143:O206" si="30">(N131+N143+SUM(N132:N142)*2)/24</f>
        <v>-13926595.747103447</v>
      </c>
      <c r="P143" s="40">
        <f t="shared" ref="P143:P206" si="31">O143+K143</f>
        <v>92985060.674572051</v>
      </c>
      <c r="Q143" s="40">
        <f t="shared" si="20"/>
        <v>-76943.580557567999</v>
      </c>
      <c r="R143" s="40">
        <f t="shared" si="21"/>
        <v>89902689.348359168</v>
      </c>
    </row>
    <row r="144" spans="2:18" s="4" customFormat="1" ht="12.5">
      <c r="B144" s="34">
        <v>42855</v>
      </c>
      <c r="C144" s="54"/>
      <c r="D144" s="49"/>
      <c r="E144" s="36">
        <f t="shared" si="23"/>
        <v>52761312.382332362</v>
      </c>
      <c r="F144" s="42">
        <f t="shared" si="24"/>
        <v>141761312.38233215</v>
      </c>
      <c r="G144" s="43">
        <f t="shared" si="18"/>
        <v>141761312.38233212</v>
      </c>
      <c r="H144" s="46">
        <f t="shared" si="25"/>
        <v>590672.13492638397</v>
      </c>
      <c r="I144" s="44">
        <f t="shared" si="26"/>
        <v>-38984360.905141324</v>
      </c>
      <c r="J144" s="43">
        <f t="shared" si="27"/>
        <v>-35440328.095583007</v>
      </c>
      <c r="K144" s="43">
        <f t="shared" si="28"/>
        <v>106320984.28674911</v>
      </c>
      <c r="L144" s="38">
        <f t="shared" si="22"/>
        <v>102776951.47719082</v>
      </c>
      <c r="M144" s="39">
        <f t="shared" si="29"/>
        <v>76943.580557568013</v>
      </c>
      <c r="N144" s="44">
        <f t="shared" si="19"/>
        <v>-13387990.683200469</v>
      </c>
      <c r="O144" s="43">
        <f t="shared" si="30"/>
        <v>-13849652.166545877</v>
      </c>
      <c r="P144" s="40">
        <f t="shared" si="31"/>
        <v>92471332.120203227</v>
      </c>
      <c r="Q144" s="40">
        <f t="shared" si="20"/>
        <v>-76943.580557567999</v>
      </c>
      <c r="R144" s="40">
        <f t="shared" si="21"/>
        <v>89388960.793990359</v>
      </c>
    </row>
    <row r="145" spans="2:18" s="4" customFormat="1" ht="12.5">
      <c r="B145" s="34">
        <v>42886</v>
      </c>
      <c r="C145" s="54"/>
      <c r="D145" s="49"/>
      <c r="E145" s="36">
        <f t="shared" si="23"/>
        <v>52761312.382332362</v>
      </c>
      <c r="F145" s="42">
        <f t="shared" si="24"/>
        <v>141761312.38233215</v>
      </c>
      <c r="G145" s="43">
        <f t="shared" si="18"/>
        <v>141761312.38233212</v>
      </c>
      <c r="H145" s="46">
        <f t="shared" si="25"/>
        <v>590672.13492638397</v>
      </c>
      <c r="I145" s="44">
        <f t="shared" si="26"/>
        <v>-39575033.04006771</v>
      </c>
      <c r="J145" s="43">
        <f t="shared" si="27"/>
        <v>-36031000.230509393</v>
      </c>
      <c r="K145" s="43">
        <f t="shared" si="28"/>
        <v>105730312.15182272</v>
      </c>
      <c r="L145" s="38">
        <f t="shared" si="22"/>
        <v>102186279.34226444</v>
      </c>
      <c r="M145" s="39">
        <f t="shared" si="29"/>
        <v>76943.580557568013</v>
      </c>
      <c r="N145" s="44">
        <f t="shared" si="19"/>
        <v>-13311047.102642901</v>
      </c>
      <c r="O145" s="43">
        <f t="shared" si="30"/>
        <v>-13772708.585988311</v>
      </c>
      <c r="P145" s="40">
        <f t="shared" si="31"/>
        <v>91957603.565834403</v>
      </c>
      <c r="Q145" s="40">
        <f t="shared" si="20"/>
        <v>-76943.580557567999</v>
      </c>
      <c r="R145" s="40">
        <f t="shared" si="21"/>
        <v>88875232.23962155</v>
      </c>
    </row>
    <row r="146" spans="2:18" s="4" customFormat="1" ht="12.75" customHeight="1">
      <c r="B146" s="34">
        <v>42916</v>
      </c>
      <c r="C146" s="54"/>
      <c r="D146" s="49"/>
      <c r="E146" s="36">
        <f t="shared" si="23"/>
        <v>52761312.382332362</v>
      </c>
      <c r="F146" s="42">
        <f t="shared" si="24"/>
        <v>141761312.38233215</v>
      </c>
      <c r="G146" s="43">
        <f t="shared" si="18"/>
        <v>141761312.38233212</v>
      </c>
      <c r="H146" s="46">
        <f t="shared" si="25"/>
        <v>590672.13492638397</v>
      </c>
      <c r="I146" s="44">
        <f t="shared" si="26"/>
        <v>-40165705.174994096</v>
      </c>
      <c r="J146" s="43">
        <f t="shared" si="27"/>
        <v>-36621672.365435779</v>
      </c>
      <c r="K146" s="43">
        <f t="shared" si="28"/>
        <v>105139640.01689634</v>
      </c>
      <c r="L146" s="38">
        <f t="shared" si="22"/>
        <v>101595607.20733805</v>
      </c>
      <c r="M146" s="39">
        <f t="shared" si="29"/>
        <v>76943.580557568013</v>
      </c>
      <c r="N146" s="44">
        <f t="shared" si="19"/>
        <v>-13234103.522085333</v>
      </c>
      <c r="O146" s="43">
        <f t="shared" si="30"/>
        <v>-13695765.005430738</v>
      </c>
      <c r="P146" s="40">
        <f t="shared" si="31"/>
        <v>91443875.011465594</v>
      </c>
      <c r="Q146" s="40">
        <f t="shared" si="20"/>
        <v>-76943.580557567999</v>
      </c>
      <c r="R146" s="40">
        <f t="shared" si="21"/>
        <v>88361503.685252711</v>
      </c>
    </row>
    <row r="147" spans="2:18" s="4" customFormat="1" ht="12.5">
      <c r="B147" s="34">
        <v>42947</v>
      </c>
      <c r="C147" s="54"/>
      <c r="D147" s="49"/>
      <c r="E147" s="36">
        <f t="shared" si="23"/>
        <v>52761312.382332362</v>
      </c>
      <c r="F147" s="42">
        <f t="shared" si="24"/>
        <v>141761312.38233215</v>
      </c>
      <c r="G147" s="43">
        <f t="shared" si="18"/>
        <v>141761312.38233212</v>
      </c>
      <c r="H147" s="46">
        <f t="shared" si="25"/>
        <v>590672.13492638397</v>
      </c>
      <c r="I147" s="44">
        <f t="shared" si="26"/>
        <v>-40756377.309920482</v>
      </c>
      <c r="J147" s="43">
        <f t="shared" si="27"/>
        <v>-37212344.500362165</v>
      </c>
      <c r="K147" s="43">
        <f t="shared" si="28"/>
        <v>104548967.88196996</v>
      </c>
      <c r="L147" s="38">
        <f t="shared" si="22"/>
        <v>101004935.07241166</v>
      </c>
      <c r="M147" s="39">
        <f t="shared" si="29"/>
        <v>76943.580557568013</v>
      </c>
      <c r="N147" s="44">
        <f t="shared" si="19"/>
        <v>-13157159.941527765</v>
      </c>
      <c r="O147" s="43">
        <f t="shared" si="30"/>
        <v>-13618821.424873173</v>
      </c>
      <c r="P147" s="40">
        <f t="shared" si="31"/>
        <v>90930146.457096785</v>
      </c>
      <c r="Q147" s="40">
        <f t="shared" si="20"/>
        <v>-76943.580557567999</v>
      </c>
      <c r="R147" s="40">
        <f t="shared" si="21"/>
        <v>87847775.130883887</v>
      </c>
    </row>
    <row r="148" spans="2:18" s="4" customFormat="1" ht="12.5">
      <c r="B148" s="34">
        <v>42978</v>
      </c>
      <c r="C148" s="54"/>
      <c r="D148" s="49"/>
      <c r="E148" s="36">
        <f t="shared" si="23"/>
        <v>52761312.382332362</v>
      </c>
      <c r="F148" s="42">
        <f t="shared" si="24"/>
        <v>141761312.38233215</v>
      </c>
      <c r="G148" s="43">
        <f t="shared" si="18"/>
        <v>141761312.38233212</v>
      </c>
      <c r="H148" s="46">
        <f t="shared" si="25"/>
        <v>590672.13492638397</v>
      </c>
      <c r="I148" s="44">
        <f t="shared" si="26"/>
        <v>-41347049.444846869</v>
      </c>
      <c r="J148" s="43">
        <f t="shared" si="27"/>
        <v>-37803016.635288559</v>
      </c>
      <c r="K148" s="43">
        <f t="shared" si="28"/>
        <v>103958295.74704355</v>
      </c>
      <c r="L148" s="38">
        <f t="shared" si="22"/>
        <v>100414262.93748528</v>
      </c>
      <c r="M148" s="39">
        <f t="shared" si="29"/>
        <v>76943.580557568013</v>
      </c>
      <c r="N148" s="44">
        <f t="shared" si="19"/>
        <v>-13080216.360970197</v>
      </c>
      <c r="O148" s="43">
        <f t="shared" si="30"/>
        <v>-13541877.844315605</v>
      </c>
      <c r="P148" s="40">
        <f t="shared" si="31"/>
        <v>90416417.902727947</v>
      </c>
      <c r="Q148" s="40">
        <f t="shared" si="20"/>
        <v>-76943.580557567999</v>
      </c>
      <c r="R148" s="40">
        <f t="shared" si="21"/>
        <v>87334046.576515079</v>
      </c>
    </row>
    <row r="149" spans="2:18" s="4" customFormat="1" ht="12.5">
      <c r="B149" s="34">
        <v>43008</v>
      </c>
      <c r="C149" s="54"/>
      <c r="D149" s="49"/>
      <c r="E149" s="36">
        <f t="shared" si="23"/>
        <v>52761312.382332362</v>
      </c>
      <c r="F149" s="42">
        <f t="shared" si="24"/>
        <v>141761312.38233215</v>
      </c>
      <c r="G149" s="43">
        <f t="shared" si="18"/>
        <v>141761312.38233212</v>
      </c>
      <c r="H149" s="46">
        <f t="shared" si="25"/>
        <v>590672.13492638397</v>
      </c>
      <c r="I149" s="44">
        <f t="shared" si="26"/>
        <v>-41937721.579773255</v>
      </c>
      <c r="J149" s="43">
        <f t="shared" si="27"/>
        <v>-38393688.770214938</v>
      </c>
      <c r="K149" s="43">
        <f t="shared" si="28"/>
        <v>103367623.61211717</v>
      </c>
      <c r="L149" s="38">
        <f t="shared" si="22"/>
        <v>99823590.802558899</v>
      </c>
      <c r="M149" s="39">
        <f t="shared" si="29"/>
        <v>76943.580557568013</v>
      </c>
      <c r="N149" s="44">
        <f t="shared" si="19"/>
        <v>-13003272.780412629</v>
      </c>
      <c r="O149" s="43">
        <f t="shared" si="30"/>
        <v>-13464934.263758035</v>
      </c>
      <c r="P149" s="40">
        <f t="shared" si="31"/>
        <v>89902689.348359138</v>
      </c>
      <c r="Q149" s="40">
        <f t="shared" si="20"/>
        <v>-76943.580557567999</v>
      </c>
      <c r="R149" s="40">
        <f t="shared" si="21"/>
        <v>86820318.02214627</v>
      </c>
    </row>
    <row r="150" spans="2:18" s="4" customFormat="1" ht="12.5">
      <c r="B150" s="34">
        <v>43039</v>
      </c>
      <c r="C150" s="54"/>
      <c r="D150" s="49"/>
      <c r="E150" s="36">
        <f t="shared" si="23"/>
        <v>52761312.382332362</v>
      </c>
      <c r="F150" s="42">
        <f t="shared" si="24"/>
        <v>141761312.38233215</v>
      </c>
      <c r="G150" s="43">
        <f t="shared" si="18"/>
        <v>141761312.38233212</v>
      </c>
      <c r="H150" s="46">
        <f t="shared" si="25"/>
        <v>590672.13492638397</v>
      </c>
      <c r="I150" s="44">
        <f t="shared" si="26"/>
        <v>-42528393.714699641</v>
      </c>
      <c r="J150" s="43">
        <f t="shared" si="27"/>
        <v>-38984360.905141324</v>
      </c>
      <c r="K150" s="43">
        <f t="shared" si="28"/>
        <v>102776951.47719079</v>
      </c>
      <c r="L150" s="38">
        <f t="shared" si="22"/>
        <v>99232918.667632505</v>
      </c>
      <c r="M150" s="39">
        <f t="shared" si="29"/>
        <v>76943.580557568013</v>
      </c>
      <c r="N150" s="44">
        <f t="shared" si="19"/>
        <v>-12926329.199855061</v>
      </c>
      <c r="O150" s="43">
        <f t="shared" si="30"/>
        <v>-13387990.683200469</v>
      </c>
      <c r="P150" s="40">
        <f t="shared" si="31"/>
        <v>89388960.793990329</v>
      </c>
      <c r="Q150" s="40">
        <f t="shared" si="20"/>
        <v>-76943.580557567999</v>
      </c>
      <c r="R150" s="40">
        <f t="shared" si="21"/>
        <v>86306589.467777446</v>
      </c>
    </row>
    <row r="151" spans="2:18" s="4" customFormat="1" ht="12.5">
      <c r="B151" s="34">
        <v>43069</v>
      </c>
      <c r="C151" s="54"/>
      <c r="D151" s="49"/>
      <c r="E151" s="36">
        <f t="shared" si="23"/>
        <v>52761312.382332362</v>
      </c>
      <c r="F151" s="42">
        <f t="shared" si="24"/>
        <v>141761312.38233215</v>
      </c>
      <c r="G151" s="43">
        <f t="shared" si="18"/>
        <v>141761312.38233212</v>
      </c>
      <c r="H151" s="46">
        <f t="shared" si="25"/>
        <v>590672.13492638397</v>
      </c>
      <c r="I151" s="44">
        <f t="shared" si="26"/>
        <v>-43119065.849626027</v>
      </c>
      <c r="J151" s="43">
        <f t="shared" si="27"/>
        <v>-39575033.04006771</v>
      </c>
      <c r="K151" s="43">
        <f t="shared" si="28"/>
        <v>102186279.34226441</v>
      </c>
      <c r="L151" s="38">
        <f t="shared" si="22"/>
        <v>98642246.532706112</v>
      </c>
      <c r="M151" s="39">
        <f t="shared" si="29"/>
        <v>76943.580557568013</v>
      </c>
      <c r="N151" s="44">
        <f t="shared" si="19"/>
        <v>-12849385.619297493</v>
      </c>
      <c r="O151" s="43">
        <f t="shared" si="30"/>
        <v>-13311047.102642901</v>
      </c>
      <c r="P151" s="40">
        <f t="shared" si="31"/>
        <v>88875232.23962152</v>
      </c>
      <c r="Q151" s="40">
        <f t="shared" si="20"/>
        <v>-76943.580557567999</v>
      </c>
      <c r="R151" s="40">
        <f t="shared" si="21"/>
        <v>85792860.913408622</v>
      </c>
    </row>
    <row r="152" spans="2:18" s="4" customFormat="1" ht="12.5">
      <c r="B152" s="34">
        <v>43100</v>
      </c>
      <c r="C152" s="54"/>
      <c r="D152" s="49"/>
      <c r="E152" s="36">
        <f t="shared" si="23"/>
        <v>52761312.382332362</v>
      </c>
      <c r="F152" s="42">
        <f t="shared" si="24"/>
        <v>141761312.38233215</v>
      </c>
      <c r="G152" s="43">
        <f t="shared" ref="G152:G215" si="32">(F140+F152+SUM(F141:F151)*2)/24</f>
        <v>141761312.38233212</v>
      </c>
      <c r="H152" s="46">
        <f t="shared" si="25"/>
        <v>590672.13492638397</v>
      </c>
      <c r="I152" s="44">
        <f t="shared" si="26"/>
        <v>-43709737.984552413</v>
      </c>
      <c r="J152" s="43">
        <f t="shared" si="27"/>
        <v>-40165705.174994096</v>
      </c>
      <c r="K152" s="43">
        <f t="shared" si="28"/>
        <v>101595607.20733802</v>
      </c>
      <c r="L152" s="38">
        <f t="shared" si="22"/>
        <v>98051574.397779733</v>
      </c>
      <c r="M152" s="39">
        <f t="shared" si="29"/>
        <v>76943.580557568013</v>
      </c>
      <c r="N152" s="44">
        <f t="shared" si="19"/>
        <v>-12772442.038739925</v>
      </c>
      <c r="O152" s="43">
        <f t="shared" si="30"/>
        <v>-13234103.522085333</v>
      </c>
      <c r="P152" s="40">
        <f t="shared" si="31"/>
        <v>88361503.685252681</v>
      </c>
      <c r="Q152" s="40">
        <f t="shared" si="20"/>
        <v>-76943.580557567999</v>
      </c>
      <c r="R152" s="40">
        <f t="shared" si="21"/>
        <v>85279132.359039813</v>
      </c>
    </row>
    <row r="153" spans="2:18" s="4" customFormat="1" ht="12.5">
      <c r="B153" s="34">
        <v>43131</v>
      </c>
      <c r="C153" s="54"/>
      <c r="D153" s="49"/>
      <c r="E153" s="36">
        <f t="shared" si="23"/>
        <v>52761312.382332362</v>
      </c>
      <c r="F153" s="42">
        <f t="shared" si="24"/>
        <v>141761312.38233215</v>
      </c>
      <c r="G153" s="43">
        <f t="shared" si="32"/>
        <v>141761312.38233212</v>
      </c>
      <c r="H153" s="46">
        <f t="shared" si="25"/>
        <v>590672.13492638397</v>
      </c>
      <c r="I153" s="44">
        <f t="shared" si="26"/>
        <v>-44300410.119478799</v>
      </c>
      <c r="J153" s="43">
        <f t="shared" si="27"/>
        <v>-40756377.309920475</v>
      </c>
      <c r="K153" s="43">
        <f t="shared" si="28"/>
        <v>101004935.07241164</v>
      </c>
      <c r="L153" s="38">
        <f t="shared" si="22"/>
        <v>97460902.262853354</v>
      </c>
      <c r="M153" s="39">
        <f t="shared" si="29"/>
        <v>76943.580557568013</v>
      </c>
      <c r="N153" s="44">
        <f t="shared" si="19"/>
        <v>-12695498.458182357</v>
      </c>
      <c r="O153" s="43">
        <f t="shared" si="30"/>
        <v>-13157159.941527763</v>
      </c>
      <c r="P153" s="40">
        <f t="shared" si="31"/>
        <v>87847775.130883873</v>
      </c>
      <c r="Q153" s="40">
        <f t="shared" si="20"/>
        <v>-76943.580557567999</v>
      </c>
      <c r="R153" s="40">
        <f t="shared" si="21"/>
        <v>84765403.80467099</v>
      </c>
    </row>
    <row r="154" spans="2:18" s="4" customFormat="1" ht="12.75" customHeight="1">
      <c r="B154" s="34">
        <v>43159</v>
      </c>
      <c r="C154" s="54"/>
      <c r="D154" s="49"/>
      <c r="E154" s="36">
        <f t="shared" si="23"/>
        <v>52761312.382332362</v>
      </c>
      <c r="F154" s="42">
        <f t="shared" si="24"/>
        <v>141761312.38233215</v>
      </c>
      <c r="G154" s="43">
        <f t="shared" si="32"/>
        <v>141761312.38233212</v>
      </c>
      <c r="H154" s="46">
        <f t="shared" si="25"/>
        <v>590672.13492638397</v>
      </c>
      <c r="I154" s="44">
        <f t="shared" si="26"/>
        <v>-44891082.254405186</v>
      </c>
      <c r="J154" s="43">
        <f t="shared" si="27"/>
        <v>-41347049.444846869</v>
      </c>
      <c r="K154" s="43">
        <f t="shared" si="28"/>
        <v>100414262.93748525</v>
      </c>
      <c r="L154" s="38">
        <f t="shared" si="22"/>
        <v>96870230.127926961</v>
      </c>
      <c r="M154" s="39">
        <f t="shared" si="29"/>
        <v>76943.580557568013</v>
      </c>
      <c r="N154" s="44">
        <f t="shared" si="19"/>
        <v>-12618554.877624789</v>
      </c>
      <c r="O154" s="43">
        <f t="shared" si="30"/>
        <v>-13080216.360970197</v>
      </c>
      <c r="P154" s="40">
        <f t="shared" si="31"/>
        <v>87334046.576515049</v>
      </c>
      <c r="Q154" s="40">
        <f t="shared" si="20"/>
        <v>-76943.580557567999</v>
      </c>
      <c r="R154" s="40">
        <f t="shared" si="21"/>
        <v>84251675.250302166</v>
      </c>
    </row>
    <row r="155" spans="2:18" s="4" customFormat="1" ht="12.75" customHeight="1">
      <c r="B155" s="34">
        <v>43190</v>
      </c>
      <c r="C155" s="54"/>
      <c r="D155" s="49"/>
      <c r="E155" s="36">
        <f t="shared" si="23"/>
        <v>52761312.382332362</v>
      </c>
      <c r="F155" s="42">
        <f t="shared" si="24"/>
        <v>141761312.38233215</v>
      </c>
      <c r="G155" s="43">
        <f t="shared" si="32"/>
        <v>141761312.38233212</v>
      </c>
      <c r="H155" s="46">
        <f t="shared" si="25"/>
        <v>590672.13492638397</v>
      </c>
      <c r="I155" s="44">
        <f t="shared" si="26"/>
        <v>-45481754.389331572</v>
      </c>
      <c r="J155" s="43">
        <f t="shared" si="27"/>
        <v>-41937721.579773255</v>
      </c>
      <c r="K155" s="43">
        <f t="shared" si="28"/>
        <v>99823590.802558869</v>
      </c>
      <c r="L155" s="38">
        <f t="shared" si="22"/>
        <v>96279557.993000567</v>
      </c>
      <c r="M155" s="39">
        <f t="shared" si="29"/>
        <v>76943.580557568013</v>
      </c>
      <c r="N155" s="44">
        <f t="shared" si="19"/>
        <v>-12541611.297067221</v>
      </c>
      <c r="O155" s="43">
        <f t="shared" si="30"/>
        <v>-13003272.780412629</v>
      </c>
      <c r="P155" s="40">
        <f t="shared" si="31"/>
        <v>86820318.02214624</v>
      </c>
      <c r="Q155" s="40">
        <f t="shared" si="20"/>
        <v>-76943.580557567999</v>
      </c>
      <c r="R155" s="40">
        <f t="shared" si="21"/>
        <v>83737946.695933342</v>
      </c>
    </row>
    <row r="156" spans="2:18" s="4" customFormat="1" ht="12.5">
      <c r="B156" s="34">
        <v>43220</v>
      </c>
      <c r="C156" s="54"/>
      <c r="D156" s="49"/>
      <c r="E156" s="36">
        <f t="shared" si="23"/>
        <v>52761312.382332362</v>
      </c>
      <c r="F156" s="42">
        <f t="shared" si="24"/>
        <v>141761312.38233215</v>
      </c>
      <c r="G156" s="43">
        <f t="shared" si="32"/>
        <v>141761312.38233212</v>
      </c>
      <c r="H156" s="46">
        <f t="shared" si="25"/>
        <v>590672.13492638397</v>
      </c>
      <c r="I156" s="44">
        <f t="shared" si="26"/>
        <v>-46072426.524257958</v>
      </c>
      <c r="J156" s="43">
        <f t="shared" si="27"/>
        <v>-42528393.714699641</v>
      </c>
      <c r="K156" s="43">
        <f t="shared" si="28"/>
        <v>99232918.667632475</v>
      </c>
      <c r="L156" s="38">
        <f t="shared" si="22"/>
        <v>95688885.858074188</v>
      </c>
      <c r="M156" s="39">
        <f t="shared" si="29"/>
        <v>76943.580557568013</v>
      </c>
      <c r="N156" s="44">
        <f t="shared" si="19"/>
        <v>-12464667.716509653</v>
      </c>
      <c r="O156" s="43">
        <f t="shared" si="30"/>
        <v>-12926329.199855059</v>
      </c>
      <c r="P156" s="40">
        <f t="shared" si="31"/>
        <v>86306589.467777416</v>
      </c>
      <c r="Q156" s="40">
        <f t="shared" si="20"/>
        <v>-76943.580557567999</v>
      </c>
      <c r="R156" s="40">
        <f t="shared" si="21"/>
        <v>83224218.141564533</v>
      </c>
    </row>
    <row r="157" spans="2:18" s="4" customFormat="1" ht="12.5">
      <c r="B157" s="34">
        <v>43251</v>
      </c>
      <c r="C157" s="54"/>
      <c r="D157" s="49"/>
      <c r="E157" s="36">
        <f t="shared" si="23"/>
        <v>52761312.382332362</v>
      </c>
      <c r="F157" s="42">
        <f t="shared" si="24"/>
        <v>141761312.38233215</v>
      </c>
      <c r="G157" s="43">
        <f t="shared" si="32"/>
        <v>141761312.38233212</v>
      </c>
      <c r="H157" s="46">
        <f t="shared" si="25"/>
        <v>590672.13492638397</v>
      </c>
      <c r="I157" s="44">
        <f t="shared" si="26"/>
        <v>-46663098.659184344</v>
      </c>
      <c r="J157" s="43">
        <f t="shared" si="27"/>
        <v>-43119065.849626027</v>
      </c>
      <c r="K157" s="43">
        <f t="shared" si="28"/>
        <v>98642246.532706082</v>
      </c>
      <c r="L157" s="38">
        <f t="shared" si="22"/>
        <v>95098213.72314781</v>
      </c>
      <c r="M157" s="39">
        <f t="shared" si="29"/>
        <v>76943.580557568013</v>
      </c>
      <c r="N157" s="44">
        <f t="shared" si="19"/>
        <v>-12387724.135952085</v>
      </c>
      <c r="O157" s="43">
        <f t="shared" si="30"/>
        <v>-12849385.619297495</v>
      </c>
      <c r="P157" s="40">
        <f t="shared" si="31"/>
        <v>85792860.913408592</v>
      </c>
      <c r="Q157" s="40">
        <f t="shared" si="20"/>
        <v>-76943.580557567999</v>
      </c>
      <c r="R157" s="40">
        <f t="shared" si="21"/>
        <v>82710489.587195724</v>
      </c>
    </row>
    <row r="158" spans="2:18" s="4" customFormat="1" ht="12.75" customHeight="1">
      <c r="B158" s="34">
        <v>43281</v>
      </c>
      <c r="C158" s="54"/>
      <c r="D158" s="49"/>
      <c r="E158" s="36">
        <f t="shared" si="23"/>
        <v>52761312.382332362</v>
      </c>
      <c r="F158" s="42">
        <f t="shared" si="24"/>
        <v>141761312.38233215</v>
      </c>
      <c r="G158" s="43">
        <f t="shared" si="32"/>
        <v>141761312.38233212</v>
      </c>
      <c r="H158" s="46">
        <f t="shared" si="25"/>
        <v>590672.13492638397</v>
      </c>
      <c r="I158" s="44">
        <f t="shared" si="26"/>
        <v>-47253770.79411073</v>
      </c>
      <c r="J158" s="43">
        <f t="shared" si="27"/>
        <v>-43709737.984552413</v>
      </c>
      <c r="K158" s="43">
        <f t="shared" si="28"/>
        <v>98051574.397779703</v>
      </c>
      <c r="L158" s="38">
        <f t="shared" si="22"/>
        <v>94507541.588221416</v>
      </c>
      <c r="M158" s="39">
        <f t="shared" si="29"/>
        <v>76943.580557568013</v>
      </c>
      <c r="N158" s="44">
        <f t="shared" si="19"/>
        <v>-12310780.555394517</v>
      </c>
      <c r="O158" s="43">
        <f t="shared" si="30"/>
        <v>-12772442.038739925</v>
      </c>
      <c r="P158" s="40">
        <f t="shared" si="31"/>
        <v>85279132.359039783</v>
      </c>
      <c r="Q158" s="40">
        <f t="shared" si="20"/>
        <v>-76943.580557567999</v>
      </c>
      <c r="R158" s="40">
        <f t="shared" si="21"/>
        <v>82196761.0328269</v>
      </c>
    </row>
    <row r="159" spans="2:18" s="4" customFormat="1" ht="12.5">
      <c r="B159" s="34">
        <v>43312</v>
      </c>
      <c r="C159" s="54"/>
      <c r="D159" s="49"/>
      <c r="E159" s="36">
        <f t="shared" si="23"/>
        <v>52761312.382332362</v>
      </c>
      <c r="F159" s="42">
        <f t="shared" si="24"/>
        <v>141761312.38233215</v>
      </c>
      <c r="G159" s="43">
        <f t="shared" si="32"/>
        <v>141761312.38233212</v>
      </c>
      <c r="H159" s="46">
        <f t="shared" si="25"/>
        <v>590672.13492638397</v>
      </c>
      <c r="I159" s="44">
        <f t="shared" si="26"/>
        <v>-47844442.929037116</v>
      </c>
      <c r="J159" s="43">
        <f t="shared" si="27"/>
        <v>-44300410.119478799</v>
      </c>
      <c r="K159" s="43">
        <f t="shared" si="28"/>
        <v>97460902.262853324</v>
      </c>
      <c r="L159" s="38">
        <f t="shared" si="22"/>
        <v>93916869.453295022</v>
      </c>
      <c r="M159" s="39">
        <f t="shared" si="29"/>
        <v>76943.580557568013</v>
      </c>
      <c r="N159" s="44">
        <f t="shared" si="19"/>
        <v>-12233836.974836949</v>
      </c>
      <c r="O159" s="43">
        <f t="shared" si="30"/>
        <v>-12695498.458182359</v>
      </c>
      <c r="P159" s="40">
        <f t="shared" si="31"/>
        <v>84765403.80467096</v>
      </c>
      <c r="Q159" s="40">
        <f t="shared" si="20"/>
        <v>-76943.580557567999</v>
      </c>
      <c r="R159" s="40">
        <f t="shared" si="21"/>
        <v>81683032.478458077</v>
      </c>
    </row>
    <row r="160" spans="2:18" s="4" customFormat="1" ht="12.5">
      <c r="B160" s="34">
        <v>43343</v>
      </c>
      <c r="C160" s="54"/>
      <c r="D160" s="49"/>
      <c r="E160" s="36">
        <f t="shared" si="23"/>
        <v>52761312.382332362</v>
      </c>
      <c r="F160" s="42">
        <f t="shared" si="24"/>
        <v>141761312.38233215</v>
      </c>
      <c r="G160" s="43">
        <f t="shared" si="32"/>
        <v>141761312.38233212</v>
      </c>
      <c r="H160" s="46">
        <f t="shared" si="25"/>
        <v>590672.13492638397</v>
      </c>
      <c r="I160" s="44">
        <f t="shared" si="26"/>
        <v>-48435115.063963503</v>
      </c>
      <c r="J160" s="43">
        <f t="shared" si="27"/>
        <v>-44891082.254405178</v>
      </c>
      <c r="K160" s="43">
        <f t="shared" si="28"/>
        <v>96870230.127926946</v>
      </c>
      <c r="L160" s="38">
        <f t="shared" si="22"/>
        <v>93326197.318368644</v>
      </c>
      <c r="M160" s="39">
        <f t="shared" si="29"/>
        <v>76943.580557568013</v>
      </c>
      <c r="N160" s="44">
        <f t="shared" si="19"/>
        <v>-12156893.394279381</v>
      </c>
      <c r="O160" s="43">
        <f t="shared" si="30"/>
        <v>-12618554.877624789</v>
      </c>
      <c r="P160" s="40">
        <f t="shared" si="31"/>
        <v>84251675.250302151</v>
      </c>
      <c r="Q160" s="40">
        <f t="shared" si="20"/>
        <v>-76943.580557567999</v>
      </c>
      <c r="R160" s="40">
        <f t="shared" si="21"/>
        <v>81169303.924089268</v>
      </c>
    </row>
    <row r="161" spans="2:18" s="4" customFormat="1" ht="12.5">
      <c r="B161" s="34">
        <v>43373</v>
      </c>
      <c r="C161" s="54"/>
      <c r="D161" s="49"/>
      <c r="E161" s="36">
        <f t="shared" si="23"/>
        <v>52761312.382332362</v>
      </c>
      <c r="F161" s="42">
        <f t="shared" si="24"/>
        <v>141761312.38233215</v>
      </c>
      <c r="G161" s="43">
        <f t="shared" si="32"/>
        <v>141761312.38233212</v>
      </c>
      <c r="H161" s="46">
        <f t="shared" si="25"/>
        <v>590672.13492638397</v>
      </c>
      <c r="I161" s="44">
        <f t="shared" si="26"/>
        <v>-49025787.198889889</v>
      </c>
      <c r="J161" s="43">
        <f t="shared" si="27"/>
        <v>-45481754.389331572</v>
      </c>
      <c r="K161" s="43">
        <f t="shared" si="28"/>
        <v>96279557.993000537</v>
      </c>
      <c r="L161" s="38">
        <f t="shared" si="22"/>
        <v>92735525.183442265</v>
      </c>
      <c r="M161" s="39">
        <f t="shared" si="29"/>
        <v>76943.580557568013</v>
      </c>
      <c r="N161" s="44">
        <f t="shared" si="19"/>
        <v>-12079949.813721813</v>
      </c>
      <c r="O161" s="43">
        <f t="shared" si="30"/>
        <v>-12541611.297067223</v>
      </c>
      <c r="P161" s="40">
        <f t="shared" si="31"/>
        <v>83737946.695933312</v>
      </c>
      <c r="Q161" s="40">
        <f t="shared" si="20"/>
        <v>-76943.580557567999</v>
      </c>
      <c r="R161" s="40">
        <f t="shared" si="21"/>
        <v>80655575.369720459</v>
      </c>
    </row>
    <row r="162" spans="2:18" s="4" customFormat="1" ht="12.5">
      <c r="B162" s="34">
        <v>43404</v>
      </c>
      <c r="C162" s="54"/>
      <c r="D162" s="49"/>
      <c r="E162" s="36">
        <f t="shared" si="23"/>
        <v>52761312.382332362</v>
      </c>
      <c r="F162" s="42">
        <f t="shared" si="24"/>
        <v>141761312.38233215</v>
      </c>
      <c r="G162" s="43">
        <f t="shared" si="32"/>
        <v>141761312.38233212</v>
      </c>
      <c r="H162" s="46">
        <f t="shared" si="25"/>
        <v>590672.13492638397</v>
      </c>
      <c r="I162" s="44">
        <f t="shared" si="26"/>
        <v>-49616459.333816275</v>
      </c>
      <c r="J162" s="43">
        <f t="shared" si="27"/>
        <v>-46072426.524257958</v>
      </c>
      <c r="K162" s="43">
        <f t="shared" si="28"/>
        <v>95688885.858074158</v>
      </c>
      <c r="L162" s="38">
        <f t="shared" si="22"/>
        <v>92144853.048515871</v>
      </c>
      <c r="M162" s="39">
        <f t="shared" si="29"/>
        <v>76943.580557568013</v>
      </c>
      <c r="N162" s="44">
        <f t="shared" si="19"/>
        <v>-12003006.233164245</v>
      </c>
      <c r="O162" s="43">
        <f t="shared" si="30"/>
        <v>-12464667.71650965</v>
      </c>
      <c r="P162" s="40">
        <f t="shared" si="31"/>
        <v>83224218.141564503</v>
      </c>
      <c r="Q162" s="40">
        <f t="shared" si="20"/>
        <v>-76943.580557567999</v>
      </c>
      <c r="R162" s="40">
        <f t="shared" si="21"/>
        <v>80141846.81535162</v>
      </c>
    </row>
    <row r="163" spans="2:18" s="4" customFormat="1" ht="12.5">
      <c r="B163" s="34">
        <v>43434</v>
      </c>
      <c r="C163" s="54"/>
      <c r="D163" s="49"/>
      <c r="E163" s="36">
        <f t="shared" si="23"/>
        <v>52761312.382332362</v>
      </c>
      <c r="F163" s="42">
        <f t="shared" si="24"/>
        <v>141761312.38233215</v>
      </c>
      <c r="G163" s="43">
        <f t="shared" si="32"/>
        <v>141761312.38233212</v>
      </c>
      <c r="H163" s="46">
        <f t="shared" si="25"/>
        <v>590672.13492638397</v>
      </c>
      <c r="I163" s="44">
        <f t="shared" si="26"/>
        <v>-50207131.468742661</v>
      </c>
      <c r="J163" s="43">
        <f t="shared" si="27"/>
        <v>-46663098.659184344</v>
      </c>
      <c r="K163" s="43">
        <f t="shared" si="28"/>
        <v>95098213.72314778</v>
      </c>
      <c r="L163" s="38">
        <f t="shared" si="22"/>
        <v>91554180.913589478</v>
      </c>
      <c r="M163" s="39">
        <f t="shared" si="29"/>
        <v>76943.580557568013</v>
      </c>
      <c r="N163" s="44">
        <f t="shared" si="19"/>
        <v>-11926062.652606677</v>
      </c>
      <c r="O163" s="43">
        <f t="shared" si="30"/>
        <v>-12387724.135952085</v>
      </c>
      <c r="P163" s="40">
        <f t="shared" si="31"/>
        <v>82710489.587195694</v>
      </c>
      <c r="Q163" s="40">
        <f t="shared" si="20"/>
        <v>-76943.580557567999</v>
      </c>
      <c r="R163" s="40">
        <f t="shared" si="21"/>
        <v>79628118.260982797</v>
      </c>
    </row>
    <row r="164" spans="2:18" s="4" customFormat="1" ht="12.5">
      <c r="B164" s="34">
        <v>43465</v>
      </c>
      <c r="C164" s="54"/>
      <c r="D164" s="49"/>
      <c r="E164" s="36">
        <f t="shared" si="23"/>
        <v>52761312.382332362</v>
      </c>
      <c r="F164" s="42">
        <f t="shared" si="24"/>
        <v>141761312.38233215</v>
      </c>
      <c r="G164" s="43">
        <f t="shared" si="32"/>
        <v>141761312.38233212</v>
      </c>
      <c r="H164" s="46">
        <f t="shared" si="25"/>
        <v>590672.13492638397</v>
      </c>
      <c r="I164" s="44">
        <f t="shared" si="26"/>
        <v>-50797803.603669047</v>
      </c>
      <c r="J164" s="43">
        <f t="shared" si="27"/>
        <v>-47253770.794110738</v>
      </c>
      <c r="K164" s="43">
        <f t="shared" si="28"/>
        <v>94507541.588221371</v>
      </c>
      <c r="L164" s="38">
        <f t="shared" si="22"/>
        <v>90963508.778663099</v>
      </c>
      <c r="M164" s="39">
        <f t="shared" si="29"/>
        <v>76943.580557568013</v>
      </c>
      <c r="N164" s="44">
        <f t="shared" si="19"/>
        <v>-11849119.072049109</v>
      </c>
      <c r="O164" s="43">
        <f t="shared" si="30"/>
        <v>-12310780.555394517</v>
      </c>
      <c r="P164" s="40">
        <f t="shared" si="31"/>
        <v>82196761.032826856</v>
      </c>
      <c r="Q164" s="40">
        <f t="shared" si="20"/>
        <v>-76943.580557567999</v>
      </c>
      <c r="R164" s="40">
        <f t="shared" si="21"/>
        <v>79114389.706613988</v>
      </c>
    </row>
    <row r="165" spans="2:18" s="4" customFormat="1" ht="12.5">
      <c r="B165" s="34">
        <v>43496</v>
      </c>
      <c r="C165" s="54"/>
      <c r="D165" s="49"/>
      <c r="E165" s="36">
        <f t="shared" si="23"/>
        <v>52761312.382332362</v>
      </c>
      <c r="F165" s="42">
        <f t="shared" si="24"/>
        <v>141761312.38233215</v>
      </c>
      <c r="G165" s="43">
        <f t="shared" si="32"/>
        <v>141761312.38233212</v>
      </c>
      <c r="H165" s="46">
        <f t="shared" si="25"/>
        <v>590672.13492638397</v>
      </c>
      <c r="I165" s="44">
        <f t="shared" si="26"/>
        <v>-51388475.738595434</v>
      </c>
      <c r="J165" s="43">
        <f t="shared" si="27"/>
        <v>-47844442.929037116</v>
      </c>
      <c r="K165" s="43">
        <f t="shared" si="28"/>
        <v>93916869.453294992</v>
      </c>
      <c r="L165" s="38">
        <f t="shared" si="22"/>
        <v>90372836.64373672</v>
      </c>
      <c r="M165" s="39">
        <f t="shared" si="29"/>
        <v>76943.580557568013</v>
      </c>
      <c r="N165" s="44">
        <f t="shared" si="19"/>
        <v>-11772175.491491541</v>
      </c>
      <c r="O165" s="43">
        <f t="shared" si="30"/>
        <v>-12233836.974836947</v>
      </c>
      <c r="P165" s="40">
        <f t="shared" si="31"/>
        <v>81683032.478458047</v>
      </c>
      <c r="Q165" s="40">
        <f t="shared" si="20"/>
        <v>-76943.580557567999</v>
      </c>
      <c r="R165" s="40">
        <f t="shared" si="21"/>
        <v>78600661.152245179</v>
      </c>
    </row>
    <row r="166" spans="2:18" s="4" customFormat="1" ht="12.75" customHeight="1">
      <c r="B166" s="34">
        <v>43524</v>
      </c>
      <c r="C166" s="54"/>
      <c r="D166" s="49"/>
      <c r="E166" s="36">
        <f t="shared" si="23"/>
        <v>52761312.382332362</v>
      </c>
      <c r="F166" s="42">
        <f t="shared" si="24"/>
        <v>141761312.38233215</v>
      </c>
      <c r="G166" s="43">
        <f t="shared" si="32"/>
        <v>141761312.38233212</v>
      </c>
      <c r="H166" s="46">
        <f t="shared" si="25"/>
        <v>590672.13492638397</v>
      </c>
      <c r="I166" s="44">
        <f t="shared" si="26"/>
        <v>-51979147.87352182</v>
      </c>
      <c r="J166" s="43">
        <f t="shared" si="27"/>
        <v>-48435115.063963503</v>
      </c>
      <c r="K166" s="43">
        <f t="shared" si="28"/>
        <v>93326197.318368614</v>
      </c>
      <c r="L166" s="38">
        <f t="shared" si="22"/>
        <v>89782164.508810326</v>
      </c>
      <c r="M166" s="39">
        <f t="shared" si="29"/>
        <v>76943.580557568013</v>
      </c>
      <c r="N166" s="44">
        <f t="shared" si="19"/>
        <v>-11695231.910933973</v>
      </c>
      <c r="O166" s="43">
        <f t="shared" si="30"/>
        <v>-12156893.394279383</v>
      </c>
      <c r="P166" s="40">
        <f t="shared" si="31"/>
        <v>81169303.924089223</v>
      </c>
      <c r="Q166" s="40">
        <f t="shared" si="20"/>
        <v>-76943.580557567999</v>
      </c>
      <c r="R166" s="40">
        <f t="shared" si="21"/>
        <v>78086932.597876355</v>
      </c>
    </row>
    <row r="167" spans="2:18" s="4" customFormat="1" ht="12.75" customHeight="1">
      <c r="B167" s="34">
        <v>43555</v>
      </c>
      <c r="C167" s="54"/>
      <c r="D167" s="49"/>
      <c r="E167" s="36">
        <f t="shared" si="23"/>
        <v>52761312.382332362</v>
      </c>
      <c r="F167" s="42">
        <f t="shared" si="24"/>
        <v>141761312.38233215</v>
      </c>
      <c r="G167" s="43">
        <f t="shared" si="32"/>
        <v>141761312.38233212</v>
      </c>
      <c r="H167" s="46">
        <f t="shared" si="25"/>
        <v>590672.13492638397</v>
      </c>
      <c r="I167" s="44">
        <f t="shared" si="26"/>
        <v>-52569820.008448206</v>
      </c>
      <c r="J167" s="43">
        <f t="shared" si="27"/>
        <v>-49025787.198889889</v>
      </c>
      <c r="K167" s="43">
        <f t="shared" si="28"/>
        <v>92735525.183442235</v>
      </c>
      <c r="L167" s="38">
        <f t="shared" si="22"/>
        <v>89191492.373883933</v>
      </c>
      <c r="M167" s="39">
        <f t="shared" si="29"/>
        <v>76943.580557568013</v>
      </c>
      <c r="N167" s="44">
        <f t="shared" si="19"/>
        <v>-11618288.330376405</v>
      </c>
      <c r="O167" s="43">
        <f t="shared" si="30"/>
        <v>-12079949.813721813</v>
      </c>
      <c r="P167" s="40">
        <f t="shared" si="31"/>
        <v>80655575.369720429</v>
      </c>
      <c r="Q167" s="40">
        <f t="shared" si="20"/>
        <v>-76943.580557567999</v>
      </c>
      <c r="R167" s="40">
        <f t="shared" si="21"/>
        <v>77573204.043507531</v>
      </c>
    </row>
    <row r="168" spans="2:18" s="4" customFormat="1" ht="12.5">
      <c r="B168" s="34">
        <v>43585</v>
      </c>
      <c r="C168" s="54"/>
      <c r="D168" s="49"/>
      <c r="E168" s="36">
        <f t="shared" si="23"/>
        <v>52761312.382332362</v>
      </c>
      <c r="F168" s="42">
        <f t="shared" si="24"/>
        <v>141761312.38233215</v>
      </c>
      <c r="G168" s="43">
        <f t="shared" si="32"/>
        <v>141761312.38233212</v>
      </c>
      <c r="H168" s="46">
        <f t="shared" si="25"/>
        <v>590672.13492638397</v>
      </c>
      <c r="I168" s="44">
        <f t="shared" si="26"/>
        <v>-53160492.143374592</v>
      </c>
      <c r="J168" s="43">
        <f t="shared" si="27"/>
        <v>-49616459.333816282</v>
      </c>
      <c r="K168" s="43">
        <f t="shared" si="28"/>
        <v>92144853.048515826</v>
      </c>
      <c r="L168" s="38">
        <f t="shared" si="22"/>
        <v>88600820.238957554</v>
      </c>
      <c r="M168" s="39">
        <f t="shared" si="29"/>
        <v>76943.580557568013</v>
      </c>
      <c r="N168" s="44">
        <f t="shared" ref="N168:N231" si="33">N167+M168</f>
        <v>-11541344.749818837</v>
      </c>
      <c r="O168" s="43">
        <f t="shared" si="30"/>
        <v>-12003006.233164245</v>
      </c>
      <c r="P168" s="40">
        <f t="shared" si="31"/>
        <v>80141846.815351576</v>
      </c>
      <c r="Q168" s="40">
        <f t="shared" si="20"/>
        <v>-76943.580557567999</v>
      </c>
      <c r="R168" s="40">
        <f t="shared" si="21"/>
        <v>77059475.489138722</v>
      </c>
    </row>
    <row r="169" spans="2:18" s="4" customFormat="1" ht="12.5">
      <c r="B169" s="34">
        <v>43616</v>
      </c>
      <c r="C169" s="54"/>
      <c r="D169" s="49"/>
      <c r="E169" s="36">
        <f t="shared" si="23"/>
        <v>52761312.382332362</v>
      </c>
      <c r="F169" s="42">
        <f t="shared" si="24"/>
        <v>141761312.38233215</v>
      </c>
      <c r="G169" s="43">
        <f t="shared" si="32"/>
        <v>141761312.38233212</v>
      </c>
      <c r="H169" s="46">
        <f t="shared" si="25"/>
        <v>590672.13492638397</v>
      </c>
      <c r="I169" s="44">
        <f t="shared" si="26"/>
        <v>-53751164.278300978</v>
      </c>
      <c r="J169" s="43">
        <f t="shared" si="27"/>
        <v>-50207131.468742646</v>
      </c>
      <c r="K169" s="43">
        <f t="shared" si="28"/>
        <v>91554180.913589478</v>
      </c>
      <c r="L169" s="38">
        <f t="shared" si="22"/>
        <v>88010148.104031175</v>
      </c>
      <c r="M169" s="39">
        <f t="shared" si="29"/>
        <v>76943.580557568013</v>
      </c>
      <c r="N169" s="44">
        <f t="shared" si="33"/>
        <v>-11464401.169261269</v>
      </c>
      <c r="O169" s="43">
        <f t="shared" si="30"/>
        <v>-11926062.652606675</v>
      </c>
      <c r="P169" s="40">
        <f t="shared" si="31"/>
        <v>79628118.260982797</v>
      </c>
      <c r="Q169" s="40">
        <f t="shared" ref="Q169:Q232" si="34">-N169+N168</f>
        <v>-76943.580557567999</v>
      </c>
      <c r="R169" s="40">
        <f t="shared" si="21"/>
        <v>76545746.934769899</v>
      </c>
    </row>
    <row r="170" spans="2:18" s="4" customFormat="1" ht="12.75" customHeight="1">
      <c r="B170" s="34">
        <v>43646</v>
      </c>
      <c r="C170" s="54"/>
      <c r="D170" s="49"/>
      <c r="E170" s="36">
        <f t="shared" si="23"/>
        <v>52761312.382332362</v>
      </c>
      <c r="F170" s="42">
        <f t="shared" si="24"/>
        <v>141761312.38233215</v>
      </c>
      <c r="G170" s="43">
        <f t="shared" si="32"/>
        <v>141761312.38233212</v>
      </c>
      <c r="H170" s="46">
        <f t="shared" si="25"/>
        <v>590672.13492638397</v>
      </c>
      <c r="I170" s="44">
        <f t="shared" si="26"/>
        <v>-54341836.413227364</v>
      </c>
      <c r="J170" s="43">
        <f t="shared" si="27"/>
        <v>-50797803.603669047</v>
      </c>
      <c r="K170" s="43">
        <f t="shared" si="28"/>
        <v>90963508.778663069</v>
      </c>
      <c r="L170" s="38">
        <f t="shared" si="22"/>
        <v>87419475.969104782</v>
      </c>
      <c r="M170" s="39">
        <f t="shared" si="29"/>
        <v>76943.580557568013</v>
      </c>
      <c r="N170" s="44">
        <f t="shared" si="33"/>
        <v>-11387457.588703701</v>
      </c>
      <c r="O170" s="43">
        <f t="shared" si="30"/>
        <v>-11849119.072049109</v>
      </c>
      <c r="P170" s="40">
        <f t="shared" si="31"/>
        <v>79114389.706613958</v>
      </c>
      <c r="Q170" s="40">
        <f t="shared" si="34"/>
        <v>-76943.580557567999</v>
      </c>
      <c r="R170" s="40">
        <f t="shared" si="21"/>
        <v>76032018.380401075</v>
      </c>
    </row>
    <row r="171" spans="2:18" s="4" customFormat="1" ht="12.5">
      <c r="B171" s="34">
        <v>43677</v>
      </c>
      <c r="C171" s="54"/>
      <c r="D171" s="49"/>
      <c r="E171" s="36">
        <f t="shared" si="23"/>
        <v>52761312.382332362</v>
      </c>
      <c r="F171" s="42">
        <f t="shared" si="24"/>
        <v>141761312.38233215</v>
      </c>
      <c r="G171" s="43">
        <f t="shared" si="32"/>
        <v>141761312.38233212</v>
      </c>
      <c r="H171" s="46">
        <f t="shared" si="25"/>
        <v>590672.13492638397</v>
      </c>
      <c r="I171" s="44">
        <f t="shared" si="26"/>
        <v>-54932508.548153751</v>
      </c>
      <c r="J171" s="43">
        <f t="shared" si="27"/>
        <v>-51388475.738595434</v>
      </c>
      <c r="K171" s="43">
        <f t="shared" si="28"/>
        <v>90372836.64373669</v>
      </c>
      <c r="L171" s="38">
        <f t="shared" si="22"/>
        <v>86828803.834178388</v>
      </c>
      <c r="M171" s="39">
        <f t="shared" si="29"/>
        <v>76943.580557568013</v>
      </c>
      <c r="N171" s="44">
        <f t="shared" si="33"/>
        <v>-11310514.008146133</v>
      </c>
      <c r="O171" s="43">
        <f t="shared" si="30"/>
        <v>-11772175.491491541</v>
      </c>
      <c r="P171" s="40">
        <f t="shared" si="31"/>
        <v>78600661.152245149</v>
      </c>
      <c r="Q171" s="40">
        <f t="shared" si="34"/>
        <v>-76943.580557567999</v>
      </c>
      <c r="R171" s="40">
        <f t="shared" si="21"/>
        <v>75518289.826032251</v>
      </c>
    </row>
    <row r="172" spans="2:18" s="4" customFormat="1" ht="12.5">
      <c r="B172" s="34">
        <v>43708</v>
      </c>
      <c r="C172" s="54"/>
      <c r="D172" s="49"/>
      <c r="E172" s="36">
        <f t="shared" si="23"/>
        <v>52761312.382332362</v>
      </c>
      <c r="F172" s="42">
        <f t="shared" si="24"/>
        <v>141761312.38233215</v>
      </c>
      <c r="G172" s="43">
        <f t="shared" si="32"/>
        <v>141761312.38233212</v>
      </c>
      <c r="H172" s="46">
        <f t="shared" si="25"/>
        <v>590672.13492638397</v>
      </c>
      <c r="I172" s="44">
        <f t="shared" si="26"/>
        <v>-55523180.683080137</v>
      </c>
      <c r="J172" s="43">
        <f t="shared" si="27"/>
        <v>-51979147.873521812</v>
      </c>
      <c r="K172" s="43">
        <f t="shared" si="28"/>
        <v>89782164.508810312</v>
      </c>
      <c r="L172" s="38">
        <f t="shared" si="22"/>
        <v>86238131.699252009</v>
      </c>
      <c r="M172" s="39">
        <f t="shared" si="29"/>
        <v>76943.580557568013</v>
      </c>
      <c r="N172" s="44">
        <f t="shared" si="33"/>
        <v>-11233570.427588565</v>
      </c>
      <c r="O172" s="43">
        <f t="shared" si="30"/>
        <v>-11695231.910933973</v>
      </c>
      <c r="P172" s="40">
        <f t="shared" si="31"/>
        <v>78086932.59787634</v>
      </c>
      <c r="Q172" s="40">
        <f t="shared" si="34"/>
        <v>-76943.580557567999</v>
      </c>
      <c r="R172" s="40">
        <f t="shared" si="21"/>
        <v>75004561.271663442</v>
      </c>
    </row>
    <row r="173" spans="2:18">
      <c r="B173" s="34">
        <v>43738</v>
      </c>
      <c r="C173" s="54"/>
      <c r="D173" s="49"/>
      <c r="E173" s="36">
        <f t="shared" si="23"/>
        <v>52761312.382332362</v>
      </c>
      <c r="F173" s="42">
        <f t="shared" si="24"/>
        <v>141761312.38233215</v>
      </c>
      <c r="G173" s="43">
        <f t="shared" si="32"/>
        <v>141761312.38233212</v>
      </c>
      <c r="H173" s="46">
        <f t="shared" si="25"/>
        <v>590672.13492638397</v>
      </c>
      <c r="I173" s="44">
        <f t="shared" si="26"/>
        <v>-56113852.818006523</v>
      </c>
      <c r="J173" s="43">
        <f t="shared" si="27"/>
        <v>-52569820.008448213</v>
      </c>
      <c r="K173" s="43">
        <f t="shared" si="28"/>
        <v>89191492.373883903</v>
      </c>
      <c r="L173" s="38">
        <f t="shared" si="22"/>
        <v>85647459.564325631</v>
      </c>
      <c r="M173" s="39">
        <f t="shared" si="29"/>
        <v>76943.580557568013</v>
      </c>
      <c r="N173" s="44">
        <f t="shared" si="33"/>
        <v>-11156626.847030997</v>
      </c>
      <c r="O173" s="43">
        <f t="shared" si="30"/>
        <v>-11618288.330376407</v>
      </c>
      <c r="P173" s="40">
        <f t="shared" si="31"/>
        <v>77573204.043507501</v>
      </c>
      <c r="Q173" s="40">
        <f t="shared" si="34"/>
        <v>-76943.580557567999</v>
      </c>
      <c r="R173" s="40">
        <f t="shared" si="21"/>
        <v>74490832.717294633</v>
      </c>
    </row>
    <row r="174" spans="2:18">
      <c r="B174" s="34">
        <v>43769</v>
      </c>
      <c r="C174" s="54"/>
      <c r="D174" s="49"/>
      <c r="E174" s="36">
        <f t="shared" si="23"/>
        <v>52761312.382332362</v>
      </c>
      <c r="F174" s="42">
        <f t="shared" si="24"/>
        <v>141761312.38233215</v>
      </c>
      <c r="G174" s="43">
        <f t="shared" si="32"/>
        <v>141761312.38233212</v>
      </c>
      <c r="H174" s="46">
        <f t="shared" si="25"/>
        <v>590672.13492638397</v>
      </c>
      <c r="I174" s="44">
        <f t="shared" si="26"/>
        <v>-56704524.952932909</v>
      </c>
      <c r="J174" s="43">
        <f t="shared" si="27"/>
        <v>-53160492.143374592</v>
      </c>
      <c r="K174" s="43">
        <f t="shared" si="28"/>
        <v>88600820.238957524</v>
      </c>
      <c r="L174" s="38">
        <f t="shared" si="22"/>
        <v>85056787.429399237</v>
      </c>
      <c r="M174" s="39">
        <f t="shared" si="29"/>
        <v>76943.580557568013</v>
      </c>
      <c r="N174" s="44">
        <f t="shared" si="33"/>
        <v>-11079683.266473429</v>
      </c>
      <c r="O174" s="43">
        <f t="shared" si="30"/>
        <v>-11541344.749818837</v>
      </c>
      <c r="P174" s="40">
        <f t="shared" si="31"/>
        <v>77059475.489138693</v>
      </c>
      <c r="Q174" s="40">
        <f t="shared" si="34"/>
        <v>-76943.580557567999</v>
      </c>
      <c r="R174" s="40">
        <f t="shared" si="21"/>
        <v>73977104.16292581</v>
      </c>
    </row>
    <row r="175" spans="2:18">
      <c r="B175" s="34">
        <v>43799</v>
      </c>
      <c r="C175" s="54"/>
      <c r="D175" s="49"/>
      <c r="E175" s="36">
        <f t="shared" si="23"/>
        <v>52761312.382332362</v>
      </c>
      <c r="F175" s="42">
        <f t="shared" si="24"/>
        <v>141761312.38233215</v>
      </c>
      <c r="G175" s="43">
        <f t="shared" si="32"/>
        <v>141761312.38233212</v>
      </c>
      <c r="H175" s="46">
        <f t="shared" si="25"/>
        <v>590672.13492638397</v>
      </c>
      <c r="I175" s="44">
        <f t="shared" si="26"/>
        <v>-57295197.087859295</v>
      </c>
      <c r="J175" s="43">
        <f t="shared" si="27"/>
        <v>-53751164.278300978</v>
      </c>
      <c r="K175" s="43">
        <f t="shared" si="28"/>
        <v>88010148.104031146</v>
      </c>
      <c r="L175" s="38">
        <f t="shared" si="22"/>
        <v>84466115.294472843</v>
      </c>
      <c r="M175" s="39">
        <f t="shared" si="29"/>
        <v>76943.580557568013</v>
      </c>
      <c r="N175" s="44">
        <f t="shared" si="33"/>
        <v>-11002739.685915861</v>
      </c>
      <c r="O175" s="43">
        <f t="shared" si="30"/>
        <v>-11464401.169261269</v>
      </c>
      <c r="P175" s="40">
        <f t="shared" si="31"/>
        <v>76545746.934769869</v>
      </c>
      <c r="Q175" s="40">
        <f t="shared" si="34"/>
        <v>-76943.580557567999</v>
      </c>
      <c r="R175" s="40">
        <f t="shared" si="21"/>
        <v>73463375.608556986</v>
      </c>
    </row>
    <row r="176" spans="2:18">
      <c r="B176" s="34">
        <v>43830</v>
      </c>
      <c r="C176" s="54"/>
      <c r="D176" s="49"/>
      <c r="E176" s="36">
        <f t="shared" si="23"/>
        <v>52761312.382332362</v>
      </c>
      <c r="F176" s="42">
        <f t="shared" si="24"/>
        <v>141761312.38233215</v>
      </c>
      <c r="G176" s="43">
        <f t="shared" si="32"/>
        <v>141761312.38233212</v>
      </c>
      <c r="H176" s="46">
        <f t="shared" si="25"/>
        <v>590672.13492638397</v>
      </c>
      <c r="I176" s="44">
        <f t="shared" si="26"/>
        <v>-57885869.222785681</v>
      </c>
      <c r="J176" s="43">
        <f t="shared" si="27"/>
        <v>-54341836.413227357</v>
      </c>
      <c r="K176" s="43">
        <f t="shared" si="28"/>
        <v>87419475.969104767</v>
      </c>
      <c r="L176" s="38">
        <f t="shared" si="22"/>
        <v>83875443.159546465</v>
      </c>
      <c r="M176" s="39">
        <f t="shared" si="29"/>
        <v>76943.580557568013</v>
      </c>
      <c r="N176" s="44">
        <f t="shared" si="33"/>
        <v>-10925796.105358293</v>
      </c>
      <c r="O176" s="43">
        <f t="shared" si="30"/>
        <v>-11387457.588703701</v>
      </c>
      <c r="P176" s="40">
        <f t="shared" si="31"/>
        <v>76032018.38040106</v>
      </c>
      <c r="Q176" s="40">
        <f t="shared" si="34"/>
        <v>-76943.580557567999</v>
      </c>
      <c r="R176" s="40">
        <f t="shared" si="21"/>
        <v>72949647.054188177</v>
      </c>
    </row>
    <row r="177" spans="1:18">
      <c r="B177" s="34">
        <v>43861</v>
      </c>
      <c r="C177" s="54"/>
      <c r="D177" s="49"/>
      <c r="E177" s="36">
        <f t="shared" si="23"/>
        <v>52761312.382332362</v>
      </c>
      <c r="F177" s="42">
        <f t="shared" si="24"/>
        <v>141761312.38233215</v>
      </c>
      <c r="G177" s="43">
        <f t="shared" si="32"/>
        <v>141761312.38233212</v>
      </c>
      <c r="H177" s="46">
        <f t="shared" si="25"/>
        <v>590672.13492638397</v>
      </c>
      <c r="I177" s="44">
        <f t="shared" si="26"/>
        <v>-58476541.357712068</v>
      </c>
      <c r="J177" s="43">
        <f t="shared" si="27"/>
        <v>-54932508.548153751</v>
      </c>
      <c r="K177" s="43">
        <f t="shared" si="28"/>
        <v>86828803.834178358</v>
      </c>
      <c r="L177" s="38">
        <f t="shared" si="22"/>
        <v>83284771.024620086</v>
      </c>
      <c r="M177" s="39">
        <f t="shared" si="29"/>
        <v>76943.580557568013</v>
      </c>
      <c r="N177" s="44">
        <f t="shared" si="33"/>
        <v>-10848852.524800725</v>
      </c>
      <c r="O177" s="43">
        <f t="shared" si="30"/>
        <v>-11310514.008146131</v>
      </c>
      <c r="P177" s="40">
        <f t="shared" si="31"/>
        <v>75518289.826032221</v>
      </c>
      <c r="Q177" s="40">
        <f t="shared" si="34"/>
        <v>-76943.580557567999</v>
      </c>
      <c r="R177" s="40">
        <f t="shared" si="21"/>
        <v>72435918.499819368</v>
      </c>
    </row>
    <row r="178" spans="1:18" ht="12.75" customHeight="1">
      <c r="A178" s="4"/>
      <c r="B178" s="34">
        <v>43889</v>
      </c>
      <c r="C178" s="54"/>
      <c r="D178" s="49"/>
      <c r="E178" s="36">
        <f t="shared" si="23"/>
        <v>52761312.382332362</v>
      </c>
      <c r="F178" s="42">
        <f t="shared" si="24"/>
        <v>141761312.38233215</v>
      </c>
      <c r="G178" s="43">
        <f t="shared" si="32"/>
        <v>141761312.38233212</v>
      </c>
      <c r="H178" s="46">
        <f t="shared" si="25"/>
        <v>590672.13492638397</v>
      </c>
      <c r="I178" s="44">
        <f t="shared" si="26"/>
        <v>-59067213.492638454</v>
      </c>
      <c r="J178" s="43">
        <f t="shared" si="27"/>
        <v>-55523180.683080137</v>
      </c>
      <c r="K178" s="43">
        <f t="shared" si="28"/>
        <v>86238131.69925198</v>
      </c>
      <c r="L178" s="38">
        <f t="shared" si="22"/>
        <v>82694098.889693692</v>
      </c>
      <c r="M178" s="39">
        <f t="shared" si="29"/>
        <v>76943.580557568013</v>
      </c>
      <c r="N178" s="44">
        <f t="shared" si="33"/>
        <v>-10771908.944243157</v>
      </c>
      <c r="O178" s="43">
        <f t="shared" si="30"/>
        <v>-11233570.427588562</v>
      </c>
      <c r="P178" s="40">
        <f t="shared" si="31"/>
        <v>75004561.271663412</v>
      </c>
      <c r="Q178" s="40">
        <f t="shared" si="34"/>
        <v>-76943.580557567999</v>
      </c>
      <c r="R178" s="40">
        <f t="shared" si="21"/>
        <v>71922189.945450529</v>
      </c>
    </row>
    <row r="179" spans="1:18" ht="12.75" customHeight="1">
      <c r="A179" s="4"/>
      <c r="B179" s="34">
        <v>43921</v>
      </c>
      <c r="C179" s="54"/>
      <c r="D179" s="49"/>
      <c r="E179" s="36">
        <f t="shared" si="23"/>
        <v>52761312.382332362</v>
      </c>
      <c r="F179" s="42">
        <f t="shared" si="24"/>
        <v>141761312.38233215</v>
      </c>
      <c r="G179" s="43">
        <f t="shared" si="32"/>
        <v>141761312.38233212</v>
      </c>
      <c r="H179" s="46">
        <f t="shared" si="25"/>
        <v>590672.13492638397</v>
      </c>
      <c r="I179" s="44">
        <f t="shared" si="26"/>
        <v>-59657885.62756484</v>
      </c>
      <c r="J179" s="43">
        <f t="shared" si="27"/>
        <v>-56113852.818006516</v>
      </c>
      <c r="K179" s="43">
        <f t="shared" si="28"/>
        <v>85647459.564325601</v>
      </c>
      <c r="L179" s="38">
        <f t="shared" si="22"/>
        <v>82103426.754767299</v>
      </c>
      <c r="M179" s="39">
        <f t="shared" si="29"/>
        <v>76943.580557568013</v>
      </c>
      <c r="N179" s="44">
        <f t="shared" si="33"/>
        <v>-10694965.363685589</v>
      </c>
      <c r="O179" s="43">
        <f t="shared" si="30"/>
        <v>-11156626.847030997</v>
      </c>
      <c r="P179" s="40">
        <f t="shared" si="31"/>
        <v>74490832.717294604</v>
      </c>
      <c r="Q179" s="40">
        <f t="shared" si="34"/>
        <v>-76943.580557567999</v>
      </c>
      <c r="R179" s="40">
        <f t="shared" si="21"/>
        <v>71408461.391081706</v>
      </c>
    </row>
    <row r="180" spans="1:18">
      <c r="A180" s="4"/>
      <c r="B180" s="34">
        <v>43951</v>
      </c>
      <c r="C180" s="54"/>
      <c r="D180" s="49"/>
      <c r="E180" s="36">
        <f t="shared" si="23"/>
        <v>52761312.382332362</v>
      </c>
      <c r="F180" s="42">
        <f t="shared" si="24"/>
        <v>141761312.38233215</v>
      </c>
      <c r="G180" s="43">
        <f t="shared" si="32"/>
        <v>141761312.38233212</v>
      </c>
      <c r="H180" s="46">
        <f t="shared" si="25"/>
        <v>590672.13492638397</v>
      </c>
      <c r="I180" s="44">
        <f t="shared" si="26"/>
        <v>-60248557.762491226</v>
      </c>
      <c r="J180" s="43">
        <f t="shared" si="27"/>
        <v>-56704524.952932902</v>
      </c>
      <c r="K180" s="43">
        <f t="shared" si="28"/>
        <v>85056787.429399222</v>
      </c>
      <c r="L180" s="38">
        <f t="shared" si="22"/>
        <v>81512754.61984092</v>
      </c>
      <c r="M180" s="39">
        <f t="shared" si="29"/>
        <v>76943.580557568013</v>
      </c>
      <c r="N180" s="44">
        <f t="shared" si="33"/>
        <v>-10618021.783128021</v>
      </c>
      <c r="O180" s="43">
        <f t="shared" si="30"/>
        <v>-11079683.266473429</v>
      </c>
      <c r="P180" s="40">
        <f t="shared" si="31"/>
        <v>73977104.162925795</v>
      </c>
      <c r="Q180" s="40">
        <f t="shared" si="34"/>
        <v>-76943.580557567999</v>
      </c>
      <c r="R180" s="40">
        <f t="shared" si="21"/>
        <v>70894732.836712897</v>
      </c>
    </row>
    <row r="181" spans="1:18">
      <c r="A181" s="4"/>
      <c r="B181" s="34">
        <v>43982</v>
      </c>
      <c r="C181" s="54"/>
      <c r="D181" s="49"/>
      <c r="E181" s="36">
        <f t="shared" si="23"/>
        <v>52761312.382332362</v>
      </c>
      <c r="F181" s="42">
        <f t="shared" si="24"/>
        <v>141761312.38233215</v>
      </c>
      <c r="G181" s="43">
        <f t="shared" si="32"/>
        <v>141761312.38233212</v>
      </c>
      <c r="H181" s="46">
        <f t="shared" si="25"/>
        <v>590672.13492638397</v>
      </c>
      <c r="I181" s="44">
        <f t="shared" si="26"/>
        <v>-60839229.897417612</v>
      </c>
      <c r="J181" s="43">
        <f t="shared" si="27"/>
        <v>-57295197.087859295</v>
      </c>
      <c r="K181" s="43">
        <f t="shared" si="28"/>
        <v>84466115.294472814</v>
      </c>
      <c r="L181" s="38">
        <f t="shared" si="22"/>
        <v>80922082.484914541</v>
      </c>
      <c r="M181" s="39">
        <f t="shared" si="29"/>
        <v>76943.580557568013</v>
      </c>
      <c r="N181" s="44">
        <f t="shared" si="33"/>
        <v>-10541078.202570453</v>
      </c>
      <c r="O181" s="43">
        <f t="shared" si="30"/>
        <v>-11002739.685915861</v>
      </c>
      <c r="P181" s="40">
        <f t="shared" si="31"/>
        <v>73463375.608556956</v>
      </c>
      <c r="Q181" s="40">
        <f t="shared" si="34"/>
        <v>-76943.580557567999</v>
      </c>
      <c r="R181" s="40">
        <f t="shared" si="21"/>
        <v>70381004.282344088</v>
      </c>
    </row>
    <row r="182" spans="1:18" ht="12.75" customHeight="1">
      <c r="A182" s="4"/>
      <c r="B182" s="34">
        <v>44012</v>
      </c>
      <c r="C182" s="54"/>
      <c r="D182" s="49"/>
      <c r="E182" s="36">
        <f t="shared" si="23"/>
        <v>52761312.382332362</v>
      </c>
      <c r="F182" s="42">
        <f t="shared" si="24"/>
        <v>141761312.38233215</v>
      </c>
      <c r="G182" s="43">
        <f t="shared" si="32"/>
        <v>141761312.38233212</v>
      </c>
      <c r="H182" s="46">
        <f t="shared" si="25"/>
        <v>590672.13492638397</v>
      </c>
      <c r="I182" s="44">
        <f t="shared" si="26"/>
        <v>-61429902.032343999</v>
      </c>
      <c r="J182" s="43">
        <f t="shared" si="27"/>
        <v>-57885869.222785689</v>
      </c>
      <c r="K182" s="43">
        <f t="shared" si="28"/>
        <v>83875443.159546435</v>
      </c>
      <c r="L182" s="38">
        <f t="shared" si="22"/>
        <v>80331410.349988148</v>
      </c>
      <c r="M182" s="39">
        <f t="shared" si="29"/>
        <v>76943.580557568013</v>
      </c>
      <c r="N182" s="44">
        <f t="shared" si="33"/>
        <v>-10464134.622012885</v>
      </c>
      <c r="O182" s="43">
        <f t="shared" si="30"/>
        <v>-10925796.105358293</v>
      </c>
      <c r="P182" s="40">
        <f t="shared" si="31"/>
        <v>72949647.054188147</v>
      </c>
      <c r="Q182" s="40">
        <f t="shared" si="34"/>
        <v>-76943.580557567999</v>
      </c>
      <c r="R182" s="40">
        <f t="shared" si="21"/>
        <v>69867275.727975264</v>
      </c>
    </row>
    <row r="183" spans="1:18">
      <c r="A183" s="4"/>
      <c r="B183" s="34">
        <v>44043</v>
      </c>
      <c r="C183" s="54"/>
      <c r="D183" s="49"/>
      <c r="E183" s="36">
        <f t="shared" si="23"/>
        <v>52761312.382332362</v>
      </c>
      <c r="F183" s="42">
        <f t="shared" si="24"/>
        <v>141761312.38233215</v>
      </c>
      <c r="G183" s="43">
        <f t="shared" si="32"/>
        <v>141761312.38233212</v>
      </c>
      <c r="H183" s="46">
        <f t="shared" si="25"/>
        <v>590672.13492638397</v>
      </c>
      <c r="I183" s="44">
        <f t="shared" si="26"/>
        <v>-62020574.167270385</v>
      </c>
      <c r="J183" s="43">
        <f t="shared" si="27"/>
        <v>-58476541.357712068</v>
      </c>
      <c r="K183" s="43">
        <f t="shared" si="28"/>
        <v>83284771.024620056</v>
      </c>
      <c r="L183" s="38">
        <f t="shared" si="22"/>
        <v>79740738.215061754</v>
      </c>
      <c r="M183" s="39">
        <f t="shared" si="29"/>
        <v>76943.580557568013</v>
      </c>
      <c r="N183" s="44">
        <f t="shared" si="33"/>
        <v>-10387191.041455317</v>
      </c>
      <c r="O183" s="43">
        <f t="shared" si="30"/>
        <v>-10848852.524800725</v>
      </c>
      <c r="P183" s="40">
        <f t="shared" si="31"/>
        <v>72435918.499819338</v>
      </c>
      <c r="Q183" s="40">
        <f t="shared" si="34"/>
        <v>-76943.580557567999</v>
      </c>
      <c r="R183" s="40">
        <f t="shared" si="21"/>
        <v>69353547.17360644</v>
      </c>
    </row>
    <row r="184" spans="1:18">
      <c r="A184" s="4"/>
      <c r="B184" s="34">
        <v>44074</v>
      </c>
      <c r="C184" s="54"/>
      <c r="D184" s="49"/>
      <c r="E184" s="36">
        <f t="shared" si="23"/>
        <v>52761312.382332362</v>
      </c>
      <c r="F184" s="42">
        <f t="shared" si="24"/>
        <v>141761312.38233215</v>
      </c>
      <c r="G184" s="43">
        <f t="shared" si="32"/>
        <v>141761312.38233212</v>
      </c>
      <c r="H184" s="46">
        <f t="shared" si="25"/>
        <v>590672.13492638397</v>
      </c>
      <c r="I184" s="44">
        <f t="shared" si="26"/>
        <v>-62611246.302196771</v>
      </c>
      <c r="J184" s="43">
        <f t="shared" si="27"/>
        <v>-59067213.492638461</v>
      </c>
      <c r="K184" s="43">
        <f t="shared" si="28"/>
        <v>82694098.889693648</v>
      </c>
      <c r="L184" s="38">
        <f t="shared" si="22"/>
        <v>79150066.080135375</v>
      </c>
      <c r="M184" s="39">
        <f t="shared" si="29"/>
        <v>76943.580557568013</v>
      </c>
      <c r="N184" s="44">
        <f t="shared" si="33"/>
        <v>-10310247.460897749</v>
      </c>
      <c r="O184" s="43">
        <f t="shared" si="30"/>
        <v>-10771908.944243157</v>
      </c>
      <c r="P184" s="40">
        <f t="shared" si="31"/>
        <v>71922189.945450485</v>
      </c>
      <c r="Q184" s="40">
        <f t="shared" si="34"/>
        <v>-76943.580557567999</v>
      </c>
      <c r="R184" s="40">
        <f t="shared" si="21"/>
        <v>68839818.619237632</v>
      </c>
    </row>
    <row r="185" spans="1:18">
      <c r="A185" s="4"/>
      <c r="B185" s="34">
        <v>44104</v>
      </c>
      <c r="C185" s="54"/>
      <c r="D185" s="49"/>
      <c r="E185" s="36">
        <f t="shared" si="23"/>
        <v>52761312.382332362</v>
      </c>
      <c r="F185" s="42">
        <f t="shared" si="24"/>
        <v>141761312.38233215</v>
      </c>
      <c r="G185" s="43">
        <f t="shared" si="32"/>
        <v>141761312.38233212</v>
      </c>
      <c r="H185" s="46">
        <f t="shared" si="25"/>
        <v>590672.13492638397</v>
      </c>
      <c r="I185" s="44">
        <f t="shared" si="26"/>
        <v>-63201918.437123157</v>
      </c>
      <c r="J185" s="43">
        <f t="shared" si="27"/>
        <v>-59657885.627564825</v>
      </c>
      <c r="K185" s="43">
        <f t="shared" si="28"/>
        <v>82103426.754767299</v>
      </c>
      <c r="L185" s="38">
        <f t="shared" si="22"/>
        <v>78559393.945208997</v>
      </c>
      <c r="M185" s="39">
        <f t="shared" si="29"/>
        <v>76943.580557568013</v>
      </c>
      <c r="N185" s="44">
        <f t="shared" si="33"/>
        <v>-10233303.880340181</v>
      </c>
      <c r="O185" s="43">
        <f t="shared" si="30"/>
        <v>-10694965.363685589</v>
      </c>
      <c r="P185" s="40">
        <f t="shared" si="31"/>
        <v>71408461.391081706</v>
      </c>
      <c r="Q185" s="40">
        <f t="shared" si="34"/>
        <v>-76943.580557567999</v>
      </c>
      <c r="R185" s="40">
        <f t="shared" si="21"/>
        <v>68326090.064868808</v>
      </c>
    </row>
    <row r="186" spans="1:18">
      <c r="A186" s="4"/>
      <c r="B186" s="34">
        <v>44135</v>
      </c>
      <c r="C186" s="54"/>
      <c r="D186" s="49"/>
      <c r="E186" s="36">
        <f t="shared" si="23"/>
        <v>52761312.382332362</v>
      </c>
      <c r="F186" s="42">
        <f t="shared" si="24"/>
        <v>141761312.38233215</v>
      </c>
      <c r="G186" s="43">
        <f t="shared" si="32"/>
        <v>141761312.38233212</v>
      </c>
      <c r="H186" s="46">
        <f t="shared" si="25"/>
        <v>590672.13492638397</v>
      </c>
      <c r="I186" s="44">
        <f t="shared" si="26"/>
        <v>-63792590.572049543</v>
      </c>
      <c r="J186" s="43">
        <f t="shared" si="27"/>
        <v>-60248557.762491226</v>
      </c>
      <c r="K186" s="43">
        <f t="shared" si="28"/>
        <v>81512754.61984089</v>
      </c>
      <c r="L186" s="38">
        <f t="shared" si="22"/>
        <v>77968721.810282603</v>
      </c>
      <c r="M186" s="39">
        <f t="shared" si="29"/>
        <v>76943.580557568013</v>
      </c>
      <c r="N186" s="44">
        <f t="shared" si="33"/>
        <v>-10156360.299782613</v>
      </c>
      <c r="O186" s="43">
        <f t="shared" si="30"/>
        <v>-10618021.783128021</v>
      </c>
      <c r="P186" s="40">
        <f t="shared" si="31"/>
        <v>70894732.836712867</v>
      </c>
      <c r="Q186" s="40">
        <f t="shared" si="34"/>
        <v>-76943.580557567999</v>
      </c>
      <c r="R186" s="40">
        <f t="shared" si="21"/>
        <v>67812361.510499984</v>
      </c>
    </row>
    <row r="187" spans="1:18">
      <c r="A187" s="4"/>
      <c r="B187" s="34">
        <v>44165</v>
      </c>
      <c r="C187" s="54"/>
      <c r="D187" s="49"/>
      <c r="E187" s="36">
        <f t="shared" si="23"/>
        <v>52761312.382332362</v>
      </c>
      <c r="F187" s="42">
        <f t="shared" si="24"/>
        <v>141761312.38233215</v>
      </c>
      <c r="G187" s="43">
        <f t="shared" si="32"/>
        <v>141761312.38233212</v>
      </c>
      <c r="H187" s="46">
        <f t="shared" si="25"/>
        <v>590672.13492638397</v>
      </c>
      <c r="I187" s="44">
        <f t="shared" si="26"/>
        <v>-64383262.706975929</v>
      </c>
      <c r="J187" s="43">
        <f t="shared" si="27"/>
        <v>-60839229.897417612</v>
      </c>
      <c r="K187" s="43">
        <f t="shared" si="28"/>
        <v>80922082.484914511</v>
      </c>
      <c r="L187" s="38">
        <f t="shared" si="22"/>
        <v>77378049.675356209</v>
      </c>
      <c r="M187" s="39">
        <f t="shared" si="29"/>
        <v>76943.580557568013</v>
      </c>
      <c r="N187" s="44">
        <f t="shared" si="33"/>
        <v>-10079416.719225045</v>
      </c>
      <c r="O187" s="43">
        <f t="shared" si="30"/>
        <v>-10541078.202570453</v>
      </c>
      <c r="P187" s="40">
        <f t="shared" si="31"/>
        <v>70381004.282344058</v>
      </c>
      <c r="Q187" s="40">
        <f t="shared" si="34"/>
        <v>-76943.580557567999</v>
      </c>
      <c r="R187" s="40">
        <f t="shared" si="21"/>
        <v>67298632.95613116</v>
      </c>
    </row>
    <row r="188" spans="1:18">
      <c r="A188" s="4"/>
      <c r="B188" s="34">
        <v>44196</v>
      </c>
      <c r="C188" s="54"/>
      <c r="D188" s="49"/>
      <c r="E188" s="36">
        <f t="shared" si="23"/>
        <v>52761312.382332362</v>
      </c>
      <c r="F188" s="42">
        <f t="shared" si="24"/>
        <v>141761312.38233215</v>
      </c>
      <c r="G188" s="43">
        <f t="shared" si="32"/>
        <v>141761312.38233212</v>
      </c>
      <c r="H188" s="46">
        <f t="shared" si="25"/>
        <v>590672.13492638397</v>
      </c>
      <c r="I188" s="44">
        <f t="shared" si="26"/>
        <v>-64973934.841902316</v>
      </c>
      <c r="J188" s="43">
        <f t="shared" si="27"/>
        <v>-61429902.032343991</v>
      </c>
      <c r="K188" s="43">
        <f t="shared" si="28"/>
        <v>80331410.349988133</v>
      </c>
      <c r="L188" s="38">
        <f t="shared" si="22"/>
        <v>76787377.540429831</v>
      </c>
      <c r="M188" s="39">
        <f t="shared" si="29"/>
        <v>76943.580557568013</v>
      </c>
      <c r="N188" s="44">
        <f t="shared" si="33"/>
        <v>-10002473.138667477</v>
      </c>
      <c r="O188" s="43">
        <f t="shared" si="30"/>
        <v>-10464134.622012885</v>
      </c>
      <c r="P188" s="40">
        <f t="shared" si="31"/>
        <v>69867275.727975249</v>
      </c>
      <c r="Q188" s="40">
        <f t="shared" si="34"/>
        <v>-76943.580557567999</v>
      </c>
      <c r="R188" s="40">
        <f t="shared" si="21"/>
        <v>66784904.401762351</v>
      </c>
    </row>
    <row r="189" spans="1:18">
      <c r="A189" s="4"/>
      <c r="B189" s="34">
        <v>44227</v>
      </c>
      <c r="C189" s="54"/>
      <c r="D189" s="49"/>
      <c r="E189" s="36">
        <f t="shared" si="23"/>
        <v>52761312.382332362</v>
      </c>
      <c r="F189" s="42">
        <f t="shared" si="24"/>
        <v>141761312.38233215</v>
      </c>
      <c r="G189" s="43">
        <f t="shared" si="32"/>
        <v>141761312.38233212</v>
      </c>
      <c r="H189" s="46">
        <f t="shared" si="25"/>
        <v>590672.13492638397</v>
      </c>
      <c r="I189" s="44">
        <f t="shared" si="26"/>
        <v>-65564606.976828702</v>
      </c>
      <c r="J189" s="43">
        <f t="shared" si="27"/>
        <v>-62020574.167270385</v>
      </c>
      <c r="K189" s="43">
        <f t="shared" si="28"/>
        <v>79740738.215061724</v>
      </c>
      <c r="L189" s="38">
        <f t="shared" si="22"/>
        <v>76196705.405503452</v>
      </c>
      <c r="M189" s="39">
        <f t="shared" si="29"/>
        <v>76943.580557568013</v>
      </c>
      <c r="N189" s="44">
        <f t="shared" si="33"/>
        <v>-9925529.5581099093</v>
      </c>
      <c r="O189" s="43">
        <f t="shared" si="30"/>
        <v>-10387191.041455317</v>
      </c>
      <c r="P189" s="40">
        <f t="shared" si="31"/>
        <v>69353547.173606411</v>
      </c>
      <c r="Q189" s="40">
        <f t="shared" si="34"/>
        <v>-76943.580557567999</v>
      </c>
      <c r="R189" s="40">
        <f t="shared" si="21"/>
        <v>66271175.847393543</v>
      </c>
    </row>
    <row r="190" spans="1:18" ht="12.75" customHeight="1">
      <c r="A190" s="4"/>
      <c r="B190" s="34">
        <v>44255</v>
      </c>
      <c r="C190" s="54"/>
      <c r="D190" s="49"/>
      <c r="E190" s="36">
        <f t="shared" si="23"/>
        <v>52761312.382332362</v>
      </c>
      <c r="F190" s="42">
        <f t="shared" si="24"/>
        <v>141761312.38233215</v>
      </c>
      <c r="G190" s="43">
        <f t="shared" si="32"/>
        <v>141761312.38233212</v>
      </c>
      <c r="H190" s="46">
        <f t="shared" si="25"/>
        <v>590672.13492638397</v>
      </c>
      <c r="I190" s="44">
        <f t="shared" si="26"/>
        <v>-66155279.111755088</v>
      </c>
      <c r="J190" s="43">
        <f t="shared" si="27"/>
        <v>-62611246.302196771</v>
      </c>
      <c r="K190" s="43">
        <f t="shared" si="28"/>
        <v>79150066.080135345</v>
      </c>
      <c r="L190" s="38">
        <f t="shared" si="22"/>
        <v>75606033.270577058</v>
      </c>
      <c r="M190" s="39">
        <f t="shared" si="29"/>
        <v>76943.580557568013</v>
      </c>
      <c r="N190" s="44">
        <f t="shared" si="33"/>
        <v>-9848585.9775523413</v>
      </c>
      <c r="O190" s="43">
        <f t="shared" si="30"/>
        <v>-10310247.460897749</v>
      </c>
      <c r="P190" s="40">
        <f t="shared" si="31"/>
        <v>68839818.619237602</v>
      </c>
      <c r="Q190" s="40">
        <f t="shared" si="34"/>
        <v>-76943.580557567999</v>
      </c>
      <c r="R190" s="40">
        <f t="shared" si="21"/>
        <v>65757447.293024719</v>
      </c>
    </row>
    <row r="191" spans="1:18" ht="12.75" customHeight="1">
      <c r="A191" s="4"/>
      <c r="B191" s="34">
        <v>44286</v>
      </c>
      <c r="C191" s="54"/>
      <c r="D191" s="49"/>
      <c r="E191" s="36">
        <f t="shared" si="23"/>
        <v>52761312.382332362</v>
      </c>
      <c r="F191" s="42">
        <f t="shared" si="24"/>
        <v>141761312.38233215</v>
      </c>
      <c r="G191" s="43">
        <f t="shared" si="32"/>
        <v>141761312.38233212</v>
      </c>
      <c r="H191" s="46">
        <f t="shared" si="25"/>
        <v>590672.13492638397</v>
      </c>
      <c r="I191" s="44">
        <f t="shared" si="26"/>
        <v>-66745951.246681474</v>
      </c>
      <c r="J191" s="43">
        <f t="shared" si="27"/>
        <v>-63201918.437123157</v>
      </c>
      <c r="K191" s="43">
        <f t="shared" si="28"/>
        <v>78559393.945208967</v>
      </c>
      <c r="L191" s="38">
        <f t="shared" si="22"/>
        <v>75015361.135650665</v>
      </c>
      <c r="M191" s="39">
        <f t="shared" si="29"/>
        <v>76943.580557568013</v>
      </c>
      <c r="N191" s="44">
        <f t="shared" si="33"/>
        <v>-9771642.3969947733</v>
      </c>
      <c r="O191" s="43">
        <f t="shared" si="30"/>
        <v>-10233303.880340181</v>
      </c>
      <c r="P191" s="40">
        <f t="shared" si="31"/>
        <v>68326090.064868778</v>
      </c>
      <c r="Q191" s="40">
        <f t="shared" si="34"/>
        <v>-76943.580557567999</v>
      </c>
      <c r="R191" s="40">
        <f t="shared" si="21"/>
        <v>65243718.738655895</v>
      </c>
    </row>
    <row r="192" spans="1:18">
      <c r="A192" s="4"/>
      <c r="B192" s="34">
        <v>44316</v>
      </c>
      <c r="C192" s="54"/>
      <c r="D192" s="49"/>
      <c r="E192" s="36">
        <f t="shared" si="23"/>
        <v>52761312.382332362</v>
      </c>
      <c r="F192" s="42">
        <f t="shared" si="24"/>
        <v>141761312.38233215</v>
      </c>
      <c r="G192" s="43">
        <f t="shared" si="32"/>
        <v>141761312.38233212</v>
      </c>
      <c r="H192" s="46">
        <f t="shared" si="25"/>
        <v>590672.13492638397</v>
      </c>
      <c r="I192" s="44">
        <f t="shared" si="26"/>
        <v>-67336623.38160786</v>
      </c>
      <c r="J192" s="43">
        <f t="shared" si="27"/>
        <v>-63792590.572049551</v>
      </c>
      <c r="K192" s="43">
        <f t="shared" si="28"/>
        <v>77968721.810282558</v>
      </c>
      <c r="L192" s="38">
        <f t="shared" si="22"/>
        <v>74424689.000724286</v>
      </c>
      <c r="M192" s="39">
        <f t="shared" si="29"/>
        <v>76943.580557568013</v>
      </c>
      <c r="N192" s="44">
        <f t="shared" si="33"/>
        <v>-9694698.8164372053</v>
      </c>
      <c r="O192" s="43">
        <f t="shared" si="30"/>
        <v>-10156360.299782613</v>
      </c>
      <c r="P192" s="40">
        <f t="shared" si="31"/>
        <v>67812361.510499939</v>
      </c>
      <c r="Q192" s="40">
        <f t="shared" si="34"/>
        <v>-76943.580557567999</v>
      </c>
      <c r="R192" s="40">
        <f t="shared" si="21"/>
        <v>64729990.184287079</v>
      </c>
    </row>
    <row r="193" spans="2:18" s="4" customFormat="1" ht="12.5">
      <c r="B193" s="34">
        <v>44347</v>
      </c>
      <c r="C193" s="54"/>
      <c r="D193" s="49"/>
      <c r="E193" s="36">
        <f t="shared" si="23"/>
        <v>52761312.382332362</v>
      </c>
      <c r="F193" s="42">
        <f t="shared" si="24"/>
        <v>141761312.38233215</v>
      </c>
      <c r="G193" s="43">
        <f t="shared" si="32"/>
        <v>141761312.38233212</v>
      </c>
      <c r="H193" s="46">
        <f t="shared" si="25"/>
        <v>590672.13492638397</v>
      </c>
      <c r="I193" s="44">
        <f t="shared" si="26"/>
        <v>-67927295.516534239</v>
      </c>
      <c r="J193" s="43">
        <f t="shared" si="27"/>
        <v>-64383262.706975929</v>
      </c>
      <c r="K193" s="43">
        <f t="shared" si="28"/>
        <v>77378049.675356179</v>
      </c>
      <c r="L193" s="38">
        <f t="shared" si="22"/>
        <v>73834016.865797907</v>
      </c>
      <c r="M193" s="39">
        <f t="shared" si="29"/>
        <v>76943.580557568013</v>
      </c>
      <c r="N193" s="44">
        <f t="shared" si="33"/>
        <v>-9617755.2358796373</v>
      </c>
      <c r="O193" s="43">
        <f t="shared" si="30"/>
        <v>-10079416.719225045</v>
      </c>
      <c r="P193" s="40">
        <f t="shared" si="31"/>
        <v>67298632.95613113</v>
      </c>
      <c r="Q193" s="40">
        <f t="shared" si="34"/>
        <v>-76943.580557567999</v>
      </c>
      <c r="R193" s="40">
        <f t="shared" si="21"/>
        <v>64216261.62991827</v>
      </c>
    </row>
    <row r="194" spans="2:18" s="4" customFormat="1" ht="12.75" customHeight="1">
      <c r="B194" s="34">
        <v>44377</v>
      </c>
      <c r="C194" s="54"/>
      <c r="D194" s="49"/>
      <c r="E194" s="36">
        <f t="shared" si="23"/>
        <v>52761312.382332362</v>
      </c>
      <c r="F194" s="42">
        <f t="shared" si="24"/>
        <v>141761312.38233215</v>
      </c>
      <c r="G194" s="43">
        <f t="shared" si="32"/>
        <v>141761312.38233212</v>
      </c>
      <c r="H194" s="46">
        <f t="shared" si="25"/>
        <v>590672.13492638397</v>
      </c>
      <c r="I194" s="44">
        <f t="shared" si="26"/>
        <v>-68517967.651460618</v>
      </c>
      <c r="J194" s="43">
        <f t="shared" si="27"/>
        <v>-64973934.841902308</v>
      </c>
      <c r="K194" s="43">
        <f t="shared" si="28"/>
        <v>76787377.540429801</v>
      </c>
      <c r="L194" s="38">
        <f t="shared" si="22"/>
        <v>73243344.730871528</v>
      </c>
      <c r="M194" s="39">
        <f t="shared" si="29"/>
        <v>76943.580557568013</v>
      </c>
      <c r="N194" s="44">
        <f t="shared" si="33"/>
        <v>-9540811.6553220693</v>
      </c>
      <c r="O194" s="43">
        <f t="shared" si="30"/>
        <v>-10002473.138667475</v>
      </c>
      <c r="P194" s="40">
        <f t="shared" si="31"/>
        <v>66784904.401762322</v>
      </c>
      <c r="Q194" s="40">
        <f t="shared" si="34"/>
        <v>-76943.580557567999</v>
      </c>
      <c r="R194" s="40">
        <f t="shared" si="21"/>
        <v>63702533.075549461</v>
      </c>
    </row>
    <row r="195" spans="2:18" s="4" customFormat="1" ht="12.5">
      <c r="B195" s="34">
        <v>44408</v>
      </c>
      <c r="C195" s="54"/>
      <c r="D195" s="49"/>
      <c r="E195" s="36">
        <f t="shared" si="23"/>
        <v>52761312.382332362</v>
      </c>
      <c r="F195" s="42">
        <f t="shared" si="24"/>
        <v>141761312.38233215</v>
      </c>
      <c r="G195" s="43">
        <f t="shared" si="32"/>
        <v>141761312.38233212</v>
      </c>
      <c r="H195" s="46">
        <f t="shared" si="25"/>
        <v>590672.13492638397</v>
      </c>
      <c r="I195" s="44">
        <f t="shared" si="26"/>
        <v>-69108639.786386997</v>
      </c>
      <c r="J195" s="43">
        <f t="shared" si="27"/>
        <v>-65564606.976828694</v>
      </c>
      <c r="K195" s="43">
        <f t="shared" si="28"/>
        <v>76196705.405503422</v>
      </c>
      <c r="L195" s="38">
        <f t="shared" si="22"/>
        <v>72652672.59594515</v>
      </c>
      <c r="M195" s="39">
        <f t="shared" si="29"/>
        <v>76943.580557568013</v>
      </c>
      <c r="N195" s="44">
        <f t="shared" si="33"/>
        <v>-9463868.0747645013</v>
      </c>
      <c r="O195" s="43">
        <f t="shared" si="30"/>
        <v>-9925529.5581099093</v>
      </c>
      <c r="P195" s="40">
        <f t="shared" si="31"/>
        <v>66271175.847393513</v>
      </c>
      <c r="Q195" s="40">
        <f t="shared" si="34"/>
        <v>-76943.580557567999</v>
      </c>
      <c r="R195" s="40">
        <f t="shared" si="21"/>
        <v>63188804.521180645</v>
      </c>
    </row>
    <row r="196" spans="2:18" s="4" customFormat="1" ht="12.5">
      <c r="B196" s="34">
        <v>44439</v>
      </c>
      <c r="C196" s="54"/>
      <c r="D196" s="49"/>
      <c r="E196" s="36">
        <f t="shared" si="23"/>
        <v>52761312.382332362</v>
      </c>
      <c r="F196" s="42">
        <f t="shared" si="24"/>
        <v>141761312.38233215</v>
      </c>
      <c r="G196" s="43">
        <f t="shared" si="32"/>
        <v>141761312.38233212</v>
      </c>
      <c r="H196" s="46">
        <f t="shared" si="25"/>
        <v>590672.13492638397</v>
      </c>
      <c r="I196" s="44">
        <f t="shared" si="26"/>
        <v>-69699311.921313375</v>
      </c>
      <c r="J196" s="43">
        <f t="shared" si="27"/>
        <v>-66155279.111755073</v>
      </c>
      <c r="K196" s="43">
        <f t="shared" si="28"/>
        <v>75606033.270577043</v>
      </c>
      <c r="L196" s="38">
        <f t="shared" si="22"/>
        <v>72062000.461018771</v>
      </c>
      <c r="M196" s="39">
        <f t="shared" si="29"/>
        <v>76943.580557568013</v>
      </c>
      <c r="N196" s="44">
        <f t="shared" si="33"/>
        <v>-9386924.4942069333</v>
      </c>
      <c r="O196" s="43">
        <f t="shared" si="30"/>
        <v>-9848585.9775523413</v>
      </c>
      <c r="P196" s="40">
        <f t="shared" si="31"/>
        <v>65757447.293024704</v>
      </c>
      <c r="Q196" s="40">
        <f t="shared" si="34"/>
        <v>-76943.580557567999</v>
      </c>
      <c r="R196" s="40">
        <f t="shared" ref="R196:R259" si="35">F196+I196+N196</f>
        <v>62675075.966811836</v>
      </c>
    </row>
    <row r="197" spans="2:18" s="4" customFormat="1" ht="12.5">
      <c r="B197" s="34">
        <v>44469</v>
      </c>
      <c r="C197" s="54"/>
      <c r="D197" s="49"/>
      <c r="E197" s="36">
        <f t="shared" si="23"/>
        <v>52761312.382332362</v>
      </c>
      <c r="F197" s="42">
        <f t="shared" si="24"/>
        <v>141761312.38233215</v>
      </c>
      <c r="G197" s="43">
        <f t="shared" si="32"/>
        <v>141761312.38233212</v>
      </c>
      <c r="H197" s="46">
        <f t="shared" si="25"/>
        <v>590672.13492638397</v>
      </c>
      <c r="I197" s="44">
        <f t="shared" si="26"/>
        <v>-70289984.056239754</v>
      </c>
      <c r="J197" s="43">
        <f t="shared" si="27"/>
        <v>-66745951.246681459</v>
      </c>
      <c r="K197" s="43">
        <f t="shared" si="28"/>
        <v>75015361.135650665</v>
      </c>
      <c r="L197" s="38">
        <f t="shared" si="22"/>
        <v>71471328.326092392</v>
      </c>
      <c r="M197" s="39">
        <f t="shared" si="29"/>
        <v>76943.580557568013</v>
      </c>
      <c r="N197" s="44">
        <f t="shared" si="33"/>
        <v>-9309980.9136493653</v>
      </c>
      <c r="O197" s="43">
        <f t="shared" si="30"/>
        <v>-9771642.3969947733</v>
      </c>
      <c r="P197" s="40">
        <f t="shared" si="31"/>
        <v>65243718.738655895</v>
      </c>
      <c r="Q197" s="40">
        <f t="shared" si="34"/>
        <v>-76943.580557567999</v>
      </c>
      <c r="R197" s="40">
        <f t="shared" si="35"/>
        <v>62161347.412443027</v>
      </c>
    </row>
    <row r="198" spans="2:18" s="4" customFormat="1" ht="12.5">
      <c r="B198" s="34">
        <v>44500</v>
      </c>
      <c r="C198" s="54"/>
      <c r="D198" s="49"/>
      <c r="E198" s="36">
        <f t="shared" si="23"/>
        <v>52761312.382332362</v>
      </c>
      <c r="F198" s="42">
        <f t="shared" si="24"/>
        <v>141761312.38233215</v>
      </c>
      <c r="G198" s="43">
        <f t="shared" si="32"/>
        <v>141761312.38233212</v>
      </c>
      <c r="H198" s="46">
        <f t="shared" si="25"/>
        <v>590672.13492638397</v>
      </c>
      <c r="I198" s="44">
        <f t="shared" si="26"/>
        <v>-70880656.191166133</v>
      </c>
      <c r="J198" s="43">
        <f t="shared" si="27"/>
        <v>-67336623.381607845</v>
      </c>
      <c r="K198" s="43">
        <f t="shared" si="28"/>
        <v>74424689.000724271</v>
      </c>
      <c r="L198" s="38">
        <f t="shared" si="22"/>
        <v>70880656.191166013</v>
      </c>
      <c r="M198" s="39">
        <f t="shared" si="29"/>
        <v>76943.580557568013</v>
      </c>
      <c r="N198" s="44">
        <f t="shared" si="33"/>
        <v>-9233037.3330917973</v>
      </c>
      <c r="O198" s="43">
        <f t="shared" si="30"/>
        <v>-9694698.8164372053</v>
      </c>
      <c r="P198" s="40">
        <f t="shared" si="31"/>
        <v>64729990.184287064</v>
      </c>
      <c r="Q198" s="40">
        <f t="shared" si="34"/>
        <v>-76943.580557567999</v>
      </c>
      <c r="R198" s="40">
        <f t="shared" si="35"/>
        <v>61647618.858074218</v>
      </c>
    </row>
    <row r="199" spans="2:18" s="4" customFormat="1" ht="12.5">
      <c r="B199" s="34">
        <v>44530</v>
      </c>
      <c r="C199" s="54"/>
      <c r="D199" s="49"/>
      <c r="E199" s="36">
        <f t="shared" si="23"/>
        <v>52761312.382332362</v>
      </c>
      <c r="F199" s="42">
        <f t="shared" si="24"/>
        <v>141761312.38233215</v>
      </c>
      <c r="G199" s="43">
        <f t="shared" si="32"/>
        <v>141761312.38233212</v>
      </c>
      <c r="H199" s="46">
        <f t="shared" si="25"/>
        <v>590672.13492638397</v>
      </c>
      <c r="I199" s="44">
        <f t="shared" si="26"/>
        <v>-71471328.326092511</v>
      </c>
      <c r="J199" s="43">
        <f t="shared" si="27"/>
        <v>-67927295.516534224</v>
      </c>
      <c r="K199" s="43">
        <f t="shared" si="28"/>
        <v>73834016.865797892</v>
      </c>
      <c r="L199" s="38">
        <f t="shared" si="22"/>
        <v>70289984.056239635</v>
      </c>
      <c r="M199" s="39">
        <f t="shared" si="29"/>
        <v>76943.580557568013</v>
      </c>
      <c r="N199" s="44">
        <f t="shared" si="33"/>
        <v>-9156093.7525342293</v>
      </c>
      <c r="O199" s="43">
        <f t="shared" si="30"/>
        <v>-9617755.2358796373</v>
      </c>
      <c r="P199" s="40">
        <f t="shared" si="31"/>
        <v>64216261.629918255</v>
      </c>
      <c r="Q199" s="40">
        <f t="shared" si="34"/>
        <v>-76943.580557567999</v>
      </c>
      <c r="R199" s="40">
        <f t="shared" si="35"/>
        <v>61133890.303705409</v>
      </c>
    </row>
    <row r="200" spans="2:18" s="4" customFormat="1" ht="12.5">
      <c r="B200" s="34">
        <v>44561</v>
      </c>
      <c r="C200" s="54"/>
      <c r="D200" s="49"/>
      <c r="E200" s="36">
        <f t="shared" si="23"/>
        <v>52761312.382332362</v>
      </c>
      <c r="F200" s="42">
        <f t="shared" si="24"/>
        <v>141761312.38233215</v>
      </c>
      <c r="G200" s="43">
        <f t="shared" si="32"/>
        <v>141761312.38233212</v>
      </c>
      <c r="H200" s="46">
        <f t="shared" si="25"/>
        <v>590672.13492638397</v>
      </c>
      <c r="I200" s="44">
        <f t="shared" si="26"/>
        <v>-72062000.46101889</v>
      </c>
      <c r="J200" s="43">
        <f t="shared" si="27"/>
        <v>-68517967.651460618</v>
      </c>
      <c r="K200" s="43">
        <f t="shared" si="28"/>
        <v>73243344.730871499</v>
      </c>
      <c r="L200" s="38">
        <f t="shared" si="22"/>
        <v>69699311.921313256</v>
      </c>
      <c r="M200" s="39">
        <f t="shared" si="29"/>
        <v>76943.580557568013</v>
      </c>
      <c r="N200" s="44">
        <f t="shared" si="33"/>
        <v>-9079150.1719766613</v>
      </c>
      <c r="O200" s="43">
        <f t="shared" si="30"/>
        <v>-9540811.6553220693</v>
      </c>
      <c r="P200" s="40">
        <f t="shared" si="31"/>
        <v>63702533.075549431</v>
      </c>
      <c r="Q200" s="40">
        <f t="shared" si="34"/>
        <v>-76943.580557567999</v>
      </c>
      <c r="R200" s="40">
        <f t="shared" si="35"/>
        <v>60620161.749336593</v>
      </c>
    </row>
    <row r="201" spans="2:18" s="4" customFormat="1" ht="12.5">
      <c r="B201" s="34">
        <v>44592</v>
      </c>
      <c r="C201" s="54"/>
      <c r="D201" s="49"/>
      <c r="E201" s="36">
        <f t="shared" si="23"/>
        <v>52761312.382332362</v>
      </c>
      <c r="F201" s="42">
        <f t="shared" si="24"/>
        <v>141761312.38233215</v>
      </c>
      <c r="G201" s="43">
        <f t="shared" si="32"/>
        <v>141761312.38233212</v>
      </c>
      <c r="H201" s="46">
        <f t="shared" si="25"/>
        <v>590672.13492638397</v>
      </c>
      <c r="I201" s="44">
        <f t="shared" si="26"/>
        <v>-72652672.595945269</v>
      </c>
      <c r="J201" s="43">
        <f t="shared" si="27"/>
        <v>-69108639.786386997</v>
      </c>
      <c r="K201" s="43">
        <f t="shared" si="28"/>
        <v>72652672.59594512</v>
      </c>
      <c r="L201" s="38">
        <f t="shared" si="22"/>
        <v>69108639.786386877</v>
      </c>
      <c r="M201" s="39">
        <f t="shared" si="29"/>
        <v>76943.580557568013</v>
      </c>
      <c r="N201" s="44">
        <f t="shared" si="33"/>
        <v>-9002206.5914190933</v>
      </c>
      <c r="O201" s="43">
        <f t="shared" si="30"/>
        <v>-9463868.0747645013</v>
      </c>
      <c r="P201" s="40">
        <f t="shared" si="31"/>
        <v>63188804.521180615</v>
      </c>
      <c r="Q201" s="40">
        <f t="shared" si="34"/>
        <v>-76943.580557567999</v>
      </c>
      <c r="R201" s="40">
        <f t="shared" si="35"/>
        <v>60106433.194967784</v>
      </c>
    </row>
    <row r="202" spans="2:18" s="4" customFormat="1" ht="12.5">
      <c r="B202" s="34">
        <v>44620</v>
      </c>
      <c r="C202" s="54"/>
      <c r="D202" s="49"/>
      <c r="E202" s="36">
        <f t="shared" si="23"/>
        <v>52761312.382332362</v>
      </c>
      <c r="F202" s="42">
        <f t="shared" si="24"/>
        <v>141761312.38233215</v>
      </c>
      <c r="G202" s="43">
        <f t="shared" si="32"/>
        <v>141761312.38233212</v>
      </c>
      <c r="H202" s="46">
        <f t="shared" si="25"/>
        <v>590672.13492638397</v>
      </c>
      <c r="I202" s="44">
        <f t="shared" si="26"/>
        <v>-73243344.730871648</v>
      </c>
      <c r="J202" s="43">
        <f t="shared" si="27"/>
        <v>-69699311.921313375</v>
      </c>
      <c r="K202" s="43">
        <f t="shared" si="28"/>
        <v>72062000.461018741</v>
      </c>
      <c r="L202" s="38">
        <f t="shared" si="22"/>
        <v>68517967.651460499</v>
      </c>
      <c r="M202" s="39">
        <f t="shared" si="29"/>
        <v>76943.580557568013</v>
      </c>
      <c r="N202" s="44">
        <f t="shared" si="33"/>
        <v>-8925263.0108615253</v>
      </c>
      <c r="O202" s="43">
        <f t="shared" si="30"/>
        <v>-9386924.4942069333</v>
      </c>
      <c r="P202" s="40">
        <f t="shared" si="31"/>
        <v>62675075.966811806</v>
      </c>
      <c r="Q202" s="40">
        <f t="shared" si="34"/>
        <v>-76943.580557567999</v>
      </c>
      <c r="R202" s="40">
        <f t="shared" si="35"/>
        <v>59592704.640598975</v>
      </c>
    </row>
    <row r="203" spans="2:18" s="4" customFormat="1" ht="12.5">
      <c r="B203" s="34">
        <v>44651</v>
      </c>
      <c r="C203" s="54"/>
      <c r="D203" s="49"/>
      <c r="E203" s="36">
        <f t="shared" si="23"/>
        <v>52761312.382332362</v>
      </c>
      <c r="F203" s="42">
        <f t="shared" si="24"/>
        <v>141761312.38233215</v>
      </c>
      <c r="G203" s="43">
        <f t="shared" si="32"/>
        <v>141761312.38233212</v>
      </c>
      <c r="H203" s="46">
        <f t="shared" si="25"/>
        <v>590672.13492638397</v>
      </c>
      <c r="I203" s="44">
        <f t="shared" si="26"/>
        <v>-73834016.865798026</v>
      </c>
      <c r="J203" s="43">
        <f t="shared" si="27"/>
        <v>-70289984.056239754</v>
      </c>
      <c r="K203" s="43">
        <f t="shared" si="28"/>
        <v>71471328.326092362</v>
      </c>
      <c r="L203" s="38">
        <f t="shared" si="22"/>
        <v>67927295.51653412</v>
      </c>
      <c r="M203" s="39">
        <f t="shared" si="29"/>
        <v>76943.580557568013</v>
      </c>
      <c r="N203" s="44">
        <f t="shared" si="33"/>
        <v>-8848319.4303039573</v>
      </c>
      <c r="O203" s="43">
        <f t="shared" si="30"/>
        <v>-9309980.9136493653</v>
      </c>
      <c r="P203" s="40">
        <f t="shared" si="31"/>
        <v>62161347.412442997</v>
      </c>
      <c r="Q203" s="40">
        <f t="shared" si="34"/>
        <v>-76943.580557567999</v>
      </c>
      <c r="R203" s="40">
        <f t="shared" si="35"/>
        <v>59078976.086230159</v>
      </c>
    </row>
    <row r="204" spans="2:18" s="4" customFormat="1" ht="12.5">
      <c r="B204" s="34">
        <v>44681</v>
      </c>
      <c r="C204" s="54"/>
      <c r="D204" s="49"/>
      <c r="E204" s="36">
        <f t="shared" si="23"/>
        <v>52761312.382332362</v>
      </c>
      <c r="F204" s="42">
        <f t="shared" si="24"/>
        <v>141761312.38233215</v>
      </c>
      <c r="G204" s="43">
        <f t="shared" si="32"/>
        <v>141761312.38233212</v>
      </c>
      <c r="H204" s="46">
        <f t="shared" si="25"/>
        <v>590672.13492638397</v>
      </c>
      <c r="I204" s="44">
        <f t="shared" si="26"/>
        <v>-74424689.000724405</v>
      </c>
      <c r="J204" s="43">
        <f t="shared" si="27"/>
        <v>-70880656.191166133</v>
      </c>
      <c r="K204" s="43">
        <f t="shared" si="28"/>
        <v>70880656.191165984</v>
      </c>
      <c r="L204" s="38">
        <f t="shared" ref="L204:L267" si="36">F204+I204</f>
        <v>67336623.381607741</v>
      </c>
      <c r="M204" s="39">
        <f t="shared" si="29"/>
        <v>76943.580557568013</v>
      </c>
      <c r="N204" s="44">
        <f t="shared" si="33"/>
        <v>-8771375.8497463893</v>
      </c>
      <c r="O204" s="43">
        <f t="shared" si="30"/>
        <v>-9233037.3330917973</v>
      </c>
      <c r="P204" s="40">
        <f t="shared" si="31"/>
        <v>61647618.858074188</v>
      </c>
      <c r="Q204" s="40">
        <f t="shared" si="34"/>
        <v>-76943.580557567999</v>
      </c>
      <c r="R204" s="40">
        <f t="shared" si="35"/>
        <v>58565247.53186135</v>
      </c>
    </row>
    <row r="205" spans="2:18" s="4" customFormat="1" ht="12.5">
      <c r="B205" s="34">
        <v>44712</v>
      </c>
      <c r="C205" s="54"/>
      <c r="D205" s="49"/>
      <c r="E205" s="36">
        <f t="shared" ref="E205:E268" si="37">D205+E204</f>
        <v>52761312.382332362</v>
      </c>
      <c r="F205" s="42">
        <f t="shared" ref="F205:F268" si="38">F204+D205</f>
        <v>141761312.38233215</v>
      </c>
      <c r="G205" s="43">
        <f t="shared" si="32"/>
        <v>141761312.38233212</v>
      </c>
      <c r="H205" s="46">
        <f t="shared" si="25"/>
        <v>590672.13492638397</v>
      </c>
      <c r="I205" s="44">
        <f t="shared" si="26"/>
        <v>-75015361.135650784</v>
      </c>
      <c r="J205" s="43">
        <f t="shared" si="27"/>
        <v>-71471328.326092511</v>
      </c>
      <c r="K205" s="43">
        <f t="shared" si="28"/>
        <v>70289984.056239605</v>
      </c>
      <c r="L205" s="38">
        <f t="shared" si="36"/>
        <v>66745951.246681362</v>
      </c>
      <c r="M205" s="39">
        <f t="shared" si="29"/>
        <v>76943.580557568013</v>
      </c>
      <c r="N205" s="44">
        <f t="shared" si="33"/>
        <v>-8694432.2691888213</v>
      </c>
      <c r="O205" s="43">
        <f t="shared" si="30"/>
        <v>-9156093.7525342312</v>
      </c>
      <c r="P205" s="40">
        <f t="shared" si="31"/>
        <v>61133890.303705372</v>
      </c>
      <c r="Q205" s="40">
        <f t="shared" si="34"/>
        <v>-76943.580557567999</v>
      </c>
      <c r="R205" s="40">
        <f t="shared" si="35"/>
        <v>58051518.977492541</v>
      </c>
    </row>
    <row r="206" spans="2:18" s="4" customFormat="1" ht="12.5">
      <c r="B206" s="34">
        <v>44742</v>
      </c>
      <c r="D206" s="49"/>
      <c r="E206" s="36">
        <f t="shared" si="37"/>
        <v>52761312.382332362</v>
      </c>
      <c r="F206" s="42">
        <f t="shared" si="38"/>
        <v>141761312.38233215</v>
      </c>
      <c r="G206" s="43">
        <f t="shared" si="32"/>
        <v>141761312.38233212</v>
      </c>
      <c r="H206" s="46">
        <f t="shared" si="25"/>
        <v>590672.13492638397</v>
      </c>
      <c r="I206" s="44">
        <f t="shared" si="26"/>
        <v>-75606033.270577163</v>
      </c>
      <c r="J206" s="43">
        <f t="shared" si="27"/>
        <v>-72062000.46101889</v>
      </c>
      <c r="K206" s="43">
        <f t="shared" si="28"/>
        <v>69699311.921313226</v>
      </c>
      <c r="L206" s="38">
        <f t="shared" si="36"/>
        <v>66155279.111754984</v>
      </c>
      <c r="M206" s="39">
        <f t="shared" si="29"/>
        <v>76943.580557568013</v>
      </c>
      <c r="N206" s="44">
        <f t="shared" si="33"/>
        <v>-8617488.6886312533</v>
      </c>
      <c r="O206" s="43">
        <f t="shared" si="30"/>
        <v>-9079150.1719766613</v>
      </c>
      <c r="P206" s="40">
        <f t="shared" si="31"/>
        <v>60620161.749336563</v>
      </c>
      <c r="Q206" s="40">
        <f t="shared" si="34"/>
        <v>-76943.580557567999</v>
      </c>
      <c r="R206" s="40">
        <f t="shared" si="35"/>
        <v>57537790.423123732</v>
      </c>
    </row>
    <row r="207" spans="2:18" s="4" customFormat="1" ht="12.5">
      <c r="B207" s="34">
        <v>44773</v>
      </c>
      <c r="D207" s="49"/>
      <c r="E207" s="36">
        <f t="shared" si="37"/>
        <v>52761312.382332362</v>
      </c>
      <c r="F207" s="42">
        <f t="shared" si="38"/>
        <v>141761312.38233215</v>
      </c>
      <c r="G207" s="43">
        <f t="shared" si="32"/>
        <v>141761312.38233212</v>
      </c>
      <c r="H207" s="46">
        <f t="shared" ref="H207:H270" si="39">F206/240</f>
        <v>590672.13492638397</v>
      </c>
      <c r="I207" s="44">
        <f t="shared" ref="I207:I270" si="40">I206-H207</f>
        <v>-76196705.405503541</v>
      </c>
      <c r="J207" s="43">
        <f t="shared" ref="J207:J270" si="41">(I195+I207+SUM(I196:I206)*2)/24</f>
        <v>-72652672.595945269</v>
      </c>
      <c r="K207" s="43">
        <f t="shared" ref="K207:K270" si="42">G207+J207</f>
        <v>69108639.786386847</v>
      </c>
      <c r="L207" s="38">
        <f t="shared" si="36"/>
        <v>65564606.976828605</v>
      </c>
      <c r="M207" s="39">
        <f t="shared" ref="M207:M270" si="43">(E207/240*0.35)</f>
        <v>76943.580557568013</v>
      </c>
      <c r="N207" s="44">
        <f t="shared" si="33"/>
        <v>-8540545.1080736853</v>
      </c>
      <c r="O207" s="43">
        <f t="shared" ref="O207:O270" si="44">(N195+N207+SUM(N196:N206)*2)/24</f>
        <v>-9002206.5914190933</v>
      </c>
      <c r="P207" s="40">
        <f t="shared" ref="P207:P270" si="45">O207+K207</f>
        <v>60106433.194967754</v>
      </c>
      <c r="Q207" s="40">
        <f t="shared" si="34"/>
        <v>-76943.580557567999</v>
      </c>
      <c r="R207" s="40">
        <f t="shared" si="35"/>
        <v>57024061.868754923</v>
      </c>
    </row>
    <row r="208" spans="2:18" s="4" customFormat="1" ht="12.5">
      <c r="B208" s="34">
        <v>44804</v>
      </c>
      <c r="D208" s="49"/>
      <c r="E208" s="36">
        <f t="shared" si="37"/>
        <v>52761312.382332362</v>
      </c>
      <c r="F208" s="42">
        <f t="shared" si="38"/>
        <v>141761312.38233215</v>
      </c>
      <c r="G208" s="43">
        <f t="shared" si="32"/>
        <v>141761312.38233212</v>
      </c>
      <c r="H208" s="46">
        <f t="shared" si="39"/>
        <v>590672.13492638397</v>
      </c>
      <c r="I208" s="44">
        <f t="shared" si="40"/>
        <v>-76787377.54042992</v>
      </c>
      <c r="J208" s="43">
        <f t="shared" si="41"/>
        <v>-73243344.730871648</v>
      </c>
      <c r="K208" s="43">
        <f t="shared" si="42"/>
        <v>68517967.651460469</v>
      </c>
      <c r="L208" s="38">
        <f t="shared" si="36"/>
        <v>64973934.841902226</v>
      </c>
      <c r="M208" s="39">
        <f t="shared" si="43"/>
        <v>76943.580557568013</v>
      </c>
      <c r="N208" s="44">
        <f t="shared" si="33"/>
        <v>-8463601.5275161173</v>
      </c>
      <c r="O208" s="43">
        <f t="shared" si="44"/>
        <v>-8925263.0108615253</v>
      </c>
      <c r="P208" s="40">
        <f t="shared" si="45"/>
        <v>59592704.640598945</v>
      </c>
      <c r="Q208" s="40">
        <f t="shared" si="34"/>
        <v>-76943.580557567999</v>
      </c>
      <c r="R208" s="40">
        <f t="shared" si="35"/>
        <v>56510333.314386107</v>
      </c>
    </row>
    <row r="209" spans="2:18" s="4" customFormat="1" ht="12.5">
      <c r="B209" s="34">
        <v>44834</v>
      </c>
      <c r="D209" s="49"/>
      <c r="E209" s="36">
        <f t="shared" si="37"/>
        <v>52761312.382332362</v>
      </c>
      <c r="F209" s="42">
        <f t="shared" si="38"/>
        <v>141761312.38233215</v>
      </c>
      <c r="G209" s="43">
        <f t="shared" si="32"/>
        <v>141761312.38233212</v>
      </c>
      <c r="H209" s="46">
        <f t="shared" si="39"/>
        <v>590672.13492638397</v>
      </c>
      <c r="I209" s="44">
        <f t="shared" si="40"/>
        <v>-77378049.675356299</v>
      </c>
      <c r="J209" s="43">
        <f t="shared" si="41"/>
        <v>-73834016.865798026</v>
      </c>
      <c r="K209" s="43">
        <f t="shared" si="42"/>
        <v>67927295.51653409</v>
      </c>
      <c r="L209" s="38">
        <f t="shared" si="36"/>
        <v>64383262.706975847</v>
      </c>
      <c r="M209" s="39">
        <f t="shared" si="43"/>
        <v>76943.580557568013</v>
      </c>
      <c r="N209" s="44">
        <f t="shared" si="33"/>
        <v>-8386657.9469585493</v>
      </c>
      <c r="O209" s="43">
        <f t="shared" si="44"/>
        <v>-8848319.4303039573</v>
      </c>
      <c r="P209" s="40">
        <f t="shared" si="45"/>
        <v>59078976.086230129</v>
      </c>
      <c r="Q209" s="40">
        <f t="shared" si="34"/>
        <v>-76943.580557567999</v>
      </c>
      <c r="R209" s="40">
        <f t="shared" si="35"/>
        <v>55996604.760017298</v>
      </c>
    </row>
    <row r="210" spans="2:18" s="4" customFormat="1" ht="12.5">
      <c r="B210" s="34">
        <v>44865</v>
      </c>
      <c r="D210" s="49"/>
      <c r="E210" s="36">
        <f t="shared" si="37"/>
        <v>52761312.382332362</v>
      </c>
      <c r="F210" s="42">
        <f t="shared" si="38"/>
        <v>141761312.38233215</v>
      </c>
      <c r="G210" s="43">
        <f t="shared" si="32"/>
        <v>141761312.38233212</v>
      </c>
      <c r="H210" s="46">
        <f t="shared" si="39"/>
        <v>590672.13492638397</v>
      </c>
      <c r="I210" s="44">
        <f t="shared" si="40"/>
        <v>-77968721.810282677</v>
      </c>
      <c r="J210" s="43">
        <f t="shared" si="41"/>
        <v>-74424689.000724405</v>
      </c>
      <c r="K210" s="43">
        <f t="shared" si="42"/>
        <v>67336623.381607711</v>
      </c>
      <c r="L210" s="38">
        <f t="shared" si="36"/>
        <v>63792590.572049469</v>
      </c>
      <c r="M210" s="39">
        <f t="shared" si="43"/>
        <v>76943.580557568013</v>
      </c>
      <c r="N210" s="44">
        <f t="shared" si="33"/>
        <v>-8309714.3664009813</v>
      </c>
      <c r="O210" s="43">
        <f t="shared" si="44"/>
        <v>-8771375.8497463875</v>
      </c>
      <c r="P210" s="40">
        <f t="shared" si="45"/>
        <v>58565247.53186132</v>
      </c>
      <c r="Q210" s="40">
        <f t="shared" si="34"/>
        <v>-76943.580557567999</v>
      </c>
      <c r="R210" s="40">
        <f t="shared" si="35"/>
        <v>55482876.205648489</v>
      </c>
    </row>
    <row r="211" spans="2:18" s="4" customFormat="1" ht="12.5">
      <c r="B211" s="34">
        <v>44895</v>
      </c>
      <c r="D211" s="49"/>
      <c r="E211" s="36">
        <f t="shared" si="37"/>
        <v>52761312.382332362</v>
      </c>
      <c r="F211" s="42">
        <f t="shared" si="38"/>
        <v>141761312.38233215</v>
      </c>
      <c r="G211" s="43">
        <f t="shared" si="32"/>
        <v>141761312.38233212</v>
      </c>
      <c r="H211" s="46">
        <f t="shared" si="39"/>
        <v>590672.13492638397</v>
      </c>
      <c r="I211" s="44">
        <f t="shared" si="40"/>
        <v>-78559393.945209056</v>
      </c>
      <c r="J211" s="43">
        <f t="shared" si="41"/>
        <v>-75015361.135650784</v>
      </c>
      <c r="K211" s="43">
        <f t="shared" si="42"/>
        <v>66745951.246681333</v>
      </c>
      <c r="L211" s="38">
        <f t="shared" si="36"/>
        <v>63201918.43712309</v>
      </c>
      <c r="M211" s="39">
        <f t="shared" si="43"/>
        <v>76943.580557568013</v>
      </c>
      <c r="N211" s="44">
        <f t="shared" si="33"/>
        <v>-8232770.7858434133</v>
      </c>
      <c r="O211" s="43">
        <f t="shared" si="44"/>
        <v>-8694432.2691888213</v>
      </c>
      <c r="P211" s="40">
        <f t="shared" si="45"/>
        <v>58051518.977492511</v>
      </c>
      <c r="Q211" s="40">
        <f t="shared" si="34"/>
        <v>-76943.580557567999</v>
      </c>
      <c r="R211" s="40">
        <f t="shared" si="35"/>
        <v>54969147.651279673</v>
      </c>
    </row>
    <row r="212" spans="2:18" s="4" customFormat="1" ht="12.5">
      <c r="B212" s="34">
        <v>44926</v>
      </c>
      <c r="D212" s="49"/>
      <c r="E212" s="36">
        <f t="shared" si="37"/>
        <v>52761312.382332362</v>
      </c>
      <c r="F212" s="42">
        <f t="shared" si="38"/>
        <v>141761312.38233215</v>
      </c>
      <c r="G212" s="43">
        <f t="shared" si="32"/>
        <v>141761312.38233212</v>
      </c>
      <c r="H212" s="46">
        <f t="shared" si="39"/>
        <v>590672.13492638397</v>
      </c>
      <c r="I212" s="44">
        <f t="shared" si="40"/>
        <v>-79150066.080135435</v>
      </c>
      <c r="J212" s="43">
        <f t="shared" si="41"/>
        <v>-75606033.270577163</v>
      </c>
      <c r="K212" s="43">
        <f t="shared" si="42"/>
        <v>66155279.111754954</v>
      </c>
      <c r="L212" s="38">
        <f t="shared" si="36"/>
        <v>62611246.302196711</v>
      </c>
      <c r="M212" s="39">
        <f t="shared" si="43"/>
        <v>76943.580557568013</v>
      </c>
      <c r="N212" s="44">
        <f t="shared" si="33"/>
        <v>-8155827.2052858453</v>
      </c>
      <c r="O212" s="43">
        <f t="shared" si="44"/>
        <v>-8617488.6886312533</v>
      </c>
      <c r="P212" s="40">
        <f t="shared" si="45"/>
        <v>57537790.423123702</v>
      </c>
      <c r="Q212" s="40">
        <f t="shared" si="34"/>
        <v>-76943.580557567999</v>
      </c>
      <c r="R212" s="40">
        <f t="shared" si="35"/>
        <v>54455419.096910864</v>
      </c>
    </row>
    <row r="213" spans="2:18" s="4" customFormat="1" ht="12.5">
      <c r="B213" s="34">
        <v>44957</v>
      </c>
      <c r="D213" s="49"/>
      <c r="E213" s="36">
        <f t="shared" si="37"/>
        <v>52761312.382332362</v>
      </c>
      <c r="F213" s="42">
        <f t="shared" si="38"/>
        <v>141761312.38233215</v>
      </c>
      <c r="G213" s="43">
        <f t="shared" si="32"/>
        <v>141761312.38233212</v>
      </c>
      <c r="H213" s="46">
        <f t="shared" si="39"/>
        <v>590672.13492638397</v>
      </c>
      <c r="I213" s="44">
        <f t="shared" si="40"/>
        <v>-79740738.215061814</v>
      </c>
      <c r="J213" s="43">
        <f t="shared" si="41"/>
        <v>-76196705.405503541</v>
      </c>
      <c r="K213" s="43">
        <f t="shared" si="42"/>
        <v>65564606.976828575</v>
      </c>
      <c r="L213" s="38">
        <f t="shared" si="36"/>
        <v>62020574.167270333</v>
      </c>
      <c r="M213" s="39">
        <f t="shared" si="43"/>
        <v>76943.580557568013</v>
      </c>
      <c r="N213" s="44">
        <f t="shared" si="33"/>
        <v>-8078883.6247282773</v>
      </c>
      <c r="O213" s="43">
        <f t="shared" si="44"/>
        <v>-8540545.1080736872</v>
      </c>
      <c r="P213" s="40">
        <f t="shared" si="45"/>
        <v>57024061.868754886</v>
      </c>
      <c r="Q213" s="40">
        <f t="shared" si="34"/>
        <v>-76943.580557567999</v>
      </c>
      <c r="R213" s="40">
        <f t="shared" si="35"/>
        <v>53941690.542542055</v>
      </c>
    </row>
    <row r="214" spans="2:18" s="4" customFormat="1" ht="12.5">
      <c r="B214" s="34">
        <v>44985</v>
      </c>
      <c r="D214" s="49"/>
      <c r="E214" s="36">
        <f t="shared" si="37"/>
        <v>52761312.382332362</v>
      </c>
      <c r="F214" s="42">
        <f t="shared" si="38"/>
        <v>141761312.38233215</v>
      </c>
      <c r="G214" s="43">
        <f t="shared" si="32"/>
        <v>141761312.38233212</v>
      </c>
      <c r="H214" s="46">
        <f t="shared" si="39"/>
        <v>590672.13492638397</v>
      </c>
      <c r="I214" s="44">
        <f t="shared" si="40"/>
        <v>-80331410.349988192</v>
      </c>
      <c r="J214" s="43">
        <f t="shared" si="41"/>
        <v>-76787377.54042992</v>
      </c>
      <c r="K214" s="43">
        <f t="shared" si="42"/>
        <v>64973934.841902196</v>
      </c>
      <c r="L214" s="38">
        <f t="shared" si="36"/>
        <v>61429902.032343954</v>
      </c>
      <c r="M214" s="39">
        <f t="shared" si="43"/>
        <v>76943.580557568013</v>
      </c>
      <c r="N214" s="44">
        <f t="shared" si="33"/>
        <v>-8001940.0441707093</v>
      </c>
      <c r="O214" s="43">
        <f t="shared" si="44"/>
        <v>-8463601.5275161173</v>
      </c>
      <c r="P214" s="40">
        <f t="shared" si="45"/>
        <v>56510333.314386077</v>
      </c>
      <c r="Q214" s="40">
        <f t="shared" si="34"/>
        <v>-76943.580557567999</v>
      </c>
      <c r="R214" s="40">
        <f t="shared" si="35"/>
        <v>53427961.988173246</v>
      </c>
    </row>
    <row r="215" spans="2:18" s="4" customFormat="1" ht="12.5">
      <c r="B215" s="34">
        <v>45016</v>
      </c>
      <c r="D215" s="49"/>
      <c r="E215" s="36">
        <f t="shared" si="37"/>
        <v>52761312.382332362</v>
      </c>
      <c r="F215" s="42">
        <f t="shared" si="38"/>
        <v>141761312.38233215</v>
      </c>
      <c r="G215" s="43">
        <f t="shared" si="32"/>
        <v>141761312.38233212</v>
      </c>
      <c r="H215" s="46">
        <f t="shared" si="39"/>
        <v>590672.13492638397</v>
      </c>
      <c r="I215" s="44">
        <f t="shared" si="40"/>
        <v>-80922082.484914571</v>
      </c>
      <c r="J215" s="43">
        <f t="shared" si="41"/>
        <v>-77378049.675356299</v>
      </c>
      <c r="K215" s="43">
        <f t="shared" si="42"/>
        <v>64383262.706975818</v>
      </c>
      <c r="L215" s="38">
        <f t="shared" si="36"/>
        <v>60839229.897417575</v>
      </c>
      <c r="M215" s="39">
        <f t="shared" si="43"/>
        <v>76943.580557568013</v>
      </c>
      <c r="N215" s="44">
        <f t="shared" si="33"/>
        <v>-7924996.4636131413</v>
      </c>
      <c r="O215" s="43">
        <f t="shared" si="44"/>
        <v>-8386657.9469585493</v>
      </c>
      <c r="P215" s="40">
        <f t="shared" si="45"/>
        <v>55996604.760017268</v>
      </c>
      <c r="Q215" s="40">
        <f t="shared" si="34"/>
        <v>-76943.580557567999</v>
      </c>
      <c r="R215" s="40">
        <f t="shared" si="35"/>
        <v>52914233.433804438</v>
      </c>
    </row>
    <row r="216" spans="2:18" s="4" customFormat="1" ht="12.5">
      <c r="B216" s="34">
        <v>45046</v>
      </c>
      <c r="D216" s="49"/>
      <c r="E216" s="36">
        <f t="shared" si="37"/>
        <v>52761312.382332362</v>
      </c>
      <c r="F216" s="42">
        <f t="shared" si="38"/>
        <v>141761312.38233215</v>
      </c>
      <c r="G216" s="43">
        <f t="shared" ref="G216:G279" si="46">(F204+F216+SUM(F205:F215)*2)/24</f>
        <v>141761312.38233212</v>
      </c>
      <c r="H216" s="46">
        <f t="shared" si="39"/>
        <v>590672.13492638397</v>
      </c>
      <c r="I216" s="44">
        <f t="shared" si="40"/>
        <v>-81512754.61984095</v>
      </c>
      <c r="J216" s="43">
        <f t="shared" si="41"/>
        <v>-77968721.810282677</v>
      </c>
      <c r="K216" s="43">
        <f t="shared" si="42"/>
        <v>63792590.572049439</v>
      </c>
      <c r="L216" s="38">
        <f t="shared" si="36"/>
        <v>60248557.762491196</v>
      </c>
      <c r="M216" s="39">
        <f t="shared" si="43"/>
        <v>76943.580557568013</v>
      </c>
      <c r="N216" s="44">
        <f t="shared" si="33"/>
        <v>-7848052.8830555733</v>
      </c>
      <c r="O216" s="43">
        <f t="shared" si="44"/>
        <v>-8309714.3664009804</v>
      </c>
      <c r="P216" s="40">
        <f t="shared" si="45"/>
        <v>55482876.205648459</v>
      </c>
      <c r="Q216" s="40">
        <f t="shared" si="34"/>
        <v>-76943.580557567999</v>
      </c>
      <c r="R216" s="40">
        <f t="shared" si="35"/>
        <v>52400504.879435621</v>
      </c>
    </row>
    <row r="217" spans="2:18" s="4" customFormat="1" ht="12.5">
      <c r="B217" s="34">
        <v>45077</v>
      </c>
      <c r="D217" s="49"/>
      <c r="E217" s="36">
        <f t="shared" si="37"/>
        <v>52761312.382332362</v>
      </c>
      <c r="F217" s="42">
        <f t="shared" si="38"/>
        <v>141761312.38233215</v>
      </c>
      <c r="G217" s="43">
        <f t="shared" si="46"/>
        <v>141761312.38233212</v>
      </c>
      <c r="H217" s="46">
        <f t="shared" si="39"/>
        <v>590672.13492638397</v>
      </c>
      <c r="I217" s="44">
        <f t="shared" si="40"/>
        <v>-82103426.754767329</v>
      </c>
      <c r="J217" s="43">
        <f t="shared" si="41"/>
        <v>-78559393.945209056</v>
      </c>
      <c r="K217" s="43">
        <f t="shared" si="42"/>
        <v>63201918.43712306</v>
      </c>
      <c r="L217" s="38">
        <f t="shared" si="36"/>
        <v>59657885.627564818</v>
      </c>
      <c r="M217" s="39">
        <f t="shared" si="43"/>
        <v>76943.580557568013</v>
      </c>
      <c r="N217" s="44">
        <f t="shared" si="33"/>
        <v>-7771109.3024980053</v>
      </c>
      <c r="O217" s="43">
        <f t="shared" si="44"/>
        <v>-8232770.7858434133</v>
      </c>
      <c r="P217" s="40">
        <f t="shared" si="45"/>
        <v>54969147.651279643</v>
      </c>
      <c r="Q217" s="40">
        <f t="shared" si="34"/>
        <v>-76943.580557567999</v>
      </c>
      <c r="R217" s="40">
        <f t="shared" si="35"/>
        <v>51886776.325066812</v>
      </c>
    </row>
    <row r="218" spans="2:18" s="4" customFormat="1" ht="12.5">
      <c r="B218" s="34">
        <v>45107</v>
      </c>
      <c r="D218" s="49"/>
      <c r="E218" s="36">
        <f t="shared" si="37"/>
        <v>52761312.382332362</v>
      </c>
      <c r="F218" s="42">
        <f t="shared" si="38"/>
        <v>141761312.38233215</v>
      </c>
      <c r="G218" s="43">
        <f t="shared" si="46"/>
        <v>141761312.38233212</v>
      </c>
      <c r="H218" s="46">
        <f t="shared" si="39"/>
        <v>590672.13492638397</v>
      </c>
      <c r="I218" s="44">
        <f t="shared" si="40"/>
        <v>-82694098.889693707</v>
      </c>
      <c r="J218" s="43">
        <f t="shared" si="41"/>
        <v>-79150066.080135435</v>
      </c>
      <c r="K218" s="43">
        <f t="shared" si="42"/>
        <v>62611246.302196681</v>
      </c>
      <c r="L218" s="38">
        <f t="shared" si="36"/>
        <v>59067213.492638439</v>
      </c>
      <c r="M218" s="39">
        <f t="shared" si="43"/>
        <v>76943.580557568013</v>
      </c>
      <c r="N218" s="44">
        <f t="shared" si="33"/>
        <v>-7694165.7219404373</v>
      </c>
      <c r="O218" s="43">
        <f t="shared" si="44"/>
        <v>-8155827.2052858444</v>
      </c>
      <c r="P218" s="40">
        <f t="shared" si="45"/>
        <v>54455419.096910834</v>
      </c>
      <c r="Q218" s="40">
        <f t="shared" si="34"/>
        <v>-76943.580557567999</v>
      </c>
      <c r="R218" s="40">
        <f t="shared" si="35"/>
        <v>51373047.770698003</v>
      </c>
    </row>
    <row r="219" spans="2:18" s="4" customFormat="1" ht="12.5">
      <c r="B219" s="34">
        <v>45138</v>
      </c>
      <c r="D219" s="49"/>
      <c r="E219" s="36">
        <f t="shared" si="37"/>
        <v>52761312.382332362</v>
      </c>
      <c r="F219" s="42">
        <f t="shared" si="38"/>
        <v>141761312.38233215</v>
      </c>
      <c r="G219" s="43">
        <f t="shared" si="46"/>
        <v>141761312.38233212</v>
      </c>
      <c r="H219" s="46">
        <f t="shared" si="39"/>
        <v>590672.13492638397</v>
      </c>
      <c r="I219" s="44">
        <f t="shared" si="40"/>
        <v>-83284771.024620086</v>
      </c>
      <c r="J219" s="43">
        <f t="shared" si="41"/>
        <v>-79740738.215061814</v>
      </c>
      <c r="K219" s="43">
        <f t="shared" si="42"/>
        <v>62020574.167270303</v>
      </c>
      <c r="L219" s="38">
        <f t="shared" si="36"/>
        <v>58476541.35771206</v>
      </c>
      <c r="M219" s="39">
        <f t="shared" si="43"/>
        <v>76943.580557568013</v>
      </c>
      <c r="N219" s="44">
        <f t="shared" si="33"/>
        <v>-7617222.1413828693</v>
      </c>
      <c r="O219" s="43">
        <f t="shared" si="44"/>
        <v>-8078883.6247282773</v>
      </c>
      <c r="P219" s="40">
        <f t="shared" si="45"/>
        <v>53941690.542542025</v>
      </c>
      <c r="Q219" s="40">
        <f t="shared" si="34"/>
        <v>-76943.580557567999</v>
      </c>
      <c r="R219" s="40">
        <f t="shared" si="35"/>
        <v>50859319.216329187</v>
      </c>
    </row>
    <row r="220" spans="2:18" s="4" customFormat="1" ht="12.5">
      <c r="B220" s="34">
        <v>45169</v>
      </c>
      <c r="D220" s="49"/>
      <c r="E220" s="36">
        <f t="shared" si="37"/>
        <v>52761312.382332362</v>
      </c>
      <c r="F220" s="42">
        <f t="shared" si="38"/>
        <v>141761312.38233215</v>
      </c>
      <c r="G220" s="43">
        <f t="shared" si="46"/>
        <v>141761312.38233212</v>
      </c>
      <c r="H220" s="46">
        <f t="shared" si="39"/>
        <v>590672.13492638397</v>
      </c>
      <c r="I220" s="44">
        <f t="shared" si="40"/>
        <v>-83875443.159546465</v>
      </c>
      <c r="J220" s="43">
        <f t="shared" si="41"/>
        <v>-80331410.349988192</v>
      </c>
      <c r="K220" s="43">
        <f t="shared" si="42"/>
        <v>61429902.032343924</v>
      </c>
      <c r="L220" s="38">
        <f t="shared" si="36"/>
        <v>57885869.222785681</v>
      </c>
      <c r="M220" s="39">
        <f t="shared" si="43"/>
        <v>76943.580557568013</v>
      </c>
      <c r="N220" s="44">
        <f t="shared" si="33"/>
        <v>-7540278.5608253013</v>
      </c>
      <c r="O220" s="43">
        <f t="shared" si="44"/>
        <v>-8001940.0441707103</v>
      </c>
      <c r="P220" s="40">
        <f t="shared" si="45"/>
        <v>53427961.988173217</v>
      </c>
      <c r="Q220" s="40">
        <f t="shared" si="34"/>
        <v>-76943.580557567999</v>
      </c>
      <c r="R220" s="40">
        <f t="shared" si="35"/>
        <v>50345590.661960378</v>
      </c>
    </row>
    <row r="221" spans="2:18" s="4" customFormat="1" ht="12.5">
      <c r="B221" s="34">
        <v>45199</v>
      </c>
      <c r="D221" s="49"/>
      <c r="E221" s="36">
        <f t="shared" si="37"/>
        <v>52761312.382332362</v>
      </c>
      <c r="F221" s="42">
        <f t="shared" si="38"/>
        <v>141761312.38233215</v>
      </c>
      <c r="G221" s="43">
        <f t="shared" si="46"/>
        <v>141761312.38233212</v>
      </c>
      <c r="H221" s="46">
        <f t="shared" si="39"/>
        <v>590672.13492638397</v>
      </c>
      <c r="I221" s="44">
        <f t="shared" si="40"/>
        <v>-84466115.294472843</v>
      </c>
      <c r="J221" s="43">
        <f t="shared" si="41"/>
        <v>-80922082.484914571</v>
      </c>
      <c r="K221" s="43">
        <f t="shared" si="42"/>
        <v>60839229.897417545</v>
      </c>
      <c r="L221" s="38">
        <f t="shared" si="36"/>
        <v>57295197.087859303</v>
      </c>
      <c r="M221" s="39">
        <f t="shared" si="43"/>
        <v>76943.580557568013</v>
      </c>
      <c r="N221" s="44">
        <f t="shared" si="33"/>
        <v>-7463334.9802677333</v>
      </c>
      <c r="O221" s="43">
        <f t="shared" si="44"/>
        <v>-7924996.4636131423</v>
      </c>
      <c r="P221" s="40">
        <f t="shared" si="45"/>
        <v>52914233.4338044</v>
      </c>
      <c r="Q221" s="40">
        <f t="shared" si="34"/>
        <v>-76943.580557567999</v>
      </c>
      <c r="R221" s="40">
        <f t="shared" si="35"/>
        <v>49831862.107591569</v>
      </c>
    </row>
    <row r="222" spans="2:18" s="4" customFormat="1" ht="12.5">
      <c r="B222" s="34">
        <v>45230</v>
      </c>
      <c r="D222" s="49"/>
      <c r="E222" s="36">
        <f t="shared" si="37"/>
        <v>52761312.382332362</v>
      </c>
      <c r="F222" s="42">
        <f t="shared" si="38"/>
        <v>141761312.38233215</v>
      </c>
      <c r="G222" s="43">
        <f t="shared" si="46"/>
        <v>141761312.38233212</v>
      </c>
      <c r="H222" s="46">
        <f t="shared" si="39"/>
        <v>590672.13492638397</v>
      </c>
      <c r="I222" s="44">
        <f t="shared" si="40"/>
        <v>-85056787.429399222</v>
      </c>
      <c r="J222" s="43">
        <f t="shared" si="41"/>
        <v>-81512754.61984095</v>
      </c>
      <c r="K222" s="43">
        <f t="shared" si="42"/>
        <v>60248557.762491167</v>
      </c>
      <c r="L222" s="38">
        <f t="shared" si="36"/>
        <v>56704524.952932924</v>
      </c>
      <c r="M222" s="39">
        <f t="shared" si="43"/>
        <v>76943.580557568013</v>
      </c>
      <c r="N222" s="44">
        <f t="shared" si="33"/>
        <v>-7386391.3997101653</v>
      </c>
      <c r="O222" s="43">
        <f t="shared" si="44"/>
        <v>-7848052.8830555724</v>
      </c>
      <c r="P222" s="40">
        <f t="shared" si="45"/>
        <v>52400504.879435591</v>
      </c>
      <c r="Q222" s="40">
        <f t="shared" si="34"/>
        <v>-76943.580557567999</v>
      </c>
      <c r="R222" s="40">
        <f t="shared" si="35"/>
        <v>49318133.553222761</v>
      </c>
    </row>
    <row r="223" spans="2:18" s="4" customFormat="1" ht="12.5">
      <c r="B223" s="34">
        <v>45260</v>
      </c>
      <c r="D223" s="49"/>
      <c r="E223" s="36">
        <f t="shared" si="37"/>
        <v>52761312.382332362</v>
      </c>
      <c r="F223" s="42">
        <f t="shared" si="38"/>
        <v>141761312.38233215</v>
      </c>
      <c r="G223" s="43">
        <f t="shared" si="46"/>
        <v>141761312.38233212</v>
      </c>
      <c r="H223" s="46">
        <f t="shared" si="39"/>
        <v>590672.13492638397</v>
      </c>
      <c r="I223" s="44">
        <f t="shared" si="40"/>
        <v>-85647459.564325601</v>
      </c>
      <c r="J223" s="43">
        <f t="shared" si="41"/>
        <v>-82103426.754767329</v>
      </c>
      <c r="K223" s="43">
        <f t="shared" si="42"/>
        <v>59657885.627564788</v>
      </c>
      <c r="L223" s="38">
        <f t="shared" si="36"/>
        <v>56113852.818006545</v>
      </c>
      <c r="M223" s="39">
        <f t="shared" si="43"/>
        <v>76943.580557568013</v>
      </c>
      <c r="N223" s="44">
        <f t="shared" si="33"/>
        <v>-7309447.8191525973</v>
      </c>
      <c r="O223" s="43">
        <f t="shared" si="44"/>
        <v>-7771109.3024980053</v>
      </c>
      <c r="P223" s="40">
        <f t="shared" si="45"/>
        <v>51886776.325066783</v>
      </c>
      <c r="Q223" s="40">
        <f t="shared" si="34"/>
        <v>-76943.580557567999</v>
      </c>
      <c r="R223" s="40">
        <f t="shared" si="35"/>
        <v>48804404.998853952</v>
      </c>
    </row>
    <row r="224" spans="2:18" s="4" customFormat="1" ht="12.5">
      <c r="B224" s="34">
        <v>45291</v>
      </c>
      <c r="D224" s="49"/>
      <c r="E224" s="36">
        <f t="shared" si="37"/>
        <v>52761312.382332362</v>
      </c>
      <c r="F224" s="42">
        <f t="shared" si="38"/>
        <v>141761312.38233215</v>
      </c>
      <c r="G224" s="43">
        <f t="shared" si="46"/>
        <v>141761312.38233212</v>
      </c>
      <c r="H224" s="46">
        <f t="shared" si="39"/>
        <v>590672.13492638397</v>
      </c>
      <c r="I224" s="44">
        <f t="shared" si="40"/>
        <v>-86238131.69925198</v>
      </c>
      <c r="J224" s="43">
        <f t="shared" si="41"/>
        <v>-82694098.889693707</v>
      </c>
      <c r="K224" s="43">
        <f t="shared" si="42"/>
        <v>59067213.492638409</v>
      </c>
      <c r="L224" s="38">
        <f t="shared" si="36"/>
        <v>55523180.683080167</v>
      </c>
      <c r="M224" s="39">
        <f t="shared" si="43"/>
        <v>76943.580557568013</v>
      </c>
      <c r="N224" s="44">
        <f t="shared" si="33"/>
        <v>-7232504.2385950293</v>
      </c>
      <c r="O224" s="43">
        <f t="shared" si="44"/>
        <v>-7694165.7219404383</v>
      </c>
      <c r="P224" s="40">
        <f t="shared" si="45"/>
        <v>51373047.770697974</v>
      </c>
      <c r="Q224" s="40">
        <f t="shared" si="34"/>
        <v>-76943.580557567999</v>
      </c>
      <c r="R224" s="40">
        <f t="shared" si="35"/>
        <v>48290676.444485135</v>
      </c>
    </row>
    <row r="225" spans="2:18" s="4" customFormat="1" ht="12.5">
      <c r="B225" s="34">
        <v>45322</v>
      </c>
      <c r="D225" s="49"/>
      <c r="E225" s="36">
        <f t="shared" si="37"/>
        <v>52761312.382332362</v>
      </c>
      <c r="F225" s="42">
        <f t="shared" si="38"/>
        <v>141761312.38233215</v>
      </c>
      <c r="G225" s="43">
        <f t="shared" si="46"/>
        <v>141761312.38233212</v>
      </c>
      <c r="H225" s="46">
        <f t="shared" si="39"/>
        <v>590672.13492638397</v>
      </c>
      <c r="I225" s="44">
        <f t="shared" si="40"/>
        <v>-86828803.834178358</v>
      </c>
      <c r="J225" s="43">
        <f t="shared" si="41"/>
        <v>-83284771.024620086</v>
      </c>
      <c r="K225" s="43">
        <f t="shared" si="42"/>
        <v>58476541.35771203</v>
      </c>
      <c r="L225" s="38">
        <f t="shared" si="36"/>
        <v>54932508.548153788</v>
      </c>
      <c r="M225" s="39">
        <f t="shared" si="43"/>
        <v>76943.580557568013</v>
      </c>
      <c r="N225" s="44">
        <f t="shared" si="33"/>
        <v>-7155560.6580374613</v>
      </c>
      <c r="O225" s="43">
        <f t="shared" si="44"/>
        <v>-7617222.1413828693</v>
      </c>
      <c r="P225" s="40">
        <f t="shared" si="45"/>
        <v>50859319.216329157</v>
      </c>
      <c r="Q225" s="40">
        <f t="shared" si="34"/>
        <v>-76943.580557567999</v>
      </c>
      <c r="R225" s="40">
        <f t="shared" si="35"/>
        <v>47776947.890116327</v>
      </c>
    </row>
    <row r="226" spans="2:18" s="4" customFormat="1" ht="12.5">
      <c r="B226" s="34">
        <v>45350</v>
      </c>
      <c r="D226" s="49"/>
      <c r="E226" s="36">
        <f t="shared" si="37"/>
        <v>52761312.382332362</v>
      </c>
      <c r="F226" s="42">
        <f t="shared" si="38"/>
        <v>141761312.38233215</v>
      </c>
      <c r="G226" s="43">
        <f t="shared" si="46"/>
        <v>141761312.38233212</v>
      </c>
      <c r="H226" s="46">
        <f t="shared" si="39"/>
        <v>590672.13492638397</v>
      </c>
      <c r="I226" s="44">
        <f t="shared" si="40"/>
        <v>-87419475.969104737</v>
      </c>
      <c r="J226" s="43">
        <f t="shared" si="41"/>
        <v>-83875443.159546465</v>
      </c>
      <c r="K226" s="43">
        <f t="shared" si="42"/>
        <v>57885869.222785652</v>
      </c>
      <c r="L226" s="38">
        <f t="shared" si="36"/>
        <v>54341836.413227409</v>
      </c>
      <c r="M226" s="39">
        <f t="shared" si="43"/>
        <v>76943.580557568013</v>
      </c>
      <c r="N226" s="44">
        <f t="shared" si="33"/>
        <v>-7078617.0774798933</v>
      </c>
      <c r="O226" s="43">
        <f t="shared" si="44"/>
        <v>-7540278.5608252995</v>
      </c>
      <c r="P226" s="40">
        <f t="shared" si="45"/>
        <v>50345590.661960348</v>
      </c>
      <c r="Q226" s="40">
        <f t="shared" si="34"/>
        <v>-76943.580557567999</v>
      </c>
      <c r="R226" s="40">
        <f t="shared" si="35"/>
        <v>47263219.335747518</v>
      </c>
    </row>
    <row r="227" spans="2:18" s="4" customFormat="1" ht="12.5">
      <c r="B227" s="34">
        <v>45382</v>
      </c>
      <c r="D227" s="49"/>
      <c r="E227" s="36">
        <f t="shared" si="37"/>
        <v>52761312.382332362</v>
      </c>
      <c r="F227" s="42">
        <f t="shared" si="38"/>
        <v>141761312.38233215</v>
      </c>
      <c r="G227" s="43">
        <f t="shared" si="46"/>
        <v>141761312.38233212</v>
      </c>
      <c r="H227" s="46">
        <f t="shared" si="39"/>
        <v>590672.13492638397</v>
      </c>
      <c r="I227" s="44">
        <f t="shared" si="40"/>
        <v>-88010148.104031116</v>
      </c>
      <c r="J227" s="43">
        <f t="shared" si="41"/>
        <v>-84466115.294472843</v>
      </c>
      <c r="K227" s="43">
        <f t="shared" si="42"/>
        <v>57295197.087859273</v>
      </c>
      <c r="L227" s="38">
        <f t="shared" si="36"/>
        <v>53751164.27830103</v>
      </c>
      <c r="M227" s="39">
        <f t="shared" si="43"/>
        <v>76943.580557568013</v>
      </c>
      <c r="N227" s="44">
        <f t="shared" si="33"/>
        <v>-7001673.4969223253</v>
      </c>
      <c r="O227" s="43">
        <f t="shared" si="44"/>
        <v>-7463334.9802677333</v>
      </c>
      <c r="P227" s="40">
        <f t="shared" si="45"/>
        <v>49831862.10759154</v>
      </c>
      <c r="Q227" s="40">
        <f t="shared" si="34"/>
        <v>-76943.580557567999</v>
      </c>
      <c r="R227" s="40">
        <f t="shared" si="35"/>
        <v>46749490.781378701</v>
      </c>
    </row>
    <row r="228" spans="2:18" s="4" customFormat="1" ht="12.5">
      <c r="B228" s="34">
        <v>45412</v>
      </c>
      <c r="D228" s="49"/>
      <c r="E228" s="36">
        <f t="shared" si="37"/>
        <v>52761312.382332362</v>
      </c>
      <c r="F228" s="42">
        <f t="shared" si="38"/>
        <v>141761312.38233215</v>
      </c>
      <c r="G228" s="43">
        <f t="shared" si="46"/>
        <v>141761312.38233212</v>
      </c>
      <c r="H228" s="46">
        <f t="shared" si="39"/>
        <v>590672.13492638397</v>
      </c>
      <c r="I228" s="44">
        <f t="shared" si="40"/>
        <v>-88600820.238957494</v>
      </c>
      <c r="J228" s="43">
        <f t="shared" si="41"/>
        <v>-85056787.429399222</v>
      </c>
      <c r="K228" s="43">
        <f t="shared" si="42"/>
        <v>56704524.952932894</v>
      </c>
      <c r="L228" s="38">
        <f t="shared" si="36"/>
        <v>53160492.143374652</v>
      </c>
      <c r="M228" s="39">
        <f t="shared" si="43"/>
        <v>76943.580557568013</v>
      </c>
      <c r="N228" s="44">
        <f t="shared" si="33"/>
        <v>-6924729.9163647573</v>
      </c>
      <c r="O228" s="43">
        <f t="shared" si="44"/>
        <v>-7386391.3997101663</v>
      </c>
      <c r="P228" s="40">
        <f t="shared" si="45"/>
        <v>49318133.553222731</v>
      </c>
      <c r="Q228" s="40">
        <f t="shared" si="34"/>
        <v>-76943.580557567999</v>
      </c>
      <c r="R228" s="40">
        <f t="shared" si="35"/>
        <v>46235762.227009892</v>
      </c>
    </row>
    <row r="229" spans="2:18" s="4" customFormat="1" ht="12.5">
      <c r="B229" s="34">
        <v>45443</v>
      </c>
      <c r="D229" s="49"/>
      <c r="E229" s="36">
        <f t="shared" si="37"/>
        <v>52761312.382332362</v>
      </c>
      <c r="F229" s="42">
        <f t="shared" si="38"/>
        <v>141761312.38233215</v>
      </c>
      <c r="G229" s="43">
        <f t="shared" si="46"/>
        <v>141761312.38233212</v>
      </c>
      <c r="H229" s="46">
        <f t="shared" si="39"/>
        <v>590672.13492638397</v>
      </c>
      <c r="I229" s="44">
        <f t="shared" si="40"/>
        <v>-89191492.373883873</v>
      </c>
      <c r="J229" s="43">
        <f t="shared" si="41"/>
        <v>-85647459.564325601</v>
      </c>
      <c r="K229" s="43">
        <f t="shared" si="42"/>
        <v>56113852.818006516</v>
      </c>
      <c r="L229" s="38">
        <f t="shared" si="36"/>
        <v>52569820.008448273</v>
      </c>
      <c r="M229" s="39">
        <f t="shared" si="43"/>
        <v>76943.580557568013</v>
      </c>
      <c r="N229" s="44">
        <f t="shared" si="33"/>
        <v>-6847786.3358071893</v>
      </c>
      <c r="O229" s="43">
        <f t="shared" si="44"/>
        <v>-7309447.8191525973</v>
      </c>
      <c r="P229" s="40">
        <f t="shared" si="45"/>
        <v>48804404.998853922</v>
      </c>
      <c r="Q229" s="40">
        <f t="shared" si="34"/>
        <v>-76943.580557567999</v>
      </c>
      <c r="R229" s="40">
        <f t="shared" si="35"/>
        <v>45722033.672641084</v>
      </c>
    </row>
    <row r="230" spans="2:18" s="4" customFormat="1" ht="12.5">
      <c r="B230" s="34">
        <v>45473</v>
      </c>
      <c r="D230" s="49"/>
      <c r="E230" s="36">
        <f t="shared" si="37"/>
        <v>52761312.382332362</v>
      </c>
      <c r="F230" s="42">
        <f t="shared" si="38"/>
        <v>141761312.38233215</v>
      </c>
      <c r="G230" s="43">
        <f t="shared" si="46"/>
        <v>141761312.38233212</v>
      </c>
      <c r="H230" s="46">
        <f t="shared" si="39"/>
        <v>590672.13492638397</v>
      </c>
      <c r="I230" s="44">
        <f t="shared" si="40"/>
        <v>-89782164.508810252</v>
      </c>
      <c r="J230" s="43">
        <f t="shared" si="41"/>
        <v>-86238131.69925198</v>
      </c>
      <c r="K230" s="43">
        <f t="shared" si="42"/>
        <v>55523180.683080137</v>
      </c>
      <c r="L230" s="38">
        <f t="shared" si="36"/>
        <v>51979147.873521894</v>
      </c>
      <c r="M230" s="39">
        <f t="shared" si="43"/>
        <v>76943.580557568013</v>
      </c>
      <c r="N230" s="44">
        <f t="shared" si="33"/>
        <v>-6770842.7552496213</v>
      </c>
      <c r="O230" s="43">
        <f t="shared" si="44"/>
        <v>-7232504.2385950284</v>
      </c>
      <c r="P230" s="40">
        <f t="shared" si="45"/>
        <v>48290676.444485106</v>
      </c>
      <c r="Q230" s="40">
        <f t="shared" si="34"/>
        <v>-76943.580557567999</v>
      </c>
      <c r="R230" s="40">
        <f t="shared" si="35"/>
        <v>45208305.118272275</v>
      </c>
    </row>
    <row r="231" spans="2:18" s="4" customFormat="1" ht="12.5">
      <c r="B231" s="34">
        <v>45504</v>
      </c>
      <c r="D231" s="49"/>
      <c r="E231" s="36">
        <f t="shared" si="37"/>
        <v>52761312.382332362</v>
      </c>
      <c r="F231" s="42">
        <f t="shared" si="38"/>
        <v>141761312.38233215</v>
      </c>
      <c r="G231" s="43">
        <f t="shared" si="46"/>
        <v>141761312.38233212</v>
      </c>
      <c r="H231" s="46">
        <f t="shared" si="39"/>
        <v>590672.13492638397</v>
      </c>
      <c r="I231" s="44">
        <f t="shared" si="40"/>
        <v>-90372836.643736631</v>
      </c>
      <c r="J231" s="43">
        <f t="shared" si="41"/>
        <v>-86828803.834178358</v>
      </c>
      <c r="K231" s="43">
        <f t="shared" si="42"/>
        <v>54932508.548153758</v>
      </c>
      <c r="L231" s="38">
        <f t="shared" si="36"/>
        <v>51388475.738595515</v>
      </c>
      <c r="M231" s="39">
        <f t="shared" si="43"/>
        <v>76943.580557568013</v>
      </c>
      <c r="N231" s="44">
        <f t="shared" si="33"/>
        <v>-6693899.1746920533</v>
      </c>
      <c r="O231" s="43">
        <f t="shared" si="44"/>
        <v>-7155560.6580374613</v>
      </c>
      <c r="P231" s="40">
        <f t="shared" si="45"/>
        <v>47776947.890116297</v>
      </c>
      <c r="Q231" s="40">
        <f t="shared" si="34"/>
        <v>-76943.580557567999</v>
      </c>
      <c r="R231" s="40">
        <f t="shared" si="35"/>
        <v>44694576.563903466</v>
      </c>
    </row>
    <row r="232" spans="2:18" s="4" customFormat="1" ht="12.5">
      <c r="B232" s="34">
        <v>45535</v>
      </c>
      <c r="D232" s="49"/>
      <c r="E232" s="36">
        <f t="shared" si="37"/>
        <v>52761312.382332362</v>
      </c>
      <c r="F232" s="42">
        <f t="shared" si="38"/>
        <v>141761312.38233215</v>
      </c>
      <c r="G232" s="43">
        <f t="shared" si="46"/>
        <v>141761312.38233212</v>
      </c>
      <c r="H232" s="46">
        <f t="shared" si="39"/>
        <v>590672.13492638397</v>
      </c>
      <c r="I232" s="44">
        <f t="shared" si="40"/>
        <v>-90963508.778663009</v>
      </c>
      <c r="J232" s="43">
        <f t="shared" si="41"/>
        <v>-87419475.969104737</v>
      </c>
      <c r="K232" s="43">
        <f t="shared" si="42"/>
        <v>54341836.413227379</v>
      </c>
      <c r="L232" s="38">
        <f t="shared" si="36"/>
        <v>50797803.603669137</v>
      </c>
      <c r="M232" s="39">
        <f t="shared" si="43"/>
        <v>76943.580557568013</v>
      </c>
      <c r="N232" s="44">
        <f t="shared" ref="N232:N295" si="47">N231+M232</f>
        <v>-6616955.5941344853</v>
      </c>
      <c r="O232" s="43">
        <f t="shared" si="44"/>
        <v>-7078617.0774798943</v>
      </c>
      <c r="P232" s="40">
        <f t="shared" si="45"/>
        <v>47263219.335747488</v>
      </c>
      <c r="Q232" s="40">
        <f t="shared" si="34"/>
        <v>-76943.580557567999</v>
      </c>
      <c r="R232" s="40">
        <f t="shared" si="35"/>
        <v>44180848.00953465</v>
      </c>
    </row>
    <row r="233" spans="2:18" s="4" customFormat="1" ht="12.5">
      <c r="B233" s="34">
        <v>45565</v>
      </c>
      <c r="D233" s="49"/>
      <c r="E233" s="36">
        <f t="shared" si="37"/>
        <v>52761312.382332362</v>
      </c>
      <c r="F233" s="42">
        <f t="shared" si="38"/>
        <v>141761312.38233215</v>
      </c>
      <c r="G233" s="43">
        <f t="shared" si="46"/>
        <v>141761312.38233212</v>
      </c>
      <c r="H233" s="46">
        <f t="shared" si="39"/>
        <v>590672.13492638397</v>
      </c>
      <c r="I233" s="44">
        <f t="shared" si="40"/>
        <v>-91554180.913589388</v>
      </c>
      <c r="J233" s="43">
        <f t="shared" si="41"/>
        <v>-88010148.104031116</v>
      </c>
      <c r="K233" s="43">
        <f t="shared" si="42"/>
        <v>53751164.278301001</v>
      </c>
      <c r="L233" s="38">
        <f t="shared" si="36"/>
        <v>50207131.468742758</v>
      </c>
      <c r="M233" s="39">
        <f t="shared" si="43"/>
        <v>76943.580557568013</v>
      </c>
      <c r="N233" s="44">
        <f t="shared" si="47"/>
        <v>-6540012.0135769174</v>
      </c>
      <c r="O233" s="43">
        <f t="shared" si="44"/>
        <v>-7001673.4969223253</v>
      </c>
      <c r="P233" s="40">
        <f t="shared" si="45"/>
        <v>46749490.781378672</v>
      </c>
      <c r="Q233" s="40">
        <f t="shared" ref="Q233:Q296" si="48">-N233+N232</f>
        <v>-76943.580557567999</v>
      </c>
      <c r="R233" s="40">
        <f t="shared" si="35"/>
        <v>43667119.455165841</v>
      </c>
    </row>
    <row r="234" spans="2:18" s="4" customFormat="1" ht="12.5">
      <c r="B234" s="34">
        <v>45596</v>
      </c>
      <c r="D234" s="49"/>
      <c r="E234" s="36">
        <f t="shared" si="37"/>
        <v>52761312.382332362</v>
      </c>
      <c r="F234" s="42">
        <f t="shared" si="38"/>
        <v>141761312.38233215</v>
      </c>
      <c r="G234" s="43">
        <f t="shared" si="46"/>
        <v>141761312.38233212</v>
      </c>
      <c r="H234" s="46">
        <f t="shared" si="39"/>
        <v>590672.13492638397</v>
      </c>
      <c r="I234" s="44">
        <f t="shared" si="40"/>
        <v>-92144853.048515767</v>
      </c>
      <c r="J234" s="43">
        <f t="shared" si="41"/>
        <v>-88600820.238957494</v>
      </c>
      <c r="K234" s="43">
        <f t="shared" si="42"/>
        <v>53160492.143374622</v>
      </c>
      <c r="L234" s="38">
        <f t="shared" si="36"/>
        <v>49616459.333816379</v>
      </c>
      <c r="M234" s="39">
        <f t="shared" si="43"/>
        <v>76943.580557568013</v>
      </c>
      <c r="N234" s="44">
        <f t="shared" si="47"/>
        <v>-6463068.4330193494</v>
      </c>
      <c r="O234" s="43">
        <f t="shared" si="44"/>
        <v>-6924729.9163647564</v>
      </c>
      <c r="P234" s="40">
        <f t="shared" si="45"/>
        <v>46235762.227009863</v>
      </c>
      <c r="Q234" s="40">
        <f t="shared" si="48"/>
        <v>-76943.580557567999</v>
      </c>
      <c r="R234" s="40">
        <f t="shared" si="35"/>
        <v>43153390.900797032</v>
      </c>
    </row>
    <row r="235" spans="2:18" s="4" customFormat="1" ht="12.5">
      <c r="B235" s="34">
        <v>45626</v>
      </c>
      <c r="D235" s="49"/>
      <c r="E235" s="36">
        <f t="shared" si="37"/>
        <v>52761312.382332362</v>
      </c>
      <c r="F235" s="42">
        <f t="shared" si="38"/>
        <v>141761312.38233215</v>
      </c>
      <c r="G235" s="43">
        <f t="shared" si="46"/>
        <v>141761312.38233212</v>
      </c>
      <c r="H235" s="46">
        <f t="shared" si="39"/>
        <v>590672.13492638397</v>
      </c>
      <c r="I235" s="44">
        <f t="shared" si="40"/>
        <v>-92735525.183442146</v>
      </c>
      <c r="J235" s="43">
        <f t="shared" si="41"/>
        <v>-89191492.373883873</v>
      </c>
      <c r="K235" s="43">
        <f t="shared" si="42"/>
        <v>52569820.008448243</v>
      </c>
      <c r="L235" s="38">
        <f t="shared" si="36"/>
        <v>49025787.198890001</v>
      </c>
      <c r="M235" s="39">
        <f t="shared" si="43"/>
        <v>76943.580557568013</v>
      </c>
      <c r="N235" s="44">
        <f t="shared" si="47"/>
        <v>-6386124.8524617814</v>
      </c>
      <c r="O235" s="43">
        <f t="shared" si="44"/>
        <v>-6847786.3358071893</v>
      </c>
      <c r="P235" s="40">
        <f t="shared" si="45"/>
        <v>45722033.672641054</v>
      </c>
      <c r="Q235" s="40">
        <f t="shared" si="48"/>
        <v>-76943.580557567999</v>
      </c>
      <c r="R235" s="40">
        <f t="shared" si="35"/>
        <v>42639662.346428216</v>
      </c>
    </row>
    <row r="236" spans="2:18" s="4" customFormat="1" ht="12.5">
      <c r="B236" s="34">
        <v>45657</v>
      </c>
      <c r="D236" s="49"/>
      <c r="E236" s="36">
        <f t="shared" si="37"/>
        <v>52761312.382332362</v>
      </c>
      <c r="F236" s="42">
        <f t="shared" si="38"/>
        <v>141761312.38233215</v>
      </c>
      <c r="G236" s="43">
        <f t="shared" si="46"/>
        <v>141761312.38233212</v>
      </c>
      <c r="H236" s="46">
        <f t="shared" si="39"/>
        <v>590672.13492638397</v>
      </c>
      <c r="I236" s="44">
        <f t="shared" si="40"/>
        <v>-93326197.318368524</v>
      </c>
      <c r="J236" s="43">
        <f t="shared" si="41"/>
        <v>-89782164.508810237</v>
      </c>
      <c r="K236" s="43">
        <f t="shared" si="42"/>
        <v>51979147.873521879</v>
      </c>
      <c r="L236" s="38">
        <f t="shared" si="36"/>
        <v>48435115.063963622</v>
      </c>
      <c r="M236" s="39">
        <f t="shared" si="43"/>
        <v>76943.580557568013</v>
      </c>
      <c r="N236" s="44">
        <f t="shared" si="47"/>
        <v>-6309181.2719042134</v>
      </c>
      <c r="O236" s="43">
        <f t="shared" si="44"/>
        <v>-6770842.7552496223</v>
      </c>
      <c r="P236" s="40">
        <f t="shared" si="45"/>
        <v>45208305.11827226</v>
      </c>
      <c r="Q236" s="40">
        <f t="shared" si="48"/>
        <v>-76943.580557567999</v>
      </c>
      <c r="R236" s="40">
        <f t="shared" si="35"/>
        <v>42125933.792059407</v>
      </c>
    </row>
    <row r="237" spans="2:18" s="4" customFormat="1" ht="12.5">
      <c r="B237" s="34">
        <v>45688</v>
      </c>
      <c r="D237" s="49"/>
      <c r="E237" s="36">
        <f t="shared" si="37"/>
        <v>52761312.382332362</v>
      </c>
      <c r="F237" s="42">
        <f t="shared" si="38"/>
        <v>141761312.38233215</v>
      </c>
      <c r="G237" s="43">
        <f t="shared" si="46"/>
        <v>141761312.38233212</v>
      </c>
      <c r="H237" s="46">
        <f t="shared" si="39"/>
        <v>590672.13492638397</v>
      </c>
      <c r="I237" s="44">
        <f t="shared" si="40"/>
        <v>-93916869.453294903</v>
      </c>
      <c r="J237" s="43">
        <f t="shared" si="41"/>
        <v>-90372836.643736646</v>
      </c>
      <c r="K237" s="43">
        <f t="shared" si="42"/>
        <v>51388475.738595471</v>
      </c>
      <c r="L237" s="38">
        <f t="shared" si="36"/>
        <v>47844442.929037243</v>
      </c>
      <c r="M237" s="39">
        <f t="shared" si="43"/>
        <v>76943.580557568013</v>
      </c>
      <c r="N237" s="44">
        <f t="shared" si="47"/>
        <v>-6232237.6913466454</v>
      </c>
      <c r="O237" s="43">
        <f t="shared" si="44"/>
        <v>-6693899.1746920533</v>
      </c>
      <c r="P237" s="40">
        <f t="shared" si="45"/>
        <v>44694576.563903421</v>
      </c>
      <c r="Q237" s="40">
        <f t="shared" si="48"/>
        <v>-76943.580557567999</v>
      </c>
      <c r="R237" s="40">
        <f t="shared" si="35"/>
        <v>41612205.237690598</v>
      </c>
    </row>
    <row r="238" spans="2:18" s="4" customFormat="1" ht="12.5">
      <c r="B238" s="34">
        <v>45716</v>
      </c>
      <c r="D238" s="49"/>
      <c r="E238" s="36">
        <f t="shared" si="37"/>
        <v>52761312.382332362</v>
      </c>
      <c r="F238" s="42">
        <f t="shared" si="38"/>
        <v>141761312.38233215</v>
      </c>
      <c r="G238" s="43">
        <f t="shared" si="46"/>
        <v>141761312.38233212</v>
      </c>
      <c r="H238" s="46">
        <f t="shared" si="39"/>
        <v>590672.13492638397</v>
      </c>
      <c r="I238" s="44">
        <f t="shared" si="40"/>
        <v>-94507541.588221282</v>
      </c>
      <c r="J238" s="43">
        <f t="shared" si="41"/>
        <v>-90963508.778662995</v>
      </c>
      <c r="K238" s="43">
        <f t="shared" si="42"/>
        <v>50797803.603669122</v>
      </c>
      <c r="L238" s="38">
        <f t="shared" si="36"/>
        <v>47253770.794110864</v>
      </c>
      <c r="M238" s="39">
        <f t="shared" si="43"/>
        <v>76943.580557568013</v>
      </c>
      <c r="N238" s="44">
        <f t="shared" si="47"/>
        <v>-6155294.1107890774</v>
      </c>
      <c r="O238" s="43">
        <f t="shared" si="44"/>
        <v>-6616955.5941344844</v>
      </c>
      <c r="P238" s="40">
        <f t="shared" si="45"/>
        <v>44180848.009534635</v>
      </c>
      <c r="Q238" s="40">
        <f t="shared" si="48"/>
        <v>-76943.580557567999</v>
      </c>
      <c r="R238" s="40">
        <f t="shared" si="35"/>
        <v>41098476.683321789</v>
      </c>
    </row>
    <row r="239" spans="2:18" s="4" customFormat="1" ht="12.5">
      <c r="B239" s="34">
        <v>45747</v>
      </c>
      <c r="D239" s="49"/>
      <c r="E239" s="36">
        <f t="shared" si="37"/>
        <v>52761312.382332362</v>
      </c>
      <c r="F239" s="42">
        <f t="shared" si="38"/>
        <v>141761312.38233215</v>
      </c>
      <c r="G239" s="43">
        <f t="shared" si="46"/>
        <v>141761312.38233212</v>
      </c>
      <c r="H239" s="46">
        <f t="shared" si="39"/>
        <v>590672.13492638397</v>
      </c>
      <c r="I239" s="44">
        <f t="shared" si="40"/>
        <v>-95098213.72314766</v>
      </c>
      <c r="J239" s="43">
        <f t="shared" si="41"/>
        <v>-91554180.913589403</v>
      </c>
      <c r="K239" s="43">
        <f t="shared" si="42"/>
        <v>50207131.468742713</v>
      </c>
      <c r="L239" s="38">
        <f t="shared" si="36"/>
        <v>46663098.659184486</v>
      </c>
      <c r="M239" s="39">
        <f t="shared" si="43"/>
        <v>76943.580557568013</v>
      </c>
      <c r="N239" s="44">
        <f t="shared" si="47"/>
        <v>-6078350.5302315094</v>
      </c>
      <c r="O239" s="43">
        <f t="shared" si="44"/>
        <v>-6540012.0135769174</v>
      </c>
      <c r="P239" s="40">
        <f t="shared" si="45"/>
        <v>43667119.455165796</v>
      </c>
      <c r="Q239" s="40">
        <f t="shared" si="48"/>
        <v>-76943.580557567999</v>
      </c>
      <c r="R239" s="40">
        <f t="shared" si="35"/>
        <v>40584748.12895298</v>
      </c>
    </row>
    <row r="240" spans="2:18" s="4" customFormat="1" ht="12.5">
      <c r="B240" s="34">
        <v>45777</v>
      </c>
      <c r="D240" s="49"/>
      <c r="E240" s="36">
        <f t="shared" si="37"/>
        <v>52761312.382332362</v>
      </c>
      <c r="F240" s="42">
        <f t="shared" si="38"/>
        <v>141761312.38233215</v>
      </c>
      <c r="G240" s="43">
        <f t="shared" si="46"/>
        <v>141761312.38233212</v>
      </c>
      <c r="H240" s="46">
        <f t="shared" si="39"/>
        <v>590672.13492638397</v>
      </c>
      <c r="I240" s="44">
        <f t="shared" si="40"/>
        <v>-95688885.858074039</v>
      </c>
      <c r="J240" s="43">
        <f t="shared" si="41"/>
        <v>-92144853.048515752</v>
      </c>
      <c r="K240" s="43">
        <f t="shared" si="42"/>
        <v>49616459.333816364</v>
      </c>
      <c r="L240" s="38">
        <f t="shared" si="36"/>
        <v>46072426.524258107</v>
      </c>
      <c r="M240" s="39">
        <f t="shared" si="43"/>
        <v>76943.580557568013</v>
      </c>
      <c r="N240" s="44">
        <f t="shared" si="47"/>
        <v>-6001406.9496739414</v>
      </c>
      <c r="O240" s="43">
        <f t="shared" si="44"/>
        <v>-6463068.4330193503</v>
      </c>
      <c r="P240" s="40">
        <f t="shared" si="45"/>
        <v>43153390.900797017</v>
      </c>
      <c r="Q240" s="40">
        <f t="shared" si="48"/>
        <v>-76943.580557567999</v>
      </c>
      <c r="R240" s="40">
        <f t="shared" si="35"/>
        <v>40071019.574584164</v>
      </c>
    </row>
    <row r="241" spans="2:18" s="4" customFormat="1" ht="12.5">
      <c r="B241" s="34">
        <v>45808</v>
      </c>
      <c r="D241" s="49"/>
      <c r="E241" s="36">
        <f t="shared" si="37"/>
        <v>52761312.382332362</v>
      </c>
      <c r="F241" s="42">
        <f t="shared" si="38"/>
        <v>141761312.38233215</v>
      </c>
      <c r="G241" s="43">
        <f t="shared" si="46"/>
        <v>141761312.38233212</v>
      </c>
      <c r="H241" s="46">
        <f t="shared" si="39"/>
        <v>590672.13492638397</v>
      </c>
      <c r="I241" s="44">
        <f t="shared" si="40"/>
        <v>-96279557.993000418</v>
      </c>
      <c r="J241" s="43">
        <f t="shared" si="41"/>
        <v>-92735525.18344216</v>
      </c>
      <c r="K241" s="43">
        <f t="shared" si="42"/>
        <v>49025787.198889956</v>
      </c>
      <c r="L241" s="38">
        <f t="shared" si="36"/>
        <v>45481754.389331728</v>
      </c>
      <c r="M241" s="39">
        <f t="shared" si="43"/>
        <v>76943.580557568013</v>
      </c>
      <c r="N241" s="44">
        <f t="shared" si="47"/>
        <v>-5924463.3691163734</v>
      </c>
      <c r="O241" s="43">
        <f t="shared" si="44"/>
        <v>-6386124.8524617814</v>
      </c>
      <c r="P241" s="40">
        <f t="shared" si="45"/>
        <v>42639662.346428171</v>
      </c>
      <c r="Q241" s="40">
        <f t="shared" si="48"/>
        <v>-76943.580557567999</v>
      </c>
      <c r="R241" s="40">
        <f t="shared" si="35"/>
        <v>39557291.020215355</v>
      </c>
    </row>
    <row r="242" spans="2:18" s="4" customFormat="1" ht="12.5">
      <c r="B242" s="34">
        <v>45838</v>
      </c>
      <c r="D242" s="49"/>
      <c r="E242" s="36">
        <f t="shared" si="37"/>
        <v>52761312.382332362</v>
      </c>
      <c r="F242" s="42">
        <f t="shared" si="38"/>
        <v>141761312.38233215</v>
      </c>
      <c r="G242" s="43">
        <f t="shared" si="46"/>
        <v>141761312.38233212</v>
      </c>
      <c r="H242" s="46">
        <f t="shared" si="39"/>
        <v>590672.13492638397</v>
      </c>
      <c r="I242" s="44">
        <f t="shared" si="40"/>
        <v>-96870230.127926797</v>
      </c>
      <c r="J242" s="43">
        <f t="shared" si="41"/>
        <v>-93326197.318368509</v>
      </c>
      <c r="K242" s="43">
        <f t="shared" si="42"/>
        <v>48435115.063963607</v>
      </c>
      <c r="L242" s="38">
        <f t="shared" si="36"/>
        <v>44891082.254405349</v>
      </c>
      <c r="M242" s="39">
        <f t="shared" si="43"/>
        <v>76943.580557568013</v>
      </c>
      <c r="N242" s="44">
        <f t="shared" si="47"/>
        <v>-5847519.7885588054</v>
      </c>
      <c r="O242" s="43">
        <f t="shared" si="44"/>
        <v>-6309181.2719042124</v>
      </c>
      <c r="P242" s="40">
        <f t="shared" si="45"/>
        <v>42125933.792059392</v>
      </c>
      <c r="Q242" s="40">
        <f t="shared" si="48"/>
        <v>-76943.580557567999</v>
      </c>
      <c r="R242" s="40">
        <f t="shared" si="35"/>
        <v>39043562.465846546</v>
      </c>
    </row>
    <row r="243" spans="2:18" s="4" customFormat="1" ht="12.5">
      <c r="B243" s="34">
        <v>45869</v>
      </c>
      <c r="D243" s="49"/>
      <c r="E243" s="36">
        <f t="shared" si="37"/>
        <v>52761312.382332362</v>
      </c>
      <c r="F243" s="42">
        <f t="shared" si="38"/>
        <v>141761312.38233215</v>
      </c>
      <c r="G243" s="43">
        <f t="shared" si="46"/>
        <v>141761312.38233212</v>
      </c>
      <c r="H243" s="46">
        <f t="shared" si="39"/>
        <v>590672.13492638397</v>
      </c>
      <c r="I243" s="44">
        <f t="shared" si="40"/>
        <v>-97460902.262853175</v>
      </c>
      <c r="J243" s="43">
        <f t="shared" si="41"/>
        <v>-93916869.453294918</v>
      </c>
      <c r="K243" s="43">
        <f t="shared" si="42"/>
        <v>47844442.929037198</v>
      </c>
      <c r="L243" s="38">
        <f t="shared" si="36"/>
        <v>44300410.119478971</v>
      </c>
      <c r="M243" s="39">
        <f t="shared" si="43"/>
        <v>76943.580557568013</v>
      </c>
      <c r="N243" s="44">
        <f t="shared" si="47"/>
        <v>-5770576.2080012374</v>
      </c>
      <c r="O243" s="43">
        <f t="shared" si="44"/>
        <v>-6232237.6913466454</v>
      </c>
      <c r="P243" s="40">
        <f t="shared" si="45"/>
        <v>41612205.237690553</v>
      </c>
      <c r="Q243" s="40">
        <f t="shared" si="48"/>
        <v>-76943.580557567999</v>
      </c>
      <c r="R243" s="40">
        <f t="shared" si="35"/>
        <v>38529833.91147773</v>
      </c>
    </row>
    <row r="244" spans="2:18" s="4" customFormat="1" ht="12.5">
      <c r="B244" s="34">
        <v>45900</v>
      </c>
      <c r="D244" s="49"/>
      <c r="E244" s="36">
        <f t="shared" si="37"/>
        <v>52761312.382332362</v>
      </c>
      <c r="F244" s="42">
        <f t="shared" si="38"/>
        <v>141761312.38233215</v>
      </c>
      <c r="G244" s="43">
        <f t="shared" si="46"/>
        <v>141761312.38233212</v>
      </c>
      <c r="H244" s="46">
        <f t="shared" si="39"/>
        <v>590672.13492638397</v>
      </c>
      <c r="I244" s="44">
        <f t="shared" si="40"/>
        <v>-98051574.397779554</v>
      </c>
      <c r="J244" s="43">
        <f t="shared" si="41"/>
        <v>-94507541.588221267</v>
      </c>
      <c r="K244" s="43">
        <f t="shared" si="42"/>
        <v>47253770.794110849</v>
      </c>
      <c r="L244" s="38">
        <f t="shared" si="36"/>
        <v>43709737.984552592</v>
      </c>
      <c r="M244" s="39">
        <f t="shared" si="43"/>
        <v>76943.580557568013</v>
      </c>
      <c r="N244" s="44">
        <f t="shared" si="47"/>
        <v>-5693632.6274436694</v>
      </c>
      <c r="O244" s="43">
        <f t="shared" si="44"/>
        <v>-6155294.1107890764</v>
      </c>
      <c r="P244" s="40">
        <f t="shared" si="45"/>
        <v>41098476.683321774</v>
      </c>
      <c r="Q244" s="40">
        <f t="shared" si="48"/>
        <v>-76943.580557567999</v>
      </c>
      <c r="R244" s="40">
        <f t="shared" si="35"/>
        <v>38016105.357108921</v>
      </c>
    </row>
    <row r="245" spans="2:18" s="4" customFormat="1" ht="12.5">
      <c r="B245" s="34">
        <v>45930</v>
      </c>
      <c r="D245" s="49"/>
      <c r="E245" s="36">
        <f t="shared" si="37"/>
        <v>52761312.382332362</v>
      </c>
      <c r="F245" s="42">
        <f t="shared" si="38"/>
        <v>141761312.38233215</v>
      </c>
      <c r="G245" s="43">
        <f t="shared" si="46"/>
        <v>141761312.38233212</v>
      </c>
      <c r="H245" s="46">
        <f t="shared" si="39"/>
        <v>590672.13492638397</v>
      </c>
      <c r="I245" s="44">
        <f t="shared" si="40"/>
        <v>-98642246.532705933</v>
      </c>
      <c r="J245" s="43">
        <f t="shared" si="41"/>
        <v>-95098213.723147675</v>
      </c>
      <c r="K245" s="43">
        <f t="shared" si="42"/>
        <v>46663098.659184441</v>
      </c>
      <c r="L245" s="38">
        <f t="shared" si="36"/>
        <v>43119065.849626213</v>
      </c>
      <c r="M245" s="39">
        <f t="shared" si="43"/>
        <v>76943.580557568013</v>
      </c>
      <c r="N245" s="44">
        <f t="shared" si="47"/>
        <v>-5616689.0468861014</v>
      </c>
      <c r="O245" s="43">
        <f t="shared" si="44"/>
        <v>-6078350.5302315094</v>
      </c>
      <c r="P245" s="40">
        <f t="shared" si="45"/>
        <v>40584748.128952935</v>
      </c>
      <c r="Q245" s="40">
        <f t="shared" si="48"/>
        <v>-76943.580557567999</v>
      </c>
      <c r="R245" s="40">
        <f t="shared" si="35"/>
        <v>37502376.802740112</v>
      </c>
    </row>
    <row r="246" spans="2:18" s="4" customFormat="1" ht="12.5">
      <c r="B246" s="34">
        <v>45961</v>
      </c>
      <c r="D246" s="49"/>
      <c r="E246" s="36">
        <f t="shared" si="37"/>
        <v>52761312.382332362</v>
      </c>
      <c r="F246" s="42">
        <f t="shared" si="38"/>
        <v>141761312.38233215</v>
      </c>
      <c r="G246" s="43">
        <f t="shared" si="46"/>
        <v>141761312.38233212</v>
      </c>
      <c r="H246" s="46">
        <f t="shared" si="39"/>
        <v>590672.13492638397</v>
      </c>
      <c r="I246" s="44">
        <f t="shared" si="40"/>
        <v>-99232918.667632312</v>
      </c>
      <c r="J246" s="43">
        <f t="shared" si="41"/>
        <v>-95688885.858074024</v>
      </c>
      <c r="K246" s="43">
        <f t="shared" si="42"/>
        <v>46072426.524258092</v>
      </c>
      <c r="L246" s="38">
        <f t="shared" si="36"/>
        <v>42528393.714699835</v>
      </c>
      <c r="M246" s="39">
        <f t="shared" si="43"/>
        <v>76943.580557568013</v>
      </c>
      <c r="N246" s="44">
        <f t="shared" si="47"/>
        <v>-5539745.4663285334</v>
      </c>
      <c r="O246" s="43">
        <f t="shared" si="44"/>
        <v>-6001406.9496739404</v>
      </c>
      <c r="P246" s="40">
        <f t="shared" si="45"/>
        <v>40071019.574584149</v>
      </c>
      <c r="Q246" s="40">
        <f t="shared" si="48"/>
        <v>-76943.580557567999</v>
      </c>
      <c r="R246" s="40">
        <f t="shared" si="35"/>
        <v>36988648.248371303</v>
      </c>
    </row>
    <row r="247" spans="2:18" s="4" customFormat="1" ht="12.5">
      <c r="B247" s="34">
        <v>45991</v>
      </c>
      <c r="D247" s="49"/>
      <c r="E247" s="36">
        <f t="shared" si="37"/>
        <v>52761312.382332362</v>
      </c>
      <c r="F247" s="42">
        <f t="shared" si="38"/>
        <v>141761312.38233215</v>
      </c>
      <c r="G247" s="43">
        <f t="shared" si="46"/>
        <v>141761312.38233212</v>
      </c>
      <c r="H247" s="46">
        <f t="shared" si="39"/>
        <v>590672.13492638397</v>
      </c>
      <c r="I247" s="44">
        <f t="shared" si="40"/>
        <v>-99823590.80255869</v>
      </c>
      <c r="J247" s="43">
        <f t="shared" si="41"/>
        <v>-96279557.993000433</v>
      </c>
      <c r="K247" s="43">
        <f t="shared" si="42"/>
        <v>45481754.389331684</v>
      </c>
      <c r="L247" s="38">
        <f t="shared" si="36"/>
        <v>41937721.579773456</v>
      </c>
      <c r="M247" s="39">
        <f t="shared" si="43"/>
        <v>76943.580557568013</v>
      </c>
      <c r="N247" s="44">
        <f t="shared" si="47"/>
        <v>-5462801.8857709654</v>
      </c>
      <c r="O247" s="43">
        <f t="shared" si="44"/>
        <v>-5924463.3691163734</v>
      </c>
      <c r="P247" s="40">
        <f t="shared" si="45"/>
        <v>39557291.02021531</v>
      </c>
      <c r="Q247" s="40">
        <f t="shared" si="48"/>
        <v>-76943.580557567999</v>
      </c>
      <c r="R247" s="40">
        <f t="shared" si="35"/>
        <v>36474919.694002494</v>
      </c>
    </row>
    <row r="248" spans="2:18">
      <c r="B248" s="34">
        <v>46022</v>
      </c>
      <c r="D248" s="49"/>
      <c r="E248" s="36">
        <f t="shared" si="37"/>
        <v>52761312.382332362</v>
      </c>
      <c r="F248" s="42">
        <f t="shared" si="38"/>
        <v>141761312.38233215</v>
      </c>
      <c r="G248" s="43">
        <f t="shared" si="46"/>
        <v>141761312.38233212</v>
      </c>
      <c r="H248" s="46">
        <f t="shared" si="39"/>
        <v>590672.13492638397</v>
      </c>
      <c r="I248" s="44">
        <f t="shared" si="40"/>
        <v>-100414262.93748507</v>
      </c>
      <c r="J248" s="43">
        <f t="shared" si="41"/>
        <v>-96870230.127926782</v>
      </c>
      <c r="K248" s="43">
        <f t="shared" si="42"/>
        <v>44891082.254405335</v>
      </c>
      <c r="L248" s="38">
        <f t="shared" si="36"/>
        <v>41347049.444847077</v>
      </c>
      <c r="M248" s="39">
        <f t="shared" si="43"/>
        <v>76943.580557568013</v>
      </c>
      <c r="N248" s="44">
        <f t="shared" si="47"/>
        <v>-5385858.3052133974</v>
      </c>
      <c r="O248" s="43">
        <f t="shared" si="44"/>
        <v>-5847519.7885588063</v>
      </c>
      <c r="P248" s="40">
        <f t="shared" si="45"/>
        <v>39043562.465846531</v>
      </c>
      <c r="Q248" s="40">
        <f t="shared" si="48"/>
        <v>-76943.580557567999</v>
      </c>
      <c r="R248" s="40">
        <f t="shared" si="35"/>
        <v>35961191.139633678</v>
      </c>
    </row>
    <row r="249" spans="2:18">
      <c r="B249" s="34">
        <v>46053</v>
      </c>
      <c r="D249" s="49"/>
      <c r="E249" s="36">
        <f t="shared" si="37"/>
        <v>52761312.382332362</v>
      </c>
      <c r="F249" s="42">
        <f t="shared" si="38"/>
        <v>141761312.38233215</v>
      </c>
      <c r="G249" s="43">
        <f t="shared" si="46"/>
        <v>141761312.38233212</v>
      </c>
      <c r="H249" s="46">
        <f t="shared" si="39"/>
        <v>590672.13492638397</v>
      </c>
      <c r="I249" s="44">
        <f t="shared" si="40"/>
        <v>-101004935.07241145</v>
      </c>
      <c r="J249" s="43">
        <f t="shared" si="41"/>
        <v>-97460902.26285319</v>
      </c>
      <c r="K249" s="43">
        <f t="shared" si="42"/>
        <v>44300410.119478926</v>
      </c>
      <c r="L249" s="38">
        <f t="shared" si="36"/>
        <v>40756377.309920698</v>
      </c>
      <c r="M249" s="39">
        <f t="shared" si="43"/>
        <v>76943.580557568013</v>
      </c>
      <c r="N249" s="44">
        <f t="shared" si="47"/>
        <v>-5308914.7246558294</v>
      </c>
      <c r="O249" s="43">
        <f t="shared" si="44"/>
        <v>-5770576.2080012374</v>
      </c>
      <c r="P249" s="40">
        <f t="shared" si="45"/>
        <v>38529833.911477685</v>
      </c>
      <c r="Q249" s="40">
        <f t="shared" si="48"/>
        <v>-76943.580557567999</v>
      </c>
      <c r="R249" s="40">
        <f t="shared" si="35"/>
        <v>35447462.585264869</v>
      </c>
    </row>
    <row r="250" spans="2:18">
      <c r="B250" s="34">
        <v>46081</v>
      </c>
      <c r="D250" s="49"/>
      <c r="E250" s="36">
        <f t="shared" si="37"/>
        <v>52761312.382332362</v>
      </c>
      <c r="F250" s="42">
        <f t="shared" si="38"/>
        <v>141761312.38233215</v>
      </c>
      <c r="G250" s="43">
        <f t="shared" si="46"/>
        <v>141761312.38233212</v>
      </c>
      <c r="H250" s="46">
        <f t="shared" si="39"/>
        <v>590672.13492638397</v>
      </c>
      <c r="I250" s="44">
        <f t="shared" si="40"/>
        <v>-101595607.20733783</v>
      </c>
      <c r="J250" s="43">
        <f t="shared" si="41"/>
        <v>-98051574.397779539</v>
      </c>
      <c r="K250" s="43">
        <f t="shared" si="42"/>
        <v>43709737.984552577</v>
      </c>
      <c r="L250" s="38">
        <f t="shared" si="36"/>
        <v>40165705.17499432</v>
      </c>
      <c r="M250" s="39">
        <f t="shared" si="43"/>
        <v>76943.580557568013</v>
      </c>
      <c r="N250" s="44">
        <f t="shared" si="47"/>
        <v>-5231971.1440982614</v>
      </c>
      <c r="O250" s="43">
        <f t="shared" si="44"/>
        <v>-5693632.6274436684</v>
      </c>
      <c r="P250" s="40">
        <f t="shared" si="45"/>
        <v>38016105.357108906</v>
      </c>
      <c r="Q250" s="40">
        <f t="shared" si="48"/>
        <v>-76943.580557567999</v>
      </c>
      <c r="R250" s="40">
        <f t="shared" si="35"/>
        <v>34933734.03089606</v>
      </c>
    </row>
    <row r="251" spans="2:18">
      <c r="B251" s="34">
        <v>46112</v>
      </c>
      <c r="D251" s="49"/>
      <c r="E251" s="36">
        <f t="shared" si="37"/>
        <v>52761312.382332362</v>
      </c>
      <c r="F251" s="42">
        <f t="shared" si="38"/>
        <v>141761312.38233215</v>
      </c>
      <c r="G251" s="43">
        <f t="shared" si="46"/>
        <v>141761312.38233212</v>
      </c>
      <c r="H251" s="46">
        <f t="shared" si="39"/>
        <v>590672.13492638397</v>
      </c>
      <c r="I251" s="44">
        <f t="shared" si="40"/>
        <v>-102186279.34226421</v>
      </c>
      <c r="J251" s="43">
        <f t="shared" si="41"/>
        <v>-98642246.532705948</v>
      </c>
      <c r="K251" s="43">
        <f t="shared" si="42"/>
        <v>43119065.849626169</v>
      </c>
      <c r="L251" s="38">
        <f t="shared" si="36"/>
        <v>39575033.040067941</v>
      </c>
      <c r="M251" s="39">
        <f t="shared" si="43"/>
        <v>76943.580557568013</v>
      </c>
      <c r="N251" s="44">
        <f t="shared" si="47"/>
        <v>-5155027.5635406934</v>
      </c>
      <c r="O251" s="43">
        <f t="shared" si="44"/>
        <v>-5616689.0468861014</v>
      </c>
      <c r="P251" s="40">
        <f t="shared" si="45"/>
        <v>37502376.802740067</v>
      </c>
      <c r="Q251" s="40">
        <f t="shared" si="48"/>
        <v>-76943.580557567999</v>
      </c>
      <c r="R251" s="40">
        <f t="shared" si="35"/>
        <v>34420005.476527244</v>
      </c>
    </row>
    <row r="252" spans="2:18">
      <c r="B252" s="34">
        <v>46142</v>
      </c>
      <c r="D252" s="49"/>
      <c r="E252" s="36">
        <f t="shared" si="37"/>
        <v>52761312.382332362</v>
      </c>
      <c r="F252" s="42">
        <f t="shared" si="38"/>
        <v>141761312.38233215</v>
      </c>
      <c r="G252" s="43">
        <f t="shared" si="46"/>
        <v>141761312.38233212</v>
      </c>
      <c r="H252" s="46">
        <f t="shared" si="39"/>
        <v>590672.13492638397</v>
      </c>
      <c r="I252" s="44">
        <f t="shared" si="40"/>
        <v>-102776951.47719058</v>
      </c>
      <c r="J252" s="43">
        <f t="shared" si="41"/>
        <v>-99232918.667632326</v>
      </c>
      <c r="K252" s="43">
        <f t="shared" si="42"/>
        <v>42528393.71469979</v>
      </c>
      <c r="L252" s="38">
        <f t="shared" si="36"/>
        <v>38984360.905141562</v>
      </c>
      <c r="M252" s="39">
        <f t="shared" si="43"/>
        <v>76943.580557568013</v>
      </c>
      <c r="N252" s="44">
        <f t="shared" si="47"/>
        <v>-5078083.9829831254</v>
      </c>
      <c r="O252" s="43">
        <f t="shared" si="44"/>
        <v>-5539745.4663285324</v>
      </c>
      <c r="P252" s="40">
        <f t="shared" si="45"/>
        <v>36988648.248371258</v>
      </c>
      <c r="Q252" s="40">
        <f t="shared" si="48"/>
        <v>-76943.580557567999</v>
      </c>
      <c r="R252" s="40">
        <f t="shared" si="35"/>
        <v>33906276.922158435</v>
      </c>
    </row>
    <row r="253" spans="2:18">
      <c r="B253" s="34">
        <v>46173</v>
      </c>
      <c r="D253" s="49"/>
      <c r="E253" s="36">
        <f t="shared" si="37"/>
        <v>52761312.382332362</v>
      </c>
      <c r="F253" s="42">
        <f t="shared" si="38"/>
        <v>141761312.38233215</v>
      </c>
      <c r="G253" s="43">
        <f t="shared" si="46"/>
        <v>141761312.38233212</v>
      </c>
      <c r="H253" s="46">
        <f t="shared" si="39"/>
        <v>590672.13492638397</v>
      </c>
      <c r="I253" s="44">
        <f t="shared" si="40"/>
        <v>-103367623.61211696</v>
      </c>
      <c r="J253" s="43">
        <f t="shared" si="41"/>
        <v>-99823590.802558675</v>
      </c>
      <c r="K253" s="43">
        <f t="shared" si="42"/>
        <v>41937721.579773441</v>
      </c>
      <c r="L253" s="38">
        <f t="shared" si="36"/>
        <v>38393688.770215183</v>
      </c>
      <c r="M253" s="39">
        <f t="shared" si="43"/>
        <v>76943.580557568013</v>
      </c>
      <c r="N253" s="44">
        <f t="shared" si="47"/>
        <v>-5001140.4024255574</v>
      </c>
      <c r="O253" s="43">
        <f t="shared" si="44"/>
        <v>-5462801.8857709654</v>
      </c>
      <c r="P253" s="40">
        <f t="shared" si="45"/>
        <v>36474919.694002479</v>
      </c>
      <c r="Q253" s="40">
        <f t="shared" si="48"/>
        <v>-76943.580557567999</v>
      </c>
      <c r="R253" s="40">
        <f t="shared" si="35"/>
        <v>33392548.367789626</v>
      </c>
    </row>
    <row r="254" spans="2:18">
      <c r="B254" s="34">
        <v>46203</v>
      </c>
      <c r="D254" s="49"/>
      <c r="E254" s="36">
        <f t="shared" si="37"/>
        <v>52761312.382332362</v>
      </c>
      <c r="F254" s="42">
        <f t="shared" si="38"/>
        <v>141761312.38233215</v>
      </c>
      <c r="G254" s="43">
        <f t="shared" si="46"/>
        <v>141761312.38233212</v>
      </c>
      <c r="H254" s="46">
        <f t="shared" si="39"/>
        <v>590672.13492638397</v>
      </c>
      <c r="I254" s="44">
        <f t="shared" si="40"/>
        <v>-103958295.74704334</v>
      </c>
      <c r="J254" s="43">
        <f t="shared" si="41"/>
        <v>-100414262.93748505</v>
      </c>
      <c r="K254" s="43">
        <f t="shared" si="42"/>
        <v>41347049.444847062</v>
      </c>
      <c r="L254" s="38">
        <f t="shared" si="36"/>
        <v>37803016.635288805</v>
      </c>
      <c r="M254" s="39">
        <f t="shared" si="43"/>
        <v>76943.580557568013</v>
      </c>
      <c r="N254" s="44">
        <f t="shared" si="47"/>
        <v>-4924196.8218679894</v>
      </c>
      <c r="O254" s="43">
        <f t="shared" si="44"/>
        <v>-5385858.3052133974</v>
      </c>
      <c r="P254" s="40">
        <f t="shared" si="45"/>
        <v>35961191.139633663</v>
      </c>
      <c r="Q254" s="40">
        <f t="shared" si="48"/>
        <v>-76943.580557567999</v>
      </c>
      <c r="R254" s="40">
        <f t="shared" si="35"/>
        <v>32878819.813420817</v>
      </c>
    </row>
    <row r="255" spans="2:18">
      <c r="B255" s="34">
        <v>46234</v>
      </c>
      <c r="D255" s="49"/>
      <c r="E255" s="36">
        <f t="shared" si="37"/>
        <v>52761312.382332362</v>
      </c>
      <c r="F255" s="42">
        <f t="shared" si="38"/>
        <v>141761312.38233215</v>
      </c>
      <c r="G255" s="43">
        <f t="shared" si="46"/>
        <v>141761312.38233212</v>
      </c>
      <c r="H255" s="46">
        <f t="shared" si="39"/>
        <v>590672.13492638397</v>
      </c>
      <c r="I255" s="44">
        <f t="shared" si="40"/>
        <v>-104548967.88196972</v>
      </c>
      <c r="J255" s="43">
        <f t="shared" si="41"/>
        <v>-101004935.07241146</v>
      </c>
      <c r="K255" s="43">
        <f t="shared" si="42"/>
        <v>40756377.309920654</v>
      </c>
      <c r="L255" s="38">
        <f t="shared" si="36"/>
        <v>37212344.500362426</v>
      </c>
      <c r="M255" s="39">
        <f t="shared" si="43"/>
        <v>76943.580557568013</v>
      </c>
      <c r="N255" s="44">
        <f t="shared" si="47"/>
        <v>-4847253.2413104214</v>
      </c>
      <c r="O255" s="43">
        <f t="shared" si="44"/>
        <v>-5308914.7246558284</v>
      </c>
      <c r="P255" s="40">
        <f t="shared" si="45"/>
        <v>35447462.585264824</v>
      </c>
      <c r="Q255" s="40">
        <f t="shared" si="48"/>
        <v>-76943.580557567999</v>
      </c>
      <c r="R255" s="40">
        <f t="shared" si="35"/>
        <v>32365091.259052005</v>
      </c>
    </row>
    <row r="256" spans="2:18">
      <c r="B256" s="34">
        <v>46265</v>
      </c>
      <c r="D256" s="49"/>
      <c r="E256" s="36">
        <f t="shared" si="37"/>
        <v>52761312.382332362</v>
      </c>
      <c r="F256" s="42">
        <f t="shared" si="38"/>
        <v>141761312.38233215</v>
      </c>
      <c r="G256" s="43">
        <f t="shared" si="46"/>
        <v>141761312.38233212</v>
      </c>
      <c r="H256" s="46">
        <f t="shared" si="39"/>
        <v>590672.13492638397</v>
      </c>
      <c r="I256" s="44">
        <f t="shared" si="40"/>
        <v>-105139640.0168961</v>
      </c>
      <c r="J256" s="43">
        <f t="shared" si="41"/>
        <v>-101595607.20733784</v>
      </c>
      <c r="K256" s="43">
        <f t="shared" si="42"/>
        <v>40165705.174994275</v>
      </c>
      <c r="L256" s="38">
        <f t="shared" si="36"/>
        <v>36621672.365436047</v>
      </c>
      <c r="M256" s="39">
        <f t="shared" si="43"/>
        <v>76943.580557568013</v>
      </c>
      <c r="N256" s="44">
        <f t="shared" si="47"/>
        <v>-4770309.6607528534</v>
      </c>
      <c r="O256" s="43">
        <f t="shared" si="44"/>
        <v>-5231971.1440982614</v>
      </c>
      <c r="P256" s="40">
        <f t="shared" si="45"/>
        <v>34933734.030896015</v>
      </c>
      <c r="Q256" s="40">
        <f t="shared" si="48"/>
        <v>-76943.580557567999</v>
      </c>
      <c r="R256" s="40">
        <f t="shared" si="35"/>
        <v>31851362.704683192</v>
      </c>
    </row>
    <row r="257" spans="2:18">
      <c r="B257" s="34">
        <v>46295</v>
      </c>
      <c r="D257" s="49"/>
      <c r="E257" s="36">
        <f t="shared" si="37"/>
        <v>52761312.382332362</v>
      </c>
      <c r="F257" s="42">
        <f t="shared" si="38"/>
        <v>141761312.38233215</v>
      </c>
      <c r="G257" s="43">
        <f t="shared" si="46"/>
        <v>141761312.38233212</v>
      </c>
      <c r="H257" s="46">
        <f t="shared" si="39"/>
        <v>590672.13492638397</v>
      </c>
      <c r="I257" s="44">
        <f t="shared" si="40"/>
        <v>-105730312.15182248</v>
      </c>
      <c r="J257" s="43">
        <f t="shared" si="41"/>
        <v>-102186279.34226419</v>
      </c>
      <c r="K257" s="43">
        <f t="shared" si="42"/>
        <v>39575033.040067926</v>
      </c>
      <c r="L257" s="38">
        <f t="shared" si="36"/>
        <v>36031000.230509669</v>
      </c>
      <c r="M257" s="39">
        <f t="shared" si="43"/>
        <v>76943.580557568013</v>
      </c>
      <c r="N257" s="44">
        <f t="shared" si="47"/>
        <v>-4693366.0801952854</v>
      </c>
      <c r="O257" s="43">
        <f t="shared" si="44"/>
        <v>-5155027.5635406934</v>
      </c>
      <c r="P257" s="40">
        <f t="shared" si="45"/>
        <v>34420005.476527229</v>
      </c>
      <c r="Q257" s="40">
        <f t="shared" si="48"/>
        <v>-76943.580557567999</v>
      </c>
      <c r="R257" s="40">
        <f t="shared" si="35"/>
        <v>31337634.150314383</v>
      </c>
    </row>
    <row r="258" spans="2:18">
      <c r="B258" s="34">
        <v>46326</v>
      </c>
      <c r="D258" s="49"/>
      <c r="E258" s="36">
        <f t="shared" si="37"/>
        <v>52761312.382332362</v>
      </c>
      <c r="F258" s="42">
        <f t="shared" si="38"/>
        <v>141761312.38233215</v>
      </c>
      <c r="G258" s="43">
        <f t="shared" si="46"/>
        <v>141761312.38233212</v>
      </c>
      <c r="H258" s="46">
        <f t="shared" si="39"/>
        <v>590672.13492638397</v>
      </c>
      <c r="I258" s="44">
        <f t="shared" si="40"/>
        <v>-106320984.28674886</v>
      </c>
      <c r="J258" s="43">
        <f t="shared" si="41"/>
        <v>-102776951.47719057</v>
      </c>
      <c r="K258" s="43">
        <f t="shared" si="42"/>
        <v>38984360.905141547</v>
      </c>
      <c r="L258" s="38">
        <f t="shared" si="36"/>
        <v>35440328.09558329</v>
      </c>
      <c r="M258" s="39">
        <f t="shared" si="43"/>
        <v>76943.580557568013</v>
      </c>
      <c r="N258" s="44">
        <f t="shared" si="47"/>
        <v>-4616422.4996377174</v>
      </c>
      <c r="O258" s="43">
        <f t="shared" si="44"/>
        <v>-5078083.9829831263</v>
      </c>
      <c r="P258" s="40">
        <f t="shared" si="45"/>
        <v>33906276.92215842</v>
      </c>
      <c r="Q258" s="40">
        <f t="shared" si="48"/>
        <v>-76943.580557567999</v>
      </c>
      <c r="R258" s="40">
        <f t="shared" si="35"/>
        <v>30823905.595945574</v>
      </c>
    </row>
    <row r="259" spans="2:18">
      <c r="B259" s="34">
        <v>46356</v>
      </c>
      <c r="D259" s="49"/>
      <c r="E259" s="36">
        <f t="shared" si="37"/>
        <v>52761312.382332362</v>
      </c>
      <c r="F259" s="42">
        <f t="shared" si="38"/>
        <v>141761312.38233215</v>
      </c>
      <c r="G259" s="43">
        <f t="shared" si="46"/>
        <v>141761312.38233212</v>
      </c>
      <c r="H259" s="46">
        <f t="shared" si="39"/>
        <v>590672.13492638397</v>
      </c>
      <c r="I259" s="44">
        <f t="shared" si="40"/>
        <v>-106911656.42167524</v>
      </c>
      <c r="J259" s="43">
        <f t="shared" si="41"/>
        <v>-103367623.61211698</v>
      </c>
      <c r="K259" s="43">
        <f t="shared" si="42"/>
        <v>38393688.770215139</v>
      </c>
      <c r="L259" s="38">
        <f t="shared" si="36"/>
        <v>34849655.960656911</v>
      </c>
      <c r="M259" s="39">
        <f t="shared" si="43"/>
        <v>76943.580557568013</v>
      </c>
      <c r="N259" s="44">
        <f t="shared" si="47"/>
        <v>-4539478.9190801494</v>
      </c>
      <c r="O259" s="43">
        <f t="shared" si="44"/>
        <v>-5001140.4024255564</v>
      </c>
      <c r="P259" s="40">
        <f t="shared" si="45"/>
        <v>33392548.367789581</v>
      </c>
      <c r="Q259" s="40">
        <f t="shared" si="48"/>
        <v>-76943.580557567999</v>
      </c>
      <c r="R259" s="40">
        <f t="shared" si="35"/>
        <v>30310177.041576762</v>
      </c>
    </row>
    <row r="260" spans="2:18">
      <c r="B260" s="34">
        <v>46387</v>
      </c>
      <c r="D260" s="49"/>
      <c r="E260" s="36">
        <f t="shared" si="37"/>
        <v>52761312.382332362</v>
      </c>
      <c r="F260" s="42">
        <f t="shared" si="38"/>
        <v>141761312.38233215</v>
      </c>
      <c r="G260" s="43">
        <f t="shared" si="46"/>
        <v>141761312.38233212</v>
      </c>
      <c r="H260" s="46">
        <f t="shared" si="39"/>
        <v>590672.13492638397</v>
      </c>
      <c r="I260" s="44">
        <f t="shared" si="40"/>
        <v>-107502328.55660161</v>
      </c>
      <c r="J260" s="43">
        <f t="shared" si="41"/>
        <v>-103958295.74704336</v>
      </c>
      <c r="K260" s="43">
        <f t="shared" si="42"/>
        <v>37803016.63528876</v>
      </c>
      <c r="L260" s="38">
        <f t="shared" si="36"/>
        <v>34258983.825730532</v>
      </c>
      <c r="M260" s="39">
        <f t="shared" si="43"/>
        <v>76943.580557568013</v>
      </c>
      <c r="N260" s="44">
        <f t="shared" si="47"/>
        <v>-4462535.3385225814</v>
      </c>
      <c r="O260" s="43">
        <f t="shared" si="44"/>
        <v>-4924196.8218679884</v>
      </c>
      <c r="P260" s="40">
        <f t="shared" si="45"/>
        <v>32878819.813420773</v>
      </c>
      <c r="Q260" s="40">
        <f t="shared" si="48"/>
        <v>-76943.580557567999</v>
      </c>
      <c r="R260" s="40">
        <f t="shared" ref="R260:R319" si="49">F260+I260+N260</f>
        <v>29796448.487207949</v>
      </c>
    </row>
    <row r="261" spans="2:18">
      <c r="B261" s="34">
        <v>46418</v>
      </c>
      <c r="D261" s="49"/>
      <c r="E261" s="36">
        <f t="shared" si="37"/>
        <v>52761312.382332362</v>
      </c>
      <c r="F261" s="42">
        <f t="shared" si="38"/>
        <v>141761312.38233215</v>
      </c>
      <c r="G261" s="43">
        <f t="shared" si="46"/>
        <v>141761312.38233212</v>
      </c>
      <c r="H261" s="46">
        <f t="shared" si="39"/>
        <v>590672.13492638397</v>
      </c>
      <c r="I261" s="44">
        <f t="shared" si="40"/>
        <v>-108093000.69152799</v>
      </c>
      <c r="J261" s="43">
        <f t="shared" si="41"/>
        <v>-104548967.88196971</v>
      </c>
      <c r="K261" s="43">
        <f t="shared" si="42"/>
        <v>37212344.500362411</v>
      </c>
      <c r="L261" s="38">
        <f t="shared" si="36"/>
        <v>33668311.690804154</v>
      </c>
      <c r="M261" s="39">
        <f t="shared" si="43"/>
        <v>76943.580557568013</v>
      </c>
      <c r="N261" s="44">
        <f t="shared" si="47"/>
        <v>-4385591.7579650134</v>
      </c>
      <c r="O261" s="43">
        <f t="shared" si="44"/>
        <v>-4847253.2413104214</v>
      </c>
      <c r="P261" s="40">
        <f t="shared" si="45"/>
        <v>32365091.25905199</v>
      </c>
      <c r="Q261" s="40">
        <f t="shared" si="48"/>
        <v>-76943.580557567999</v>
      </c>
      <c r="R261" s="40">
        <f t="shared" si="49"/>
        <v>29282719.93283914</v>
      </c>
    </row>
    <row r="262" spans="2:18">
      <c r="B262" s="34">
        <v>46446</v>
      </c>
      <c r="D262" s="49"/>
      <c r="E262" s="36">
        <f t="shared" si="37"/>
        <v>52761312.382332362</v>
      </c>
      <c r="F262" s="42">
        <f t="shared" si="38"/>
        <v>141761312.38233215</v>
      </c>
      <c r="G262" s="43">
        <f t="shared" si="46"/>
        <v>141761312.38233212</v>
      </c>
      <c r="H262" s="46">
        <f t="shared" si="39"/>
        <v>590672.13492638397</v>
      </c>
      <c r="I262" s="44">
        <f t="shared" si="40"/>
        <v>-108683672.82645437</v>
      </c>
      <c r="J262" s="43">
        <f t="shared" si="41"/>
        <v>-105139640.01689608</v>
      </c>
      <c r="K262" s="43">
        <f t="shared" si="42"/>
        <v>36621672.365436032</v>
      </c>
      <c r="L262" s="38">
        <f t="shared" si="36"/>
        <v>33077639.555877775</v>
      </c>
      <c r="M262" s="39">
        <f t="shared" si="43"/>
        <v>76943.580557568013</v>
      </c>
      <c r="N262" s="44">
        <f t="shared" si="47"/>
        <v>-4308648.1774074454</v>
      </c>
      <c r="O262" s="43">
        <f t="shared" si="44"/>
        <v>-4770309.6607528534</v>
      </c>
      <c r="P262" s="40">
        <f t="shared" si="45"/>
        <v>31851362.704683177</v>
      </c>
      <c r="Q262" s="40">
        <f t="shared" si="48"/>
        <v>-76943.580557567999</v>
      </c>
      <c r="R262" s="40">
        <f t="shared" si="49"/>
        <v>28768991.378470331</v>
      </c>
    </row>
    <row r="263" spans="2:18">
      <c r="B263" s="34">
        <v>46477</v>
      </c>
      <c r="D263" s="49"/>
      <c r="E263" s="36">
        <f t="shared" si="37"/>
        <v>52761312.382332362</v>
      </c>
      <c r="F263" s="42">
        <f t="shared" si="38"/>
        <v>141761312.38233215</v>
      </c>
      <c r="G263" s="43">
        <f t="shared" si="46"/>
        <v>141761312.38233212</v>
      </c>
      <c r="H263" s="46">
        <f t="shared" si="39"/>
        <v>590672.13492638397</v>
      </c>
      <c r="I263" s="44">
        <f t="shared" si="40"/>
        <v>-109274344.96138075</v>
      </c>
      <c r="J263" s="43">
        <f t="shared" si="41"/>
        <v>-105730312.15182249</v>
      </c>
      <c r="K263" s="43">
        <f t="shared" si="42"/>
        <v>36031000.230509624</v>
      </c>
      <c r="L263" s="38">
        <f t="shared" si="36"/>
        <v>32486967.420951396</v>
      </c>
      <c r="M263" s="39">
        <f t="shared" si="43"/>
        <v>76943.580557568013</v>
      </c>
      <c r="N263" s="44">
        <f t="shared" si="47"/>
        <v>-4231704.5968498774</v>
      </c>
      <c r="O263" s="43">
        <f t="shared" si="44"/>
        <v>-4693366.0801952844</v>
      </c>
      <c r="P263" s="40">
        <f t="shared" si="45"/>
        <v>31337634.150314339</v>
      </c>
      <c r="Q263" s="40">
        <f t="shared" si="48"/>
        <v>-76943.580557567999</v>
      </c>
      <c r="R263" s="40">
        <f t="shared" si="49"/>
        <v>28255262.824101519</v>
      </c>
    </row>
    <row r="264" spans="2:18">
      <c r="B264" s="34">
        <v>46507</v>
      </c>
      <c r="D264" s="49"/>
      <c r="E264" s="36">
        <f t="shared" si="37"/>
        <v>52761312.382332362</v>
      </c>
      <c r="F264" s="42">
        <f t="shared" si="38"/>
        <v>141761312.38233215</v>
      </c>
      <c r="G264" s="43">
        <f t="shared" si="46"/>
        <v>141761312.38233212</v>
      </c>
      <c r="H264" s="46">
        <f t="shared" si="39"/>
        <v>590672.13492638397</v>
      </c>
      <c r="I264" s="44">
        <f t="shared" si="40"/>
        <v>-109865017.09630713</v>
      </c>
      <c r="J264" s="43">
        <f t="shared" si="41"/>
        <v>-106320984.28674887</v>
      </c>
      <c r="K264" s="43">
        <f t="shared" si="42"/>
        <v>35440328.095583245</v>
      </c>
      <c r="L264" s="38">
        <f t="shared" si="36"/>
        <v>31896295.286025017</v>
      </c>
      <c r="M264" s="39">
        <f t="shared" si="43"/>
        <v>76943.580557568013</v>
      </c>
      <c r="N264" s="44">
        <f t="shared" si="47"/>
        <v>-4154761.0162923094</v>
      </c>
      <c r="O264" s="43">
        <f t="shared" si="44"/>
        <v>-4616422.4996377174</v>
      </c>
      <c r="P264" s="40">
        <f t="shared" si="45"/>
        <v>30823905.59594553</v>
      </c>
      <c r="Q264" s="40">
        <f t="shared" si="48"/>
        <v>-76943.580557567999</v>
      </c>
      <c r="R264" s="40">
        <f t="shared" si="49"/>
        <v>27741534.269732706</v>
      </c>
    </row>
    <row r="265" spans="2:18">
      <c r="B265" s="34">
        <v>46538</v>
      </c>
      <c r="D265" s="49"/>
      <c r="E265" s="36">
        <f t="shared" si="37"/>
        <v>52761312.382332362</v>
      </c>
      <c r="F265" s="42">
        <f t="shared" si="38"/>
        <v>141761312.38233215</v>
      </c>
      <c r="G265" s="43">
        <f t="shared" si="46"/>
        <v>141761312.38233212</v>
      </c>
      <c r="H265" s="46">
        <f t="shared" si="39"/>
        <v>590672.13492638397</v>
      </c>
      <c r="I265" s="44">
        <f t="shared" si="40"/>
        <v>-110455689.23123351</v>
      </c>
      <c r="J265" s="43">
        <f t="shared" si="41"/>
        <v>-106911656.42167522</v>
      </c>
      <c r="K265" s="43">
        <f t="shared" si="42"/>
        <v>34849655.960656896</v>
      </c>
      <c r="L265" s="38">
        <f t="shared" si="36"/>
        <v>31305623.151098639</v>
      </c>
      <c r="M265" s="39">
        <f t="shared" si="43"/>
        <v>76943.580557568013</v>
      </c>
      <c r="N265" s="44">
        <f t="shared" si="47"/>
        <v>-4077817.4357347414</v>
      </c>
      <c r="O265" s="43">
        <f t="shared" si="44"/>
        <v>-4539478.9190801494</v>
      </c>
      <c r="P265" s="40">
        <f t="shared" si="45"/>
        <v>30310177.041576747</v>
      </c>
      <c r="Q265" s="40">
        <f t="shared" si="48"/>
        <v>-76943.580557567999</v>
      </c>
      <c r="R265" s="40">
        <f t="shared" si="49"/>
        <v>27227805.715363897</v>
      </c>
    </row>
    <row r="266" spans="2:18">
      <c r="B266" s="34">
        <v>46568</v>
      </c>
      <c r="D266" s="49"/>
      <c r="E266" s="36">
        <f t="shared" si="37"/>
        <v>52761312.382332362</v>
      </c>
      <c r="F266" s="42">
        <f t="shared" si="38"/>
        <v>141761312.38233215</v>
      </c>
      <c r="G266" s="43">
        <f t="shared" si="46"/>
        <v>141761312.38233212</v>
      </c>
      <c r="H266" s="46">
        <f t="shared" si="39"/>
        <v>590672.13492638397</v>
      </c>
      <c r="I266" s="44">
        <f t="shared" si="40"/>
        <v>-111046361.36615989</v>
      </c>
      <c r="J266" s="43">
        <f t="shared" si="41"/>
        <v>-107502328.5566016</v>
      </c>
      <c r="K266" s="43">
        <f t="shared" si="42"/>
        <v>34258983.825730518</v>
      </c>
      <c r="L266" s="38">
        <f t="shared" si="36"/>
        <v>30714951.01617226</v>
      </c>
      <c r="M266" s="39">
        <f t="shared" si="43"/>
        <v>76943.580557568013</v>
      </c>
      <c r="N266" s="44">
        <f t="shared" si="47"/>
        <v>-4000873.8551771734</v>
      </c>
      <c r="O266" s="43">
        <f t="shared" si="44"/>
        <v>-4462535.3385225823</v>
      </c>
      <c r="P266" s="40">
        <f t="shared" si="45"/>
        <v>29796448.487207934</v>
      </c>
      <c r="Q266" s="40">
        <f t="shared" si="48"/>
        <v>-76943.580557567999</v>
      </c>
      <c r="R266" s="40">
        <f t="shared" si="49"/>
        <v>26714077.160995089</v>
      </c>
    </row>
    <row r="267" spans="2:18">
      <c r="B267" s="34">
        <v>46599</v>
      </c>
      <c r="D267" s="49"/>
      <c r="E267" s="36">
        <f t="shared" si="37"/>
        <v>52761312.382332362</v>
      </c>
      <c r="F267" s="42">
        <f t="shared" si="38"/>
        <v>141761312.38233215</v>
      </c>
      <c r="G267" s="43">
        <f t="shared" si="46"/>
        <v>141761312.38233212</v>
      </c>
      <c r="H267" s="46">
        <f t="shared" si="39"/>
        <v>590672.13492638397</v>
      </c>
      <c r="I267" s="44">
        <f t="shared" si="40"/>
        <v>-111637033.50108626</v>
      </c>
      <c r="J267" s="43">
        <f t="shared" si="41"/>
        <v>-108093000.69152801</v>
      </c>
      <c r="K267" s="43">
        <f t="shared" si="42"/>
        <v>33668311.690804109</v>
      </c>
      <c r="L267" s="38">
        <f t="shared" si="36"/>
        <v>30124278.881245881</v>
      </c>
      <c r="M267" s="39">
        <f t="shared" si="43"/>
        <v>76943.580557568013</v>
      </c>
      <c r="N267" s="44">
        <f t="shared" si="47"/>
        <v>-3923930.2746196054</v>
      </c>
      <c r="O267" s="43">
        <f t="shared" si="44"/>
        <v>-4385591.7579650125</v>
      </c>
      <c r="P267" s="40">
        <f t="shared" si="45"/>
        <v>29282719.932839096</v>
      </c>
      <c r="Q267" s="40">
        <f t="shared" si="48"/>
        <v>-76943.580557567999</v>
      </c>
      <c r="R267" s="40">
        <f t="shared" si="49"/>
        <v>26200348.606626276</v>
      </c>
    </row>
    <row r="268" spans="2:18">
      <c r="B268" s="34">
        <v>46630</v>
      </c>
      <c r="D268" s="49"/>
      <c r="E268" s="36">
        <f t="shared" si="37"/>
        <v>52761312.382332362</v>
      </c>
      <c r="F268" s="42">
        <f t="shared" si="38"/>
        <v>141761312.38233215</v>
      </c>
      <c r="G268" s="43">
        <f t="shared" si="46"/>
        <v>141761312.38233212</v>
      </c>
      <c r="H268" s="46">
        <f t="shared" si="39"/>
        <v>590672.13492638397</v>
      </c>
      <c r="I268" s="44">
        <f t="shared" si="40"/>
        <v>-112227705.63601264</v>
      </c>
      <c r="J268" s="43">
        <f t="shared" si="41"/>
        <v>-108683672.82645436</v>
      </c>
      <c r="K268" s="43">
        <f t="shared" si="42"/>
        <v>33077639.55587776</v>
      </c>
      <c r="L268" s="38">
        <f t="shared" ref="L268:L331" si="50">F268+I268</f>
        <v>29533606.746319503</v>
      </c>
      <c r="M268" s="39">
        <f t="shared" si="43"/>
        <v>76943.580557568013</v>
      </c>
      <c r="N268" s="44">
        <f t="shared" si="47"/>
        <v>-3846986.6940620374</v>
      </c>
      <c r="O268" s="43">
        <f t="shared" si="44"/>
        <v>-4308648.1774074445</v>
      </c>
      <c r="P268" s="40">
        <f t="shared" si="45"/>
        <v>28768991.378470317</v>
      </c>
      <c r="Q268" s="40">
        <f t="shared" si="48"/>
        <v>-76943.580557567999</v>
      </c>
      <c r="R268" s="40">
        <f t="shared" si="49"/>
        <v>25686620.052257463</v>
      </c>
    </row>
    <row r="269" spans="2:18">
      <c r="B269" s="34">
        <v>46660</v>
      </c>
      <c r="D269" s="49"/>
      <c r="E269" s="36">
        <f t="shared" ref="E269:E331" si="51">D269+E268</f>
        <v>52761312.382332362</v>
      </c>
      <c r="F269" s="42">
        <f t="shared" ref="F269:F331" si="52">F268+D269</f>
        <v>141761312.38233215</v>
      </c>
      <c r="G269" s="43">
        <f t="shared" si="46"/>
        <v>141761312.38233212</v>
      </c>
      <c r="H269" s="46">
        <f t="shared" si="39"/>
        <v>590672.13492638397</v>
      </c>
      <c r="I269" s="44">
        <f t="shared" si="40"/>
        <v>-112818377.77093902</v>
      </c>
      <c r="J269" s="43">
        <f t="shared" si="41"/>
        <v>-109274344.96138074</v>
      </c>
      <c r="K269" s="43">
        <f t="shared" si="42"/>
        <v>32486967.420951381</v>
      </c>
      <c r="L269" s="38">
        <f t="shared" si="50"/>
        <v>28942934.611393124</v>
      </c>
      <c r="M269" s="39">
        <f t="shared" si="43"/>
        <v>76943.580557568013</v>
      </c>
      <c r="N269" s="44">
        <f t="shared" si="47"/>
        <v>-3770043.1135044694</v>
      </c>
      <c r="O269" s="43">
        <f t="shared" si="44"/>
        <v>-4231704.5968498774</v>
      </c>
      <c r="P269" s="40">
        <f t="shared" si="45"/>
        <v>28255262.824101504</v>
      </c>
      <c r="Q269" s="40">
        <f t="shared" si="48"/>
        <v>-76943.580557567999</v>
      </c>
      <c r="R269" s="40">
        <f t="shared" si="49"/>
        <v>25172891.497888654</v>
      </c>
    </row>
    <row r="270" spans="2:18">
      <c r="B270" s="34">
        <v>46691</v>
      </c>
      <c r="D270" s="49"/>
      <c r="E270" s="36">
        <f t="shared" si="51"/>
        <v>52761312.382332362</v>
      </c>
      <c r="F270" s="42">
        <f t="shared" si="52"/>
        <v>141761312.38233215</v>
      </c>
      <c r="G270" s="43">
        <f t="shared" si="46"/>
        <v>141761312.38233212</v>
      </c>
      <c r="H270" s="46">
        <f t="shared" si="39"/>
        <v>590672.13492638397</v>
      </c>
      <c r="I270" s="44">
        <f t="shared" si="40"/>
        <v>-113409049.9058654</v>
      </c>
      <c r="J270" s="43">
        <f t="shared" si="41"/>
        <v>-109865017.09630711</v>
      </c>
      <c r="K270" s="43">
        <f t="shared" si="42"/>
        <v>31896295.286025003</v>
      </c>
      <c r="L270" s="38">
        <f t="shared" si="50"/>
        <v>28352262.476466745</v>
      </c>
      <c r="M270" s="39">
        <f t="shared" si="43"/>
        <v>76943.580557568013</v>
      </c>
      <c r="N270" s="44">
        <f t="shared" si="47"/>
        <v>-3693099.5329469014</v>
      </c>
      <c r="O270" s="43">
        <f t="shared" si="44"/>
        <v>-4154761.0162923094</v>
      </c>
      <c r="P270" s="40">
        <f t="shared" si="45"/>
        <v>27741534.269732691</v>
      </c>
      <c r="Q270" s="40">
        <f t="shared" si="48"/>
        <v>-76943.580557567999</v>
      </c>
      <c r="R270" s="40">
        <f t="shared" si="49"/>
        <v>24659162.943519846</v>
      </c>
    </row>
    <row r="271" spans="2:18">
      <c r="B271" s="34">
        <v>46721</v>
      </c>
      <c r="D271" s="49"/>
      <c r="E271" s="36">
        <f t="shared" si="51"/>
        <v>52761312.382332362</v>
      </c>
      <c r="F271" s="42">
        <f t="shared" si="52"/>
        <v>141761312.38233215</v>
      </c>
      <c r="G271" s="43">
        <f t="shared" si="46"/>
        <v>141761312.38233212</v>
      </c>
      <c r="H271" s="46">
        <f t="shared" ref="H271:H318" si="53">F270/240</f>
        <v>590672.13492638397</v>
      </c>
      <c r="I271" s="44">
        <f t="shared" ref="I271:I331" si="54">I270-H271</f>
        <v>-113999722.04079178</v>
      </c>
      <c r="J271" s="43">
        <f t="shared" ref="J271:J331" si="55">(I259+I271+SUM(I260:I270)*2)/24</f>
        <v>-110455689.23123352</v>
      </c>
      <c r="K271" s="43">
        <f t="shared" ref="K271:K331" si="56">G271+J271</f>
        <v>31305623.151098594</v>
      </c>
      <c r="L271" s="38">
        <f t="shared" si="50"/>
        <v>27761590.341540366</v>
      </c>
      <c r="M271" s="39">
        <f t="shared" ref="M271:M317" si="57">(E271/240*0.35)</f>
        <v>76943.580557568013</v>
      </c>
      <c r="N271" s="44">
        <f t="shared" si="47"/>
        <v>-3616155.9523893334</v>
      </c>
      <c r="O271" s="43">
        <f t="shared" ref="O271:O331" si="58">(N259+N271+SUM(N260:N270)*2)/24</f>
        <v>-4077817.4357347409</v>
      </c>
      <c r="P271" s="40">
        <f t="shared" ref="P271:P331" si="59">O271+K271</f>
        <v>27227805.715363853</v>
      </c>
      <c r="Q271" s="40">
        <f t="shared" si="48"/>
        <v>-76943.580557567999</v>
      </c>
      <c r="R271" s="40">
        <f t="shared" si="49"/>
        <v>24145434.389151033</v>
      </c>
    </row>
    <row r="272" spans="2:18">
      <c r="B272" s="34">
        <v>46752</v>
      </c>
      <c r="D272" s="49"/>
      <c r="E272" s="36">
        <f t="shared" si="51"/>
        <v>52761312.382332362</v>
      </c>
      <c r="F272" s="42">
        <f t="shared" si="52"/>
        <v>141761312.38233215</v>
      </c>
      <c r="G272" s="43">
        <f t="shared" si="46"/>
        <v>141761312.38233212</v>
      </c>
      <c r="H272" s="46">
        <f t="shared" si="53"/>
        <v>590672.13492638397</v>
      </c>
      <c r="I272" s="44">
        <f t="shared" si="54"/>
        <v>-114590394.17571816</v>
      </c>
      <c r="J272" s="43">
        <f t="shared" si="55"/>
        <v>-111046361.36615987</v>
      </c>
      <c r="K272" s="43">
        <f t="shared" si="56"/>
        <v>30714951.016172245</v>
      </c>
      <c r="L272" s="38">
        <f t="shared" si="50"/>
        <v>27170918.206613988</v>
      </c>
      <c r="M272" s="39">
        <f t="shared" si="57"/>
        <v>76943.580557568013</v>
      </c>
      <c r="N272" s="44">
        <f t="shared" si="47"/>
        <v>-3539212.3718317654</v>
      </c>
      <c r="O272" s="43">
        <f t="shared" si="58"/>
        <v>-4000873.8551771734</v>
      </c>
      <c r="P272" s="40">
        <f t="shared" si="59"/>
        <v>26714077.160995074</v>
      </c>
      <c r="Q272" s="40">
        <f t="shared" si="48"/>
        <v>-76943.580557567999</v>
      </c>
      <c r="R272" s="40">
        <f t="shared" si="49"/>
        <v>23631705.83478222</v>
      </c>
    </row>
    <row r="273" spans="2:18">
      <c r="B273" s="34">
        <v>46783</v>
      </c>
      <c r="D273" s="49"/>
      <c r="E273" s="36">
        <f t="shared" si="51"/>
        <v>52761312.382332362</v>
      </c>
      <c r="F273" s="42">
        <f t="shared" si="52"/>
        <v>141761312.38233215</v>
      </c>
      <c r="G273" s="43">
        <f t="shared" si="46"/>
        <v>141761312.38233212</v>
      </c>
      <c r="H273" s="46">
        <f t="shared" si="53"/>
        <v>590672.13492638397</v>
      </c>
      <c r="I273" s="44">
        <f t="shared" si="54"/>
        <v>-115181066.31064454</v>
      </c>
      <c r="J273" s="43">
        <f t="shared" si="55"/>
        <v>-111637033.50108625</v>
      </c>
      <c r="K273" s="43">
        <f t="shared" si="56"/>
        <v>30124278.881245866</v>
      </c>
      <c r="L273" s="38">
        <f t="shared" si="50"/>
        <v>26580246.071687609</v>
      </c>
      <c r="M273" s="39">
        <f t="shared" si="57"/>
        <v>76943.580557568013</v>
      </c>
      <c r="N273" s="44">
        <f t="shared" si="47"/>
        <v>-3462268.7912741974</v>
      </c>
      <c r="O273" s="43">
        <f t="shared" si="58"/>
        <v>-3923930.2746196054</v>
      </c>
      <c r="P273" s="40">
        <f t="shared" si="59"/>
        <v>26200348.606626261</v>
      </c>
      <c r="Q273" s="40">
        <f t="shared" si="48"/>
        <v>-76943.580557567999</v>
      </c>
      <c r="R273" s="40">
        <f t="shared" si="49"/>
        <v>23117977.280413412</v>
      </c>
    </row>
    <row r="274" spans="2:18">
      <c r="B274" s="34">
        <v>46811</v>
      </c>
      <c r="D274" s="49"/>
      <c r="E274" s="36">
        <f t="shared" si="51"/>
        <v>52761312.382332362</v>
      </c>
      <c r="F274" s="42">
        <f t="shared" si="52"/>
        <v>141761312.38233215</v>
      </c>
      <c r="G274" s="43">
        <f t="shared" si="46"/>
        <v>141761312.38233212</v>
      </c>
      <c r="H274" s="46">
        <f t="shared" si="53"/>
        <v>590672.13492638397</v>
      </c>
      <c r="I274" s="44">
        <f t="shared" si="54"/>
        <v>-115771738.44557092</v>
      </c>
      <c r="J274" s="43">
        <f t="shared" si="55"/>
        <v>-112227705.63601263</v>
      </c>
      <c r="K274" s="43">
        <f t="shared" si="56"/>
        <v>29533606.746319488</v>
      </c>
      <c r="L274" s="38">
        <f t="shared" si="50"/>
        <v>25989573.93676123</v>
      </c>
      <c r="M274" s="39">
        <f t="shared" si="57"/>
        <v>76943.580557568013</v>
      </c>
      <c r="N274" s="44">
        <f t="shared" si="47"/>
        <v>-3385325.2107166294</v>
      </c>
      <c r="O274" s="43">
        <f t="shared" si="58"/>
        <v>-3846986.6940620379</v>
      </c>
      <c r="P274" s="40">
        <f t="shared" si="59"/>
        <v>25686620.052257448</v>
      </c>
      <c r="Q274" s="40">
        <f t="shared" si="48"/>
        <v>-76943.580557567999</v>
      </c>
      <c r="R274" s="40">
        <f t="shared" si="49"/>
        <v>22604248.726044603</v>
      </c>
    </row>
    <row r="275" spans="2:18">
      <c r="B275" s="34">
        <v>46843</v>
      </c>
      <c r="D275" s="49"/>
      <c r="E275" s="36">
        <f t="shared" si="51"/>
        <v>52761312.382332362</v>
      </c>
      <c r="F275" s="42">
        <f t="shared" si="52"/>
        <v>141761312.38233215</v>
      </c>
      <c r="G275" s="43">
        <f t="shared" si="46"/>
        <v>141761312.38233212</v>
      </c>
      <c r="H275" s="46">
        <f t="shared" si="53"/>
        <v>590672.13492638397</v>
      </c>
      <c r="I275" s="44">
        <f t="shared" si="54"/>
        <v>-116362410.58049729</v>
      </c>
      <c r="J275" s="43">
        <f t="shared" si="55"/>
        <v>-112818377.77093904</v>
      </c>
      <c r="K275" s="43">
        <f t="shared" si="56"/>
        <v>28942934.611393079</v>
      </c>
      <c r="L275" s="38">
        <f t="shared" si="50"/>
        <v>25398901.801834852</v>
      </c>
      <c r="M275" s="39">
        <f t="shared" si="57"/>
        <v>76943.580557568013</v>
      </c>
      <c r="N275" s="44">
        <f t="shared" si="47"/>
        <v>-3308381.6301590614</v>
      </c>
      <c r="O275" s="43">
        <f t="shared" si="58"/>
        <v>-3770043.1135044689</v>
      </c>
      <c r="P275" s="40">
        <f t="shared" si="59"/>
        <v>25172891.49788861</v>
      </c>
      <c r="Q275" s="40">
        <f t="shared" si="48"/>
        <v>-76943.580557567999</v>
      </c>
      <c r="R275" s="40">
        <f t="shared" si="49"/>
        <v>22090520.17167579</v>
      </c>
    </row>
    <row r="276" spans="2:18">
      <c r="B276" s="34">
        <v>46873</v>
      </c>
      <c r="D276" s="49"/>
      <c r="E276" s="36">
        <f t="shared" si="51"/>
        <v>52761312.382332362</v>
      </c>
      <c r="F276" s="42">
        <f t="shared" si="52"/>
        <v>141761312.38233215</v>
      </c>
      <c r="G276" s="43">
        <f t="shared" si="46"/>
        <v>141761312.38233212</v>
      </c>
      <c r="H276" s="46">
        <f t="shared" si="53"/>
        <v>590672.13492638397</v>
      </c>
      <c r="I276" s="44">
        <f t="shared" si="54"/>
        <v>-116953082.71542367</v>
      </c>
      <c r="J276" s="43">
        <f t="shared" si="55"/>
        <v>-113409049.90586539</v>
      </c>
      <c r="K276" s="43">
        <f t="shared" si="56"/>
        <v>28352262.47646673</v>
      </c>
      <c r="L276" s="38">
        <f t="shared" si="50"/>
        <v>24808229.666908473</v>
      </c>
      <c r="M276" s="39">
        <f t="shared" si="57"/>
        <v>76943.580557568013</v>
      </c>
      <c r="N276" s="44">
        <f t="shared" si="47"/>
        <v>-3231438.0496014934</v>
      </c>
      <c r="O276" s="43">
        <f t="shared" si="58"/>
        <v>-3693099.5329469009</v>
      </c>
      <c r="P276" s="40">
        <f t="shared" si="59"/>
        <v>24659162.943519831</v>
      </c>
      <c r="Q276" s="40">
        <f t="shared" si="48"/>
        <v>-76943.580557567999</v>
      </c>
      <c r="R276" s="40">
        <f t="shared" si="49"/>
        <v>21576791.617306978</v>
      </c>
    </row>
    <row r="277" spans="2:18">
      <c r="B277" s="34">
        <v>46904</v>
      </c>
      <c r="D277" s="49"/>
      <c r="E277" s="36">
        <f t="shared" si="51"/>
        <v>52761312.382332362</v>
      </c>
      <c r="F277" s="42">
        <f t="shared" si="52"/>
        <v>141761312.38233215</v>
      </c>
      <c r="G277" s="43">
        <f t="shared" si="46"/>
        <v>141761312.38233212</v>
      </c>
      <c r="H277" s="46">
        <f t="shared" si="53"/>
        <v>590672.13492638397</v>
      </c>
      <c r="I277" s="44">
        <f t="shared" si="54"/>
        <v>-117543754.85035005</v>
      </c>
      <c r="J277" s="43">
        <f t="shared" si="55"/>
        <v>-113999722.04079176</v>
      </c>
      <c r="K277" s="43">
        <f t="shared" si="56"/>
        <v>27761590.341540352</v>
      </c>
      <c r="L277" s="38">
        <f t="shared" si="50"/>
        <v>24217557.531982094</v>
      </c>
      <c r="M277" s="39">
        <f t="shared" si="57"/>
        <v>76943.580557568013</v>
      </c>
      <c r="N277" s="44">
        <f t="shared" si="47"/>
        <v>-3154494.4690439254</v>
      </c>
      <c r="O277" s="43">
        <f t="shared" si="58"/>
        <v>-3616155.9523893334</v>
      </c>
      <c r="P277" s="40">
        <f t="shared" si="59"/>
        <v>24145434.389151018</v>
      </c>
      <c r="Q277" s="40">
        <f t="shared" si="48"/>
        <v>-76943.580557567999</v>
      </c>
      <c r="R277" s="40">
        <f t="shared" si="49"/>
        <v>21063063.062938169</v>
      </c>
    </row>
    <row r="278" spans="2:18">
      <c r="B278" s="34">
        <v>46934</v>
      </c>
      <c r="D278" s="49"/>
      <c r="E278" s="36">
        <f t="shared" si="51"/>
        <v>52761312.382332362</v>
      </c>
      <c r="F278" s="42">
        <f t="shared" si="52"/>
        <v>141761312.38233215</v>
      </c>
      <c r="G278" s="43">
        <f t="shared" si="46"/>
        <v>141761312.38233212</v>
      </c>
      <c r="H278" s="46">
        <f t="shared" si="53"/>
        <v>590672.13492638397</v>
      </c>
      <c r="I278" s="44">
        <f t="shared" si="54"/>
        <v>-118134426.98527643</v>
      </c>
      <c r="J278" s="43">
        <f t="shared" si="55"/>
        <v>-114590394.17571814</v>
      </c>
      <c r="K278" s="43">
        <f t="shared" si="56"/>
        <v>27170918.206613973</v>
      </c>
      <c r="L278" s="38">
        <f t="shared" si="50"/>
        <v>23626885.397055715</v>
      </c>
      <c r="M278" s="39">
        <f t="shared" si="57"/>
        <v>76943.580557568013</v>
      </c>
      <c r="N278" s="44">
        <f t="shared" si="47"/>
        <v>-3077550.8884863574</v>
      </c>
      <c r="O278" s="43">
        <f t="shared" si="58"/>
        <v>-3539212.3718317654</v>
      </c>
      <c r="P278" s="40">
        <f t="shared" si="59"/>
        <v>23631705.834782206</v>
      </c>
      <c r="Q278" s="40">
        <f t="shared" si="48"/>
        <v>-76943.580557567999</v>
      </c>
      <c r="R278" s="40">
        <f t="shared" si="49"/>
        <v>20549334.50856936</v>
      </c>
    </row>
    <row r="279" spans="2:18">
      <c r="B279" s="34">
        <v>46965</v>
      </c>
      <c r="D279" s="55"/>
      <c r="E279" s="36">
        <f t="shared" si="51"/>
        <v>52761312.382332362</v>
      </c>
      <c r="F279" s="42">
        <f t="shared" si="52"/>
        <v>141761312.38233215</v>
      </c>
      <c r="G279" s="43">
        <f t="shared" si="46"/>
        <v>141761312.38233212</v>
      </c>
      <c r="H279" s="46">
        <f t="shared" si="53"/>
        <v>590672.13492638397</v>
      </c>
      <c r="I279" s="44">
        <f t="shared" si="54"/>
        <v>-118725099.12020281</v>
      </c>
      <c r="J279" s="43">
        <f t="shared" si="55"/>
        <v>-115181066.31064455</v>
      </c>
      <c r="K279" s="43">
        <f t="shared" si="56"/>
        <v>26580246.071687564</v>
      </c>
      <c r="L279" s="38">
        <f t="shared" si="50"/>
        <v>23036213.262129337</v>
      </c>
      <c r="M279" s="39">
        <f t="shared" si="57"/>
        <v>76943.580557568013</v>
      </c>
      <c r="N279" s="44">
        <f t="shared" si="47"/>
        <v>-3000607.3079287894</v>
      </c>
      <c r="O279" s="43">
        <f t="shared" si="58"/>
        <v>-3462268.7912741969</v>
      </c>
      <c r="P279" s="40">
        <f t="shared" si="59"/>
        <v>23117977.280413367</v>
      </c>
      <c r="Q279" s="40">
        <f t="shared" si="48"/>
        <v>-76943.580557567999</v>
      </c>
      <c r="R279" s="40">
        <f t="shared" si="49"/>
        <v>20035605.954200547</v>
      </c>
    </row>
    <row r="280" spans="2:18">
      <c r="B280" s="34">
        <v>46996</v>
      </c>
      <c r="D280" s="55"/>
      <c r="E280" s="36">
        <f t="shared" si="51"/>
        <v>52761312.382332362</v>
      </c>
      <c r="F280" s="42">
        <f t="shared" si="52"/>
        <v>141761312.38233215</v>
      </c>
      <c r="G280" s="43">
        <f t="shared" ref="G280:G331" si="60">(F268+F280+SUM(F269:F279)*2)/24</f>
        <v>141761312.38233212</v>
      </c>
      <c r="H280" s="46">
        <f t="shared" si="53"/>
        <v>590672.13492638397</v>
      </c>
      <c r="I280" s="44">
        <f t="shared" si="54"/>
        <v>-119315771.25512919</v>
      </c>
      <c r="J280" s="43">
        <f t="shared" si="55"/>
        <v>-115771738.4455709</v>
      </c>
      <c r="K280" s="43">
        <f t="shared" si="56"/>
        <v>25989573.936761215</v>
      </c>
      <c r="L280" s="38">
        <f t="shared" si="50"/>
        <v>22445541.127202958</v>
      </c>
      <c r="M280" s="39">
        <f t="shared" si="57"/>
        <v>76943.580557568013</v>
      </c>
      <c r="N280" s="44">
        <f t="shared" si="47"/>
        <v>-2923663.7273712214</v>
      </c>
      <c r="O280" s="43">
        <f t="shared" si="58"/>
        <v>-3385325.2107166294</v>
      </c>
      <c r="P280" s="40">
        <f t="shared" si="59"/>
        <v>22604248.726044588</v>
      </c>
      <c r="Q280" s="40">
        <f t="shared" si="48"/>
        <v>-76943.580557567999</v>
      </c>
      <c r="R280" s="40">
        <f t="shared" si="49"/>
        <v>19521877.399831735</v>
      </c>
    </row>
    <row r="281" spans="2:18">
      <c r="B281" s="34">
        <v>47026</v>
      </c>
      <c r="D281" s="55"/>
      <c r="E281" s="36">
        <f t="shared" si="51"/>
        <v>52761312.382332362</v>
      </c>
      <c r="F281" s="42">
        <f t="shared" si="52"/>
        <v>141761312.38233215</v>
      </c>
      <c r="G281" s="43">
        <f t="shared" si="60"/>
        <v>141761312.38233212</v>
      </c>
      <c r="H281" s="46">
        <f t="shared" si="53"/>
        <v>590672.13492638397</v>
      </c>
      <c r="I281" s="44">
        <f t="shared" si="54"/>
        <v>-119906443.39005557</v>
      </c>
      <c r="J281" s="43">
        <f t="shared" si="55"/>
        <v>-116362410.58049728</v>
      </c>
      <c r="K281" s="43">
        <f t="shared" si="56"/>
        <v>25398901.801834837</v>
      </c>
      <c r="L281" s="38">
        <f t="shared" si="50"/>
        <v>21854868.992276579</v>
      </c>
      <c r="M281" s="39">
        <f t="shared" si="57"/>
        <v>76943.580557568013</v>
      </c>
      <c r="N281" s="44">
        <f t="shared" si="47"/>
        <v>-2846720.1468136534</v>
      </c>
      <c r="O281" s="43">
        <f t="shared" si="58"/>
        <v>-3308381.6301590614</v>
      </c>
      <c r="P281" s="40">
        <f t="shared" si="59"/>
        <v>22090520.171675775</v>
      </c>
      <c r="Q281" s="40">
        <f t="shared" si="48"/>
        <v>-76943.580557567999</v>
      </c>
      <c r="R281" s="40">
        <f t="shared" si="49"/>
        <v>19008148.845462926</v>
      </c>
    </row>
    <row r="282" spans="2:18">
      <c r="B282" s="34">
        <v>47057</v>
      </c>
      <c r="D282" s="55"/>
      <c r="E282" s="36">
        <f t="shared" si="51"/>
        <v>52761312.382332362</v>
      </c>
      <c r="F282" s="42">
        <f t="shared" si="52"/>
        <v>141761312.38233215</v>
      </c>
      <c r="G282" s="43">
        <f t="shared" si="60"/>
        <v>141761312.38233212</v>
      </c>
      <c r="H282" s="46">
        <f t="shared" si="53"/>
        <v>590672.13492638397</v>
      </c>
      <c r="I282" s="44">
        <f t="shared" si="54"/>
        <v>-120497115.52498195</v>
      </c>
      <c r="J282" s="43">
        <f t="shared" si="55"/>
        <v>-116953082.71542366</v>
      </c>
      <c r="K282" s="43">
        <f t="shared" si="56"/>
        <v>24808229.666908458</v>
      </c>
      <c r="L282" s="38">
        <f t="shared" si="50"/>
        <v>21264196.8573502</v>
      </c>
      <c r="M282" s="39">
        <f t="shared" si="57"/>
        <v>76943.580557568013</v>
      </c>
      <c r="N282" s="44">
        <f t="shared" si="47"/>
        <v>-2769776.5662560854</v>
      </c>
      <c r="O282" s="43">
        <f t="shared" si="58"/>
        <v>-3231438.0496014934</v>
      </c>
      <c r="P282" s="40">
        <f t="shared" si="59"/>
        <v>21576791.617306963</v>
      </c>
      <c r="Q282" s="40">
        <f t="shared" si="48"/>
        <v>-76943.580557567999</v>
      </c>
      <c r="R282" s="40">
        <f t="shared" si="49"/>
        <v>18494420.291094117</v>
      </c>
    </row>
    <row r="283" spans="2:18">
      <c r="B283" s="34">
        <v>47087</v>
      </c>
      <c r="D283" s="55"/>
      <c r="E283" s="36">
        <f t="shared" si="51"/>
        <v>52761312.382332362</v>
      </c>
      <c r="F283" s="42">
        <f t="shared" si="52"/>
        <v>141761312.38233215</v>
      </c>
      <c r="G283" s="43">
        <f t="shared" si="60"/>
        <v>141761312.38233212</v>
      </c>
      <c r="H283" s="46">
        <f t="shared" si="53"/>
        <v>590672.13492638397</v>
      </c>
      <c r="I283" s="44">
        <f t="shared" si="54"/>
        <v>-121087787.65990832</v>
      </c>
      <c r="J283" s="43">
        <f t="shared" si="55"/>
        <v>-117543754.85035007</v>
      </c>
      <c r="K283" s="43">
        <f t="shared" si="56"/>
        <v>24217557.531982049</v>
      </c>
      <c r="L283" s="38">
        <f t="shared" si="50"/>
        <v>20673524.722423822</v>
      </c>
      <c r="M283" s="39">
        <f t="shared" si="57"/>
        <v>76943.580557568013</v>
      </c>
      <c r="N283" s="44">
        <f t="shared" si="47"/>
        <v>-2692832.9856985174</v>
      </c>
      <c r="O283" s="43">
        <f t="shared" si="58"/>
        <v>-3154494.4690439249</v>
      </c>
      <c r="P283" s="40">
        <f t="shared" si="59"/>
        <v>21063063.062938124</v>
      </c>
      <c r="Q283" s="40">
        <f t="shared" si="48"/>
        <v>-76943.580557567999</v>
      </c>
      <c r="R283" s="40">
        <f t="shared" si="49"/>
        <v>17980691.736725304</v>
      </c>
    </row>
    <row r="284" spans="2:18">
      <c r="B284" s="34">
        <v>47118</v>
      </c>
      <c r="D284" s="55"/>
      <c r="E284" s="36">
        <f t="shared" si="51"/>
        <v>52761312.382332362</v>
      </c>
      <c r="F284" s="42">
        <f t="shared" si="52"/>
        <v>141761312.38233215</v>
      </c>
      <c r="G284" s="43">
        <f t="shared" si="60"/>
        <v>141761312.38233212</v>
      </c>
      <c r="H284" s="46">
        <f t="shared" si="53"/>
        <v>590672.13492638397</v>
      </c>
      <c r="I284" s="44">
        <f t="shared" si="54"/>
        <v>-121678459.7948347</v>
      </c>
      <c r="J284" s="43">
        <f t="shared" si="55"/>
        <v>-118134426.98527642</v>
      </c>
      <c r="K284" s="43">
        <f t="shared" si="56"/>
        <v>23626885.3970557</v>
      </c>
      <c r="L284" s="38">
        <f t="shared" si="50"/>
        <v>20082852.587497443</v>
      </c>
      <c r="M284" s="39">
        <f t="shared" si="57"/>
        <v>76943.580557568013</v>
      </c>
      <c r="N284" s="44">
        <f t="shared" si="47"/>
        <v>-2615889.4051409494</v>
      </c>
      <c r="O284" s="43">
        <f t="shared" si="58"/>
        <v>-3077550.8884863569</v>
      </c>
      <c r="P284" s="40">
        <f t="shared" si="59"/>
        <v>20549334.508569345</v>
      </c>
      <c r="Q284" s="40">
        <f t="shared" si="48"/>
        <v>-76943.580557567999</v>
      </c>
      <c r="R284" s="40">
        <f t="shared" si="49"/>
        <v>17466963.182356492</v>
      </c>
    </row>
    <row r="285" spans="2:18">
      <c r="B285" s="34">
        <v>47149</v>
      </c>
      <c r="D285" s="55"/>
      <c r="E285" s="36">
        <f t="shared" si="51"/>
        <v>52761312.382332362</v>
      </c>
      <c r="F285" s="42">
        <f t="shared" si="52"/>
        <v>141761312.38233215</v>
      </c>
      <c r="G285" s="43">
        <f t="shared" si="60"/>
        <v>141761312.38233212</v>
      </c>
      <c r="H285" s="46">
        <f t="shared" si="53"/>
        <v>590672.13492638397</v>
      </c>
      <c r="I285" s="44">
        <f t="shared" si="54"/>
        <v>-122269131.92976108</v>
      </c>
      <c r="J285" s="43">
        <f t="shared" si="55"/>
        <v>-118725099.12020279</v>
      </c>
      <c r="K285" s="43">
        <f t="shared" si="56"/>
        <v>23036213.262129322</v>
      </c>
      <c r="L285" s="38">
        <f t="shared" si="50"/>
        <v>19492180.452571064</v>
      </c>
      <c r="M285" s="39">
        <f t="shared" si="57"/>
        <v>76943.580557568013</v>
      </c>
      <c r="N285" s="44">
        <f t="shared" si="47"/>
        <v>-2538945.8245833814</v>
      </c>
      <c r="O285" s="43">
        <f t="shared" si="58"/>
        <v>-3000607.3079287894</v>
      </c>
      <c r="P285" s="40">
        <f t="shared" si="59"/>
        <v>20035605.954200532</v>
      </c>
      <c r="Q285" s="40">
        <f t="shared" si="48"/>
        <v>-76943.580557567999</v>
      </c>
      <c r="R285" s="40">
        <f t="shared" si="49"/>
        <v>16953234.627987683</v>
      </c>
    </row>
    <row r="286" spans="2:18">
      <c r="B286" s="34">
        <v>47177</v>
      </c>
      <c r="D286" s="55"/>
      <c r="E286" s="36">
        <f t="shared" si="51"/>
        <v>52761312.382332362</v>
      </c>
      <c r="F286" s="42">
        <f t="shared" si="52"/>
        <v>141761312.38233215</v>
      </c>
      <c r="G286" s="43">
        <f t="shared" si="60"/>
        <v>141761312.38233212</v>
      </c>
      <c r="H286" s="46">
        <f t="shared" si="53"/>
        <v>590672.13492638397</v>
      </c>
      <c r="I286" s="44">
        <f t="shared" si="54"/>
        <v>-122859804.06468746</v>
      </c>
      <c r="J286" s="43">
        <f t="shared" si="55"/>
        <v>-119315771.25512917</v>
      </c>
      <c r="K286" s="43">
        <f t="shared" si="56"/>
        <v>22445541.127202943</v>
      </c>
      <c r="L286" s="38">
        <f t="shared" si="50"/>
        <v>18901508.317644686</v>
      </c>
      <c r="M286" s="39">
        <f t="shared" si="57"/>
        <v>76943.580557568013</v>
      </c>
      <c r="N286" s="44">
        <f t="shared" si="47"/>
        <v>-2462002.2440258134</v>
      </c>
      <c r="O286" s="43">
        <f t="shared" si="58"/>
        <v>-2923663.7273712214</v>
      </c>
      <c r="P286" s="40">
        <f t="shared" si="59"/>
        <v>19521877.39983172</v>
      </c>
      <c r="Q286" s="40">
        <f t="shared" si="48"/>
        <v>-76943.580557567999</v>
      </c>
      <c r="R286" s="40">
        <f t="shared" si="49"/>
        <v>16439506.073618872</v>
      </c>
    </row>
    <row r="287" spans="2:18">
      <c r="B287" s="34">
        <v>47208</v>
      </c>
      <c r="D287" s="55"/>
      <c r="E287" s="36">
        <f t="shared" si="51"/>
        <v>52761312.382332362</v>
      </c>
      <c r="F287" s="42">
        <f t="shared" si="52"/>
        <v>141761312.38233215</v>
      </c>
      <c r="G287" s="43">
        <f t="shared" si="60"/>
        <v>141761312.38233212</v>
      </c>
      <c r="H287" s="46">
        <f t="shared" si="53"/>
        <v>590672.13492638397</v>
      </c>
      <c r="I287" s="44">
        <f t="shared" si="54"/>
        <v>-123450476.19961384</v>
      </c>
      <c r="J287" s="43">
        <f t="shared" si="55"/>
        <v>-119906443.39005558</v>
      </c>
      <c r="K287" s="43">
        <f t="shared" si="56"/>
        <v>21854868.992276534</v>
      </c>
      <c r="L287" s="38">
        <f t="shared" si="50"/>
        <v>18310836.182718307</v>
      </c>
      <c r="M287" s="39">
        <f t="shared" si="57"/>
        <v>76943.580557568013</v>
      </c>
      <c r="N287" s="44">
        <f t="shared" si="47"/>
        <v>-2385058.6634682454</v>
      </c>
      <c r="O287" s="43">
        <f t="shared" si="58"/>
        <v>-2846720.1468136529</v>
      </c>
      <c r="P287" s="40">
        <f t="shared" si="59"/>
        <v>19008148.845462881</v>
      </c>
      <c r="Q287" s="40">
        <f t="shared" si="48"/>
        <v>-76943.580557567999</v>
      </c>
      <c r="R287" s="40">
        <f t="shared" si="49"/>
        <v>15925777.519250061</v>
      </c>
    </row>
    <row r="288" spans="2:18">
      <c r="B288" s="34">
        <v>47238</v>
      </c>
      <c r="D288" s="55"/>
      <c r="E288" s="36">
        <f t="shared" si="51"/>
        <v>52761312.382332362</v>
      </c>
      <c r="F288" s="42">
        <f t="shared" si="52"/>
        <v>141761312.38233215</v>
      </c>
      <c r="G288" s="43">
        <f t="shared" si="60"/>
        <v>141761312.38233212</v>
      </c>
      <c r="H288" s="46">
        <f t="shared" si="53"/>
        <v>590672.13492638397</v>
      </c>
      <c r="I288" s="44">
        <f t="shared" si="54"/>
        <v>-124041148.33454022</v>
      </c>
      <c r="J288" s="43">
        <f t="shared" si="55"/>
        <v>-120497115.52498196</v>
      </c>
      <c r="K288" s="43">
        <f t="shared" si="56"/>
        <v>21264196.857350156</v>
      </c>
      <c r="L288" s="38">
        <f t="shared" si="50"/>
        <v>17720164.047791928</v>
      </c>
      <c r="M288" s="39">
        <f t="shared" si="57"/>
        <v>76943.580557568013</v>
      </c>
      <c r="N288" s="44">
        <f t="shared" si="47"/>
        <v>-2308115.0829106774</v>
      </c>
      <c r="O288" s="43">
        <f t="shared" si="58"/>
        <v>-2769776.5662560854</v>
      </c>
      <c r="P288" s="40">
        <f t="shared" si="59"/>
        <v>18494420.291094072</v>
      </c>
      <c r="Q288" s="40">
        <f t="shared" si="48"/>
        <v>-76943.580557567999</v>
      </c>
      <c r="R288" s="40">
        <f t="shared" si="49"/>
        <v>15412048.964881251</v>
      </c>
    </row>
    <row r="289" spans="2:18">
      <c r="B289" s="34">
        <v>47269</v>
      </c>
      <c r="D289" s="55"/>
      <c r="E289" s="36">
        <f t="shared" si="51"/>
        <v>52761312.382332362</v>
      </c>
      <c r="F289" s="42">
        <f t="shared" si="52"/>
        <v>141761312.38233215</v>
      </c>
      <c r="G289" s="43">
        <f t="shared" si="60"/>
        <v>141761312.38233212</v>
      </c>
      <c r="H289" s="46">
        <f t="shared" si="53"/>
        <v>590672.13492638397</v>
      </c>
      <c r="I289" s="44">
        <f t="shared" si="54"/>
        <v>-124631820.4694666</v>
      </c>
      <c r="J289" s="43">
        <f t="shared" si="55"/>
        <v>-121087787.65990831</v>
      </c>
      <c r="K289" s="43">
        <f t="shared" si="56"/>
        <v>20673524.722423807</v>
      </c>
      <c r="L289" s="38">
        <f t="shared" si="50"/>
        <v>17129491.912865549</v>
      </c>
      <c r="M289" s="39">
        <f t="shared" si="57"/>
        <v>76943.580557568013</v>
      </c>
      <c r="N289" s="44">
        <f t="shared" si="47"/>
        <v>-2231171.5023531094</v>
      </c>
      <c r="O289" s="43">
        <f t="shared" si="58"/>
        <v>-2692832.9856985169</v>
      </c>
      <c r="P289" s="40">
        <f t="shared" si="59"/>
        <v>17980691.736725289</v>
      </c>
      <c r="Q289" s="40">
        <f t="shared" si="48"/>
        <v>-76943.580557567999</v>
      </c>
      <c r="R289" s="40">
        <f t="shared" si="49"/>
        <v>14898320.41051244</v>
      </c>
    </row>
    <row r="290" spans="2:18">
      <c r="B290" s="34">
        <v>47299</v>
      </c>
      <c r="D290" s="55"/>
      <c r="E290" s="36">
        <f t="shared" si="51"/>
        <v>52761312.382332362</v>
      </c>
      <c r="F290" s="42">
        <f t="shared" si="52"/>
        <v>141761312.38233215</v>
      </c>
      <c r="G290" s="43">
        <f t="shared" si="60"/>
        <v>141761312.38233212</v>
      </c>
      <c r="H290" s="46">
        <f t="shared" si="53"/>
        <v>590672.13492638397</v>
      </c>
      <c r="I290" s="44">
        <f t="shared" si="54"/>
        <v>-125222492.60439298</v>
      </c>
      <c r="J290" s="43">
        <f t="shared" si="55"/>
        <v>-121678459.79483469</v>
      </c>
      <c r="K290" s="43">
        <f t="shared" si="56"/>
        <v>20082852.587497428</v>
      </c>
      <c r="L290" s="38">
        <f t="shared" si="50"/>
        <v>16538819.777939171</v>
      </c>
      <c r="M290" s="39">
        <f t="shared" si="57"/>
        <v>76943.580557568013</v>
      </c>
      <c r="N290" s="44">
        <f t="shared" si="47"/>
        <v>-2154227.9217955414</v>
      </c>
      <c r="O290" s="43">
        <f t="shared" si="58"/>
        <v>-2615889.4051409494</v>
      </c>
      <c r="P290" s="40">
        <f t="shared" si="59"/>
        <v>17466963.182356477</v>
      </c>
      <c r="Q290" s="40">
        <f t="shared" si="48"/>
        <v>-76943.580557567999</v>
      </c>
      <c r="R290" s="40">
        <f t="shared" si="49"/>
        <v>14384591.856143629</v>
      </c>
    </row>
    <row r="291" spans="2:18">
      <c r="B291" s="34">
        <v>47330</v>
      </c>
      <c r="D291" s="55"/>
      <c r="E291" s="36">
        <f t="shared" si="51"/>
        <v>52761312.382332362</v>
      </c>
      <c r="F291" s="42">
        <f t="shared" si="52"/>
        <v>141761312.38233215</v>
      </c>
      <c r="G291" s="43">
        <f t="shared" si="60"/>
        <v>141761312.38233212</v>
      </c>
      <c r="H291" s="46">
        <f t="shared" si="53"/>
        <v>590672.13492638397</v>
      </c>
      <c r="I291" s="44">
        <f t="shared" si="54"/>
        <v>-125813164.73931935</v>
      </c>
      <c r="J291" s="43">
        <f t="shared" si="55"/>
        <v>-122269131.9297611</v>
      </c>
      <c r="K291" s="43">
        <f t="shared" si="56"/>
        <v>19492180.45257102</v>
      </c>
      <c r="L291" s="38">
        <f t="shared" si="50"/>
        <v>15948147.643012792</v>
      </c>
      <c r="M291" s="39">
        <f t="shared" si="57"/>
        <v>76943.580557568013</v>
      </c>
      <c r="N291" s="44">
        <f t="shared" si="47"/>
        <v>-2077284.3412379734</v>
      </c>
      <c r="O291" s="43">
        <f t="shared" si="58"/>
        <v>-2538945.8245833814</v>
      </c>
      <c r="P291" s="40">
        <f t="shared" si="59"/>
        <v>16953234.627987638</v>
      </c>
      <c r="Q291" s="40">
        <f t="shared" si="48"/>
        <v>-76943.580557567999</v>
      </c>
      <c r="R291" s="40">
        <f t="shared" si="49"/>
        <v>13870863.301774818</v>
      </c>
    </row>
    <row r="292" spans="2:18">
      <c r="B292" s="34">
        <v>47361</v>
      </c>
      <c r="D292" s="55"/>
      <c r="E292" s="36">
        <f t="shared" si="51"/>
        <v>52761312.382332362</v>
      </c>
      <c r="F292" s="42">
        <f t="shared" si="52"/>
        <v>141761312.38233215</v>
      </c>
      <c r="G292" s="43">
        <f t="shared" si="60"/>
        <v>141761312.38233212</v>
      </c>
      <c r="H292" s="46">
        <f t="shared" si="53"/>
        <v>590672.13492638397</v>
      </c>
      <c r="I292" s="44">
        <f t="shared" si="54"/>
        <v>-126403836.87424573</v>
      </c>
      <c r="J292" s="43">
        <f t="shared" si="55"/>
        <v>-122859804.06468748</v>
      </c>
      <c r="K292" s="43">
        <f t="shared" si="56"/>
        <v>18901508.317644641</v>
      </c>
      <c r="L292" s="38">
        <f t="shared" si="50"/>
        <v>15357475.508086413</v>
      </c>
      <c r="M292" s="39">
        <f t="shared" si="57"/>
        <v>76943.580557568013</v>
      </c>
      <c r="N292" s="44">
        <f t="shared" si="47"/>
        <v>-2000340.7606804054</v>
      </c>
      <c r="O292" s="43">
        <f t="shared" si="58"/>
        <v>-2462002.2440258134</v>
      </c>
      <c r="P292" s="40">
        <f t="shared" si="59"/>
        <v>16439506.073618827</v>
      </c>
      <c r="Q292" s="40">
        <f t="shared" si="48"/>
        <v>-76943.580557567999</v>
      </c>
      <c r="R292" s="40">
        <f t="shared" si="49"/>
        <v>13357134.747406008</v>
      </c>
    </row>
    <row r="293" spans="2:18">
      <c r="B293" s="34">
        <v>47391</v>
      </c>
      <c r="D293" s="55"/>
      <c r="E293" s="36">
        <f t="shared" si="51"/>
        <v>52761312.382332362</v>
      </c>
      <c r="F293" s="42">
        <f t="shared" si="52"/>
        <v>141761312.38233215</v>
      </c>
      <c r="G293" s="43">
        <f t="shared" si="60"/>
        <v>141761312.38233212</v>
      </c>
      <c r="H293" s="46">
        <f t="shared" si="53"/>
        <v>590672.13492638397</v>
      </c>
      <c r="I293" s="44">
        <f t="shared" si="54"/>
        <v>-126994509.00917211</v>
      </c>
      <c r="J293" s="43">
        <f t="shared" si="55"/>
        <v>-123450476.19961382</v>
      </c>
      <c r="K293" s="43">
        <f t="shared" si="56"/>
        <v>18310836.182718292</v>
      </c>
      <c r="L293" s="38">
        <f t="shared" si="50"/>
        <v>14766803.373160034</v>
      </c>
      <c r="M293" s="39">
        <f t="shared" si="57"/>
        <v>76943.580557568013</v>
      </c>
      <c r="N293" s="44">
        <f t="shared" si="47"/>
        <v>-1923397.1801228374</v>
      </c>
      <c r="O293" s="43">
        <f t="shared" si="58"/>
        <v>-2385058.663468245</v>
      </c>
      <c r="P293" s="40">
        <f t="shared" si="59"/>
        <v>15925777.519250046</v>
      </c>
      <c r="Q293" s="40">
        <f t="shared" si="48"/>
        <v>-76943.580557567999</v>
      </c>
      <c r="R293" s="40">
        <f t="shared" si="49"/>
        <v>12843406.193037197</v>
      </c>
    </row>
    <row r="294" spans="2:18">
      <c r="B294" s="34">
        <v>47422</v>
      </c>
      <c r="D294" s="55"/>
      <c r="E294" s="36">
        <f t="shared" si="51"/>
        <v>52761312.382332362</v>
      </c>
      <c r="F294" s="42">
        <f t="shared" si="52"/>
        <v>141761312.38233215</v>
      </c>
      <c r="G294" s="43">
        <f t="shared" si="60"/>
        <v>141761312.38233212</v>
      </c>
      <c r="H294" s="46">
        <f t="shared" si="53"/>
        <v>590672.13492638397</v>
      </c>
      <c r="I294" s="44">
        <f t="shared" si="54"/>
        <v>-127585181.14409849</v>
      </c>
      <c r="J294" s="43">
        <f t="shared" si="55"/>
        <v>-124041148.3345402</v>
      </c>
      <c r="K294" s="43">
        <f t="shared" si="56"/>
        <v>17720164.047791913</v>
      </c>
      <c r="L294" s="38">
        <f t="shared" si="50"/>
        <v>14176131.238233656</v>
      </c>
      <c r="M294" s="39">
        <f t="shared" si="57"/>
        <v>76943.580557568013</v>
      </c>
      <c r="N294" s="44">
        <f t="shared" si="47"/>
        <v>-1846453.5995652694</v>
      </c>
      <c r="O294" s="43">
        <f t="shared" si="58"/>
        <v>-2308115.0829106774</v>
      </c>
      <c r="P294" s="40">
        <f t="shared" si="59"/>
        <v>15412048.964881236</v>
      </c>
      <c r="Q294" s="40">
        <f t="shared" si="48"/>
        <v>-76943.580557567999</v>
      </c>
      <c r="R294" s="40">
        <f t="shared" si="49"/>
        <v>12329677.638668386</v>
      </c>
    </row>
    <row r="295" spans="2:18">
      <c r="B295" s="34">
        <v>47452</v>
      </c>
      <c r="D295" s="55"/>
      <c r="E295" s="36">
        <f t="shared" si="51"/>
        <v>52761312.382332362</v>
      </c>
      <c r="F295" s="42">
        <f t="shared" si="52"/>
        <v>141761312.38233215</v>
      </c>
      <c r="G295" s="43">
        <f t="shared" si="60"/>
        <v>141761312.38233212</v>
      </c>
      <c r="H295" s="46">
        <f t="shared" si="53"/>
        <v>590672.13492638397</v>
      </c>
      <c r="I295" s="44">
        <f t="shared" si="54"/>
        <v>-128175853.27902487</v>
      </c>
      <c r="J295" s="43">
        <f t="shared" si="55"/>
        <v>-124631820.46946661</v>
      </c>
      <c r="K295" s="43">
        <f t="shared" si="56"/>
        <v>17129491.912865505</v>
      </c>
      <c r="L295" s="38">
        <f t="shared" si="50"/>
        <v>13585459.103307277</v>
      </c>
      <c r="M295" s="39">
        <f t="shared" si="57"/>
        <v>76943.580557568013</v>
      </c>
      <c r="N295" s="44">
        <f t="shared" si="47"/>
        <v>-1769510.0190077014</v>
      </c>
      <c r="O295" s="43">
        <f t="shared" si="58"/>
        <v>-2231171.5023531094</v>
      </c>
      <c r="P295" s="40">
        <f t="shared" si="59"/>
        <v>14898320.410512395</v>
      </c>
      <c r="Q295" s="40">
        <f t="shared" si="48"/>
        <v>-76943.580557567999</v>
      </c>
      <c r="R295" s="40">
        <f t="shared" si="49"/>
        <v>11815949.084299576</v>
      </c>
    </row>
    <row r="296" spans="2:18">
      <c r="B296" s="34">
        <v>47483</v>
      </c>
      <c r="D296" s="55"/>
      <c r="E296" s="36">
        <f t="shared" si="51"/>
        <v>52761312.382332362</v>
      </c>
      <c r="F296" s="42">
        <f t="shared" si="52"/>
        <v>141761312.38233215</v>
      </c>
      <c r="G296" s="43">
        <f t="shared" si="60"/>
        <v>141761312.38233212</v>
      </c>
      <c r="H296" s="46">
        <f t="shared" si="53"/>
        <v>590672.13492638397</v>
      </c>
      <c r="I296" s="44">
        <f t="shared" si="54"/>
        <v>-128766525.41395125</v>
      </c>
      <c r="J296" s="43">
        <f t="shared" si="55"/>
        <v>-125222492.60439299</v>
      </c>
      <c r="K296" s="43">
        <f t="shared" si="56"/>
        <v>16538819.777939126</v>
      </c>
      <c r="L296" s="38">
        <f t="shared" si="50"/>
        <v>12994786.968380898</v>
      </c>
      <c r="M296" s="39">
        <f t="shared" si="57"/>
        <v>76943.580557568013</v>
      </c>
      <c r="N296" s="44">
        <f t="shared" ref="N296:N331" si="61">N295+M296</f>
        <v>-1692566.4384501334</v>
      </c>
      <c r="O296" s="43">
        <f t="shared" si="58"/>
        <v>-2154227.9217955414</v>
      </c>
      <c r="P296" s="40">
        <f t="shared" si="59"/>
        <v>14384591.856143584</v>
      </c>
      <c r="Q296" s="40">
        <f t="shared" si="48"/>
        <v>-76943.580557567999</v>
      </c>
      <c r="R296" s="40">
        <f t="shared" si="49"/>
        <v>11302220.529930765</v>
      </c>
    </row>
    <row r="297" spans="2:18">
      <c r="B297" s="34">
        <v>47514</v>
      </c>
      <c r="D297" s="55"/>
      <c r="E297" s="36">
        <f t="shared" si="51"/>
        <v>52761312.382332362</v>
      </c>
      <c r="F297" s="42">
        <f t="shared" si="52"/>
        <v>141761312.38233215</v>
      </c>
      <c r="G297" s="43">
        <f t="shared" si="60"/>
        <v>141761312.38233212</v>
      </c>
      <c r="H297" s="46">
        <f t="shared" si="53"/>
        <v>590672.13492638397</v>
      </c>
      <c r="I297" s="44">
        <f t="shared" si="54"/>
        <v>-129357197.54887763</v>
      </c>
      <c r="J297" s="43">
        <f t="shared" si="55"/>
        <v>-125813164.73931934</v>
      </c>
      <c r="K297" s="43">
        <f t="shared" si="56"/>
        <v>15948147.643012777</v>
      </c>
      <c r="L297" s="38">
        <f t="shared" si="50"/>
        <v>12404114.83345452</v>
      </c>
      <c r="M297" s="39">
        <f t="shared" si="57"/>
        <v>76943.580557568013</v>
      </c>
      <c r="N297" s="44">
        <f t="shared" si="61"/>
        <v>-1615622.8578925654</v>
      </c>
      <c r="O297" s="43">
        <f t="shared" si="58"/>
        <v>-2077284.3412379732</v>
      </c>
      <c r="P297" s="40">
        <f t="shared" si="59"/>
        <v>13870863.301774804</v>
      </c>
      <c r="Q297" s="40">
        <f t="shared" ref="Q297:Q321" si="62">-N297+N296</f>
        <v>-76943.580557567999</v>
      </c>
      <c r="R297" s="40">
        <f t="shared" si="49"/>
        <v>10788491.975561954</v>
      </c>
    </row>
    <row r="298" spans="2:18">
      <c r="B298" s="34">
        <v>47542</v>
      </c>
      <c r="D298" s="55"/>
      <c r="E298" s="36">
        <f t="shared" si="51"/>
        <v>52761312.382332362</v>
      </c>
      <c r="F298" s="42">
        <f t="shared" si="52"/>
        <v>141761312.38233215</v>
      </c>
      <c r="G298" s="43">
        <f t="shared" si="60"/>
        <v>141761312.38233212</v>
      </c>
      <c r="H298" s="46">
        <f t="shared" si="53"/>
        <v>590672.13492638397</v>
      </c>
      <c r="I298" s="44">
        <f t="shared" si="54"/>
        <v>-129947869.68380401</v>
      </c>
      <c r="J298" s="43">
        <f t="shared" si="55"/>
        <v>-126403836.87424572</v>
      </c>
      <c r="K298" s="43">
        <f t="shared" si="56"/>
        <v>15357475.508086398</v>
      </c>
      <c r="L298" s="38">
        <f t="shared" si="50"/>
        <v>11813442.698528141</v>
      </c>
      <c r="M298" s="39">
        <f t="shared" si="57"/>
        <v>76943.580557568013</v>
      </c>
      <c r="N298" s="44">
        <f t="shared" si="61"/>
        <v>-1538679.2773349974</v>
      </c>
      <c r="O298" s="43">
        <f t="shared" si="58"/>
        <v>-2000340.7606804054</v>
      </c>
      <c r="P298" s="40">
        <f t="shared" si="59"/>
        <v>13357134.747405993</v>
      </c>
      <c r="Q298" s="40">
        <f t="shared" si="62"/>
        <v>-76943.580557567999</v>
      </c>
      <c r="R298" s="40">
        <f t="shared" si="49"/>
        <v>10274763.421193143</v>
      </c>
    </row>
    <row r="299" spans="2:18">
      <c r="B299" s="34">
        <v>47573</v>
      </c>
      <c r="D299" s="55"/>
      <c r="E299" s="36">
        <f t="shared" si="51"/>
        <v>52761312.382332362</v>
      </c>
      <c r="F299" s="42">
        <f t="shared" si="52"/>
        <v>141761312.38233215</v>
      </c>
      <c r="G299" s="43">
        <f t="shared" si="60"/>
        <v>141761312.38233212</v>
      </c>
      <c r="H299" s="46">
        <f t="shared" si="53"/>
        <v>590672.13492638397</v>
      </c>
      <c r="I299" s="44">
        <f t="shared" si="54"/>
        <v>-130538541.81873038</v>
      </c>
      <c r="J299" s="43">
        <f t="shared" si="55"/>
        <v>-126994509.00917213</v>
      </c>
      <c r="K299" s="43">
        <f t="shared" si="56"/>
        <v>14766803.37315999</v>
      </c>
      <c r="L299" s="38">
        <f t="shared" si="50"/>
        <v>11222770.563601762</v>
      </c>
      <c r="M299" s="39">
        <f t="shared" si="57"/>
        <v>76943.580557568013</v>
      </c>
      <c r="N299" s="44">
        <f t="shared" si="61"/>
        <v>-1461735.6967774294</v>
      </c>
      <c r="O299" s="43">
        <f t="shared" si="58"/>
        <v>-1923397.1801228374</v>
      </c>
      <c r="P299" s="40">
        <f t="shared" si="59"/>
        <v>12843406.193037152</v>
      </c>
      <c r="Q299" s="40">
        <f t="shared" si="62"/>
        <v>-76943.580557567999</v>
      </c>
      <c r="R299" s="40">
        <f t="shared" si="49"/>
        <v>9761034.8668243326</v>
      </c>
    </row>
    <row r="300" spans="2:18">
      <c r="B300" s="34">
        <v>47603</v>
      </c>
      <c r="D300" s="55"/>
      <c r="E300" s="36">
        <f t="shared" si="51"/>
        <v>52761312.382332362</v>
      </c>
      <c r="F300" s="42">
        <f t="shared" si="52"/>
        <v>141761312.38233215</v>
      </c>
      <c r="G300" s="43">
        <f t="shared" si="60"/>
        <v>141761312.38233212</v>
      </c>
      <c r="H300" s="46">
        <f t="shared" si="53"/>
        <v>590672.13492638397</v>
      </c>
      <c r="I300" s="44">
        <f t="shared" si="54"/>
        <v>-131129213.95365676</v>
      </c>
      <c r="J300" s="43">
        <f t="shared" si="55"/>
        <v>-127585181.14409851</v>
      </c>
      <c r="K300" s="43">
        <f t="shared" si="56"/>
        <v>14176131.238233611</v>
      </c>
      <c r="L300" s="38">
        <f t="shared" si="50"/>
        <v>10632098.428675383</v>
      </c>
      <c r="M300" s="39">
        <f t="shared" si="57"/>
        <v>76943.580557568013</v>
      </c>
      <c r="N300" s="44">
        <f t="shared" si="61"/>
        <v>-1384792.1162198614</v>
      </c>
      <c r="O300" s="43">
        <f t="shared" si="58"/>
        <v>-1846453.5995652694</v>
      </c>
      <c r="P300" s="40">
        <f t="shared" si="59"/>
        <v>12329677.638668342</v>
      </c>
      <c r="Q300" s="40">
        <f t="shared" si="62"/>
        <v>-76943.580557567999</v>
      </c>
      <c r="R300" s="40">
        <f t="shared" si="49"/>
        <v>9247306.3124555219</v>
      </c>
    </row>
    <row r="301" spans="2:18">
      <c r="B301" s="34">
        <v>47634</v>
      </c>
      <c r="D301" s="55"/>
      <c r="E301" s="36">
        <f t="shared" si="51"/>
        <v>52761312.382332362</v>
      </c>
      <c r="F301" s="42">
        <f t="shared" si="52"/>
        <v>141761312.38233215</v>
      </c>
      <c r="G301" s="43">
        <f t="shared" si="60"/>
        <v>141761312.38233212</v>
      </c>
      <c r="H301" s="46">
        <f t="shared" si="53"/>
        <v>590672.13492638397</v>
      </c>
      <c r="I301" s="44">
        <f t="shared" si="54"/>
        <v>-131719886.08858314</v>
      </c>
      <c r="J301" s="43">
        <f t="shared" si="55"/>
        <v>-128175853.27902485</v>
      </c>
      <c r="K301" s="43">
        <f t="shared" si="56"/>
        <v>13585459.103307262</v>
      </c>
      <c r="L301" s="38">
        <f t="shared" si="50"/>
        <v>10041426.293749005</v>
      </c>
      <c r="M301" s="39">
        <f t="shared" si="57"/>
        <v>76943.580557568013</v>
      </c>
      <c r="N301" s="44">
        <f t="shared" si="61"/>
        <v>-1307848.5356622934</v>
      </c>
      <c r="O301" s="43">
        <f t="shared" si="58"/>
        <v>-1769510.0190077017</v>
      </c>
      <c r="P301" s="40">
        <f t="shared" si="59"/>
        <v>11815949.084299561</v>
      </c>
      <c r="Q301" s="40">
        <f t="shared" si="62"/>
        <v>-76943.580557567999</v>
      </c>
      <c r="R301" s="40">
        <f t="shared" si="49"/>
        <v>8733577.7580867112</v>
      </c>
    </row>
    <row r="302" spans="2:18">
      <c r="B302" s="34">
        <v>47664</v>
      </c>
      <c r="D302" s="55"/>
      <c r="E302" s="36">
        <f t="shared" si="51"/>
        <v>52761312.382332362</v>
      </c>
      <c r="F302" s="42">
        <f t="shared" si="52"/>
        <v>141761312.38233215</v>
      </c>
      <c r="G302" s="43">
        <f t="shared" si="60"/>
        <v>141761312.38233212</v>
      </c>
      <c r="H302" s="46">
        <f t="shared" si="53"/>
        <v>590672.13492638397</v>
      </c>
      <c r="I302" s="44">
        <f t="shared" si="54"/>
        <v>-132310558.22350952</v>
      </c>
      <c r="J302" s="43">
        <f t="shared" si="55"/>
        <v>-128766525.41395123</v>
      </c>
      <c r="K302" s="43">
        <f t="shared" si="56"/>
        <v>12994786.968380883</v>
      </c>
      <c r="L302" s="38">
        <f t="shared" si="50"/>
        <v>9450754.1588226259</v>
      </c>
      <c r="M302" s="39">
        <f t="shared" si="57"/>
        <v>76943.580557568013</v>
      </c>
      <c r="N302" s="44">
        <f t="shared" si="61"/>
        <v>-1230904.9551047254</v>
      </c>
      <c r="O302" s="43">
        <f t="shared" si="58"/>
        <v>-1692566.4384501334</v>
      </c>
      <c r="P302" s="40">
        <f t="shared" si="59"/>
        <v>11302220.52993075</v>
      </c>
      <c r="Q302" s="40">
        <f t="shared" si="62"/>
        <v>-76943.580557567999</v>
      </c>
      <c r="R302" s="40">
        <f t="shared" si="49"/>
        <v>8219849.2037179004</v>
      </c>
    </row>
    <row r="303" spans="2:18">
      <c r="B303" s="34">
        <v>47695</v>
      </c>
      <c r="D303" s="55"/>
      <c r="E303" s="36">
        <f t="shared" si="51"/>
        <v>52761312.382332362</v>
      </c>
      <c r="F303" s="42">
        <f t="shared" si="52"/>
        <v>141761312.38233215</v>
      </c>
      <c r="G303" s="43">
        <f t="shared" si="60"/>
        <v>141761312.38233212</v>
      </c>
      <c r="H303" s="46">
        <f t="shared" si="53"/>
        <v>590672.13492638397</v>
      </c>
      <c r="I303" s="44">
        <f t="shared" si="54"/>
        <v>-132901230.3584359</v>
      </c>
      <c r="J303" s="43">
        <f t="shared" si="55"/>
        <v>-129357197.54887764</v>
      </c>
      <c r="K303" s="43">
        <f t="shared" si="56"/>
        <v>12404114.833454475</v>
      </c>
      <c r="L303" s="38">
        <f t="shared" si="50"/>
        <v>8860082.0238962471</v>
      </c>
      <c r="M303" s="39">
        <f t="shared" si="57"/>
        <v>76943.580557568013</v>
      </c>
      <c r="N303" s="44">
        <f t="shared" si="61"/>
        <v>-1153961.3745471574</v>
      </c>
      <c r="O303" s="43">
        <f t="shared" si="58"/>
        <v>-1615622.8578925654</v>
      </c>
      <c r="P303" s="40">
        <f t="shared" si="59"/>
        <v>10788491.975561909</v>
      </c>
      <c r="Q303" s="40">
        <f t="shared" si="62"/>
        <v>-76943.580557567999</v>
      </c>
      <c r="R303" s="40">
        <f t="shared" si="49"/>
        <v>7706120.6493490897</v>
      </c>
    </row>
    <row r="304" spans="2:18">
      <c r="B304" s="34">
        <v>47726</v>
      </c>
      <c r="D304" s="55"/>
      <c r="E304" s="36">
        <f t="shared" si="51"/>
        <v>52761312.382332362</v>
      </c>
      <c r="F304" s="42">
        <f t="shared" si="52"/>
        <v>141761312.38233215</v>
      </c>
      <c r="G304" s="43">
        <f t="shared" si="60"/>
        <v>141761312.38233212</v>
      </c>
      <c r="H304" s="46">
        <f t="shared" si="53"/>
        <v>590672.13492638397</v>
      </c>
      <c r="I304" s="44">
        <f t="shared" si="54"/>
        <v>-133491902.49336228</v>
      </c>
      <c r="J304" s="43">
        <f t="shared" si="55"/>
        <v>-129947869.68380402</v>
      </c>
      <c r="K304" s="43">
        <f t="shared" si="56"/>
        <v>11813442.698528096</v>
      </c>
      <c r="L304" s="38">
        <f t="shared" si="50"/>
        <v>8269409.8889698684</v>
      </c>
      <c r="M304" s="39">
        <f t="shared" si="57"/>
        <v>76943.580557568013</v>
      </c>
      <c r="N304" s="44">
        <f t="shared" si="61"/>
        <v>-1077017.7939895894</v>
      </c>
      <c r="O304" s="43">
        <f t="shared" si="58"/>
        <v>-1538679.2773349974</v>
      </c>
      <c r="P304" s="40">
        <f t="shared" si="59"/>
        <v>10274763.421193099</v>
      </c>
      <c r="Q304" s="40">
        <f t="shared" si="62"/>
        <v>-76943.580557567999</v>
      </c>
      <c r="R304" s="40">
        <f t="shared" si="49"/>
        <v>7192392.094980279</v>
      </c>
    </row>
    <row r="305" spans="2:18">
      <c r="B305" s="34">
        <v>47756</v>
      </c>
      <c r="D305" s="55"/>
      <c r="E305" s="36">
        <f t="shared" si="51"/>
        <v>52761312.382332362</v>
      </c>
      <c r="F305" s="42">
        <f t="shared" si="52"/>
        <v>141761312.38233215</v>
      </c>
      <c r="G305" s="43">
        <f t="shared" si="60"/>
        <v>141761312.38233212</v>
      </c>
      <c r="H305" s="46">
        <f t="shared" si="53"/>
        <v>590672.13492638397</v>
      </c>
      <c r="I305" s="44">
        <f t="shared" si="54"/>
        <v>-134082574.62828866</v>
      </c>
      <c r="J305" s="43">
        <f t="shared" si="55"/>
        <v>-130538541.81873037</v>
      </c>
      <c r="K305" s="43">
        <f t="shared" si="56"/>
        <v>11222770.563601747</v>
      </c>
      <c r="L305" s="38">
        <f t="shared" si="50"/>
        <v>7678737.7540434897</v>
      </c>
      <c r="M305" s="39">
        <f t="shared" si="57"/>
        <v>76943.580557568013</v>
      </c>
      <c r="N305" s="44">
        <f t="shared" si="61"/>
        <v>-1000074.2134320214</v>
      </c>
      <c r="O305" s="43">
        <f t="shared" si="58"/>
        <v>-1461735.6967774294</v>
      </c>
      <c r="P305" s="40">
        <f t="shared" si="59"/>
        <v>9761034.8668243177</v>
      </c>
      <c r="Q305" s="40">
        <f t="shared" si="62"/>
        <v>-76943.580557567999</v>
      </c>
      <c r="R305" s="40">
        <f t="shared" si="49"/>
        <v>6678663.5406114683</v>
      </c>
    </row>
    <row r="306" spans="2:18">
      <c r="B306" s="34">
        <v>47787</v>
      </c>
      <c r="D306" s="55"/>
      <c r="E306" s="36">
        <f t="shared" si="51"/>
        <v>52761312.382332362</v>
      </c>
      <c r="F306" s="42">
        <f t="shared" si="52"/>
        <v>141761312.38233215</v>
      </c>
      <c r="G306" s="43">
        <f t="shared" si="60"/>
        <v>141761312.38233212</v>
      </c>
      <c r="H306" s="46">
        <f t="shared" si="53"/>
        <v>590672.13492638397</v>
      </c>
      <c r="I306" s="44">
        <f t="shared" si="54"/>
        <v>-134673246.76321504</v>
      </c>
      <c r="J306" s="43">
        <f t="shared" si="55"/>
        <v>-131129213.95365675</v>
      </c>
      <c r="K306" s="43">
        <f t="shared" si="56"/>
        <v>10632098.428675368</v>
      </c>
      <c r="L306" s="38">
        <f t="shared" si="50"/>
        <v>7088065.619117111</v>
      </c>
      <c r="M306" s="39">
        <f t="shared" si="57"/>
        <v>76943.580557568013</v>
      </c>
      <c r="N306" s="44">
        <f t="shared" si="61"/>
        <v>-923130.63287445344</v>
      </c>
      <c r="O306" s="43">
        <f t="shared" si="58"/>
        <v>-1384792.1162198614</v>
      </c>
      <c r="P306" s="40">
        <f t="shared" si="59"/>
        <v>9247306.312455507</v>
      </c>
      <c r="Q306" s="40">
        <f t="shared" si="62"/>
        <v>-76943.580557567999</v>
      </c>
      <c r="R306" s="40">
        <f t="shared" si="49"/>
        <v>6164934.9862426575</v>
      </c>
    </row>
    <row r="307" spans="2:18">
      <c r="B307" s="34">
        <v>47817</v>
      </c>
      <c r="D307" s="55"/>
      <c r="E307" s="36">
        <f t="shared" si="51"/>
        <v>52761312.382332362</v>
      </c>
      <c r="F307" s="42">
        <f t="shared" si="52"/>
        <v>141761312.38233215</v>
      </c>
      <c r="G307" s="43">
        <f t="shared" si="60"/>
        <v>141761312.38233212</v>
      </c>
      <c r="H307" s="46">
        <f t="shared" si="53"/>
        <v>590672.13492638397</v>
      </c>
      <c r="I307" s="44">
        <f t="shared" si="54"/>
        <v>-135263918.89814141</v>
      </c>
      <c r="J307" s="43">
        <f t="shared" si="55"/>
        <v>-131719886.08858316</v>
      </c>
      <c r="K307" s="43">
        <f t="shared" si="56"/>
        <v>10041426.29374896</v>
      </c>
      <c r="L307" s="38">
        <f t="shared" si="50"/>
        <v>6497393.4841907322</v>
      </c>
      <c r="M307" s="39">
        <f t="shared" si="57"/>
        <v>76943.580557568013</v>
      </c>
      <c r="N307" s="44">
        <f t="shared" si="61"/>
        <v>-846187.05231688544</v>
      </c>
      <c r="O307" s="43">
        <f t="shared" si="58"/>
        <v>-1307848.5356622934</v>
      </c>
      <c r="P307" s="40">
        <f t="shared" si="59"/>
        <v>8733577.7580866665</v>
      </c>
      <c r="Q307" s="40">
        <f t="shared" si="62"/>
        <v>-76943.580557567999</v>
      </c>
      <c r="R307" s="40">
        <f t="shared" si="49"/>
        <v>5651206.4318738468</v>
      </c>
    </row>
    <row r="308" spans="2:18">
      <c r="B308" s="34">
        <v>47848</v>
      </c>
      <c r="D308" s="55"/>
      <c r="E308" s="36">
        <f t="shared" si="51"/>
        <v>52761312.382332362</v>
      </c>
      <c r="F308" s="42">
        <f t="shared" si="52"/>
        <v>141761312.38233215</v>
      </c>
      <c r="G308" s="43">
        <f t="shared" si="60"/>
        <v>141761312.38233212</v>
      </c>
      <c r="H308" s="46">
        <f t="shared" si="53"/>
        <v>590672.13492638397</v>
      </c>
      <c r="I308" s="44">
        <f t="shared" si="54"/>
        <v>-135854591.03306779</v>
      </c>
      <c r="J308" s="43">
        <f t="shared" si="55"/>
        <v>-132310558.22350954</v>
      </c>
      <c r="K308" s="43">
        <f t="shared" si="56"/>
        <v>9450754.1588225812</v>
      </c>
      <c r="L308" s="38">
        <f t="shared" si="50"/>
        <v>5906721.3492643535</v>
      </c>
      <c r="M308" s="39">
        <f t="shared" si="57"/>
        <v>76943.580557568013</v>
      </c>
      <c r="N308" s="44">
        <f t="shared" si="61"/>
        <v>-769243.47175931744</v>
      </c>
      <c r="O308" s="43">
        <f t="shared" si="58"/>
        <v>-1230904.9551047254</v>
      </c>
      <c r="P308" s="40">
        <f t="shared" si="59"/>
        <v>8219849.2037178557</v>
      </c>
      <c r="Q308" s="40">
        <f t="shared" si="62"/>
        <v>-76943.580557567999</v>
      </c>
      <c r="R308" s="40">
        <f t="shared" si="49"/>
        <v>5137477.8775050361</v>
      </c>
    </row>
    <row r="309" spans="2:18">
      <c r="B309" s="34">
        <v>47879</v>
      </c>
      <c r="D309" s="55"/>
      <c r="E309" s="36">
        <f t="shared" si="51"/>
        <v>52761312.382332362</v>
      </c>
      <c r="F309" s="42">
        <f t="shared" si="52"/>
        <v>141761312.38233215</v>
      </c>
      <c r="G309" s="43">
        <f t="shared" si="60"/>
        <v>141761312.38233212</v>
      </c>
      <c r="H309" s="46">
        <f t="shared" si="53"/>
        <v>590672.13492638397</v>
      </c>
      <c r="I309" s="44">
        <f t="shared" si="54"/>
        <v>-136445263.16799417</v>
      </c>
      <c r="J309" s="43">
        <f t="shared" si="55"/>
        <v>-132901230.35843588</v>
      </c>
      <c r="K309" s="43">
        <f t="shared" si="56"/>
        <v>8860082.0238962322</v>
      </c>
      <c r="L309" s="38">
        <f t="shared" si="50"/>
        <v>5316049.2143379748</v>
      </c>
      <c r="M309" s="39">
        <f t="shared" si="57"/>
        <v>76943.580557568013</v>
      </c>
      <c r="N309" s="44">
        <f t="shared" si="61"/>
        <v>-692299.89120174944</v>
      </c>
      <c r="O309" s="43">
        <f t="shared" si="58"/>
        <v>-1153961.3745471574</v>
      </c>
      <c r="P309" s="40">
        <f t="shared" si="59"/>
        <v>7706120.6493490748</v>
      </c>
      <c r="Q309" s="40">
        <f t="shared" si="62"/>
        <v>-76943.580557567999</v>
      </c>
      <c r="R309" s="40">
        <f t="shared" si="49"/>
        <v>4623749.3231362253</v>
      </c>
    </row>
    <row r="310" spans="2:18">
      <c r="B310" s="34">
        <v>47907</v>
      </c>
      <c r="D310" s="55"/>
      <c r="E310" s="36">
        <f t="shared" si="51"/>
        <v>52761312.382332362</v>
      </c>
      <c r="F310" s="42">
        <f t="shared" si="52"/>
        <v>141761312.38233215</v>
      </c>
      <c r="G310" s="43">
        <f t="shared" si="60"/>
        <v>141761312.38233212</v>
      </c>
      <c r="H310" s="46">
        <f t="shared" si="53"/>
        <v>590672.13492638397</v>
      </c>
      <c r="I310" s="44">
        <f t="shared" si="54"/>
        <v>-137035935.30292055</v>
      </c>
      <c r="J310" s="43">
        <f t="shared" si="55"/>
        <v>-133491902.49336226</v>
      </c>
      <c r="K310" s="43">
        <f t="shared" si="56"/>
        <v>8269409.8889698535</v>
      </c>
      <c r="L310" s="38">
        <f t="shared" si="50"/>
        <v>4725377.0794115961</v>
      </c>
      <c r="M310" s="39">
        <f t="shared" si="57"/>
        <v>76943.580557568013</v>
      </c>
      <c r="N310" s="44">
        <f t="shared" si="61"/>
        <v>-615356.31064418145</v>
      </c>
      <c r="O310" s="43">
        <f t="shared" si="58"/>
        <v>-1077017.7939895894</v>
      </c>
      <c r="P310" s="40">
        <f t="shared" si="59"/>
        <v>7192392.0949802641</v>
      </c>
      <c r="Q310" s="40">
        <f t="shared" si="62"/>
        <v>-76943.580557567999</v>
      </c>
      <c r="R310" s="40">
        <f t="shared" si="49"/>
        <v>4110020.7687674146</v>
      </c>
    </row>
    <row r="311" spans="2:18">
      <c r="B311" s="34">
        <v>47938</v>
      </c>
      <c r="D311" s="55"/>
      <c r="E311" s="36">
        <f t="shared" si="51"/>
        <v>52761312.382332362</v>
      </c>
      <c r="F311" s="42">
        <f t="shared" si="52"/>
        <v>141761312.38233215</v>
      </c>
      <c r="G311" s="43">
        <f t="shared" si="60"/>
        <v>141761312.38233212</v>
      </c>
      <c r="H311" s="46">
        <f t="shared" si="53"/>
        <v>590672.13492638397</v>
      </c>
      <c r="I311" s="44">
        <f t="shared" si="54"/>
        <v>-137626607.43784693</v>
      </c>
      <c r="J311" s="43">
        <f t="shared" si="55"/>
        <v>-134082574.62828867</v>
      </c>
      <c r="K311" s="43">
        <f t="shared" si="56"/>
        <v>7678737.754043445</v>
      </c>
      <c r="L311" s="38">
        <f t="shared" si="50"/>
        <v>4134704.9444852173</v>
      </c>
      <c r="M311" s="39">
        <f t="shared" si="57"/>
        <v>76943.580557568013</v>
      </c>
      <c r="N311" s="44">
        <f t="shared" si="61"/>
        <v>-538412.73008661345</v>
      </c>
      <c r="O311" s="43">
        <f t="shared" si="58"/>
        <v>-1000074.2134320214</v>
      </c>
      <c r="P311" s="40">
        <f t="shared" si="59"/>
        <v>6678663.5406114236</v>
      </c>
      <c r="Q311" s="40">
        <f t="shared" si="62"/>
        <v>-76943.580557567999</v>
      </c>
      <c r="R311" s="40">
        <f t="shared" si="49"/>
        <v>3596292.2143986039</v>
      </c>
    </row>
    <row r="312" spans="2:18">
      <c r="B312" s="34">
        <v>47968</v>
      </c>
      <c r="D312" s="55"/>
      <c r="E312" s="36">
        <f t="shared" si="51"/>
        <v>52761312.382332362</v>
      </c>
      <c r="F312" s="42">
        <f t="shared" si="52"/>
        <v>141761312.38233215</v>
      </c>
      <c r="G312" s="43">
        <f t="shared" si="60"/>
        <v>141761312.38233212</v>
      </c>
      <c r="H312" s="46">
        <f t="shared" si="53"/>
        <v>590672.13492638397</v>
      </c>
      <c r="I312" s="44">
        <f t="shared" si="54"/>
        <v>-138217279.57277331</v>
      </c>
      <c r="J312" s="43">
        <f t="shared" si="55"/>
        <v>-134673246.76321504</v>
      </c>
      <c r="K312" s="43">
        <f t="shared" si="56"/>
        <v>7088065.6191170812</v>
      </c>
      <c r="L312" s="38">
        <f t="shared" si="50"/>
        <v>3544032.8095588386</v>
      </c>
      <c r="M312" s="39">
        <f t="shared" si="57"/>
        <v>76943.580557568013</v>
      </c>
      <c r="N312" s="44">
        <f t="shared" si="61"/>
        <v>-461469.14952904545</v>
      </c>
      <c r="O312" s="43">
        <f t="shared" si="58"/>
        <v>-923130.63287445344</v>
      </c>
      <c r="P312" s="40">
        <f t="shared" si="59"/>
        <v>6164934.9862426277</v>
      </c>
      <c r="Q312" s="40">
        <f t="shared" si="62"/>
        <v>-76943.580557567999</v>
      </c>
      <c r="R312" s="40">
        <f t="shared" si="49"/>
        <v>3082563.6600297932</v>
      </c>
    </row>
    <row r="313" spans="2:18">
      <c r="B313" s="34">
        <v>47999</v>
      </c>
      <c r="D313" s="55"/>
      <c r="E313" s="36">
        <f t="shared" si="51"/>
        <v>52761312.382332362</v>
      </c>
      <c r="F313" s="42">
        <f t="shared" si="52"/>
        <v>141761312.38233215</v>
      </c>
      <c r="G313" s="43">
        <f t="shared" si="60"/>
        <v>141761312.38233212</v>
      </c>
      <c r="H313" s="46">
        <f t="shared" si="53"/>
        <v>590672.13492638397</v>
      </c>
      <c r="I313" s="44">
        <f t="shared" si="54"/>
        <v>-138807951.70769969</v>
      </c>
      <c r="J313" s="43">
        <f t="shared" si="55"/>
        <v>-135263918.89814141</v>
      </c>
      <c r="K313" s="43">
        <f t="shared" si="56"/>
        <v>6497393.4841907024</v>
      </c>
      <c r="L313" s="38">
        <f t="shared" si="50"/>
        <v>2953360.6746324599</v>
      </c>
      <c r="M313" s="39">
        <f t="shared" si="57"/>
        <v>76943.580557568013</v>
      </c>
      <c r="N313" s="44">
        <f t="shared" si="61"/>
        <v>-384525.56897147745</v>
      </c>
      <c r="O313" s="43">
        <f t="shared" si="58"/>
        <v>-846187.05231688544</v>
      </c>
      <c r="P313" s="40">
        <f t="shared" si="59"/>
        <v>5651206.431873817</v>
      </c>
      <c r="Q313" s="40">
        <f t="shared" si="62"/>
        <v>-76943.580557567999</v>
      </c>
      <c r="R313" s="40">
        <f t="shared" si="49"/>
        <v>2568835.1056609824</v>
      </c>
    </row>
    <row r="314" spans="2:18">
      <c r="B314" s="34">
        <v>48029</v>
      </c>
      <c r="D314" s="55"/>
      <c r="E314" s="36">
        <f t="shared" si="51"/>
        <v>52761312.382332362</v>
      </c>
      <c r="F314" s="42">
        <f t="shared" si="52"/>
        <v>141761312.38233215</v>
      </c>
      <c r="G314" s="43">
        <f t="shared" si="60"/>
        <v>141761312.38233212</v>
      </c>
      <c r="H314" s="46">
        <f t="shared" si="53"/>
        <v>590672.13492638397</v>
      </c>
      <c r="I314" s="44">
        <f t="shared" si="54"/>
        <v>-139398623.84262607</v>
      </c>
      <c r="J314" s="43">
        <f t="shared" si="55"/>
        <v>-135854591.03306779</v>
      </c>
      <c r="K314" s="43">
        <f t="shared" si="56"/>
        <v>5906721.3492643237</v>
      </c>
      <c r="L314" s="38">
        <f t="shared" si="50"/>
        <v>2362688.5397060812</v>
      </c>
      <c r="M314" s="39">
        <f t="shared" si="57"/>
        <v>76943.580557568013</v>
      </c>
      <c r="N314" s="44">
        <f t="shared" si="61"/>
        <v>-307581.98841390945</v>
      </c>
      <c r="O314" s="43">
        <f t="shared" si="58"/>
        <v>-769243.47175931744</v>
      </c>
      <c r="P314" s="40">
        <f t="shared" si="59"/>
        <v>5137477.8775050063</v>
      </c>
      <c r="Q314" s="40">
        <f t="shared" si="62"/>
        <v>-76943.580557567999</v>
      </c>
      <c r="R314" s="40">
        <f t="shared" si="49"/>
        <v>2055106.5512921717</v>
      </c>
    </row>
    <row r="315" spans="2:18">
      <c r="B315" s="34">
        <v>48060</v>
      </c>
      <c r="D315" s="55"/>
      <c r="E315" s="36">
        <f t="shared" si="51"/>
        <v>52761312.382332362</v>
      </c>
      <c r="F315" s="42">
        <f t="shared" si="52"/>
        <v>141761312.38233215</v>
      </c>
      <c r="G315" s="43">
        <f t="shared" si="60"/>
        <v>141761312.38233212</v>
      </c>
      <c r="H315" s="46">
        <f t="shared" si="53"/>
        <v>590672.13492638397</v>
      </c>
      <c r="I315" s="44">
        <f t="shared" si="54"/>
        <v>-139989295.97755244</v>
      </c>
      <c r="J315" s="43">
        <f t="shared" si="55"/>
        <v>-136445263.16799417</v>
      </c>
      <c r="K315" s="43">
        <f t="shared" si="56"/>
        <v>5316049.214337945</v>
      </c>
      <c r="L315" s="38">
        <f t="shared" si="50"/>
        <v>1772016.4047797024</v>
      </c>
      <c r="M315" s="39">
        <f t="shared" si="57"/>
        <v>76943.580557568013</v>
      </c>
      <c r="N315" s="44">
        <f t="shared" si="61"/>
        <v>-230638.40785634145</v>
      </c>
      <c r="O315" s="43">
        <f t="shared" si="58"/>
        <v>-692299.89120174944</v>
      </c>
      <c r="P315" s="40">
        <f t="shared" si="59"/>
        <v>4623749.3231361955</v>
      </c>
      <c r="Q315" s="40">
        <f t="shared" si="62"/>
        <v>-76943.580557567999</v>
      </c>
      <c r="R315" s="40">
        <f t="shared" si="49"/>
        <v>1541377.996923361</v>
      </c>
    </row>
    <row r="316" spans="2:18">
      <c r="B316" s="34">
        <v>48091</v>
      </c>
      <c r="D316" s="55"/>
      <c r="E316" s="36">
        <f t="shared" si="51"/>
        <v>52761312.382332362</v>
      </c>
      <c r="F316" s="42">
        <f t="shared" si="52"/>
        <v>141761312.38233215</v>
      </c>
      <c r="G316" s="43">
        <f t="shared" si="60"/>
        <v>141761312.38233212</v>
      </c>
      <c r="H316" s="46">
        <f t="shared" si="53"/>
        <v>590672.13492638397</v>
      </c>
      <c r="I316" s="44">
        <f t="shared" si="54"/>
        <v>-140579968.11247882</v>
      </c>
      <c r="J316" s="43">
        <f t="shared" si="55"/>
        <v>-137035935.30292055</v>
      </c>
      <c r="K316" s="43">
        <f t="shared" si="56"/>
        <v>4725377.0794115663</v>
      </c>
      <c r="L316" s="38">
        <f t="shared" si="50"/>
        <v>1181344.2698533237</v>
      </c>
      <c r="M316" s="39">
        <f t="shared" si="57"/>
        <v>76943.580557568013</v>
      </c>
      <c r="N316" s="44">
        <f t="shared" si="61"/>
        <v>-153694.82729877345</v>
      </c>
      <c r="O316" s="43">
        <f t="shared" si="58"/>
        <v>-615356.31064418145</v>
      </c>
      <c r="P316" s="40">
        <f t="shared" si="59"/>
        <v>4110020.7687673848</v>
      </c>
      <c r="Q316" s="40">
        <f t="shared" si="62"/>
        <v>-76943.580557567999</v>
      </c>
      <c r="R316" s="40">
        <f t="shared" si="49"/>
        <v>1027649.4425545502</v>
      </c>
    </row>
    <row r="317" spans="2:18">
      <c r="B317" s="34">
        <v>48121</v>
      </c>
      <c r="D317" s="55"/>
      <c r="E317" s="36">
        <f t="shared" si="51"/>
        <v>52761312.382332362</v>
      </c>
      <c r="F317" s="42">
        <f t="shared" si="52"/>
        <v>141761312.38233215</v>
      </c>
      <c r="G317" s="43">
        <f t="shared" si="60"/>
        <v>141761312.38233212</v>
      </c>
      <c r="H317" s="46">
        <f t="shared" si="53"/>
        <v>590672.13492638397</v>
      </c>
      <c r="I317" s="44">
        <f t="shared" si="54"/>
        <v>-141170640.2474052</v>
      </c>
      <c r="J317" s="43">
        <f t="shared" si="55"/>
        <v>-137626607.43784693</v>
      </c>
      <c r="K317" s="43">
        <f t="shared" si="56"/>
        <v>4134704.9444851875</v>
      </c>
      <c r="L317" s="38">
        <f t="shared" si="50"/>
        <v>590672.13492694497</v>
      </c>
      <c r="M317" s="39">
        <f t="shared" si="57"/>
        <v>76943.580557568013</v>
      </c>
      <c r="N317" s="44">
        <f t="shared" si="61"/>
        <v>-76751.246741205439</v>
      </c>
      <c r="O317" s="43">
        <f t="shared" si="58"/>
        <v>-538412.73008661345</v>
      </c>
      <c r="P317" s="40">
        <f t="shared" si="59"/>
        <v>3596292.2143985741</v>
      </c>
      <c r="Q317" s="40">
        <f t="shared" si="62"/>
        <v>-76943.580557568013</v>
      </c>
      <c r="R317" s="40">
        <f t="shared" si="49"/>
        <v>513920.88818573952</v>
      </c>
    </row>
    <row r="318" spans="2:18">
      <c r="B318" s="48">
        <v>48152</v>
      </c>
      <c r="D318" s="55"/>
      <c r="E318" s="36">
        <f t="shared" si="51"/>
        <v>52761312.382332362</v>
      </c>
      <c r="F318" s="42">
        <f t="shared" si="52"/>
        <v>141761312.38233215</v>
      </c>
      <c r="G318" s="43">
        <f t="shared" si="60"/>
        <v>141761312.38233212</v>
      </c>
      <c r="H318" s="46">
        <f t="shared" si="53"/>
        <v>590672.13492638397</v>
      </c>
      <c r="I318" s="44">
        <f t="shared" si="54"/>
        <v>-141761312.38233158</v>
      </c>
      <c r="J318" s="43">
        <f t="shared" si="55"/>
        <v>-138217279.57277331</v>
      </c>
      <c r="K318" s="43">
        <f t="shared" si="56"/>
        <v>3544032.8095588088</v>
      </c>
      <c r="L318" s="39">
        <f t="shared" si="50"/>
        <v>5.6624412536621094E-7</v>
      </c>
      <c r="M318" s="40">
        <f>-N317</f>
        <v>76751.246741205439</v>
      </c>
      <c r="N318" s="44">
        <f t="shared" si="61"/>
        <v>0</v>
      </c>
      <c r="O318" s="43">
        <f t="shared" si="58"/>
        <v>-461477.16343806055</v>
      </c>
      <c r="P318" s="40">
        <f t="shared" si="59"/>
        <v>3082555.6461207485</v>
      </c>
      <c r="Q318" s="40">
        <f t="shared" si="62"/>
        <v>-76751.246741205439</v>
      </c>
      <c r="R318" s="40">
        <f t="shared" si="49"/>
        <v>5.6624412536621094E-7</v>
      </c>
    </row>
    <row r="319" spans="2:18">
      <c r="B319" s="34">
        <v>48182</v>
      </c>
      <c r="D319" s="55"/>
      <c r="E319" s="36">
        <f t="shared" si="51"/>
        <v>52761312.382332362</v>
      </c>
      <c r="F319" s="42">
        <f t="shared" si="52"/>
        <v>141761312.38233215</v>
      </c>
      <c r="G319" s="43">
        <f t="shared" si="60"/>
        <v>141761312.38233212</v>
      </c>
      <c r="H319" s="56">
        <f>L318</f>
        <v>5.6624412536621094E-7</v>
      </c>
      <c r="I319" s="44">
        <f t="shared" si="54"/>
        <v>-141761312.38233215</v>
      </c>
      <c r="J319" s="43">
        <f t="shared" si="55"/>
        <v>-138783340.36874446</v>
      </c>
      <c r="K319" s="43">
        <f t="shared" si="56"/>
        <v>2977972.0135876536</v>
      </c>
      <c r="L319" s="39">
        <f t="shared" si="50"/>
        <v>0</v>
      </c>
      <c r="M319" s="40">
        <f>-N318</f>
        <v>0</v>
      </c>
      <c r="N319" s="57">
        <f t="shared" si="61"/>
        <v>0</v>
      </c>
      <c r="O319" s="43">
        <f t="shared" si="58"/>
        <v>-387755.59322175477</v>
      </c>
      <c r="P319" s="40">
        <f t="shared" si="59"/>
        <v>2590216.4203658989</v>
      </c>
      <c r="Q319" s="40">
        <f t="shared" si="62"/>
        <v>0</v>
      </c>
      <c r="R319" s="40">
        <f t="shared" si="49"/>
        <v>0</v>
      </c>
    </row>
    <row r="320" spans="2:18">
      <c r="B320" s="34">
        <v>48213</v>
      </c>
      <c r="D320" s="55"/>
      <c r="E320" s="36">
        <f t="shared" si="51"/>
        <v>52761312.382332362</v>
      </c>
      <c r="F320" s="42">
        <f t="shared" si="52"/>
        <v>141761312.38233215</v>
      </c>
      <c r="G320" s="43">
        <f t="shared" si="60"/>
        <v>141761312.38233212</v>
      </c>
      <c r="H320" s="56">
        <f t="shared" ref="H320:H331" si="63">H319</f>
        <v>5.6624412536621094E-7</v>
      </c>
      <c r="I320" s="44">
        <f t="shared" si="54"/>
        <v>-141761312.38233271</v>
      </c>
      <c r="J320" s="43">
        <f t="shared" si="55"/>
        <v>-139300178.48680511</v>
      </c>
      <c r="K320" s="43">
        <f t="shared" si="56"/>
        <v>2461133.8955270052</v>
      </c>
      <c r="L320" s="39">
        <f t="shared" si="50"/>
        <v>-5.6624412536621094E-7</v>
      </c>
      <c r="M320" s="40">
        <v>0</v>
      </c>
      <c r="N320" s="57">
        <f t="shared" si="61"/>
        <v>0</v>
      </c>
      <c r="O320" s="43">
        <f t="shared" si="58"/>
        <v>-320445.98805191298</v>
      </c>
      <c r="P320" s="40">
        <f t="shared" si="59"/>
        <v>2140687.9074750924</v>
      </c>
      <c r="Q320" s="40">
        <f t="shared" si="62"/>
        <v>0</v>
      </c>
      <c r="R320" s="40"/>
    </row>
    <row r="321" spans="2:18">
      <c r="B321" s="34">
        <v>48244</v>
      </c>
      <c r="D321" s="55"/>
      <c r="E321" s="36">
        <f t="shared" si="51"/>
        <v>52761312.382332362</v>
      </c>
      <c r="F321" s="42">
        <f t="shared" si="52"/>
        <v>141761312.38233215</v>
      </c>
      <c r="G321" s="43">
        <f t="shared" si="60"/>
        <v>141761312.38233212</v>
      </c>
      <c r="H321" s="56">
        <f t="shared" si="63"/>
        <v>5.6624412536621094E-7</v>
      </c>
      <c r="I321" s="44">
        <f t="shared" si="54"/>
        <v>-141761312.38233328</v>
      </c>
      <c r="J321" s="43">
        <f t="shared" si="55"/>
        <v>-139767793.92695525</v>
      </c>
      <c r="K321" s="43">
        <f t="shared" si="56"/>
        <v>1993518.4553768635</v>
      </c>
      <c r="L321" s="39">
        <f t="shared" si="50"/>
        <v>-1.1324882507324219E-6</v>
      </c>
      <c r="M321" s="40">
        <v>0</v>
      </c>
      <c r="N321" s="57">
        <f t="shared" si="61"/>
        <v>0</v>
      </c>
      <c r="O321" s="43">
        <f t="shared" si="58"/>
        <v>-259548.34792853519</v>
      </c>
      <c r="P321" s="40">
        <f t="shared" si="59"/>
        <v>1733970.1074483283</v>
      </c>
      <c r="Q321" s="40">
        <f t="shared" si="62"/>
        <v>0</v>
      </c>
      <c r="R321" s="40"/>
    </row>
    <row r="322" spans="2:18">
      <c r="B322" s="34">
        <v>48272</v>
      </c>
      <c r="E322" s="36">
        <f t="shared" si="51"/>
        <v>52761312.382332362</v>
      </c>
      <c r="F322" s="42">
        <f t="shared" si="52"/>
        <v>141761312.38233215</v>
      </c>
      <c r="G322" s="43">
        <f t="shared" si="60"/>
        <v>141761312.38233212</v>
      </c>
      <c r="H322" s="56">
        <f t="shared" si="63"/>
        <v>5.6624412536621094E-7</v>
      </c>
      <c r="I322" s="44">
        <f t="shared" si="54"/>
        <v>-141761312.38233384</v>
      </c>
      <c r="J322" s="43">
        <f t="shared" si="55"/>
        <v>-140186186.68919495</v>
      </c>
      <c r="K322" s="43">
        <f t="shared" si="56"/>
        <v>1575125.6931371689</v>
      </c>
      <c r="L322" s="39">
        <f t="shared" si="50"/>
        <v>-1.6987323760986328E-6</v>
      </c>
      <c r="M322" s="40">
        <v>0</v>
      </c>
      <c r="N322" s="57">
        <f t="shared" si="61"/>
        <v>0</v>
      </c>
      <c r="O322" s="43">
        <f t="shared" si="58"/>
        <v>-205062.67285162141</v>
      </c>
      <c r="P322" s="40">
        <f t="shared" si="59"/>
        <v>1370063.0202855475</v>
      </c>
      <c r="Q322" s="40"/>
      <c r="R322" s="40"/>
    </row>
    <row r="323" spans="2:18">
      <c r="B323" s="34">
        <v>48304</v>
      </c>
      <c r="E323" s="36">
        <f t="shared" si="51"/>
        <v>52761312.382332362</v>
      </c>
      <c r="F323" s="42">
        <f t="shared" si="52"/>
        <v>141761312.38233215</v>
      </c>
      <c r="G323" s="43">
        <f t="shared" si="60"/>
        <v>141761312.38233212</v>
      </c>
      <c r="H323" s="56">
        <f t="shared" si="63"/>
        <v>5.6624412536621094E-7</v>
      </c>
      <c r="I323" s="44">
        <f t="shared" si="54"/>
        <v>-141761312.38233441</v>
      </c>
      <c r="J323" s="43">
        <f t="shared" si="55"/>
        <v>-140555356.77352414</v>
      </c>
      <c r="K323" s="43">
        <f t="shared" si="56"/>
        <v>1205955.608807981</v>
      </c>
      <c r="L323" s="39">
        <f t="shared" si="50"/>
        <v>-2.2649765014648438E-6</v>
      </c>
      <c r="M323" s="40">
        <v>0</v>
      </c>
      <c r="N323" s="57">
        <f t="shared" si="61"/>
        <v>0</v>
      </c>
      <c r="O323" s="43">
        <f t="shared" si="58"/>
        <v>-156988.96282117162</v>
      </c>
      <c r="P323" s="40">
        <f t="shared" si="59"/>
        <v>1048966.6459868094</v>
      </c>
      <c r="Q323" s="40"/>
      <c r="R323" s="40"/>
    </row>
    <row r="324" spans="2:18">
      <c r="B324" s="34">
        <v>48334</v>
      </c>
      <c r="D324" s="55"/>
      <c r="E324" s="36">
        <f t="shared" si="51"/>
        <v>52761312.382332362</v>
      </c>
      <c r="F324" s="42">
        <f t="shared" si="52"/>
        <v>141761312.38233215</v>
      </c>
      <c r="G324" s="43">
        <f t="shared" si="60"/>
        <v>141761312.38233212</v>
      </c>
      <c r="H324" s="56">
        <f t="shared" si="63"/>
        <v>5.6624412536621094E-7</v>
      </c>
      <c r="I324" s="44">
        <f t="shared" si="54"/>
        <v>-141761312.38233498</v>
      </c>
      <c r="J324" s="43">
        <f t="shared" si="55"/>
        <v>-140875304.17994288</v>
      </c>
      <c r="K324" s="43">
        <f t="shared" si="56"/>
        <v>886008.20238924026</v>
      </c>
      <c r="L324" s="39">
        <f t="shared" si="50"/>
        <v>-2.8312206268310547E-6</v>
      </c>
      <c r="M324" s="40">
        <v>0</v>
      </c>
      <c r="N324" s="57">
        <f t="shared" si="61"/>
        <v>0</v>
      </c>
      <c r="O324" s="43">
        <f t="shared" si="58"/>
        <v>-115327.21783718583</v>
      </c>
      <c r="P324" s="40">
        <f t="shared" si="59"/>
        <v>770680.98455205443</v>
      </c>
      <c r="Q324" s="40"/>
      <c r="R324" s="40"/>
    </row>
    <row r="325" spans="2:18">
      <c r="B325" s="34">
        <v>48365</v>
      </c>
      <c r="D325" s="55"/>
      <c r="E325" s="36">
        <f t="shared" si="51"/>
        <v>52761312.382332362</v>
      </c>
      <c r="F325" s="42">
        <f t="shared" si="52"/>
        <v>141761312.38233215</v>
      </c>
      <c r="G325" s="43">
        <f t="shared" si="60"/>
        <v>141761312.38233212</v>
      </c>
      <c r="H325" s="56">
        <f t="shared" si="63"/>
        <v>5.6624412536621094E-7</v>
      </c>
      <c r="I325" s="44">
        <f t="shared" si="54"/>
        <v>-141761312.38233554</v>
      </c>
      <c r="J325" s="43">
        <f t="shared" si="55"/>
        <v>-141146028.90845108</v>
      </c>
      <c r="K325" s="43">
        <f t="shared" si="56"/>
        <v>615283.47388103604</v>
      </c>
      <c r="L325" s="39">
        <f t="shared" si="50"/>
        <v>-3.3974647521972656E-6</v>
      </c>
      <c r="M325" s="40">
        <v>0</v>
      </c>
      <c r="N325" s="57">
        <f t="shared" si="61"/>
        <v>0</v>
      </c>
      <c r="O325" s="43">
        <f t="shared" si="58"/>
        <v>-80077.437899664044</v>
      </c>
      <c r="P325" s="40">
        <f t="shared" si="59"/>
        <v>535206.035981372</v>
      </c>
      <c r="Q325" s="40"/>
      <c r="R325" s="40"/>
    </row>
    <row r="326" spans="2:18">
      <c r="B326" s="34">
        <v>48395</v>
      </c>
      <c r="D326" s="55"/>
      <c r="E326" s="36">
        <f t="shared" si="51"/>
        <v>52761312.382332362</v>
      </c>
      <c r="F326" s="42">
        <f t="shared" si="52"/>
        <v>141761312.38233215</v>
      </c>
      <c r="G326" s="43">
        <f t="shared" si="60"/>
        <v>141761312.38233212</v>
      </c>
      <c r="H326" s="56">
        <f t="shared" si="63"/>
        <v>5.6624412536621094E-7</v>
      </c>
      <c r="I326" s="44">
        <f t="shared" si="54"/>
        <v>-141761312.38233611</v>
      </c>
      <c r="J326" s="43">
        <f t="shared" si="55"/>
        <v>-141367530.95904884</v>
      </c>
      <c r="K326" s="43">
        <f t="shared" si="56"/>
        <v>393781.42328327894</v>
      </c>
      <c r="L326" s="39">
        <f t="shared" si="50"/>
        <v>-3.9637088775634766E-6</v>
      </c>
      <c r="M326" s="40">
        <v>0</v>
      </c>
      <c r="N326" s="57">
        <f t="shared" si="61"/>
        <v>0</v>
      </c>
      <c r="O326" s="43">
        <f t="shared" si="58"/>
        <v>-51239.623008606257</v>
      </c>
      <c r="P326" s="40">
        <f t="shared" si="59"/>
        <v>342541.80027467269</v>
      </c>
      <c r="Q326" s="40"/>
      <c r="R326" s="40"/>
    </row>
    <row r="327" spans="2:18">
      <c r="B327" s="34">
        <v>48426</v>
      </c>
      <c r="D327" s="55"/>
      <c r="E327" s="36">
        <f t="shared" si="51"/>
        <v>52761312.382332362</v>
      </c>
      <c r="F327" s="42">
        <f t="shared" si="52"/>
        <v>141761312.38233215</v>
      </c>
      <c r="G327" s="43">
        <f t="shared" si="60"/>
        <v>141761312.38233212</v>
      </c>
      <c r="H327" s="56">
        <f t="shared" si="63"/>
        <v>5.6624412536621094E-7</v>
      </c>
      <c r="I327" s="44">
        <f t="shared" si="54"/>
        <v>-141761312.38233668</v>
      </c>
      <c r="J327" s="43">
        <f t="shared" si="55"/>
        <v>-141539810.33173609</v>
      </c>
      <c r="K327" s="43">
        <f t="shared" si="56"/>
        <v>221502.05059602857</v>
      </c>
      <c r="L327" s="39">
        <f t="shared" si="50"/>
        <v>-4.5299530029296875E-6</v>
      </c>
      <c r="M327" s="40">
        <v>0</v>
      </c>
      <c r="N327" s="57">
        <f t="shared" si="61"/>
        <v>0</v>
      </c>
      <c r="O327" s="43">
        <f t="shared" si="58"/>
        <v>-28813.773164012469</v>
      </c>
      <c r="P327" s="40">
        <f t="shared" si="59"/>
        <v>192688.2774320161</v>
      </c>
      <c r="Q327" s="40"/>
      <c r="R327" s="40"/>
    </row>
    <row r="328" spans="2:18">
      <c r="B328" s="34">
        <v>48457</v>
      </c>
      <c r="D328" s="55"/>
      <c r="E328" s="36">
        <f t="shared" si="51"/>
        <v>52761312.382332362</v>
      </c>
      <c r="F328" s="42">
        <f t="shared" si="52"/>
        <v>141761312.38233215</v>
      </c>
      <c r="G328" s="43">
        <f t="shared" si="60"/>
        <v>141761312.38233212</v>
      </c>
      <c r="H328" s="56">
        <f t="shared" si="63"/>
        <v>5.6624412536621094E-7</v>
      </c>
      <c r="I328" s="44">
        <f t="shared" si="54"/>
        <v>-141761312.38233724</v>
      </c>
      <c r="J328" s="43">
        <f t="shared" si="55"/>
        <v>-141662867.02651286</v>
      </c>
      <c r="K328" s="43">
        <f t="shared" si="56"/>
        <v>98445.355819255114</v>
      </c>
      <c r="L328" s="39">
        <f t="shared" si="50"/>
        <v>-5.0961971282958984E-6</v>
      </c>
      <c r="M328" s="40">
        <v>0</v>
      </c>
      <c r="N328" s="57">
        <f t="shared" si="61"/>
        <v>0</v>
      </c>
      <c r="O328" s="43">
        <f t="shared" si="58"/>
        <v>-12799.888365882682</v>
      </c>
      <c r="P328" s="40">
        <f t="shared" si="59"/>
        <v>85645.467453372432</v>
      </c>
      <c r="Q328" s="40"/>
      <c r="R328" s="40"/>
    </row>
    <row r="329" spans="2:18">
      <c r="B329" s="34">
        <v>48487</v>
      </c>
      <c r="D329" s="55"/>
      <c r="E329" s="36">
        <f t="shared" si="51"/>
        <v>52761312.382332362</v>
      </c>
      <c r="F329" s="42">
        <f t="shared" si="52"/>
        <v>141761312.38233215</v>
      </c>
      <c r="G329" s="43">
        <f t="shared" si="60"/>
        <v>141761312.38233212</v>
      </c>
      <c r="H329" s="56">
        <f t="shared" si="63"/>
        <v>5.6624412536621094E-7</v>
      </c>
      <c r="I329" s="44">
        <f t="shared" si="54"/>
        <v>-141761312.38233781</v>
      </c>
      <c r="J329" s="43">
        <f t="shared" si="55"/>
        <v>-141736701.04337919</v>
      </c>
      <c r="K329" s="43">
        <f t="shared" si="56"/>
        <v>24611.338952928782</v>
      </c>
      <c r="L329" s="39">
        <f t="shared" si="50"/>
        <v>-5.6624412536621094E-6</v>
      </c>
      <c r="M329" s="40">
        <v>0</v>
      </c>
      <c r="N329" s="57">
        <f t="shared" si="61"/>
        <v>0</v>
      </c>
      <c r="O329" s="43">
        <f t="shared" si="58"/>
        <v>-3197.9686142168935</v>
      </c>
      <c r="P329" s="40">
        <f t="shared" si="59"/>
        <v>21413.370338711888</v>
      </c>
      <c r="Q329" s="40"/>
      <c r="R329" s="40"/>
    </row>
    <row r="330" spans="2:18">
      <c r="B330" s="34">
        <v>48518</v>
      </c>
      <c r="D330" s="55"/>
      <c r="E330" s="36">
        <f t="shared" si="51"/>
        <v>52761312.382332362</v>
      </c>
      <c r="F330" s="42">
        <f t="shared" si="52"/>
        <v>141761312.38233215</v>
      </c>
      <c r="G330" s="43">
        <f t="shared" si="60"/>
        <v>141761312.38233212</v>
      </c>
      <c r="H330" s="56">
        <f t="shared" si="63"/>
        <v>5.6624412536621094E-7</v>
      </c>
      <c r="I330" s="44">
        <f t="shared" si="54"/>
        <v>-141761312.38233837</v>
      </c>
      <c r="J330" s="43">
        <f t="shared" si="55"/>
        <v>-141761312.38233498</v>
      </c>
      <c r="K330" s="43">
        <f t="shared" si="56"/>
        <v>-2.86102294921875E-6</v>
      </c>
      <c r="L330" s="39">
        <f t="shared" si="50"/>
        <v>-6.2286853790283203E-6</v>
      </c>
      <c r="M330" s="40">
        <v>0</v>
      </c>
      <c r="N330" s="57">
        <f t="shared" si="61"/>
        <v>0</v>
      </c>
      <c r="O330" s="43">
        <f t="shared" si="58"/>
        <v>0</v>
      </c>
      <c r="P330" s="40">
        <f t="shared" si="59"/>
        <v>-2.86102294921875E-6</v>
      </c>
      <c r="Q330" s="40"/>
      <c r="R330" s="40"/>
    </row>
    <row r="331" spans="2:18">
      <c r="D331" s="55"/>
      <c r="E331" s="36">
        <f t="shared" si="51"/>
        <v>52761312.382332362</v>
      </c>
      <c r="F331" s="42">
        <f t="shared" si="52"/>
        <v>141761312.38233215</v>
      </c>
      <c r="G331" s="43">
        <f t="shared" si="60"/>
        <v>141761312.38233212</v>
      </c>
      <c r="H331" s="56">
        <f t="shared" si="63"/>
        <v>5.6624412536621094E-7</v>
      </c>
      <c r="I331" s="44">
        <f t="shared" si="54"/>
        <v>-141761312.38233894</v>
      </c>
      <c r="J331" s="43">
        <f t="shared" si="55"/>
        <v>-141761312.38233554</v>
      </c>
      <c r="K331" s="43">
        <f t="shared" si="56"/>
        <v>-3.4272670745849609E-6</v>
      </c>
      <c r="L331" s="39">
        <f t="shared" si="50"/>
        <v>-6.7949295043945313E-6</v>
      </c>
      <c r="M331" s="40">
        <v>0</v>
      </c>
      <c r="N331" s="57">
        <f t="shared" si="61"/>
        <v>0</v>
      </c>
      <c r="O331" s="43">
        <f t="shared" si="58"/>
        <v>0</v>
      </c>
      <c r="P331" s="40">
        <f t="shared" si="59"/>
        <v>-3.4272670745849609E-6</v>
      </c>
      <c r="Q331" s="40"/>
      <c r="R331" s="40"/>
    </row>
    <row r="332" spans="2:18">
      <c r="D332" s="55"/>
      <c r="E332" s="36"/>
      <c r="F332" s="36"/>
      <c r="G332" s="43"/>
      <c r="H332" s="46"/>
      <c r="I332" s="44"/>
      <c r="J332" s="43"/>
      <c r="K332" s="43"/>
      <c r="L332" s="38"/>
      <c r="M332" s="39"/>
      <c r="Q332" s="40"/>
      <c r="R332" s="40"/>
    </row>
    <row r="333" spans="2:18">
      <c r="B333" s="1" t="s">
        <v>48</v>
      </c>
      <c r="D333" s="55"/>
      <c r="E333" s="36"/>
      <c r="F333" s="36"/>
      <c r="G333" s="43"/>
      <c r="H333" s="46"/>
      <c r="I333" s="44"/>
      <c r="J333" s="43"/>
      <c r="K333" s="43"/>
      <c r="L333" s="38"/>
      <c r="M333" s="39"/>
      <c r="N333" s="44"/>
      <c r="Q333" s="40"/>
      <c r="R333" s="40"/>
    </row>
    <row r="334" spans="2:18">
      <c r="B334" s="1" t="s">
        <v>49</v>
      </c>
      <c r="D334" s="55"/>
      <c r="E334" s="36"/>
      <c r="F334" s="36"/>
      <c r="G334" s="43"/>
      <c r="H334" s="46"/>
      <c r="I334" s="44"/>
      <c r="J334" s="43"/>
      <c r="K334" s="43"/>
      <c r="L334" s="38"/>
      <c r="M334" s="39"/>
      <c r="Q334" s="40"/>
      <c r="R334" s="40"/>
    </row>
    <row r="335" spans="2:18">
      <c r="D335" s="55"/>
      <c r="E335" s="36"/>
      <c r="F335" s="36"/>
      <c r="G335" s="43"/>
      <c r="H335" s="46"/>
      <c r="I335" s="44"/>
      <c r="J335" s="43"/>
      <c r="K335" s="43"/>
      <c r="L335" s="38"/>
      <c r="M335" s="39"/>
      <c r="Q335" s="40"/>
      <c r="R335" s="40"/>
    </row>
    <row r="336" spans="2:18">
      <c r="D336" s="55"/>
      <c r="E336" s="36"/>
      <c r="F336" s="36"/>
      <c r="G336" s="43"/>
      <c r="H336" s="46"/>
      <c r="I336" s="44"/>
      <c r="J336" s="43"/>
      <c r="K336" s="43"/>
      <c r="L336" s="38"/>
      <c r="M336" s="39"/>
      <c r="Q336" s="40"/>
      <c r="R336" s="40"/>
    </row>
    <row r="337" spans="4:18">
      <c r="D337" s="55"/>
      <c r="E337" s="36"/>
      <c r="F337" s="36"/>
      <c r="G337" s="43"/>
      <c r="H337" s="46"/>
      <c r="I337" s="44"/>
      <c r="L337" s="38"/>
      <c r="M337" s="39"/>
      <c r="Q337" s="40"/>
      <c r="R337" s="40"/>
    </row>
    <row r="338" spans="4:18">
      <c r="D338" s="55"/>
      <c r="E338" s="36"/>
      <c r="F338" s="36"/>
      <c r="G338" s="43"/>
      <c r="H338" s="46"/>
      <c r="I338" s="44"/>
      <c r="L338" s="38"/>
      <c r="M338" s="39"/>
      <c r="Q338" s="40"/>
      <c r="R338" s="40"/>
    </row>
    <row r="339" spans="4:18">
      <c r="D339" s="55"/>
      <c r="E339" s="36"/>
      <c r="F339" s="36"/>
      <c r="G339" s="43"/>
      <c r="H339" s="46"/>
      <c r="I339" s="44"/>
      <c r="L339" s="38"/>
      <c r="M339" s="39"/>
      <c r="Q339" s="40"/>
      <c r="R339" s="40"/>
    </row>
    <row r="340" spans="4:18">
      <c r="D340" s="55"/>
      <c r="E340" s="36"/>
      <c r="F340" s="36"/>
      <c r="G340" s="43"/>
      <c r="H340" s="46"/>
      <c r="I340" s="44"/>
      <c r="M340" s="39"/>
      <c r="Q340" s="40"/>
      <c r="R340" s="40"/>
    </row>
    <row r="341" spans="4:18">
      <c r="D341" s="55"/>
      <c r="E341" s="36"/>
      <c r="F341" s="36"/>
      <c r="G341" s="43"/>
      <c r="H341" s="46"/>
      <c r="I341" s="44"/>
      <c r="M341" s="39"/>
      <c r="Q341" s="40"/>
      <c r="R341" s="40"/>
    </row>
    <row r="342" spans="4:18">
      <c r="D342" s="55"/>
      <c r="E342" s="36"/>
      <c r="F342" s="36"/>
      <c r="G342" s="43"/>
      <c r="H342" s="46"/>
      <c r="I342" s="44"/>
      <c r="M342" s="39"/>
      <c r="Q342" s="40"/>
      <c r="R342" s="40"/>
    </row>
    <row r="343" spans="4:18">
      <c r="D343" s="55"/>
      <c r="E343" s="36"/>
      <c r="F343" s="36"/>
      <c r="G343" s="43"/>
      <c r="H343" s="46"/>
      <c r="I343" s="44"/>
      <c r="Q343" s="40"/>
      <c r="R343" s="40"/>
    </row>
    <row r="344" spans="4:18">
      <c r="D344" s="55"/>
      <c r="E344" s="36"/>
      <c r="F344" s="36"/>
      <c r="G344" s="43"/>
      <c r="H344" s="46"/>
      <c r="I344" s="44"/>
      <c r="Q344" s="40"/>
      <c r="R344" s="40"/>
    </row>
    <row r="345" spans="4:18">
      <c r="D345" s="55"/>
      <c r="E345" s="36"/>
      <c r="F345" s="36"/>
      <c r="G345" s="43"/>
      <c r="H345" s="46"/>
      <c r="I345" s="44"/>
      <c r="Q345" s="40"/>
      <c r="R345" s="40"/>
    </row>
    <row r="346" spans="4:18">
      <c r="D346" s="55"/>
      <c r="E346" s="36"/>
      <c r="F346" s="36"/>
      <c r="G346" s="43"/>
      <c r="H346" s="46"/>
      <c r="I346" s="44"/>
      <c r="Q346" s="40"/>
      <c r="R346" s="40"/>
    </row>
    <row r="347" spans="4:18">
      <c r="D347" s="55"/>
      <c r="E347" s="36"/>
      <c r="F347" s="36"/>
      <c r="G347" s="43"/>
      <c r="H347" s="46"/>
      <c r="I347" s="44"/>
      <c r="Q347" s="40"/>
      <c r="R347" s="40"/>
    </row>
    <row r="348" spans="4:18">
      <c r="D348" s="55"/>
      <c r="E348" s="36"/>
      <c r="F348" s="36"/>
      <c r="G348" s="43"/>
      <c r="H348" s="46"/>
      <c r="I348" s="44"/>
      <c r="Q348" s="40"/>
      <c r="R348" s="40"/>
    </row>
    <row r="349" spans="4:18">
      <c r="D349" s="55"/>
      <c r="E349" s="36"/>
      <c r="F349" s="36"/>
      <c r="G349" s="43"/>
      <c r="H349" s="46"/>
      <c r="I349" s="44"/>
      <c r="Q349" s="40"/>
      <c r="R349" s="40"/>
    </row>
    <row r="350" spans="4:18">
      <c r="D350" s="55"/>
      <c r="E350" s="36"/>
      <c r="F350" s="36"/>
      <c r="G350" s="43"/>
      <c r="H350" s="46"/>
      <c r="I350" s="44"/>
      <c r="Q350" s="40"/>
      <c r="R350" s="40"/>
    </row>
    <row r="351" spans="4:18">
      <c r="D351" s="55"/>
      <c r="E351" s="36"/>
      <c r="F351" s="36"/>
      <c r="G351" s="43"/>
      <c r="H351" s="46"/>
      <c r="I351" s="44"/>
      <c r="Q351" s="40"/>
      <c r="R351" s="40"/>
    </row>
    <row r="352" spans="4:18">
      <c r="D352" s="55"/>
      <c r="E352" s="36"/>
      <c r="F352" s="36"/>
      <c r="G352" s="43"/>
      <c r="H352" s="46"/>
      <c r="I352" s="44"/>
      <c r="Q352" s="40"/>
      <c r="R352" s="40"/>
    </row>
    <row r="353" spans="4:18">
      <c r="D353" s="55"/>
      <c r="E353" s="36"/>
      <c r="F353" s="36"/>
      <c r="G353" s="43"/>
      <c r="H353" s="46"/>
      <c r="I353" s="44"/>
      <c r="Q353" s="40"/>
      <c r="R353" s="40"/>
    </row>
    <row r="354" spans="4:18">
      <c r="D354" s="55"/>
      <c r="E354" s="36"/>
      <c r="F354" s="36"/>
      <c r="G354" s="43"/>
      <c r="H354" s="46"/>
      <c r="I354" s="44"/>
      <c r="Q354" s="40"/>
      <c r="R354" s="40"/>
    </row>
    <row r="355" spans="4:18">
      <c r="D355" s="55"/>
      <c r="E355" s="36"/>
      <c r="F355" s="36"/>
      <c r="G355" s="43"/>
      <c r="H355" s="46"/>
      <c r="I355" s="44"/>
      <c r="Q355" s="40"/>
      <c r="R355" s="40"/>
    </row>
    <row r="356" spans="4:18">
      <c r="D356" s="55"/>
      <c r="E356" s="36"/>
      <c r="F356" s="36"/>
      <c r="G356" s="43"/>
      <c r="H356" s="46"/>
      <c r="I356" s="44"/>
      <c r="Q356" s="40"/>
      <c r="R356" s="40"/>
    </row>
    <row r="357" spans="4:18">
      <c r="D357" s="55"/>
      <c r="E357" s="36"/>
      <c r="F357" s="36"/>
      <c r="G357" s="43"/>
      <c r="H357" s="46"/>
      <c r="I357" s="44"/>
      <c r="Q357" s="40"/>
      <c r="R357" s="40"/>
    </row>
    <row r="358" spans="4:18">
      <c r="D358" s="55"/>
      <c r="E358" s="36"/>
      <c r="F358" s="36"/>
      <c r="G358" s="43"/>
      <c r="H358" s="46"/>
      <c r="I358" s="44"/>
      <c r="Q358" s="40"/>
      <c r="R358" s="40"/>
    </row>
    <row r="359" spans="4:18">
      <c r="D359" s="55"/>
      <c r="E359" s="36"/>
      <c r="F359" s="36"/>
      <c r="G359" s="43"/>
      <c r="H359" s="46"/>
      <c r="I359" s="44"/>
      <c r="Q359" s="40"/>
      <c r="R359" s="40"/>
    </row>
    <row r="360" spans="4:18">
      <c r="D360" s="55"/>
      <c r="E360" s="36"/>
      <c r="F360" s="36"/>
      <c r="G360" s="43"/>
      <c r="H360" s="46"/>
      <c r="I360" s="44"/>
      <c r="R360" s="40"/>
    </row>
    <row r="361" spans="4:18">
      <c r="D361" s="55"/>
      <c r="E361" s="36"/>
      <c r="F361" s="36"/>
      <c r="G361" s="43"/>
      <c r="H361" s="46"/>
      <c r="I361" s="44"/>
      <c r="R361" s="40"/>
    </row>
    <row r="362" spans="4:18">
      <c r="D362" s="55"/>
      <c r="E362" s="36"/>
      <c r="F362" s="36"/>
      <c r="G362" s="43"/>
      <c r="H362" s="46"/>
      <c r="I362" s="44"/>
      <c r="R362" s="40"/>
    </row>
    <row r="363" spans="4:18">
      <c r="R363" s="40"/>
    </row>
    <row r="364" spans="4:18">
      <c r="R364" s="40"/>
    </row>
    <row r="365" spans="4:18">
      <c r="R365" s="40"/>
    </row>
    <row r="366" spans="4:18">
      <c r="R366" s="40"/>
    </row>
    <row r="367" spans="4:18">
      <c r="R367" s="40"/>
    </row>
    <row r="368" spans="4:18">
      <c r="R368" s="40"/>
    </row>
    <row r="369" spans="18:18">
      <c r="R369" s="40"/>
    </row>
    <row r="370" spans="18:18">
      <c r="R370" s="40"/>
    </row>
    <row r="371" spans="18:18">
      <c r="R371" s="40"/>
    </row>
    <row r="372" spans="18:18">
      <c r="R372" s="40"/>
    </row>
    <row r="373" spans="18:18">
      <c r="R373" s="40"/>
    </row>
    <row r="374" spans="18:18">
      <c r="R374" s="40"/>
    </row>
  </sheetData>
  <mergeCells count="1">
    <mergeCell ref="D11:F11"/>
  </mergeCells>
  <printOptions horizontalCentered="1"/>
  <pageMargins left="0" right="0" top="0.75" bottom="0.5" header="0.11" footer="0"/>
  <pageSetup scale="55" orientation="landscape" r:id="rId1"/>
  <headerFooter alignWithMargins="0"/>
  <rowBreaks count="3" manualBreakCount="3">
    <brk id="66" max="17" man="1"/>
    <brk id="132" max="17" man="1"/>
    <brk id="266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6"/>
  <sheetViews>
    <sheetView workbookViewId="0">
      <pane xSplit="1" ySplit="45" topLeftCell="B68" activePane="bottomRight" state="frozen"/>
      <selection pane="topRight" activeCell="B1" sqref="B1"/>
      <selection pane="bottomLeft" activeCell="A46" sqref="A46"/>
      <selection pane="bottomRight" activeCell="J75" sqref="J75"/>
    </sheetView>
  </sheetViews>
  <sheetFormatPr defaultColWidth="9.1796875" defaultRowHeight="12.5" outlineLevelRow="1"/>
  <cols>
    <col min="1" max="1" width="2.26953125" style="60" customWidth="1"/>
    <col min="2" max="2" width="5.1796875" style="60" customWidth="1"/>
    <col min="3" max="3" width="9.81640625" style="60" bestFit="1" customWidth="1"/>
    <col min="4" max="4" width="13.1796875" style="60" customWidth="1"/>
    <col min="5" max="5" width="3.54296875" style="60" customWidth="1"/>
    <col min="6" max="6" width="13.81640625" style="60" customWidth="1"/>
    <col min="7" max="7" width="16.453125" style="60" customWidth="1"/>
    <col min="8" max="8" width="13.81640625" style="60" customWidth="1"/>
    <col min="9" max="9" width="14.453125" style="60" customWidth="1"/>
    <col min="10" max="10" width="17.81640625" style="60" customWidth="1"/>
    <col min="11" max="11" width="13.81640625" style="60" customWidth="1"/>
    <col min="12" max="12" width="13.453125" style="60" bestFit="1" customWidth="1"/>
    <col min="13" max="13" width="13.81640625" style="60" bestFit="1" customWidth="1"/>
    <col min="14" max="14" width="2.453125" style="62" customWidth="1"/>
    <col min="15" max="15" width="13.81640625" style="60" bestFit="1" customWidth="1"/>
    <col min="16" max="16" width="13.54296875" style="60" customWidth="1"/>
    <col min="17" max="17" width="14.1796875" style="60" customWidth="1"/>
    <col min="18" max="18" width="11.54296875" style="60" bestFit="1" customWidth="1"/>
    <col min="19" max="19" width="17.453125" style="60" customWidth="1"/>
    <col min="20" max="20" width="20.81640625" style="60" customWidth="1"/>
    <col min="21" max="22" width="9.1796875" style="60"/>
    <col min="23" max="23" width="18.7265625" style="60" customWidth="1"/>
    <col min="24" max="16384" width="9.1796875" style="60"/>
  </cols>
  <sheetData>
    <row r="1" spans="2:17" ht="13">
      <c r="B1" s="58" t="s">
        <v>50</v>
      </c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17" ht="13">
      <c r="B2" s="58" t="s">
        <v>51</v>
      </c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2:17" ht="13">
      <c r="B3" s="58" t="s">
        <v>52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2:17" ht="13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2:17">
      <c r="D5" s="61"/>
      <c r="E5" s="61"/>
      <c r="I5" s="61"/>
      <c r="O5" s="63"/>
    </row>
    <row r="6" spans="2:17" ht="13">
      <c r="B6" s="64" t="s">
        <v>53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  <c r="N6" s="67"/>
      <c r="O6" s="64"/>
      <c r="P6" s="64" t="s">
        <v>54</v>
      </c>
      <c r="Q6" s="66"/>
    </row>
    <row r="7" spans="2:17" ht="13">
      <c r="B7" s="68"/>
      <c r="C7" s="68"/>
      <c r="D7" s="68"/>
      <c r="E7" s="68"/>
      <c r="F7" s="69" t="s">
        <v>55</v>
      </c>
      <c r="G7" s="70" t="s">
        <v>56</v>
      </c>
      <c r="H7" s="71"/>
      <c r="I7" s="68"/>
      <c r="K7" s="68"/>
      <c r="L7" s="68"/>
      <c r="M7" s="68"/>
      <c r="N7" s="72"/>
      <c r="O7" s="71"/>
      <c r="P7" s="71"/>
      <c r="Q7" s="73"/>
    </row>
    <row r="8" spans="2:17">
      <c r="B8" s="563" t="s">
        <v>57</v>
      </c>
      <c r="C8" s="565" t="s">
        <v>11</v>
      </c>
      <c r="D8" s="567" t="s">
        <v>58</v>
      </c>
      <c r="E8" s="74"/>
      <c r="F8" s="75" t="s">
        <v>59</v>
      </c>
      <c r="G8" s="75" t="s">
        <v>60</v>
      </c>
      <c r="H8" s="76" t="s">
        <v>61</v>
      </c>
      <c r="I8" s="77" t="s">
        <v>62</v>
      </c>
      <c r="J8" s="75" t="s">
        <v>63</v>
      </c>
      <c r="K8" s="75" t="s">
        <v>64</v>
      </c>
      <c r="L8" s="75" t="s">
        <v>65</v>
      </c>
      <c r="M8" s="75" t="s">
        <v>66</v>
      </c>
      <c r="N8" s="78"/>
      <c r="O8" s="79" t="s">
        <v>18</v>
      </c>
      <c r="P8" s="79" t="s">
        <v>67</v>
      </c>
      <c r="Q8" s="79" t="s">
        <v>68</v>
      </c>
    </row>
    <row r="9" spans="2:17">
      <c r="B9" s="564" t="s">
        <v>57</v>
      </c>
      <c r="C9" s="566"/>
      <c r="D9" s="568"/>
      <c r="E9" s="80"/>
      <c r="F9" s="81" t="s">
        <v>69</v>
      </c>
      <c r="G9" s="81" t="s">
        <v>70</v>
      </c>
      <c r="H9" s="81" t="s">
        <v>66</v>
      </c>
      <c r="I9" s="81" t="s">
        <v>25</v>
      </c>
      <c r="J9" s="81" t="s">
        <v>27</v>
      </c>
      <c r="K9" s="81" t="s">
        <v>71</v>
      </c>
      <c r="L9" s="81" t="s">
        <v>72</v>
      </c>
      <c r="M9" s="81" t="s">
        <v>73</v>
      </c>
      <c r="N9" s="78"/>
      <c r="O9" s="81" t="s">
        <v>74</v>
      </c>
      <c r="P9" s="81" t="s">
        <v>75</v>
      </c>
      <c r="Q9" s="81" t="s">
        <v>14</v>
      </c>
    </row>
    <row r="10" spans="2:17" ht="25.15" customHeight="1">
      <c r="B10" s="82"/>
      <c r="C10" s="83"/>
      <c r="D10" s="84" t="s">
        <v>76</v>
      </c>
      <c r="E10" s="84"/>
      <c r="F10" s="84" t="s">
        <v>77</v>
      </c>
      <c r="G10" s="85" t="s">
        <v>78</v>
      </c>
      <c r="H10" s="83"/>
      <c r="I10" s="85" t="s">
        <v>79</v>
      </c>
      <c r="J10" s="83"/>
      <c r="K10" s="83"/>
      <c r="L10" s="84" t="s">
        <v>80</v>
      </c>
      <c r="M10" s="83"/>
      <c r="N10" s="78"/>
      <c r="O10" s="86"/>
      <c r="P10" s="86"/>
      <c r="Q10" s="87"/>
    </row>
    <row r="11" spans="2:17">
      <c r="B11" s="88"/>
      <c r="C11" s="89"/>
      <c r="D11" s="90"/>
      <c r="E11" s="89"/>
      <c r="F11" s="89"/>
      <c r="G11" s="89"/>
      <c r="H11" s="90"/>
      <c r="I11" s="91"/>
      <c r="J11" s="88"/>
      <c r="K11" s="89"/>
      <c r="L11" s="89"/>
      <c r="M11" s="90"/>
      <c r="N11" s="78"/>
      <c r="O11" s="88"/>
      <c r="P11" s="89"/>
      <c r="Q11" s="90"/>
    </row>
    <row r="12" spans="2:17">
      <c r="B12" s="92"/>
      <c r="C12" s="93"/>
      <c r="D12" s="94"/>
      <c r="E12" s="93"/>
      <c r="F12" s="93"/>
      <c r="G12" s="93"/>
      <c r="H12" s="94"/>
      <c r="I12" s="95"/>
      <c r="J12" s="92"/>
      <c r="K12" s="93"/>
      <c r="L12" s="93"/>
      <c r="M12" s="94"/>
      <c r="N12" s="78"/>
      <c r="O12" s="92"/>
      <c r="P12" s="93"/>
      <c r="Q12" s="94"/>
    </row>
    <row r="13" spans="2:17">
      <c r="B13" s="92"/>
      <c r="C13" s="93"/>
      <c r="D13" s="94"/>
      <c r="E13" s="93"/>
      <c r="F13" s="93"/>
      <c r="G13" s="93"/>
      <c r="H13" s="94"/>
      <c r="I13" s="95" t="s">
        <v>62</v>
      </c>
      <c r="J13" s="92"/>
      <c r="K13" s="93"/>
      <c r="L13" s="93"/>
      <c r="M13" s="94"/>
      <c r="N13" s="78"/>
      <c r="O13" s="92"/>
      <c r="P13" s="93"/>
      <c r="Q13" s="94"/>
    </row>
    <row r="14" spans="2:17">
      <c r="B14" s="92"/>
      <c r="C14" s="93"/>
      <c r="D14" s="94"/>
      <c r="E14" s="93"/>
      <c r="F14" s="93"/>
      <c r="G14" s="93"/>
      <c r="H14" s="94"/>
      <c r="I14" s="76" t="s">
        <v>66</v>
      </c>
      <c r="J14" s="92"/>
      <c r="K14" s="93"/>
      <c r="L14" s="93"/>
      <c r="M14" s="94"/>
      <c r="N14" s="78"/>
      <c r="O14" s="92"/>
      <c r="P14" s="93"/>
      <c r="Q14" s="94"/>
    </row>
    <row r="15" spans="2:17">
      <c r="B15" s="92"/>
      <c r="C15" s="93"/>
      <c r="D15" s="94"/>
      <c r="E15" s="93"/>
      <c r="F15" s="93"/>
      <c r="G15" s="93"/>
      <c r="H15" s="94"/>
      <c r="I15" s="96" t="s">
        <v>81</v>
      </c>
      <c r="J15" s="92"/>
      <c r="K15" s="93"/>
      <c r="L15" s="93"/>
      <c r="M15" s="94"/>
      <c r="N15" s="78"/>
      <c r="O15" s="92"/>
      <c r="P15" s="93"/>
      <c r="Q15" s="94"/>
    </row>
    <row r="16" spans="2:17" s="86" customFormat="1">
      <c r="B16" s="92"/>
      <c r="C16" s="93"/>
      <c r="D16" s="94"/>
      <c r="E16" s="93"/>
      <c r="F16" s="93"/>
      <c r="G16" s="93"/>
      <c r="H16" s="94"/>
      <c r="I16" s="97">
        <v>124558.47683925001</v>
      </c>
      <c r="J16" s="98" t="s">
        <v>82</v>
      </c>
      <c r="K16" s="99" t="s">
        <v>83</v>
      </c>
      <c r="L16" s="93"/>
      <c r="M16" s="94"/>
      <c r="N16" s="78"/>
      <c r="O16" s="92"/>
      <c r="P16" s="93"/>
      <c r="Q16" s="94"/>
    </row>
    <row r="17" spans="2:20" s="86" customFormat="1" ht="13">
      <c r="B17" s="100"/>
      <c r="C17" s="101"/>
      <c r="D17" s="102"/>
      <c r="E17" s="101"/>
      <c r="F17" s="101"/>
      <c r="G17" s="101"/>
      <c r="H17" s="102"/>
      <c r="I17" s="97">
        <f>P46</f>
        <v>-557431.37914844125</v>
      </c>
      <c r="J17" s="103" t="s">
        <v>84</v>
      </c>
      <c r="K17" s="104" t="s">
        <v>83</v>
      </c>
      <c r="L17" s="101"/>
      <c r="M17" s="102"/>
      <c r="N17" s="105"/>
      <c r="O17" s="100"/>
      <c r="P17" s="101"/>
      <c r="Q17" s="102"/>
    </row>
    <row r="18" spans="2:20" s="113" customFormat="1" hidden="1" outlineLevel="1">
      <c r="B18" s="106">
        <f>ROW()</f>
        <v>18</v>
      </c>
      <c r="C18" s="107">
        <v>42277</v>
      </c>
      <c r="D18" s="108">
        <v>66451966.469999999</v>
      </c>
      <c r="E18" s="108"/>
      <c r="F18" s="108">
        <v>-30211680.350000001</v>
      </c>
      <c r="G18" s="108">
        <v>23854017.560000002</v>
      </c>
      <c r="H18" s="108">
        <f t="shared" ref="H18:H69" si="0">SUM(D18:G18)</f>
        <v>60094303.68</v>
      </c>
      <c r="I18" s="108">
        <v>-36319051.185996309</v>
      </c>
      <c r="J18" s="109">
        <f t="shared" ref="J18:J79" si="1">SUM(H18:I18)</f>
        <v>23775252.494003691</v>
      </c>
      <c r="K18" s="108">
        <v>681836.39</v>
      </c>
      <c r="L18" s="108">
        <v>-8321338.0599999977</v>
      </c>
      <c r="M18" s="109">
        <f>J18+L18</f>
        <v>15453914.434003692</v>
      </c>
      <c r="N18" s="110"/>
      <c r="O18" s="111">
        <v>17093641.339622535</v>
      </c>
      <c r="P18" s="108">
        <v>-124558.47683925182</v>
      </c>
      <c r="Q18" s="112">
        <v>-9204267.5937499963</v>
      </c>
      <c r="S18" s="111"/>
      <c r="T18" s="111"/>
    </row>
    <row r="19" spans="2:20" s="113" customFormat="1" hidden="1" outlineLevel="1">
      <c r="B19" s="106">
        <f>ROW()</f>
        <v>19</v>
      </c>
      <c r="C19" s="107">
        <v>42308</v>
      </c>
      <c r="D19" s="108">
        <f t="shared" ref="D19:D82" si="2">D18</f>
        <v>66451966.469999999</v>
      </c>
      <c r="E19" s="108"/>
      <c r="F19" s="108">
        <f t="shared" ref="F19:F34" si="3">F18</f>
        <v>-30211680.350000001</v>
      </c>
      <c r="G19" s="108">
        <v>23857686.560000002</v>
      </c>
      <c r="H19" s="108">
        <f>SUM(D19:G19)</f>
        <v>60097972.68</v>
      </c>
      <c r="I19" s="108">
        <f>I18-$I$16</f>
        <v>-36443609.662835561</v>
      </c>
      <c r="J19" s="108">
        <f t="shared" si="1"/>
        <v>23654363.017164439</v>
      </c>
      <c r="K19" s="108">
        <v>42310.76</v>
      </c>
      <c r="L19" s="108">
        <f>L18+K19</f>
        <v>-8279027.299999998</v>
      </c>
      <c r="M19" s="108">
        <f t="shared" ref="M19:M82" si="4">J19+L19</f>
        <v>15375335.717164442</v>
      </c>
      <c r="N19" s="110"/>
      <c r="O19" s="114">
        <v>16909299.899866614</v>
      </c>
      <c r="P19" s="108">
        <v>-124558.47683925182</v>
      </c>
      <c r="Q19" s="112">
        <v>-9105006.980833333</v>
      </c>
      <c r="S19" s="111"/>
      <c r="T19" s="111"/>
    </row>
    <row r="20" spans="2:20" hidden="1" outlineLevel="1">
      <c r="B20" s="106">
        <f>ROW()</f>
        <v>20</v>
      </c>
      <c r="C20" s="107">
        <v>42338</v>
      </c>
      <c r="D20" s="108">
        <f t="shared" si="2"/>
        <v>66451966.469999999</v>
      </c>
      <c r="E20" s="108"/>
      <c r="F20" s="108">
        <f t="shared" si="3"/>
        <v>-30211680.350000001</v>
      </c>
      <c r="G20" s="108">
        <v>23861952.560000002</v>
      </c>
      <c r="H20" s="108">
        <f t="shared" si="0"/>
        <v>60102238.68</v>
      </c>
      <c r="I20" s="108">
        <f t="shared" ref="I20:I44" si="5">I19-$I$16</f>
        <v>-36568168.139674813</v>
      </c>
      <c r="J20" s="108">
        <f t="shared" si="1"/>
        <v>23534070.540325187</v>
      </c>
      <c r="K20" s="108">
        <v>42102.92</v>
      </c>
      <c r="L20" s="108">
        <f t="shared" ref="L20:L71" si="6">L19+K20</f>
        <v>-8236924.379999998</v>
      </c>
      <c r="M20" s="108">
        <f t="shared" si="4"/>
        <v>15297146.160325188</v>
      </c>
      <c r="N20" s="110"/>
      <c r="O20" s="114">
        <v>16723976.291360699</v>
      </c>
      <c r="P20" s="108">
        <v>-124558.47683925182</v>
      </c>
      <c r="Q20" s="112">
        <v>-9005217.4808333311</v>
      </c>
      <c r="S20" s="111"/>
      <c r="T20" s="111"/>
    </row>
    <row r="21" spans="2:20" s="113" customFormat="1" hidden="1" outlineLevel="1">
      <c r="B21" s="106">
        <f>ROW()</f>
        <v>21</v>
      </c>
      <c r="C21" s="107">
        <v>42369</v>
      </c>
      <c r="D21" s="108">
        <f t="shared" si="2"/>
        <v>66451966.469999999</v>
      </c>
      <c r="E21" s="108"/>
      <c r="F21" s="108">
        <f t="shared" si="3"/>
        <v>-30211680.350000001</v>
      </c>
      <c r="G21" s="108">
        <v>23506374.670000002</v>
      </c>
      <c r="H21" s="108">
        <f t="shared" si="0"/>
        <v>59746660.789999999</v>
      </c>
      <c r="I21" s="108">
        <f t="shared" si="5"/>
        <v>-36692726.616514064</v>
      </c>
      <c r="J21" s="108">
        <f t="shared" si="1"/>
        <v>23053934.173485935</v>
      </c>
      <c r="K21" s="108">
        <v>168047.74</v>
      </c>
      <c r="L21" s="108">
        <f t="shared" si="6"/>
        <v>-8068876.6399999978</v>
      </c>
      <c r="M21" s="108">
        <f t="shared" si="4"/>
        <v>14985057.533485938</v>
      </c>
      <c r="N21" s="110"/>
      <c r="O21" s="114">
        <v>16532837.50410478</v>
      </c>
      <c r="P21" s="108">
        <v>-124558.47683925182</v>
      </c>
      <c r="Q21" s="112">
        <v>-8902296.666666666</v>
      </c>
      <c r="S21" s="111"/>
      <c r="T21" s="111"/>
    </row>
    <row r="22" spans="2:20" hidden="1" outlineLevel="1">
      <c r="B22" s="106">
        <f>ROW()</f>
        <v>22</v>
      </c>
      <c r="C22" s="107">
        <v>42400</v>
      </c>
      <c r="D22" s="108">
        <f t="shared" si="2"/>
        <v>66451966.469999999</v>
      </c>
      <c r="E22" s="108"/>
      <c r="F22" s="108">
        <f t="shared" si="3"/>
        <v>-30211680.350000001</v>
      </c>
      <c r="G22" s="108">
        <v>23517844.330000002</v>
      </c>
      <c r="H22" s="108">
        <f t="shared" si="0"/>
        <v>59758130.450000003</v>
      </c>
      <c r="I22" s="108">
        <f t="shared" si="5"/>
        <v>-36817285.093353316</v>
      </c>
      <c r="J22" s="108">
        <f t="shared" si="1"/>
        <v>22940845.356646687</v>
      </c>
      <c r="K22" s="108">
        <v>39580.83</v>
      </c>
      <c r="L22" s="108">
        <f t="shared" si="6"/>
        <v>-8029295.8099999977</v>
      </c>
      <c r="M22" s="108">
        <f t="shared" si="4"/>
        <v>14911549.546646688</v>
      </c>
      <c r="N22" s="110"/>
      <c r="O22" s="114">
        <v>16336411.373515531</v>
      </c>
      <c r="P22" s="108">
        <v>-124558.47683925182</v>
      </c>
      <c r="Q22" s="112">
        <v>-8796528.7720833309</v>
      </c>
      <c r="S22" s="111"/>
      <c r="T22" s="111"/>
    </row>
    <row r="23" spans="2:20" s="113" customFormat="1" hidden="1" outlineLevel="1">
      <c r="B23" s="106">
        <f>ROW()</f>
        <v>23</v>
      </c>
      <c r="C23" s="115">
        <v>42428</v>
      </c>
      <c r="D23" s="108">
        <f t="shared" si="2"/>
        <v>66451966.469999999</v>
      </c>
      <c r="E23" s="108"/>
      <c r="F23" s="108">
        <f t="shared" si="3"/>
        <v>-30211680.350000001</v>
      </c>
      <c r="G23" s="108">
        <v>23523166.830000002</v>
      </c>
      <c r="H23" s="108">
        <f t="shared" si="0"/>
        <v>59763452.950000003</v>
      </c>
      <c r="I23" s="108">
        <f t="shared" si="5"/>
        <v>-36941843.570192568</v>
      </c>
      <c r="J23" s="108">
        <f t="shared" si="1"/>
        <v>22821609.379807435</v>
      </c>
      <c r="K23" s="108">
        <v>41732.730000000003</v>
      </c>
      <c r="L23" s="108">
        <f t="shared" si="6"/>
        <v>-7987563.0799999973</v>
      </c>
      <c r="M23" s="108">
        <f t="shared" si="4"/>
        <v>14834046.299807437</v>
      </c>
      <c r="N23" s="110"/>
      <c r="O23" s="114">
        <v>16140058.830009611</v>
      </c>
      <c r="P23" s="108">
        <v>-124558.47683925182</v>
      </c>
      <c r="Q23" s="112">
        <v>-8690800.4887499977</v>
      </c>
      <c r="S23" s="111"/>
      <c r="T23" s="111"/>
    </row>
    <row r="24" spans="2:20" s="113" customFormat="1" hidden="1" outlineLevel="1">
      <c r="B24" s="106">
        <f>ROW()</f>
        <v>24</v>
      </c>
      <c r="C24" s="107">
        <v>42460</v>
      </c>
      <c r="D24" s="108">
        <f t="shared" si="2"/>
        <v>66451966.469999999</v>
      </c>
      <c r="E24" s="108"/>
      <c r="F24" s="108">
        <f t="shared" si="3"/>
        <v>-30211680.350000001</v>
      </c>
      <c r="G24" s="108">
        <v>23529205.73</v>
      </c>
      <c r="H24" s="108">
        <f t="shared" si="0"/>
        <v>59769491.849999994</v>
      </c>
      <c r="I24" s="108">
        <f t="shared" si="5"/>
        <v>-37066402.04703182</v>
      </c>
      <c r="J24" s="108">
        <f t="shared" si="1"/>
        <v>22703089.802968174</v>
      </c>
      <c r="K24" s="108">
        <v>41481.72</v>
      </c>
      <c r="L24" s="108">
        <f t="shared" si="6"/>
        <v>-7946081.3599999975</v>
      </c>
      <c r="M24" s="108">
        <f t="shared" si="4"/>
        <v>14757008.442968177</v>
      </c>
      <c r="N24" s="110"/>
      <c r="O24" s="114">
        <v>15942854.170670358</v>
      </c>
      <c r="P24" s="108">
        <v>-124558.47683925182</v>
      </c>
      <c r="Q24" s="112">
        <v>-8584613.4124999978</v>
      </c>
      <c r="S24" s="111"/>
      <c r="T24" s="111"/>
    </row>
    <row r="25" spans="2:20" hidden="1" outlineLevel="1">
      <c r="B25" s="106">
        <f>ROW()</f>
        <v>25</v>
      </c>
      <c r="C25" s="107">
        <v>42490</v>
      </c>
      <c r="D25" s="108">
        <f t="shared" si="2"/>
        <v>66451966.469999999</v>
      </c>
      <c r="E25" s="108"/>
      <c r="F25" s="108">
        <f t="shared" si="3"/>
        <v>-30211680.350000001</v>
      </c>
      <c r="G25" s="108">
        <v>23534354.550000001</v>
      </c>
      <c r="H25" s="108">
        <f t="shared" si="0"/>
        <v>59774640.670000002</v>
      </c>
      <c r="I25" s="108">
        <f t="shared" si="5"/>
        <v>-37190960.523871072</v>
      </c>
      <c r="J25" s="108">
        <f t="shared" si="1"/>
        <v>22583680.14612893</v>
      </c>
      <c r="K25" s="108">
        <v>41793.71</v>
      </c>
      <c r="L25" s="108">
        <f t="shared" si="6"/>
        <v>-7904287.6499999976</v>
      </c>
      <c r="M25" s="108">
        <f t="shared" si="4"/>
        <v>14679392.496128932</v>
      </c>
      <c r="N25" s="110"/>
      <c r="O25" s="114">
        <v>15744771.683831109</v>
      </c>
      <c r="P25" s="108">
        <v>-124558.47683925182</v>
      </c>
      <c r="Q25" s="112">
        <v>-8477953.6391666643</v>
      </c>
      <c r="S25" s="111"/>
      <c r="T25" s="111"/>
    </row>
    <row r="26" spans="2:20" s="113" customFormat="1" hidden="1" outlineLevel="1">
      <c r="B26" s="106">
        <f>ROW()</f>
        <v>26</v>
      </c>
      <c r="C26" s="107">
        <v>42521</v>
      </c>
      <c r="D26" s="108">
        <f t="shared" si="2"/>
        <v>66451966.469999999</v>
      </c>
      <c r="E26" s="108"/>
      <c r="F26" s="108">
        <f t="shared" si="3"/>
        <v>-30211680.350000001</v>
      </c>
      <c r="G26" s="108">
        <v>23540919.880000003</v>
      </c>
      <c r="H26" s="108">
        <f t="shared" si="0"/>
        <v>59781206</v>
      </c>
      <c r="I26" s="108">
        <f t="shared" si="5"/>
        <v>-37315519.000710323</v>
      </c>
      <c r="J26" s="108">
        <f t="shared" si="1"/>
        <v>22465686.999289677</v>
      </c>
      <c r="K26" s="108">
        <v>41297.79</v>
      </c>
      <c r="L26" s="108">
        <f t="shared" si="6"/>
        <v>-7862989.8599999975</v>
      </c>
      <c r="M26" s="108">
        <f t="shared" si="4"/>
        <v>14602697.139289679</v>
      </c>
      <c r="N26" s="110"/>
      <c r="O26" s="114">
        <v>15546325.756575191</v>
      </c>
      <c r="P26" s="108">
        <v>-124558.47683925182</v>
      </c>
      <c r="Q26" s="112">
        <v>-8371098.13333333</v>
      </c>
      <c r="S26" s="111"/>
      <c r="T26" s="111"/>
    </row>
    <row r="27" spans="2:20" hidden="1" outlineLevel="1">
      <c r="B27" s="106">
        <f>ROW()</f>
        <v>27</v>
      </c>
      <c r="C27" s="107">
        <v>42551</v>
      </c>
      <c r="D27" s="108">
        <f t="shared" si="2"/>
        <v>66451966.469999999</v>
      </c>
      <c r="E27" s="108"/>
      <c r="F27" s="108">
        <f t="shared" si="3"/>
        <v>-30211680.350000001</v>
      </c>
      <c r="G27" s="108">
        <v>23542716.98</v>
      </c>
      <c r="H27" s="108">
        <f t="shared" si="0"/>
        <v>59783003.099999994</v>
      </c>
      <c r="I27" s="108">
        <f t="shared" si="5"/>
        <v>-37440077.477549575</v>
      </c>
      <c r="J27" s="108">
        <f t="shared" si="1"/>
        <v>22342925.622450419</v>
      </c>
      <c r="K27" s="108">
        <v>42966.31</v>
      </c>
      <c r="L27" s="108">
        <f t="shared" si="6"/>
        <v>-7820023.549999998</v>
      </c>
      <c r="M27" s="108">
        <f t="shared" si="4"/>
        <v>14522902.072450422</v>
      </c>
      <c r="N27" s="110"/>
      <c r="O27" s="114">
        <v>15347529.096819274</v>
      </c>
      <c r="P27" s="108">
        <v>-124558.47683925182</v>
      </c>
      <c r="Q27" s="112">
        <v>-8264053.7612499967</v>
      </c>
      <c r="S27" s="111"/>
      <c r="T27" s="111"/>
    </row>
    <row r="28" spans="2:20" s="113" customFormat="1" hidden="1" outlineLevel="1">
      <c r="B28" s="106">
        <f>ROW()</f>
        <v>28</v>
      </c>
      <c r="C28" s="107">
        <v>42582</v>
      </c>
      <c r="D28" s="108">
        <f t="shared" si="2"/>
        <v>66451966.469999999</v>
      </c>
      <c r="E28" s="108"/>
      <c r="F28" s="108">
        <f t="shared" si="3"/>
        <v>-30211680.350000001</v>
      </c>
      <c r="G28" s="108">
        <v>23544635.330000002</v>
      </c>
      <c r="H28" s="108">
        <f t="shared" si="0"/>
        <v>59784921.450000003</v>
      </c>
      <c r="I28" s="108">
        <f t="shared" si="5"/>
        <v>-37564635.954388827</v>
      </c>
      <c r="J28" s="108">
        <f t="shared" si="1"/>
        <v>22220285.495611176</v>
      </c>
      <c r="K28" s="108">
        <v>42924.14</v>
      </c>
      <c r="L28" s="108">
        <f t="shared" si="6"/>
        <v>-7777099.4099999983</v>
      </c>
      <c r="M28" s="108">
        <f t="shared" si="4"/>
        <v>14443186.085611178</v>
      </c>
      <c r="N28" s="110"/>
      <c r="O28" s="114">
        <v>15148280.641646683</v>
      </c>
      <c r="P28" s="108">
        <v>-124558.47683925182</v>
      </c>
      <c r="Q28" s="112">
        <v>-8156766.10208333</v>
      </c>
      <c r="S28" s="111"/>
      <c r="T28" s="111"/>
    </row>
    <row r="29" spans="2:20" hidden="1" outlineLevel="1">
      <c r="B29" s="106">
        <f>ROW()</f>
        <v>29</v>
      </c>
      <c r="C29" s="107">
        <v>42613</v>
      </c>
      <c r="D29" s="108">
        <f t="shared" si="2"/>
        <v>66451966.469999999</v>
      </c>
      <c r="E29" s="108"/>
      <c r="F29" s="108">
        <f t="shared" si="3"/>
        <v>-30211680.350000001</v>
      </c>
      <c r="G29" s="108">
        <v>23551458.330000002</v>
      </c>
      <c r="H29" s="108">
        <f t="shared" si="0"/>
        <v>59791744.450000003</v>
      </c>
      <c r="I29" s="108">
        <f t="shared" si="5"/>
        <v>-37689194.431228079</v>
      </c>
      <c r="J29" s="108">
        <f t="shared" si="1"/>
        <v>22102550.018771924</v>
      </c>
      <c r="K29" s="108">
        <v>41207.18</v>
      </c>
      <c r="L29" s="108">
        <f t="shared" si="6"/>
        <v>-7735892.2299999986</v>
      </c>
      <c r="M29" s="108">
        <f t="shared" si="4"/>
        <v>14366657.788771925</v>
      </c>
      <c r="N29" s="110"/>
      <c r="O29" s="114">
        <v>14950471.318140766</v>
      </c>
      <c r="P29" s="108">
        <v>-124558.47683925182</v>
      </c>
      <c r="Q29" s="112">
        <v>-8050253.3699999982</v>
      </c>
      <c r="S29" s="111"/>
      <c r="T29" s="111"/>
    </row>
    <row r="30" spans="2:20" hidden="1" outlineLevel="1">
      <c r="B30" s="106">
        <f>ROW()</f>
        <v>30</v>
      </c>
      <c r="C30" s="107">
        <v>42643</v>
      </c>
      <c r="D30" s="108">
        <f t="shared" si="2"/>
        <v>66451966.469999999</v>
      </c>
      <c r="E30" s="108"/>
      <c r="F30" s="108">
        <f t="shared" si="3"/>
        <v>-30211680.350000001</v>
      </c>
      <c r="G30" s="108">
        <v>23554805.610000003</v>
      </c>
      <c r="H30" s="108">
        <f>SUM(D30:G30)</f>
        <v>59795091.730000004</v>
      </c>
      <c r="I30" s="108">
        <f>I29-$I$16</f>
        <v>-37813752.908067331</v>
      </c>
      <c r="J30" s="108">
        <f t="shared" si="1"/>
        <v>21981338.821932673</v>
      </c>
      <c r="K30" s="108">
        <v>42424.08</v>
      </c>
      <c r="L30" s="108">
        <f t="shared" si="6"/>
        <v>-7693468.1499999985</v>
      </c>
      <c r="M30" s="108">
        <f>J30+L30</f>
        <v>14287870.671932675</v>
      </c>
      <c r="N30" s="110"/>
      <c r="O30" s="108">
        <f>(M18+M30+SUM(M19:M29)*2)/24</f>
        <v>14803822.652968181</v>
      </c>
      <c r="P30" s="108">
        <v>-124558.47683925182</v>
      </c>
      <c r="Q30" s="112">
        <f>(L30+L18+SUM(L19:L29)*2)/24</f>
        <v>-7971288.6979166651</v>
      </c>
      <c r="S30" s="111"/>
      <c r="T30" s="111"/>
    </row>
    <row r="31" spans="2:20" hidden="1" outlineLevel="1">
      <c r="B31" s="106">
        <f>ROW()</f>
        <v>31</v>
      </c>
      <c r="C31" s="107">
        <v>42674</v>
      </c>
      <c r="D31" s="108">
        <f t="shared" si="2"/>
        <v>66451966.469999999</v>
      </c>
      <c r="E31" s="108"/>
      <c r="F31" s="108">
        <f t="shared" si="3"/>
        <v>-30211680.350000001</v>
      </c>
      <c r="G31" s="108">
        <v>23554805.610000003</v>
      </c>
      <c r="H31" s="108">
        <f t="shared" si="0"/>
        <v>59795091.730000004</v>
      </c>
      <c r="I31" s="108">
        <f t="shared" si="5"/>
        <v>-37938311.384906583</v>
      </c>
      <c r="J31" s="108">
        <f t="shared" si="1"/>
        <v>21856780.345093422</v>
      </c>
      <c r="K31" s="108">
        <v>40363</v>
      </c>
      <c r="L31" s="108">
        <f t="shared" si="6"/>
        <v>-7653105.1499999985</v>
      </c>
      <c r="M31" s="108">
        <f t="shared" si="4"/>
        <v>14203675.195093423</v>
      </c>
      <c r="N31" s="110"/>
      <c r="O31" s="108">
        <f t="shared" ref="O31:O93" si="7">(M19+M31+SUM(M20:M30)*2)/24</f>
        <v>14706418.307795597</v>
      </c>
      <c r="P31" s="108">
        <v>-124558.47683925182</v>
      </c>
      <c r="Q31" s="112">
        <f t="shared" ref="Q31:Q91" si="8">(L31+L19+SUM(L20:L30)*2)/24</f>
        <v>-7919047.3620833308</v>
      </c>
      <c r="R31" s="116"/>
      <c r="S31" s="111"/>
      <c r="T31" s="111"/>
    </row>
    <row r="32" spans="2:20" hidden="1" outlineLevel="1">
      <c r="B32" s="106">
        <f>ROW()</f>
        <v>32</v>
      </c>
      <c r="C32" s="107">
        <v>42704</v>
      </c>
      <c r="D32" s="108">
        <f t="shared" si="2"/>
        <v>66451966.469999999</v>
      </c>
      <c r="E32" s="108"/>
      <c r="F32" s="108">
        <f t="shared" si="3"/>
        <v>-30211680.350000001</v>
      </c>
      <c r="G32" s="108">
        <v>23554805.610000003</v>
      </c>
      <c r="H32" s="108">
        <f t="shared" si="0"/>
        <v>59795091.730000004</v>
      </c>
      <c r="I32" s="108">
        <f t="shared" si="5"/>
        <v>-38062869.861745834</v>
      </c>
      <c r="J32" s="108">
        <f t="shared" si="1"/>
        <v>21732221.86825417</v>
      </c>
      <c r="K32" s="108">
        <v>41959</v>
      </c>
      <c r="L32" s="108">
        <f t="shared" si="6"/>
        <v>-7611146.1499999985</v>
      </c>
      <c r="M32" s="108">
        <f t="shared" si="4"/>
        <v>14121075.718254171</v>
      </c>
      <c r="N32" s="110"/>
      <c r="O32" s="108">
        <f t="shared" si="7"/>
        <v>14608596.184289681</v>
      </c>
      <c r="P32" s="108">
        <v>-124558.47683925182</v>
      </c>
      <c r="Q32" s="112">
        <f t="shared" si="8"/>
        <v>-7866893.1795833325</v>
      </c>
      <c r="R32" s="116"/>
      <c r="S32" s="111"/>
      <c r="T32" s="111"/>
    </row>
    <row r="33" spans="1:20" hidden="1" outlineLevel="1">
      <c r="B33" s="106">
        <f>ROW()</f>
        <v>33</v>
      </c>
      <c r="C33" s="107">
        <v>42735</v>
      </c>
      <c r="D33" s="108">
        <f t="shared" si="2"/>
        <v>66451966.469999999</v>
      </c>
      <c r="E33" s="108"/>
      <c r="F33" s="108">
        <f t="shared" si="3"/>
        <v>-30211680.350000001</v>
      </c>
      <c r="G33" s="108">
        <v>23554805.610000003</v>
      </c>
      <c r="H33" s="108">
        <f t="shared" si="0"/>
        <v>59795091.730000004</v>
      </c>
      <c r="I33" s="108">
        <f t="shared" si="5"/>
        <v>-38187428.338585086</v>
      </c>
      <c r="J33" s="108">
        <f t="shared" si="1"/>
        <v>21607663.391414918</v>
      </c>
      <c r="K33" s="108">
        <v>41848</v>
      </c>
      <c r="L33" s="108">
        <f t="shared" si="6"/>
        <v>-7569298.1499999985</v>
      </c>
      <c r="M33" s="108">
        <f t="shared" si="4"/>
        <v>14038365.241414919</v>
      </c>
      <c r="N33" s="110"/>
      <c r="O33" s="108">
        <f t="shared" si="7"/>
        <v>14520147.737033762</v>
      </c>
      <c r="P33" s="108">
        <v>-124558.47683925182</v>
      </c>
      <c r="Q33" s="112">
        <f t="shared" si="8"/>
        <v>-7820003.3162499974</v>
      </c>
      <c r="R33" s="116"/>
      <c r="S33" s="111"/>
      <c r="T33" s="111"/>
    </row>
    <row r="34" spans="1:20" hidden="1" outlineLevel="1">
      <c r="B34" s="106">
        <f>ROW()</f>
        <v>34</v>
      </c>
      <c r="C34" s="107">
        <v>42766</v>
      </c>
      <c r="D34" s="108">
        <f t="shared" si="2"/>
        <v>66451966.469999999</v>
      </c>
      <c r="E34" s="108"/>
      <c r="F34" s="108">
        <f t="shared" si="3"/>
        <v>-30211680.350000001</v>
      </c>
      <c r="G34" s="108">
        <v>23554805.610000003</v>
      </c>
      <c r="H34" s="108">
        <f t="shared" si="0"/>
        <v>59795091.730000004</v>
      </c>
      <c r="I34" s="108">
        <f t="shared" si="5"/>
        <v>-38311986.815424338</v>
      </c>
      <c r="J34" s="108">
        <f t="shared" si="1"/>
        <v>21483104.914575666</v>
      </c>
      <c r="K34" s="108">
        <v>201333</v>
      </c>
      <c r="L34" s="108">
        <f t="shared" si="6"/>
        <v>-7367965.1499999985</v>
      </c>
      <c r="M34" s="108">
        <f t="shared" si="4"/>
        <v>14115139.764575668</v>
      </c>
      <c r="N34" s="110"/>
      <c r="O34" s="108">
        <f t="shared" si="7"/>
        <v>14447518.483944513</v>
      </c>
      <c r="P34" s="108">
        <v>-124558.47683925182</v>
      </c>
      <c r="Q34" s="112">
        <f t="shared" si="8"/>
        <v>-7771632.1016666656</v>
      </c>
      <c r="R34" s="116"/>
      <c r="S34" s="111"/>
      <c r="T34" s="111"/>
    </row>
    <row r="35" spans="1:20" hidden="1" outlineLevel="1">
      <c r="B35" s="106">
        <f>ROW()</f>
        <v>35</v>
      </c>
      <c r="C35" s="115">
        <v>42794</v>
      </c>
      <c r="D35" s="108">
        <f t="shared" si="2"/>
        <v>66451966.469999999</v>
      </c>
      <c r="E35" s="108"/>
      <c r="F35" s="108">
        <f t="shared" ref="F35:F50" si="9">F34</f>
        <v>-30211680.350000001</v>
      </c>
      <c r="G35" s="108">
        <v>23554805.610000003</v>
      </c>
      <c r="H35" s="108">
        <f t="shared" si="0"/>
        <v>59795091.730000004</v>
      </c>
      <c r="I35" s="108">
        <f t="shared" si="5"/>
        <v>-38436545.29226359</v>
      </c>
      <c r="J35" s="108">
        <f t="shared" si="1"/>
        <v>21358546.437736414</v>
      </c>
      <c r="K35" s="108">
        <v>34785</v>
      </c>
      <c r="L35" s="108">
        <f t="shared" si="6"/>
        <v>-7333180.1499999985</v>
      </c>
      <c r="M35" s="108">
        <f t="shared" si="4"/>
        <v>14025366.287736416</v>
      </c>
      <c r="N35" s="110"/>
      <c r="O35" s="108">
        <f t="shared" si="7"/>
        <v>14380639.742521921</v>
      </c>
      <c r="P35" s="108">
        <v>-124558.47683925182</v>
      </c>
      <c r="Q35" s="112">
        <f t="shared" si="8"/>
        <v>-7716810.7020833306</v>
      </c>
      <c r="R35" s="116"/>
      <c r="S35" s="111"/>
      <c r="T35" s="111"/>
    </row>
    <row r="36" spans="1:20" hidden="1" outlineLevel="1">
      <c r="B36" s="106">
        <f>ROW()</f>
        <v>36</v>
      </c>
      <c r="C36" s="107">
        <v>42825</v>
      </c>
      <c r="D36" s="108">
        <f t="shared" si="2"/>
        <v>66451966.469999999</v>
      </c>
      <c r="E36" s="108"/>
      <c r="F36" s="108">
        <f t="shared" si="9"/>
        <v>-30211680.350000001</v>
      </c>
      <c r="G36" s="108">
        <v>23554805.610000003</v>
      </c>
      <c r="H36" s="108">
        <f t="shared" si="0"/>
        <v>59795091.730000004</v>
      </c>
      <c r="I36" s="108">
        <f t="shared" si="5"/>
        <v>-38561103.769102842</v>
      </c>
      <c r="J36" s="108">
        <f t="shared" si="1"/>
        <v>21233987.960897163</v>
      </c>
      <c r="K36" s="108">
        <v>37254</v>
      </c>
      <c r="L36" s="108">
        <f t="shared" si="6"/>
        <v>-7295926.1499999985</v>
      </c>
      <c r="M36" s="108">
        <f t="shared" si="4"/>
        <v>13938061.810897164</v>
      </c>
      <c r="N36" s="110"/>
      <c r="O36" s="108">
        <f t="shared" si="7"/>
        <v>14312821.965682676</v>
      </c>
      <c r="P36" s="108">
        <v>-124558.47683925182</v>
      </c>
      <c r="Q36" s="112">
        <f t="shared" si="8"/>
        <v>-7662454.9462499991</v>
      </c>
      <c r="R36" s="116"/>
      <c r="S36" s="111"/>
      <c r="T36" s="111"/>
    </row>
    <row r="37" spans="1:20" hidden="1" outlineLevel="1">
      <c r="B37" s="106">
        <f>ROW()</f>
        <v>37</v>
      </c>
      <c r="C37" s="107">
        <v>42855</v>
      </c>
      <c r="D37" s="108">
        <f t="shared" si="2"/>
        <v>66451966.469999999</v>
      </c>
      <c r="E37" s="108"/>
      <c r="F37" s="108">
        <f t="shared" si="9"/>
        <v>-30211680.350000001</v>
      </c>
      <c r="G37" s="108">
        <v>23554805.610000003</v>
      </c>
      <c r="H37" s="108">
        <f t="shared" si="0"/>
        <v>59795091.730000004</v>
      </c>
      <c r="I37" s="108">
        <f t="shared" si="5"/>
        <v>-38685662.245942093</v>
      </c>
      <c r="J37" s="108">
        <f t="shared" si="1"/>
        <v>21109429.484057911</v>
      </c>
      <c r="K37" s="108">
        <v>43537</v>
      </c>
      <c r="L37" s="108">
        <f t="shared" si="6"/>
        <v>-7252389.1499999985</v>
      </c>
      <c r="M37" s="108">
        <f t="shared" si="4"/>
        <v>13857040.334057912</v>
      </c>
      <c r="N37" s="110"/>
      <c r="O37" s="108">
        <f t="shared" si="7"/>
        <v>14244434.515926756</v>
      </c>
      <c r="P37" s="108">
        <v>-124558.47683925182</v>
      </c>
      <c r="Q37" s="112">
        <f t="shared" si="8"/>
        <v>-7608202.708333333</v>
      </c>
      <c r="R37" s="116"/>
      <c r="S37" s="111"/>
      <c r="T37" s="111"/>
    </row>
    <row r="38" spans="1:20" hidden="1" outlineLevel="1">
      <c r="B38" s="106">
        <f>ROW()</f>
        <v>38</v>
      </c>
      <c r="C38" s="107">
        <v>42886</v>
      </c>
      <c r="D38" s="108">
        <f t="shared" si="2"/>
        <v>66451966.469999999</v>
      </c>
      <c r="E38" s="108"/>
      <c r="F38" s="108">
        <f t="shared" si="9"/>
        <v>-30211680.350000001</v>
      </c>
      <c r="G38" s="108">
        <v>23554805.610000003</v>
      </c>
      <c r="H38" s="108">
        <f t="shared" si="0"/>
        <v>59795091.730000004</v>
      </c>
      <c r="I38" s="108">
        <f t="shared" si="5"/>
        <v>-38810220.722781345</v>
      </c>
      <c r="J38" s="108">
        <f t="shared" si="1"/>
        <v>20984871.007218659</v>
      </c>
      <c r="K38" s="108">
        <f t="shared" ref="K38:K44" si="10">P38*-0.35</f>
        <v>43595.466893738136</v>
      </c>
      <c r="L38" s="108">
        <f t="shared" si="6"/>
        <v>-7208793.6831062604</v>
      </c>
      <c r="M38" s="108">
        <f t="shared" si="4"/>
        <v>13776077.324112399</v>
      </c>
      <c r="N38" s="110"/>
      <c r="O38" s="108">
        <f t="shared" si="7"/>
        <v>14175727.350208076</v>
      </c>
      <c r="P38" s="108">
        <v>-124558.47683925182</v>
      </c>
      <c r="Q38" s="112">
        <f t="shared" si="8"/>
        <v>-7553782.0967960926</v>
      </c>
      <c r="R38" s="116"/>
      <c r="S38" s="111"/>
      <c r="T38" s="111"/>
    </row>
    <row r="39" spans="1:20" hidden="1" outlineLevel="1">
      <c r="B39" s="117">
        <f>ROW()</f>
        <v>39</v>
      </c>
      <c r="C39" s="118">
        <v>42916</v>
      </c>
      <c r="D39" s="109">
        <f t="shared" si="2"/>
        <v>66451966.469999999</v>
      </c>
      <c r="E39" s="109"/>
      <c r="F39" s="108">
        <f t="shared" si="9"/>
        <v>-30211680.350000001</v>
      </c>
      <c r="G39" s="108">
        <v>23554805.610000003</v>
      </c>
      <c r="H39" s="108">
        <f t="shared" si="0"/>
        <v>59795091.730000004</v>
      </c>
      <c r="I39" s="108">
        <f t="shared" si="5"/>
        <v>-38934779.199620597</v>
      </c>
      <c r="J39" s="109">
        <f t="shared" si="1"/>
        <v>20860312.530379407</v>
      </c>
      <c r="K39" s="109">
        <f t="shared" si="10"/>
        <v>43595.466893738136</v>
      </c>
      <c r="L39" s="108">
        <f t="shared" si="6"/>
        <v>-7165198.2162125222</v>
      </c>
      <c r="M39" s="109">
        <f t="shared" si="4"/>
        <v>13695114.314166885</v>
      </c>
      <c r="N39" s="110"/>
      <c r="O39" s="108">
        <f t="shared" si="7"/>
        <v>14106793.701313876</v>
      </c>
      <c r="P39" s="108">
        <v>-124558.47683925182</v>
      </c>
      <c r="Q39" s="112">
        <f t="shared" si="8"/>
        <v>-7499239.5338510415</v>
      </c>
      <c r="R39" s="116"/>
      <c r="S39" s="111"/>
      <c r="T39" s="111"/>
    </row>
    <row r="40" spans="1:20" hidden="1" outlineLevel="1">
      <c r="B40" s="117">
        <f>ROW()</f>
        <v>40</v>
      </c>
      <c r="C40" s="118">
        <v>42947</v>
      </c>
      <c r="D40" s="109">
        <f t="shared" si="2"/>
        <v>66451966.469999999</v>
      </c>
      <c r="E40" s="109"/>
      <c r="F40" s="108">
        <f t="shared" si="9"/>
        <v>-30211680.350000001</v>
      </c>
      <c r="G40" s="108">
        <v>23554805.610000003</v>
      </c>
      <c r="H40" s="108">
        <f t="shared" si="0"/>
        <v>59795091.730000004</v>
      </c>
      <c r="I40" s="108">
        <f t="shared" si="5"/>
        <v>-39059337.676459849</v>
      </c>
      <c r="J40" s="109">
        <f t="shared" si="1"/>
        <v>20735754.053540155</v>
      </c>
      <c r="K40" s="109">
        <f t="shared" si="10"/>
        <v>43595.466893738136</v>
      </c>
      <c r="L40" s="108">
        <f t="shared" si="6"/>
        <v>-7121602.7493187841</v>
      </c>
      <c r="M40" s="109">
        <f t="shared" si="4"/>
        <v>13614151.304221371</v>
      </c>
      <c r="N40" s="110"/>
      <c r="O40" s="108">
        <f t="shared" si="7"/>
        <v>14037759.428827487</v>
      </c>
      <c r="P40" s="108">
        <v>-124558.47683925182</v>
      </c>
      <c r="Q40" s="112">
        <f t="shared" si="8"/>
        <v>-7444642.7840815121</v>
      </c>
      <c r="R40" s="116"/>
      <c r="S40" s="111"/>
      <c r="T40" s="111"/>
    </row>
    <row r="41" spans="1:20" hidden="1" outlineLevel="1">
      <c r="B41" s="117">
        <f>ROW()</f>
        <v>41</v>
      </c>
      <c r="C41" s="118">
        <v>42978</v>
      </c>
      <c r="D41" s="109">
        <f t="shared" si="2"/>
        <v>66451966.469999999</v>
      </c>
      <c r="E41" s="109"/>
      <c r="F41" s="108">
        <f t="shared" si="9"/>
        <v>-30211680.350000001</v>
      </c>
      <c r="G41" s="108">
        <v>23554805.610000003</v>
      </c>
      <c r="H41" s="108">
        <f t="shared" si="0"/>
        <v>59795091.730000004</v>
      </c>
      <c r="I41" s="108">
        <f t="shared" si="5"/>
        <v>-39183896.153299101</v>
      </c>
      <c r="J41" s="109">
        <f t="shared" si="1"/>
        <v>20611195.576700903</v>
      </c>
      <c r="K41" s="109">
        <f t="shared" si="10"/>
        <v>43595.466893738136</v>
      </c>
      <c r="L41" s="108">
        <f t="shared" si="6"/>
        <v>-7078007.282425046</v>
      </c>
      <c r="M41" s="109">
        <f t="shared" si="4"/>
        <v>13533188.294275858</v>
      </c>
      <c r="N41" s="110"/>
      <c r="O41" s="108">
        <f t="shared" si="7"/>
        <v>13968488.417332241</v>
      </c>
      <c r="P41" s="108">
        <v>-124558.47683925182</v>
      </c>
      <c r="Q41" s="112">
        <f t="shared" si="8"/>
        <v>-7389918.5504041724</v>
      </c>
      <c r="R41" s="116"/>
      <c r="S41" s="111"/>
      <c r="T41" s="111"/>
    </row>
    <row r="42" spans="1:20" hidden="1" outlineLevel="1">
      <c r="B42" s="117">
        <f>ROW()</f>
        <v>42</v>
      </c>
      <c r="C42" s="118">
        <v>43008</v>
      </c>
      <c r="D42" s="109">
        <f t="shared" si="2"/>
        <v>66451966.469999999</v>
      </c>
      <c r="E42" s="109"/>
      <c r="F42" s="108">
        <f t="shared" si="9"/>
        <v>-30211680.350000001</v>
      </c>
      <c r="G42" s="108">
        <v>23554805.610000003</v>
      </c>
      <c r="H42" s="108">
        <f t="shared" si="0"/>
        <v>59795091.730000004</v>
      </c>
      <c r="I42" s="108">
        <f t="shared" si="5"/>
        <v>-39308454.630138353</v>
      </c>
      <c r="J42" s="109">
        <f t="shared" si="1"/>
        <v>20486637.099861652</v>
      </c>
      <c r="K42" s="109">
        <f t="shared" si="10"/>
        <v>43595.466893738136</v>
      </c>
      <c r="L42" s="108">
        <f t="shared" si="6"/>
        <v>-7034411.8155313078</v>
      </c>
      <c r="M42" s="109">
        <f t="shared" si="4"/>
        <v>13452225.284330344</v>
      </c>
      <c r="N42" s="110"/>
      <c r="O42" s="108">
        <f t="shared" si="7"/>
        <v>13898941.963911474</v>
      </c>
      <c r="P42" s="108">
        <v>-124558.47683925182</v>
      </c>
      <c r="Q42" s="112">
        <f t="shared" si="8"/>
        <v>-7335045.9969856879</v>
      </c>
      <c r="R42" s="116"/>
      <c r="S42" s="111"/>
      <c r="T42" s="111"/>
    </row>
    <row r="43" spans="1:20" hidden="1" outlineLevel="1">
      <c r="A43" s="113"/>
      <c r="B43" s="106">
        <f>ROW()</f>
        <v>43</v>
      </c>
      <c r="C43" s="107">
        <v>43039</v>
      </c>
      <c r="D43" s="108">
        <f t="shared" si="2"/>
        <v>66451966.469999999</v>
      </c>
      <c r="E43" s="108"/>
      <c r="F43" s="108">
        <f t="shared" si="9"/>
        <v>-30211680.350000001</v>
      </c>
      <c r="G43" s="108">
        <v>23554805.610000003</v>
      </c>
      <c r="H43" s="108">
        <f t="shared" si="0"/>
        <v>59795091.730000004</v>
      </c>
      <c r="I43" s="108">
        <f t="shared" si="5"/>
        <v>-39433013.106977604</v>
      </c>
      <c r="J43" s="109">
        <f t="shared" si="1"/>
        <v>20362078.6230224</v>
      </c>
      <c r="K43" s="109">
        <f t="shared" si="10"/>
        <v>43595.466893738136</v>
      </c>
      <c r="L43" s="108">
        <f t="shared" si="6"/>
        <v>-6990816.3486375697</v>
      </c>
      <c r="M43" s="109">
        <f t="shared" si="4"/>
        <v>13371262.27438483</v>
      </c>
      <c r="N43" s="110"/>
      <c r="O43" s="108">
        <f t="shared" si="7"/>
        <v>13829439.534398519</v>
      </c>
      <c r="P43" s="108">
        <v>-124558.47683925182</v>
      </c>
      <c r="Q43" s="112">
        <f t="shared" si="8"/>
        <v>-7279989.9496593922</v>
      </c>
      <c r="R43" s="116"/>
      <c r="S43" s="111"/>
      <c r="T43" s="111"/>
    </row>
    <row r="44" spans="1:20" hidden="1" outlineLevel="1">
      <c r="A44" s="119" t="s">
        <v>85</v>
      </c>
      <c r="B44" s="106">
        <f>ROW()</f>
        <v>44</v>
      </c>
      <c r="C44" s="107">
        <v>43069</v>
      </c>
      <c r="D44" s="108">
        <f t="shared" si="2"/>
        <v>66451966.469999999</v>
      </c>
      <c r="E44" s="108"/>
      <c r="F44" s="108">
        <f t="shared" si="9"/>
        <v>-30211680.350000001</v>
      </c>
      <c r="G44" s="108">
        <v>23554805.610000003</v>
      </c>
      <c r="H44" s="108">
        <f t="shared" si="0"/>
        <v>59795091.730000004</v>
      </c>
      <c r="I44" s="108">
        <f t="shared" si="5"/>
        <v>-39557571.583816856</v>
      </c>
      <c r="J44" s="109">
        <f t="shared" si="1"/>
        <v>20237520.146183148</v>
      </c>
      <c r="K44" s="109">
        <f t="shared" si="10"/>
        <v>43595.466893738136</v>
      </c>
      <c r="L44" s="108">
        <f t="shared" si="6"/>
        <v>-6947220.8817438316</v>
      </c>
      <c r="M44" s="109">
        <f t="shared" si="4"/>
        <v>13290299.264439316</v>
      </c>
      <c r="N44" s="110"/>
      <c r="O44" s="108">
        <f t="shared" si="7"/>
        <v>13760139.97712671</v>
      </c>
      <c r="P44" s="108">
        <v>-124558.47683925182</v>
      </c>
      <c r="Q44" s="112">
        <f t="shared" si="8"/>
        <v>-7224731.0300919488</v>
      </c>
      <c r="R44" s="116"/>
      <c r="S44" s="111"/>
      <c r="T44" s="111"/>
    </row>
    <row r="45" spans="1:20" hidden="1" outlineLevel="1">
      <c r="A45" s="120" t="s">
        <v>86</v>
      </c>
      <c r="B45" s="106">
        <f>ROW()</f>
        <v>45</v>
      </c>
      <c r="C45" s="107">
        <v>43100</v>
      </c>
      <c r="D45" s="108">
        <v>66406534.449999996</v>
      </c>
      <c r="E45" s="121" t="s">
        <v>87</v>
      </c>
      <c r="F45" s="108">
        <f t="shared" si="9"/>
        <v>-30211680.350000001</v>
      </c>
      <c r="G45" s="108">
        <v>23554805.610000003</v>
      </c>
      <c r="H45" s="108">
        <f t="shared" si="0"/>
        <v>59749659.709999993</v>
      </c>
      <c r="I45" s="108">
        <f>I44-$I$16</f>
        <v>-39682130.060656108</v>
      </c>
      <c r="J45" s="109">
        <f t="shared" si="1"/>
        <v>20067529.649343885</v>
      </c>
      <c r="K45" s="109">
        <v>121661</v>
      </c>
      <c r="L45" s="108">
        <f>L44+K45</f>
        <v>-6825559.8817438316</v>
      </c>
      <c r="M45" s="109">
        <f t="shared" si="4"/>
        <v>13241969.767600054</v>
      </c>
      <c r="N45" s="110"/>
      <c r="O45" s="108">
        <f t="shared" si="7"/>
        <v>13692341.146808803</v>
      </c>
      <c r="P45" s="108">
        <v>-124558.47683925182</v>
      </c>
      <c r="Q45" s="112">
        <f t="shared" si="8"/>
        <v>-7166078.3827372687</v>
      </c>
      <c r="R45" s="116"/>
      <c r="S45" s="111"/>
      <c r="T45" s="111"/>
    </row>
    <row r="46" spans="1:20" collapsed="1">
      <c r="B46" s="106">
        <f>ROW()</f>
        <v>46</v>
      </c>
      <c r="C46" s="107">
        <v>43131</v>
      </c>
      <c r="D46" s="108">
        <f t="shared" si="2"/>
        <v>66406534.449999996</v>
      </c>
      <c r="E46" s="108"/>
      <c r="F46" s="108">
        <f t="shared" si="9"/>
        <v>-30211680.350000001</v>
      </c>
      <c r="G46" s="108">
        <v>23554805.610000003</v>
      </c>
      <c r="H46" s="108">
        <f t="shared" si="0"/>
        <v>59749659.709999993</v>
      </c>
      <c r="I46" s="108">
        <f>I45+P46</f>
        <v>-40239561.439804547</v>
      </c>
      <c r="J46" s="108">
        <f>SUM(H46:I46)</f>
        <v>19510098.270195447</v>
      </c>
      <c r="K46" s="108">
        <v>113759</v>
      </c>
      <c r="L46" s="108">
        <f>L45+K46</f>
        <v>-6711800.8817438316</v>
      </c>
      <c r="M46" s="108">
        <f t="shared" si="4"/>
        <v>12798297.388451615</v>
      </c>
      <c r="N46" s="110"/>
      <c r="O46" s="108">
        <f t="shared" si="7"/>
        <v>13604289.569728017</v>
      </c>
      <c r="P46" s="108">
        <f>-J45/36</f>
        <v>-557431.37914844125</v>
      </c>
      <c r="Q46" s="112">
        <f t="shared" si="8"/>
        <v>-7107749.1103825876</v>
      </c>
      <c r="R46" s="113"/>
      <c r="S46" s="111"/>
      <c r="T46" s="111"/>
    </row>
    <row r="47" spans="1:20">
      <c r="B47" s="106">
        <f>ROW()</f>
        <v>47</v>
      </c>
      <c r="C47" s="115">
        <v>43159</v>
      </c>
      <c r="D47" s="108">
        <f t="shared" si="2"/>
        <v>66406534.449999996</v>
      </c>
      <c r="E47" s="108"/>
      <c r="F47" s="108">
        <f t="shared" si="9"/>
        <v>-30211680.350000001</v>
      </c>
      <c r="G47" s="108">
        <v>23554805.610000003</v>
      </c>
      <c r="H47" s="108">
        <f t="shared" si="0"/>
        <v>59749659.709999993</v>
      </c>
      <c r="I47" s="108">
        <f t="shared" ref="I47:I81" si="11">I46+P47</f>
        <v>-40796992.818952985</v>
      </c>
      <c r="J47" s="108">
        <f t="shared" si="1"/>
        <v>18952666.891047008</v>
      </c>
      <c r="K47" s="108">
        <f>+K46</f>
        <v>113759</v>
      </c>
      <c r="L47" s="108">
        <f t="shared" si="6"/>
        <v>-6598041.8817438316</v>
      </c>
      <c r="M47" s="108">
        <f t="shared" si="4"/>
        <v>12354625.009303177</v>
      </c>
      <c r="N47" s="110"/>
      <c r="O47" s="108">
        <f t="shared" si="7"/>
        <v>13479806.917454794</v>
      </c>
      <c r="P47" s="108">
        <f>P46</f>
        <v>-557431.37914844125</v>
      </c>
      <c r="Q47" s="112">
        <f t="shared" si="8"/>
        <v>-7049778.1713612415</v>
      </c>
      <c r="R47" s="113"/>
      <c r="S47" s="111"/>
      <c r="T47" s="111"/>
    </row>
    <row r="48" spans="1:20">
      <c r="B48" s="106">
        <f>ROW()</f>
        <v>48</v>
      </c>
      <c r="C48" s="107">
        <v>43190</v>
      </c>
      <c r="D48" s="108">
        <f t="shared" si="2"/>
        <v>66406534.449999996</v>
      </c>
      <c r="E48" s="108"/>
      <c r="F48" s="108">
        <f t="shared" si="9"/>
        <v>-30211680.350000001</v>
      </c>
      <c r="G48" s="108">
        <v>23554805.610000003</v>
      </c>
      <c r="H48" s="108">
        <f t="shared" si="0"/>
        <v>59749659.709999993</v>
      </c>
      <c r="I48" s="108">
        <f t="shared" si="11"/>
        <v>-41354424.198101424</v>
      </c>
      <c r="J48" s="108">
        <f t="shared" si="1"/>
        <v>18395235.51189857</v>
      </c>
      <c r="K48" s="108">
        <f t="shared" ref="K48:K52" si="12">+K47</f>
        <v>113759</v>
      </c>
      <c r="L48" s="108">
        <f t="shared" si="6"/>
        <v>-6484282.8817438316</v>
      </c>
      <c r="M48" s="108">
        <f t="shared" si="4"/>
        <v>11910952.630154738</v>
      </c>
      <c r="N48" s="110"/>
      <c r="O48" s="108">
        <f t="shared" si="7"/>
        <v>13325729.814989142</v>
      </c>
      <c r="P48" s="108">
        <f t="shared" ref="P48:P81" si="13">P47</f>
        <v>-557431.37914844125</v>
      </c>
      <c r="Q48" s="112">
        <f t="shared" si="8"/>
        <v>-6985328.9406732284</v>
      </c>
      <c r="R48" s="113"/>
      <c r="S48" s="111"/>
      <c r="T48" s="111"/>
    </row>
    <row r="49" spans="2:20">
      <c r="B49" s="106">
        <f>ROW()</f>
        <v>49</v>
      </c>
      <c r="C49" s="107">
        <v>43220</v>
      </c>
      <c r="D49" s="108">
        <f t="shared" si="2"/>
        <v>66406534.449999996</v>
      </c>
      <c r="E49" s="108"/>
      <c r="F49" s="108">
        <f t="shared" si="9"/>
        <v>-30211680.350000001</v>
      </c>
      <c r="G49" s="108">
        <v>23554805.610000003</v>
      </c>
      <c r="H49" s="108">
        <f t="shared" si="0"/>
        <v>59749659.709999993</v>
      </c>
      <c r="I49" s="108">
        <f t="shared" si="11"/>
        <v>-41911855.577249862</v>
      </c>
      <c r="J49" s="108">
        <f t="shared" si="1"/>
        <v>17837804.132750131</v>
      </c>
      <c r="K49" s="108">
        <f t="shared" si="12"/>
        <v>113759</v>
      </c>
      <c r="L49" s="108">
        <f t="shared" si="6"/>
        <v>-6370523.8817438316</v>
      </c>
      <c r="M49" s="108">
        <f t="shared" si="4"/>
        <v>11467280.2510063</v>
      </c>
      <c r="N49" s="110"/>
      <c r="O49" s="108">
        <f t="shared" si="7"/>
        <v>13141693.595664391</v>
      </c>
      <c r="P49" s="108">
        <f t="shared" si="13"/>
        <v>-557431.37914844125</v>
      </c>
      <c r="Q49" s="112">
        <f t="shared" si="8"/>
        <v>-6914766.0849852143</v>
      </c>
      <c r="R49" s="113"/>
      <c r="S49" s="111"/>
      <c r="T49" s="111"/>
    </row>
    <row r="50" spans="2:20">
      <c r="B50" s="106">
        <f>ROW()</f>
        <v>50</v>
      </c>
      <c r="C50" s="107">
        <v>43251</v>
      </c>
      <c r="D50" s="108">
        <f t="shared" si="2"/>
        <v>66406534.449999996</v>
      </c>
      <c r="E50" s="108"/>
      <c r="F50" s="108">
        <f t="shared" si="9"/>
        <v>-30211680.350000001</v>
      </c>
      <c r="G50" s="108">
        <v>23554805.610000003</v>
      </c>
      <c r="H50" s="108">
        <f t="shared" si="0"/>
        <v>59749659.709999993</v>
      </c>
      <c r="I50" s="108">
        <f t="shared" si="11"/>
        <v>-42469286.956398301</v>
      </c>
      <c r="J50" s="108">
        <f t="shared" si="1"/>
        <v>17280372.753601693</v>
      </c>
      <c r="K50" s="108">
        <f t="shared" si="12"/>
        <v>113759</v>
      </c>
      <c r="L50" s="108">
        <f t="shared" si="6"/>
        <v>-6256764.8817438316</v>
      </c>
      <c r="M50" s="108">
        <f t="shared" si="4"/>
        <v>11023607.871857861</v>
      </c>
      <c r="N50" s="110"/>
      <c r="O50" s="108">
        <f t="shared" si="7"/>
        <v>12927434.031693302</v>
      </c>
      <c r="P50" s="108">
        <f t="shared" si="13"/>
        <v>-557431.37914844125</v>
      </c>
      <c r="Q50" s="112">
        <f t="shared" si="8"/>
        <v>-6838353.8320844397</v>
      </c>
      <c r="R50" s="113"/>
      <c r="S50" s="111"/>
      <c r="T50" s="111"/>
    </row>
    <row r="51" spans="2:20">
      <c r="B51" s="106">
        <f>ROW()</f>
        <v>51</v>
      </c>
      <c r="C51" s="107">
        <v>43281</v>
      </c>
      <c r="D51" s="108">
        <f t="shared" si="2"/>
        <v>66406534.449999996</v>
      </c>
      <c r="E51" s="108"/>
      <c r="F51" s="108">
        <f t="shared" ref="F51:F66" si="14">F50</f>
        <v>-30211680.350000001</v>
      </c>
      <c r="G51" s="108">
        <v>23554805.610000003</v>
      </c>
      <c r="H51" s="108">
        <f t="shared" si="0"/>
        <v>59749659.709999993</v>
      </c>
      <c r="I51" s="108">
        <f t="shared" si="11"/>
        <v>-43026718.335546739</v>
      </c>
      <c r="J51" s="108">
        <f t="shared" si="1"/>
        <v>16722941.374453254</v>
      </c>
      <c r="K51" s="108">
        <f t="shared" si="12"/>
        <v>113759</v>
      </c>
      <c r="L51" s="108">
        <f t="shared" si="6"/>
        <v>-6143005.8817438316</v>
      </c>
      <c r="M51" s="108">
        <f t="shared" si="4"/>
        <v>10579935.492709422</v>
      </c>
      <c r="N51" s="110"/>
      <c r="O51" s="108">
        <f t="shared" si="7"/>
        <v>12682948.686955303</v>
      </c>
      <c r="P51" s="108">
        <f t="shared" si="13"/>
        <v>-557431.37914844125</v>
      </c>
      <c r="Q51" s="112">
        <f t="shared" si="8"/>
        <v>-6756094.6180914761</v>
      </c>
      <c r="R51" s="113"/>
      <c r="S51" s="111"/>
      <c r="T51" s="111"/>
    </row>
    <row r="52" spans="2:20">
      <c r="B52" s="106">
        <f>ROW()</f>
        <v>52</v>
      </c>
      <c r="C52" s="107">
        <v>43312</v>
      </c>
      <c r="D52" s="108">
        <f t="shared" si="2"/>
        <v>66406534.449999996</v>
      </c>
      <c r="E52" s="108"/>
      <c r="F52" s="108">
        <f t="shared" si="14"/>
        <v>-30211680.350000001</v>
      </c>
      <c r="G52" s="108">
        <v>23554805.610000003</v>
      </c>
      <c r="H52" s="108">
        <f t="shared" si="0"/>
        <v>59749659.709999993</v>
      </c>
      <c r="I52" s="108">
        <f t="shared" si="11"/>
        <v>-43584149.714695178</v>
      </c>
      <c r="J52" s="108">
        <f t="shared" si="1"/>
        <v>16165509.995304815</v>
      </c>
      <c r="K52" s="108">
        <f t="shared" si="12"/>
        <v>113759</v>
      </c>
      <c r="L52" s="108">
        <f t="shared" si="6"/>
        <v>-6029246.8817438316</v>
      </c>
      <c r="M52" s="108">
        <f t="shared" si="4"/>
        <v>10136263.113560984</v>
      </c>
      <c r="N52" s="110"/>
      <c r="O52" s="108">
        <f t="shared" si="7"/>
        <v>12408237.561450392</v>
      </c>
      <c r="P52" s="108">
        <f t="shared" si="13"/>
        <v>-557431.37914844125</v>
      </c>
      <c r="Q52" s="112">
        <f t="shared" si="8"/>
        <v>-6667988.4430063255</v>
      </c>
      <c r="R52" s="113"/>
      <c r="S52" s="111"/>
      <c r="T52" s="111"/>
    </row>
    <row r="53" spans="2:20">
      <c r="B53" s="106">
        <f>ROW()</f>
        <v>53</v>
      </c>
      <c r="C53" s="107">
        <v>43343</v>
      </c>
      <c r="D53" s="108">
        <f t="shared" si="2"/>
        <v>66406534.449999996</v>
      </c>
      <c r="E53" s="108"/>
      <c r="F53" s="108">
        <f t="shared" si="14"/>
        <v>-30211680.350000001</v>
      </c>
      <c r="G53" s="108">
        <v>23554805.610000003</v>
      </c>
      <c r="H53" s="108">
        <f t="shared" si="0"/>
        <v>59749659.709999993</v>
      </c>
      <c r="I53" s="108">
        <f t="shared" si="11"/>
        <v>-44141581.093843617</v>
      </c>
      <c r="J53" s="108">
        <f t="shared" si="1"/>
        <v>15608078.616156377</v>
      </c>
      <c r="K53" s="108">
        <v>120265</v>
      </c>
      <c r="L53" s="108">
        <f t="shared" si="6"/>
        <v>-5908981.8817438316</v>
      </c>
      <c r="M53" s="108">
        <f t="shared" si="4"/>
        <v>9699096.7344125453</v>
      </c>
      <c r="N53" s="110"/>
      <c r="O53" s="108">
        <f t="shared" si="7"/>
        <v>12103571.738511905</v>
      </c>
      <c r="P53" s="108">
        <f t="shared" si="13"/>
        <v>-557431.37914844125</v>
      </c>
      <c r="Q53" s="112">
        <f t="shared" si="8"/>
        <v>-6573764.2234956501</v>
      </c>
      <c r="R53" s="113"/>
      <c r="S53" s="111"/>
      <c r="T53" s="111"/>
    </row>
    <row r="54" spans="2:20">
      <c r="B54" s="106">
        <f>ROW()</f>
        <v>54</v>
      </c>
      <c r="C54" s="107">
        <v>43373</v>
      </c>
      <c r="D54" s="108">
        <f t="shared" si="2"/>
        <v>66406534.449999996</v>
      </c>
      <c r="E54" s="108"/>
      <c r="F54" s="108">
        <f t="shared" si="14"/>
        <v>-30211680.350000001</v>
      </c>
      <c r="G54" s="108">
        <v>23554805.610000003</v>
      </c>
      <c r="H54" s="108">
        <f t="shared" si="0"/>
        <v>59749659.709999993</v>
      </c>
      <c r="I54" s="108">
        <f t="shared" si="11"/>
        <v>-44699012.472992055</v>
      </c>
      <c r="J54" s="108">
        <f t="shared" si="1"/>
        <v>15050647.237007938</v>
      </c>
      <c r="K54" s="108">
        <v>113759</v>
      </c>
      <c r="L54" s="108">
        <f t="shared" si="6"/>
        <v>-5795222.8817438316</v>
      </c>
      <c r="M54" s="108">
        <f t="shared" si="4"/>
        <v>9255424.3552641068</v>
      </c>
      <c r="N54" s="110"/>
      <c r="O54" s="108">
        <f t="shared" si="7"/>
        <v>11768951.218139842</v>
      </c>
      <c r="P54" s="108">
        <f t="shared" si="13"/>
        <v>-557431.37914844125</v>
      </c>
      <c r="Q54" s="112">
        <f t="shared" si="8"/>
        <v>-6473421.9595594555</v>
      </c>
      <c r="R54" s="113"/>
      <c r="S54" s="111"/>
      <c r="T54" s="111"/>
    </row>
    <row r="55" spans="2:20">
      <c r="B55" s="106">
        <f>ROW()</f>
        <v>55</v>
      </c>
      <c r="C55" s="107">
        <v>43404</v>
      </c>
      <c r="D55" s="108">
        <f t="shared" si="2"/>
        <v>66406534.449999996</v>
      </c>
      <c r="E55" s="108"/>
      <c r="F55" s="108">
        <f t="shared" si="14"/>
        <v>-30211680.350000001</v>
      </c>
      <c r="G55" s="108">
        <v>23554805.610000003</v>
      </c>
      <c r="H55" s="108">
        <f t="shared" si="0"/>
        <v>59749659.709999993</v>
      </c>
      <c r="I55" s="108">
        <f t="shared" si="11"/>
        <v>-45256443.852140494</v>
      </c>
      <c r="J55" s="108">
        <f t="shared" si="1"/>
        <v>14493215.8578595</v>
      </c>
      <c r="K55" s="108">
        <f>+K54</f>
        <v>113759</v>
      </c>
      <c r="L55" s="108">
        <f t="shared" si="6"/>
        <v>-5681463.8817438316</v>
      </c>
      <c r="M55" s="108">
        <f t="shared" si="4"/>
        <v>8811751.9761156682</v>
      </c>
      <c r="N55" s="110"/>
      <c r="O55" s="108">
        <f t="shared" si="7"/>
        <v>11404104.917000866</v>
      </c>
      <c r="P55" s="108">
        <f t="shared" si="13"/>
        <v>-557431.37914844125</v>
      </c>
      <c r="Q55" s="112">
        <f t="shared" si="8"/>
        <v>-6367232.734531071</v>
      </c>
      <c r="R55" s="113"/>
      <c r="S55" s="111"/>
      <c r="T55" s="111"/>
    </row>
    <row r="56" spans="2:20">
      <c r="B56" s="106">
        <f>ROW()</f>
        <v>56</v>
      </c>
      <c r="C56" s="107">
        <v>43434</v>
      </c>
      <c r="D56" s="108">
        <f t="shared" si="2"/>
        <v>66406534.449999996</v>
      </c>
      <c r="E56" s="108"/>
      <c r="F56" s="108">
        <f t="shared" si="14"/>
        <v>-30211680.350000001</v>
      </c>
      <c r="G56" s="108">
        <v>23554805.610000003</v>
      </c>
      <c r="H56" s="108">
        <f t="shared" si="0"/>
        <v>59749659.709999993</v>
      </c>
      <c r="I56" s="108">
        <f t="shared" si="11"/>
        <v>-45813875.231288932</v>
      </c>
      <c r="J56" s="108">
        <f t="shared" si="1"/>
        <v>13935784.478711061</v>
      </c>
      <c r="K56" s="108">
        <f>+K55</f>
        <v>113759</v>
      </c>
      <c r="L56" s="108">
        <f t="shared" si="6"/>
        <v>-5567704.8817438316</v>
      </c>
      <c r="M56" s="108">
        <f t="shared" si="4"/>
        <v>8368079.5969672296</v>
      </c>
      <c r="N56" s="110"/>
      <c r="O56" s="108">
        <f t="shared" si="7"/>
        <v>11009032.835094981</v>
      </c>
      <c r="P56" s="108">
        <f t="shared" si="13"/>
        <v>-557431.37914844125</v>
      </c>
      <c r="Q56" s="112">
        <f t="shared" si="8"/>
        <v>-6255196.5484104985</v>
      </c>
      <c r="R56" s="113"/>
      <c r="S56" s="111"/>
      <c r="T56" s="111"/>
    </row>
    <row r="57" spans="2:20" s="113" customFormat="1">
      <c r="B57" s="106">
        <f>ROW()</f>
        <v>57</v>
      </c>
      <c r="C57" s="107">
        <v>43465</v>
      </c>
      <c r="D57" s="108">
        <f t="shared" si="2"/>
        <v>66406534.449999996</v>
      </c>
      <c r="E57" s="108"/>
      <c r="F57" s="108">
        <f t="shared" si="14"/>
        <v>-30211680.350000001</v>
      </c>
      <c r="G57" s="108">
        <v>23554805.610000003</v>
      </c>
      <c r="H57" s="108">
        <f t="shared" si="0"/>
        <v>59749659.709999993</v>
      </c>
      <c r="I57" s="108">
        <f t="shared" si="11"/>
        <v>-46371306.610437371</v>
      </c>
      <c r="J57" s="108">
        <f t="shared" si="1"/>
        <v>13378353.099562623</v>
      </c>
      <c r="K57" s="108">
        <v>114689</v>
      </c>
      <c r="L57" s="108">
        <f t="shared" si="6"/>
        <v>-5453015.8817438316</v>
      </c>
      <c r="M57" s="108">
        <f t="shared" si="4"/>
        <v>7925337.217818791</v>
      </c>
      <c r="N57" s="110"/>
      <c r="O57" s="108">
        <f t="shared" si="7"/>
        <v>10582413.992709426</v>
      </c>
      <c r="P57" s="108">
        <f t="shared" si="13"/>
        <v>-557431.37914844125</v>
      </c>
      <c r="Q57" s="112">
        <f t="shared" si="8"/>
        <v>-6140527.3817438325</v>
      </c>
      <c r="S57" s="114"/>
      <c r="T57" s="114"/>
    </row>
    <row r="58" spans="2:20">
      <c r="B58" s="106">
        <f>ROW()</f>
        <v>58</v>
      </c>
      <c r="C58" s="107">
        <v>43496</v>
      </c>
      <c r="D58" s="108">
        <f t="shared" si="2"/>
        <v>66406534.449999996</v>
      </c>
      <c r="E58" s="108"/>
      <c r="F58" s="108">
        <f t="shared" si="14"/>
        <v>-30211680.350000001</v>
      </c>
      <c r="G58" s="108">
        <v>23554805.610000003</v>
      </c>
      <c r="H58" s="108">
        <f t="shared" si="0"/>
        <v>59749659.709999993</v>
      </c>
      <c r="I58" s="108">
        <f t="shared" si="11"/>
        <v>-46928737.989585809</v>
      </c>
      <c r="J58" s="108">
        <f t="shared" si="1"/>
        <v>12820921.720414184</v>
      </c>
      <c r="K58" s="108">
        <v>118234</v>
      </c>
      <c r="L58" s="108">
        <f t="shared" si="6"/>
        <v>-5334781.8817438316</v>
      </c>
      <c r="M58" s="108">
        <f t="shared" si="4"/>
        <v>7486139.8386703525</v>
      </c>
      <c r="N58" s="110"/>
      <c r="O58" s="108">
        <f t="shared" si="7"/>
        <v>10139547.738560988</v>
      </c>
      <c r="P58" s="108">
        <f t="shared" si="13"/>
        <v>-557431.37914844125</v>
      </c>
      <c r="Q58" s="112">
        <f t="shared" si="8"/>
        <v>-6025962.2567438325</v>
      </c>
      <c r="R58" s="113"/>
      <c r="S58" s="111"/>
      <c r="T58" s="111"/>
    </row>
    <row r="59" spans="2:20">
      <c r="B59" s="117">
        <f>ROW()</f>
        <v>59</v>
      </c>
      <c r="C59" s="122">
        <v>43524</v>
      </c>
      <c r="D59" s="109">
        <f t="shared" si="2"/>
        <v>66406534.449999996</v>
      </c>
      <c r="E59" s="109"/>
      <c r="F59" s="108">
        <f t="shared" si="14"/>
        <v>-30211680.350000001</v>
      </c>
      <c r="G59" s="108">
        <v>23554805.610000003</v>
      </c>
      <c r="H59" s="108">
        <f t="shared" si="0"/>
        <v>59749659.709999993</v>
      </c>
      <c r="I59" s="108">
        <f t="shared" si="11"/>
        <v>-47486169.368734248</v>
      </c>
      <c r="J59" s="109">
        <f t="shared" si="1"/>
        <v>12263490.341265745</v>
      </c>
      <c r="K59" s="109">
        <v>114689</v>
      </c>
      <c r="L59" s="108">
        <f t="shared" si="6"/>
        <v>-5220092.8817438316</v>
      </c>
      <c r="M59" s="109">
        <f t="shared" si="4"/>
        <v>7043397.4595219139</v>
      </c>
      <c r="N59" s="110"/>
      <c r="O59" s="108">
        <f t="shared" si="7"/>
        <v>9696906.6927458812</v>
      </c>
      <c r="P59" s="108">
        <f t="shared" si="13"/>
        <v>-557431.37914844125</v>
      </c>
      <c r="Q59" s="112">
        <f t="shared" si="8"/>
        <v>-5911171.9234104985</v>
      </c>
      <c r="S59" s="111"/>
      <c r="T59" s="111"/>
    </row>
    <row r="60" spans="2:20">
      <c r="B60" s="117">
        <f>ROW()</f>
        <v>60</v>
      </c>
      <c r="C60" s="118">
        <v>43555</v>
      </c>
      <c r="D60" s="109">
        <f t="shared" si="2"/>
        <v>66406534.449999996</v>
      </c>
      <c r="E60" s="109"/>
      <c r="F60" s="108">
        <f t="shared" si="14"/>
        <v>-30211680.350000001</v>
      </c>
      <c r="G60" s="108">
        <v>23554805.610000003</v>
      </c>
      <c r="H60" s="108">
        <f t="shared" si="0"/>
        <v>59749659.709999993</v>
      </c>
      <c r="I60" s="108">
        <f t="shared" si="11"/>
        <v>-48043600.747882687</v>
      </c>
      <c r="J60" s="109">
        <f t="shared" si="1"/>
        <v>11706058.962117307</v>
      </c>
      <c r="K60" s="109">
        <f>+K59</f>
        <v>114689</v>
      </c>
      <c r="L60" s="108">
        <f t="shared" si="6"/>
        <v>-5105403.8817438316</v>
      </c>
      <c r="M60" s="109">
        <f t="shared" si="4"/>
        <v>6600655.0803734753</v>
      </c>
      <c r="N60" s="110"/>
      <c r="O60" s="108">
        <f t="shared" si="7"/>
        <v>9254343.1469307747</v>
      </c>
      <c r="P60" s="108">
        <f t="shared" si="13"/>
        <v>-557431.37914844125</v>
      </c>
      <c r="Q60" s="112">
        <f t="shared" si="8"/>
        <v>-5796304.0900771655</v>
      </c>
      <c r="S60" s="111"/>
      <c r="T60" s="111"/>
    </row>
    <row r="61" spans="2:20">
      <c r="B61" s="117">
        <f>ROW()</f>
        <v>61</v>
      </c>
      <c r="C61" s="118">
        <v>43585</v>
      </c>
      <c r="D61" s="109">
        <f t="shared" si="2"/>
        <v>66406534.449999996</v>
      </c>
      <c r="E61" s="109"/>
      <c r="F61" s="108">
        <f t="shared" si="14"/>
        <v>-30211680.350000001</v>
      </c>
      <c r="G61" s="108">
        <v>23554805.610000003</v>
      </c>
      <c r="H61" s="108">
        <f t="shared" si="0"/>
        <v>59749659.709999993</v>
      </c>
      <c r="I61" s="108">
        <f t="shared" si="11"/>
        <v>-48601032.127031125</v>
      </c>
      <c r="J61" s="109">
        <f t="shared" si="1"/>
        <v>11148627.582968868</v>
      </c>
      <c r="K61" s="109">
        <f t="shared" ref="K61:K80" si="15">+K60</f>
        <v>114689</v>
      </c>
      <c r="L61" s="108">
        <f t="shared" si="6"/>
        <v>-4990714.8817438316</v>
      </c>
      <c r="M61" s="109">
        <f t="shared" si="4"/>
        <v>6157912.7012250368</v>
      </c>
      <c r="N61" s="110"/>
      <c r="O61" s="108">
        <f t="shared" si="7"/>
        <v>8811857.1011156701</v>
      </c>
      <c r="P61" s="108">
        <f t="shared" si="13"/>
        <v>-557431.37914844125</v>
      </c>
      <c r="Q61" s="112">
        <f t="shared" si="8"/>
        <v>-5681358.7567438325</v>
      </c>
      <c r="S61" s="111"/>
      <c r="T61" s="111"/>
    </row>
    <row r="62" spans="2:20">
      <c r="B62" s="117">
        <f>ROW()</f>
        <v>62</v>
      </c>
      <c r="C62" s="118">
        <v>43616</v>
      </c>
      <c r="D62" s="109">
        <f t="shared" si="2"/>
        <v>66406534.449999996</v>
      </c>
      <c r="E62" s="109"/>
      <c r="F62" s="108">
        <f t="shared" si="14"/>
        <v>-30211680.350000001</v>
      </c>
      <c r="G62" s="108">
        <v>23554805.610000003</v>
      </c>
      <c r="H62" s="108">
        <f t="shared" si="0"/>
        <v>59749659.709999993</v>
      </c>
      <c r="I62" s="108">
        <f t="shared" si="11"/>
        <v>-49158463.506179564</v>
      </c>
      <c r="J62" s="109">
        <f t="shared" si="1"/>
        <v>10591196.20382043</v>
      </c>
      <c r="K62" s="109">
        <f t="shared" si="15"/>
        <v>114689</v>
      </c>
      <c r="L62" s="108">
        <f t="shared" si="6"/>
        <v>-4876025.8817438316</v>
      </c>
      <c r="M62" s="109">
        <f t="shared" si="4"/>
        <v>5715170.3220765982</v>
      </c>
      <c r="N62" s="110"/>
      <c r="O62" s="108">
        <f t="shared" si="7"/>
        <v>8369448.5553005645</v>
      </c>
      <c r="P62" s="108">
        <f t="shared" si="13"/>
        <v>-557431.37914844125</v>
      </c>
      <c r="Q62" s="112">
        <f t="shared" si="8"/>
        <v>-5566335.9234104995</v>
      </c>
      <c r="S62" s="111"/>
      <c r="T62" s="111"/>
    </row>
    <row r="63" spans="2:20">
      <c r="B63" s="117">
        <f>ROW()</f>
        <v>63</v>
      </c>
      <c r="C63" s="118">
        <v>43646</v>
      </c>
      <c r="D63" s="109">
        <f t="shared" si="2"/>
        <v>66406534.449999996</v>
      </c>
      <c r="E63" s="109"/>
      <c r="F63" s="108">
        <f t="shared" si="14"/>
        <v>-30211680.350000001</v>
      </c>
      <c r="G63" s="108">
        <v>23554805.610000003</v>
      </c>
      <c r="H63" s="108">
        <f t="shared" si="0"/>
        <v>59749659.709999993</v>
      </c>
      <c r="I63" s="108">
        <f t="shared" si="11"/>
        <v>-49715894.885328002</v>
      </c>
      <c r="J63" s="109">
        <f t="shared" si="1"/>
        <v>10033764.824671991</v>
      </c>
      <c r="K63" s="109">
        <f t="shared" si="15"/>
        <v>114689</v>
      </c>
      <c r="L63" s="108">
        <f t="shared" si="6"/>
        <v>-4761336.8817438316</v>
      </c>
      <c r="M63" s="109">
        <f t="shared" si="4"/>
        <v>5272427.9429281596</v>
      </c>
      <c r="N63" s="110"/>
      <c r="O63" s="108">
        <f t="shared" si="7"/>
        <v>7927117.5094854599</v>
      </c>
      <c r="P63" s="108">
        <f t="shared" si="13"/>
        <v>-557431.37914844125</v>
      </c>
      <c r="Q63" s="112">
        <f t="shared" si="8"/>
        <v>-5451235.5900771664</v>
      </c>
      <c r="S63" s="111"/>
      <c r="T63" s="111"/>
    </row>
    <row r="64" spans="2:20">
      <c r="B64" s="117">
        <f>ROW()</f>
        <v>64</v>
      </c>
      <c r="C64" s="118">
        <v>43677</v>
      </c>
      <c r="D64" s="109">
        <f t="shared" si="2"/>
        <v>66406534.449999996</v>
      </c>
      <c r="E64" s="109"/>
      <c r="F64" s="108">
        <f t="shared" si="14"/>
        <v>-30211680.350000001</v>
      </c>
      <c r="G64" s="108">
        <v>23554805.610000003</v>
      </c>
      <c r="H64" s="108">
        <f t="shared" si="0"/>
        <v>59749659.709999993</v>
      </c>
      <c r="I64" s="108">
        <f t="shared" si="11"/>
        <v>-50273326.264476441</v>
      </c>
      <c r="J64" s="109">
        <f t="shared" si="1"/>
        <v>9476333.4455235526</v>
      </c>
      <c r="K64" s="109">
        <f t="shared" si="15"/>
        <v>114689</v>
      </c>
      <c r="L64" s="108">
        <f t="shared" si="6"/>
        <v>-4646647.8817438316</v>
      </c>
      <c r="M64" s="109">
        <f t="shared" si="4"/>
        <v>4829685.563779721</v>
      </c>
      <c r="N64" s="110"/>
      <c r="O64" s="108">
        <f t="shared" si="7"/>
        <v>7484863.9636703534</v>
      </c>
      <c r="P64" s="108">
        <f t="shared" si="13"/>
        <v>-557431.37914844125</v>
      </c>
      <c r="Q64" s="112">
        <f t="shared" si="8"/>
        <v>-5336057.7567438325</v>
      </c>
      <c r="S64" s="111"/>
      <c r="T64" s="111"/>
    </row>
    <row r="65" spans="2:20">
      <c r="B65" s="117">
        <f>ROW()</f>
        <v>65</v>
      </c>
      <c r="C65" s="118">
        <v>43708</v>
      </c>
      <c r="D65" s="109">
        <f t="shared" si="2"/>
        <v>66406534.449999996</v>
      </c>
      <c r="E65" s="109"/>
      <c r="F65" s="108">
        <f t="shared" si="14"/>
        <v>-30211680.350000001</v>
      </c>
      <c r="G65" s="108">
        <v>23554805.610000003</v>
      </c>
      <c r="H65" s="108">
        <f t="shared" si="0"/>
        <v>59749659.709999993</v>
      </c>
      <c r="I65" s="108">
        <f t="shared" si="11"/>
        <v>-50830757.643624879</v>
      </c>
      <c r="J65" s="109">
        <f t="shared" si="1"/>
        <v>8918902.066375114</v>
      </c>
      <c r="K65" s="109">
        <f t="shared" si="15"/>
        <v>114689</v>
      </c>
      <c r="L65" s="108">
        <f t="shared" si="6"/>
        <v>-4531958.8817438316</v>
      </c>
      <c r="M65" s="109">
        <f t="shared" si="4"/>
        <v>4386943.1846312825</v>
      </c>
      <c r="N65" s="110"/>
      <c r="O65" s="108">
        <f t="shared" si="7"/>
        <v>7042416.8345219148</v>
      </c>
      <c r="P65" s="108">
        <f t="shared" si="13"/>
        <v>-557431.37914844125</v>
      </c>
      <c r="Q65" s="112">
        <f t="shared" si="8"/>
        <v>-5221073.5067438325</v>
      </c>
      <c r="S65" s="111"/>
      <c r="T65" s="111"/>
    </row>
    <row r="66" spans="2:20">
      <c r="B66" s="117">
        <f>ROW()</f>
        <v>66</v>
      </c>
      <c r="C66" s="118">
        <v>43738</v>
      </c>
      <c r="D66" s="109">
        <f t="shared" si="2"/>
        <v>66406534.449999996</v>
      </c>
      <c r="E66" s="109"/>
      <c r="F66" s="108">
        <f t="shared" si="14"/>
        <v>-30211680.350000001</v>
      </c>
      <c r="G66" s="108">
        <v>23554805.610000003</v>
      </c>
      <c r="H66" s="108">
        <f t="shared" si="0"/>
        <v>59749659.709999993</v>
      </c>
      <c r="I66" s="108">
        <f t="shared" si="11"/>
        <v>-51388189.022773318</v>
      </c>
      <c r="J66" s="109">
        <f t="shared" si="1"/>
        <v>8361470.6872266755</v>
      </c>
      <c r="K66" s="109">
        <f t="shared" si="15"/>
        <v>114689</v>
      </c>
      <c r="L66" s="108">
        <f t="shared" si="6"/>
        <v>-4417269.8817438316</v>
      </c>
      <c r="M66" s="109">
        <f t="shared" si="4"/>
        <v>3944200.8054828439</v>
      </c>
      <c r="N66" s="110"/>
      <c r="O66" s="108">
        <f t="shared" si="7"/>
        <v>6599776.1220401423</v>
      </c>
      <c r="P66" s="108">
        <f t="shared" si="13"/>
        <v>-557431.37914844125</v>
      </c>
      <c r="Q66" s="112">
        <f t="shared" si="8"/>
        <v>-5106282.8400771664</v>
      </c>
      <c r="S66" s="111"/>
      <c r="T66" s="111"/>
    </row>
    <row r="67" spans="2:20">
      <c r="B67" s="117">
        <f>ROW()</f>
        <v>67</v>
      </c>
      <c r="C67" s="118">
        <v>43769</v>
      </c>
      <c r="D67" s="109">
        <f t="shared" si="2"/>
        <v>66406534.449999996</v>
      </c>
      <c r="E67" s="109"/>
      <c r="F67" s="108">
        <f t="shared" ref="F67:G82" si="16">F66</f>
        <v>-30211680.350000001</v>
      </c>
      <c r="G67" s="108">
        <v>23554805.610000003</v>
      </c>
      <c r="H67" s="108">
        <f t="shared" si="0"/>
        <v>59749659.709999993</v>
      </c>
      <c r="I67" s="108">
        <f t="shared" si="11"/>
        <v>-51945620.401921757</v>
      </c>
      <c r="J67" s="109">
        <f t="shared" si="1"/>
        <v>7804039.3080782369</v>
      </c>
      <c r="K67" s="109">
        <f t="shared" si="15"/>
        <v>114689</v>
      </c>
      <c r="L67" s="108">
        <f t="shared" si="6"/>
        <v>-4302580.8817438316</v>
      </c>
      <c r="M67" s="109">
        <f t="shared" si="4"/>
        <v>3501458.4263344053</v>
      </c>
      <c r="N67" s="110"/>
      <c r="O67" s="108">
        <f t="shared" si="7"/>
        <v>6157212.9095583698</v>
      </c>
      <c r="P67" s="108">
        <f t="shared" si="13"/>
        <v>-557431.37914844125</v>
      </c>
      <c r="Q67" s="112">
        <f t="shared" si="8"/>
        <v>-4991414.6734104995</v>
      </c>
      <c r="S67" s="111"/>
      <c r="T67" s="111"/>
    </row>
    <row r="68" spans="2:20">
      <c r="B68" s="117">
        <f>ROW()</f>
        <v>68</v>
      </c>
      <c r="C68" s="118">
        <v>43799</v>
      </c>
      <c r="D68" s="109">
        <f t="shared" si="2"/>
        <v>66406534.449999996</v>
      </c>
      <c r="E68" s="109"/>
      <c r="F68" s="108">
        <f t="shared" si="16"/>
        <v>-30211680.350000001</v>
      </c>
      <c r="G68" s="108">
        <v>23554805.610000003</v>
      </c>
      <c r="H68" s="108">
        <f t="shared" si="0"/>
        <v>59749659.709999993</v>
      </c>
      <c r="I68" s="108">
        <f t="shared" si="11"/>
        <v>-52503051.781070195</v>
      </c>
      <c r="J68" s="109">
        <f t="shared" si="1"/>
        <v>7246607.9289297983</v>
      </c>
      <c r="K68" s="109">
        <f t="shared" si="15"/>
        <v>114689</v>
      </c>
      <c r="L68" s="108">
        <f>L67+K68</f>
        <v>-4187891.8817438316</v>
      </c>
      <c r="M68" s="109">
        <f t="shared" si="4"/>
        <v>3058716.0471859667</v>
      </c>
      <c r="N68" s="110"/>
      <c r="O68" s="108">
        <f t="shared" si="7"/>
        <v>5714727.1970765973</v>
      </c>
      <c r="P68" s="108">
        <f t="shared" si="13"/>
        <v>-557431.37914844125</v>
      </c>
      <c r="Q68" s="112">
        <f t="shared" si="8"/>
        <v>-4876469.0067438325</v>
      </c>
      <c r="S68" s="111"/>
      <c r="T68" s="111"/>
    </row>
    <row r="69" spans="2:20">
      <c r="B69" s="117">
        <f>ROW()</f>
        <v>69</v>
      </c>
      <c r="C69" s="118">
        <v>43830</v>
      </c>
      <c r="D69" s="109">
        <f t="shared" si="2"/>
        <v>66406534.449999996</v>
      </c>
      <c r="E69" s="109"/>
      <c r="F69" s="108">
        <f t="shared" si="16"/>
        <v>-30211680.350000001</v>
      </c>
      <c r="G69" s="108">
        <v>23554805.610000003</v>
      </c>
      <c r="H69" s="108">
        <f t="shared" si="0"/>
        <v>59749659.709999993</v>
      </c>
      <c r="I69" s="108">
        <f t="shared" si="11"/>
        <v>-53060483.160218634</v>
      </c>
      <c r="J69" s="109">
        <f t="shared" si="1"/>
        <v>6689176.5497813597</v>
      </c>
      <c r="K69" s="109">
        <f t="shared" si="15"/>
        <v>114689</v>
      </c>
      <c r="L69" s="108">
        <f t="shared" si="6"/>
        <v>-4073202.8817438316</v>
      </c>
      <c r="M69" s="109">
        <f t="shared" si="4"/>
        <v>2615973.6680375282</v>
      </c>
      <c r="N69" s="110"/>
      <c r="O69" s="108">
        <f t="shared" si="7"/>
        <v>5272280.2345948247</v>
      </c>
      <c r="P69" s="108">
        <f t="shared" si="13"/>
        <v>-557431.37914844125</v>
      </c>
      <c r="Q69" s="112">
        <f t="shared" si="8"/>
        <v>-4761484.5900771664</v>
      </c>
      <c r="S69" s="111"/>
      <c r="T69" s="111"/>
    </row>
    <row r="70" spans="2:20">
      <c r="B70" s="117">
        <f>ROW()</f>
        <v>70</v>
      </c>
      <c r="C70" s="118">
        <v>43861</v>
      </c>
      <c r="D70" s="109">
        <f t="shared" si="2"/>
        <v>66406534.449999996</v>
      </c>
      <c r="E70" s="109"/>
      <c r="F70" s="108">
        <f t="shared" si="16"/>
        <v>-30211680.350000001</v>
      </c>
      <c r="G70" s="108">
        <f>G69</f>
        <v>23554805.610000003</v>
      </c>
      <c r="H70" s="108">
        <f t="shared" ref="H70:H93" si="17">SUM(D70:G70)</f>
        <v>59749659.709999993</v>
      </c>
      <c r="I70" s="108">
        <f t="shared" si="11"/>
        <v>-53617914.539367072</v>
      </c>
      <c r="J70" s="109">
        <f t="shared" si="1"/>
        <v>6131745.1706329212</v>
      </c>
      <c r="K70" s="109">
        <f t="shared" si="15"/>
        <v>114689</v>
      </c>
      <c r="L70" s="108">
        <f t="shared" si="6"/>
        <v>-3958513.8817438316</v>
      </c>
      <c r="M70" s="109">
        <f t="shared" si="4"/>
        <v>2173231.2888890896</v>
      </c>
      <c r="N70" s="110"/>
      <c r="O70" s="108">
        <f t="shared" si="7"/>
        <v>4829685.5637797201</v>
      </c>
      <c r="P70" s="108">
        <f t="shared" si="13"/>
        <v>-557431.37914844125</v>
      </c>
      <c r="Q70" s="112">
        <f t="shared" si="8"/>
        <v>-4646647.8817438325</v>
      </c>
      <c r="S70" s="111"/>
    </row>
    <row r="71" spans="2:20">
      <c r="B71" s="117">
        <f>ROW()</f>
        <v>71</v>
      </c>
      <c r="C71" s="122">
        <v>43889</v>
      </c>
      <c r="D71" s="109">
        <f t="shared" si="2"/>
        <v>66406534.449999996</v>
      </c>
      <c r="E71" s="109"/>
      <c r="F71" s="108">
        <f t="shared" si="16"/>
        <v>-30211680.350000001</v>
      </c>
      <c r="G71" s="108">
        <f t="shared" si="16"/>
        <v>23554805.610000003</v>
      </c>
      <c r="H71" s="108">
        <f t="shared" si="17"/>
        <v>59749659.709999993</v>
      </c>
      <c r="I71" s="108">
        <f t="shared" si="11"/>
        <v>-54175345.918515511</v>
      </c>
      <c r="J71" s="109">
        <f t="shared" si="1"/>
        <v>5574313.7914844826</v>
      </c>
      <c r="K71" s="109">
        <f t="shared" si="15"/>
        <v>114689</v>
      </c>
      <c r="L71" s="108">
        <f t="shared" si="6"/>
        <v>-3843824.8817438316</v>
      </c>
      <c r="M71" s="109">
        <f t="shared" si="4"/>
        <v>1730488.909740651</v>
      </c>
      <c r="N71" s="110"/>
      <c r="O71" s="108">
        <f t="shared" si="7"/>
        <v>4386943.1846312815</v>
      </c>
      <c r="P71" s="108">
        <f t="shared" si="13"/>
        <v>-557431.37914844125</v>
      </c>
      <c r="Q71" s="112">
        <f t="shared" si="8"/>
        <v>-4531958.8817438325</v>
      </c>
      <c r="S71" s="111"/>
    </row>
    <row r="72" spans="2:20">
      <c r="B72" s="117">
        <f>ROW()</f>
        <v>72</v>
      </c>
      <c r="C72" s="118">
        <v>43921</v>
      </c>
      <c r="D72" s="109">
        <f t="shared" si="2"/>
        <v>66406534.449999996</v>
      </c>
      <c r="E72" s="109"/>
      <c r="F72" s="108">
        <f t="shared" si="16"/>
        <v>-30211680.350000001</v>
      </c>
      <c r="G72" s="108">
        <f t="shared" si="16"/>
        <v>23554805.610000003</v>
      </c>
      <c r="H72" s="108">
        <f t="shared" si="17"/>
        <v>59749659.709999993</v>
      </c>
      <c r="I72" s="108">
        <f t="shared" si="11"/>
        <v>-54732777.297663949</v>
      </c>
      <c r="J72" s="109">
        <f t="shared" si="1"/>
        <v>5016882.412336044</v>
      </c>
      <c r="K72" s="109">
        <f t="shared" si="15"/>
        <v>114689</v>
      </c>
      <c r="L72" s="108">
        <f>L71+K72</f>
        <v>-3729135.8817438316</v>
      </c>
      <c r="M72" s="109">
        <f t="shared" si="4"/>
        <v>1287746.5305922125</v>
      </c>
      <c r="N72" s="110"/>
      <c r="O72" s="108">
        <f t="shared" si="7"/>
        <v>3944200.8054828425</v>
      </c>
      <c r="P72" s="108">
        <f t="shared" si="13"/>
        <v>-557431.37914844125</v>
      </c>
      <c r="Q72" s="112">
        <f t="shared" si="8"/>
        <v>-4417269.8817438325</v>
      </c>
      <c r="S72" s="111"/>
    </row>
    <row r="73" spans="2:20">
      <c r="B73" s="117">
        <f>ROW()</f>
        <v>73</v>
      </c>
      <c r="C73" s="118">
        <v>43951</v>
      </c>
      <c r="D73" s="109">
        <f t="shared" si="2"/>
        <v>66406534.449999996</v>
      </c>
      <c r="E73" s="109"/>
      <c r="F73" s="108">
        <f t="shared" si="16"/>
        <v>-30211680.350000001</v>
      </c>
      <c r="G73" s="108">
        <f t="shared" si="16"/>
        <v>23554805.610000003</v>
      </c>
      <c r="H73" s="108">
        <f t="shared" si="17"/>
        <v>59749659.709999993</v>
      </c>
      <c r="I73" s="108">
        <f t="shared" si="11"/>
        <v>-55290208.676812388</v>
      </c>
      <c r="J73" s="109">
        <f t="shared" si="1"/>
        <v>4459451.0331876054</v>
      </c>
      <c r="K73" s="109">
        <f t="shared" si="15"/>
        <v>114689</v>
      </c>
      <c r="L73" s="108">
        <f t="shared" ref="L73:L80" si="18">L72+K73</f>
        <v>-3614446.8817438316</v>
      </c>
      <c r="M73" s="109">
        <f t="shared" si="4"/>
        <v>845004.15144377388</v>
      </c>
      <c r="N73" s="110"/>
      <c r="O73" s="108">
        <f t="shared" si="7"/>
        <v>3501458.4263344039</v>
      </c>
      <c r="P73" s="108">
        <f t="shared" si="13"/>
        <v>-557431.37914844125</v>
      </c>
      <c r="Q73" s="112">
        <f t="shared" si="8"/>
        <v>-4302580.8817438325</v>
      </c>
      <c r="S73" s="111"/>
    </row>
    <row r="74" spans="2:20">
      <c r="B74" s="117">
        <f>ROW()</f>
        <v>74</v>
      </c>
      <c r="C74" s="118">
        <v>43982</v>
      </c>
      <c r="D74" s="109">
        <f t="shared" si="2"/>
        <v>66406534.449999996</v>
      </c>
      <c r="E74" s="109"/>
      <c r="F74" s="108">
        <f t="shared" si="16"/>
        <v>-30211680.350000001</v>
      </c>
      <c r="G74" s="108">
        <f t="shared" si="16"/>
        <v>23554805.610000003</v>
      </c>
      <c r="H74" s="108">
        <f t="shared" si="17"/>
        <v>59749659.709999993</v>
      </c>
      <c r="I74" s="108">
        <f t="shared" si="11"/>
        <v>-55847640.055960827</v>
      </c>
      <c r="J74" s="109">
        <f t="shared" si="1"/>
        <v>3902019.6540391669</v>
      </c>
      <c r="K74" s="109">
        <f t="shared" si="15"/>
        <v>114689</v>
      </c>
      <c r="L74" s="108">
        <f t="shared" si="18"/>
        <v>-3499757.8817438316</v>
      </c>
      <c r="M74" s="109">
        <f t="shared" si="4"/>
        <v>402261.77229533531</v>
      </c>
      <c r="N74" s="110"/>
      <c r="O74" s="108">
        <f t="shared" si="7"/>
        <v>3058716.0471859653</v>
      </c>
      <c r="P74" s="108">
        <f t="shared" si="13"/>
        <v>-557431.37914844125</v>
      </c>
      <c r="Q74" s="112">
        <f t="shared" si="8"/>
        <v>-4187891.881743833</v>
      </c>
      <c r="S74" s="111"/>
    </row>
    <row r="75" spans="2:20">
      <c r="B75" s="117">
        <f>ROW()</f>
        <v>75</v>
      </c>
      <c r="C75" s="118">
        <v>44012</v>
      </c>
      <c r="D75" s="109">
        <f t="shared" si="2"/>
        <v>66406534.449999996</v>
      </c>
      <c r="E75" s="109"/>
      <c r="F75" s="108">
        <f t="shared" si="16"/>
        <v>-30211680.350000001</v>
      </c>
      <c r="G75" s="108">
        <f t="shared" si="16"/>
        <v>23554805.610000003</v>
      </c>
      <c r="H75" s="108">
        <f t="shared" si="17"/>
        <v>59749659.709999993</v>
      </c>
      <c r="I75" s="108">
        <f t="shared" si="11"/>
        <v>-56405071.435109265</v>
      </c>
      <c r="J75" s="109">
        <f t="shared" si="1"/>
        <v>3344588.2748907283</v>
      </c>
      <c r="K75" s="109">
        <f t="shared" si="15"/>
        <v>114689</v>
      </c>
      <c r="L75" s="108">
        <f t="shared" si="18"/>
        <v>-3385068.8817438316</v>
      </c>
      <c r="M75" s="109">
        <f t="shared" si="4"/>
        <v>-40480.606853103265</v>
      </c>
      <c r="N75" s="110"/>
      <c r="O75" s="108">
        <f t="shared" si="7"/>
        <v>2615973.6680375268</v>
      </c>
      <c r="P75" s="108">
        <f t="shared" si="13"/>
        <v>-557431.37914844125</v>
      </c>
      <c r="Q75" s="112">
        <f t="shared" si="8"/>
        <v>-4073202.881743833</v>
      </c>
      <c r="S75" s="111"/>
    </row>
    <row r="76" spans="2:20">
      <c r="B76" s="117">
        <f>ROW()</f>
        <v>76</v>
      </c>
      <c r="C76" s="118">
        <v>44043</v>
      </c>
      <c r="D76" s="109">
        <f t="shared" si="2"/>
        <v>66406534.449999996</v>
      </c>
      <c r="E76" s="109"/>
      <c r="F76" s="108">
        <f t="shared" si="16"/>
        <v>-30211680.350000001</v>
      </c>
      <c r="G76" s="108">
        <f t="shared" si="16"/>
        <v>23554805.610000003</v>
      </c>
      <c r="H76" s="108">
        <f t="shared" si="17"/>
        <v>59749659.709999993</v>
      </c>
      <c r="I76" s="108">
        <f t="shared" si="11"/>
        <v>-56962502.814257704</v>
      </c>
      <c r="J76" s="109">
        <f t="shared" si="1"/>
        <v>2787156.8957422897</v>
      </c>
      <c r="K76" s="109">
        <f t="shared" si="15"/>
        <v>114689</v>
      </c>
      <c r="L76" s="108">
        <f t="shared" si="18"/>
        <v>-3270379.8817438316</v>
      </c>
      <c r="M76" s="109">
        <f t="shared" si="4"/>
        <v>-483222.98600154184</v>
      </c>
      <c r="N76" s="110"/>
      <c r="O76" s="108">
        <f t="shared" si="7"/>
        <v>2173231.2888890882</v>
      </c>
      <c r="P76" s="108">
        <f t="shared" si="13"/>
        <v>-557431.37914844125</v>
      </c>
      <c r="Q76" s="112">
        <f t="shared" si="8"/>
        <v>-3958513.881743833</v>
      </c>
      <c r="S76" s="111"/>
    </row>
    <row r="77" spans="2:20">
      <c r="B77" s="117">
        <f>ROW()</f>
        <v>77</v>
      </c>
      <c r="C77" s="118">
        <v>44074</v>
      </c>
      <c r="D77" s="109">
        <f t="shared" si="2"/>
        <v>66406534.449999996</v>
      </c>
      <c r="E77" s="109"/>
      <c r="F77" s="108">
        <f t="shared" si="16"/>
        <v>-30211680.350000001</v>
      </c>
      <c r="G77" s="108">
        <f t="shared" si="16"/>
        <v>23554805.610000003</v>
      </c>
      <c r="H77" s="108">
        <f t="shared" si="17"/>
        <v>59749659.709999993</v>
      </c>
      <c r="I77" s="108">
        <f t="shared" si="11"/>
        <v>-57519934.193406142</v>
      </c>
      <c r="J77" s="109">
        <f t="shared" si="1"/>
        <v>2229725.5165938511</v>
      </c>
      <c r="K77" s="109">
        <f t="shared" si="15"/>
        <v>114689</v>
      </c>
      <c r="L77" s="108">
        <f t="shared" si="18"/>
        <v>-3155690.8817438316</v>
      </c>
      <c r="M77" s="109">
        <f t="shared" si="4"/>
        <v>-925965.36514998041</v>
      </c>
      <c r="N77" s="110"/>
      <c r="O77" s="108">
        <f t="shared" si="7"/>
        <v>1730488.9097406503</v>
      </c>
      <c r="P77" s="108">
        <f t="shared" si="13"/>
        <v>-557431.37914844125</v>
      </c>
      <c r="Q77" s="112">
        <f t="shared" si="8"/>
        <v>-3843824.881743833</v>
      </c>
      <c r="S77" s="111"/>
    </row>
    <row r="78" spans="2:20">
      <c r="B78" s="117">
        <f>ROW()</f>
        <v>78</v>
      </c>
      <c r="C78" s="118">
        <v>44104</v>
      </c>
      <c r="D78" s="109">
        <f t="shared" si="2"/>
        <v>66406534.449999996</v>
      </c>
      <c r="E78" s="109"/>
      <c r="F78" s="108">
        <f t="shared" si="16"/>
        <v>-30211680.350000001</v>
      </c>
      <c r="G78" s="108">
        <f t="shared" si="16"/>
        <v>23554805.610000003</v>
      </c>
      <c r="H78" s="108">
        <f t="shared" si="17"/>
        <v>59749659.709999993</v>
      </c>
      <c r="I78" s="108">
        <f t="shared" si="11"/>
        <v>-58077365.572554581</v>
      </c>
      <c r="J78" s="109">
        <f t="shared" si="1"/>
        <v>1672294.1374454126</v>
      </c>
      <c r="K78" s="109">
        <f t="shared" si="15"/>
        <v>114689</v>
      </c>
      <c r="L78" s="108">
        <f t="shared" si="18"/>
        <v>-3041001.8817438316</v>
      </c>
      <c r="M78" s="109">
        <f t="shared" si="4"/>
        <v>-1368707.744298419</v>
      </c>
      <c r="N78" s="110"/>
      <c r="O78" s="108">
        <f t="shared" si="7"/>
        <v>1287746.5305922125</v>
      </c>
      <c r="P78" s="108">
        <f t="shared" si="13"/>
        <v>-557431.37914844125</v>
      </c>
      <c r="Q78" s="112">
        <f t="shared" si="8"/>
        <v>-3729135.881743833</v>
      </c>
      <c r="S78" s="111"/>
    </row>
    <row r="79" spans="2:20">
      <c r="B79" s="117">
        <f>ROW()</f>
        <v>79</v>
      </c>
      <c r="C79" s="118">
        <v>44135</v>
      </c>
      <c r="D79" s="109">
        <f t="shared" si="2"/>
        <v>66406534.449999996</v>
      </c>
      <c r="E79" s="109"/>
      <c r="F79" s="108">
        <f t="shared" si="16"/>
        <v>-30211680.350000001</v>
      </c>
      <c r="G79" s="108">
        <f t="shared" si="16"/>
        <v>23554805.610000003</v>
      </c>
      <c r="H79" s="108">
        <f t="shared" si="17"/>
        <v>59749659.709999993</v>
      </c>
      <c r="I79" s="108">
        <f t="shared" si="11"/>
        <v>-58634796.951703019</v>
      </c>
      <c r="J79" s="109">
        <f t="shared" si="1"/>
        <v>1114862.758296974</v>
      </c>
      <c r="K79" s="109">
        <f t="shared" si="15"/>
        <v>114689</v>
      </c>
      <c r="L79" s="108">
        <f t="shared" si="18"/>
        <v>-2926312.8817438316</v>
      </c>
      <c r="M79" s="109">
        <f t="shared" si="4"/>
        <v>-1811450.1234468576</v>
      </c>
      <c r="N79" s="110"/>
      <c r="O79" s="108">
        <f t="shared" si="7"/>
        <v>845004.15144377388</v>
      </c>
      <c r="P79" s="108">
        <f t="shared" si="13"/>
        <v>-557431.37914844125</v>
      </c>
      <c r="Q79" s="112">
        <f t="shared" si="8"/>
        <v>-3614446.881743833</v>
      </c>
      <c r="S79" s="111"/>
    </row>
    <row r="80" spans="2:20">
      <c r="B80" s="117">
        <f>ROW()</f>
        <v>80</v>
      </c>
      <c r="C80" s="118">
        <v>44165</v>
      </c>
      <c r="D80" s="109">
        <f t="shared" si="2"/>
        <v>66406534.449999996</v>
      </c>
      <c r="E80" s="109"/>
      <c r="F80" s="108">
        <f t="shared" si="16"/>
        <v>-30211680.350000001</v>
      </c>
      <c r="G80" s="108">
        <f t="shared" si="16"/>
        <v>23554805.610000003</v>
      </c>
      <c r="H80" s="108">
        <f t="shared" si="17"/>
        <v>59749659.709999993</v>
      </c>
      <c r="I80" s="108">
        <f t="shared" si="11"/>
        <v>-59192228.330851458</v>
      </c>
      <c r="J80" s="109">
        <f>SUM(H80:I80)</f>
        <v>557431.37914853543</v>
      </c>
      <c r="K80" s="109">
        <f t="shared" si="15"/>
        <v>114689</v>
      </c>
      <c r="L80" s="108">
        <f t="shared" si="18"/>
        <v>-2811623.8817438316</v>
      </c>
      <c r="M80" s="109">
        <f t="shared" si="4"/>
        <v>-2254192.5025952961</v>
      </c>
      <c r="N80" s="110"/>
      <c r="O80" s="108">
        <f t="shared" si="7"/>
        <v>402261.77229533531</v>
      </c>
      <c r="P80" s="108">
        <f t="shared" si="13"/>
        <v>-557431.37914844125</v>
      </c>
      <c r="Q80" s="112">
        <f t="shared" si="8"/>
        <v>-3499757.881743833</v>
      </c>
      <c r="S80" s="111"/>
    </row>
    <row r="81" spans="1:19">
      <c r="B81" s="117">
        <f>ROW()</f>
        <v>81</v>
      </c>
      <c r="C81" s="118">
        <v>44196</v>
      </c>
      <c r="D81" s="109">
        <f t="shared" si="2"/>
        <v>66406534.449999996</v>
      </c>
      <c r="E81" s="109"/>
      <c r="F81" s="108">
        <f t="shared" si="16"/>
        <v>-30211680.350000001</v>
      </c>
      <c r="G81" s="108">
        <f t="shared" si="16"/>
        <v>23554805.610000003</v>
      </c>
      <c r="H81" s="108">
        <f t="shared" si="17"/>
        <v>59749659.709999993</v>
      </c>
      <c r="I81" s="108">
        <f t="shared" si="11"/>
        <v>-59749659.709999897</v>
      </c>
      <c r="J81" s="109">
        <f>SUM(H81:I81)</f>
        <v>9.6857547760009766E-8</v>
      </c>
      <c r="K81" s="109"/>
      <c r="L81" s="108">
        <f>L80+K81</f>
        <v>-2811623.8817438316</v>
      </c>
      <c r="M81" s="109">
        <f t="shared" si="4"/>
        <v>-2811623.8817437347</v>
      </c>
      <c r="N81" s="110"/>
      <c r="O81" s="108">
        <f t="shared" si="7"/>
        <v>-45259.315186436601</v>
      </c>
      <c r="P81" s="108">
        <f t="shared" si="13"/>
        <v>-557431.37914844125</v>
      </c>
      <c r="Q81" s="112">
        <f t="shared" si="8"/>
        <v>-3389847.590077166</v>
      </c>
      <c r="S81" s="123"/>
    </row>
    <row r="82" spans="1:19">
      <c r="B82" s="117">
        <f>ROW()</f>
        <v>82</v>
      </c>
      <c r="C82" s="118">
        <v>44227</v>
      </c>
      <c r="D82" s="109">
        <f t="shared" si="2"/>
        <v>66406534.449999996</v>
      </c>
      <c r="E82" s="109"/>
      <c r="F82" s="108">
        <f t="shared" si="16"/>
        <v>-30211680.350000001</v>
      </c>
      <c r="G82" s="108">
        <f t="shared" si="16"/>
        <v>23554805.610000003</v>
      </c>
      <c r="H82" s="108">
        <f t="shared" si="17"/>
        <v>59749659.709999993</v>
      </c>
      <c r="I82" s="108">
        <f>I81</f>
        <v>-59749659.709999897</v>
      </c>
      <c r="J82" s="109">
        <f>SUM(H82:I82)</f>
        <v>9.6857547760009766E-8</v>
      </c>
      <c r="K82" s="109">
        <f>P82*-0.35</f>
        <v>0</v>
      </c>
      <c r="L82" s="108">
        <f t="shared" ref="L82:L92" si="19">L81+K82</f>
        <v>-2811623.8817438316</v>
      </c>
      <c r="M82" s="109">
        <f t="shared" si="4"/>
        <v>-2811623.8817437347</v>
      </c>
      <c r="N82" s="110"/>
      <c r="O82" s="108">
        <f t="shared" si="7"/>
        <v>-479111.51187035692</v>
      </c>
      <c r="P82" s="108"/>
      <c r="Q82" s="112">
        <f t="shared" si="8"/>
        <v>-3289494.715077166</v>
      </c>
      <c r="S82" s="111"/>
    </row>
    <row r="83" spans="1:19">
      <c r="B83" s="117">
        <f>ROW()</f>
        <v>83</v>
      </c>
      <c r="C83" s="122">
        <v>44255</v>
      </c>
      <c r="D83" s="109">
        <f t="shared" ref="D83:I93" si="20">D82</f>
        <v>66406534.449999996</v>
      </c>
      <c r="E83" s="109"/>
      <c r="F83" s="108">
        <f t="shared" ref="F83:G93" si="21">F82</f>
        <v>-30211680.350000001</v>
      </c>
      <c r="G83" s="108">
        <f t="shared" si="21"/>
        <v>23554805.610000003</v>
      </c>
      <c r="H83" s="108">
        <f t="shared" si="17"/>
        <v>59749659.709999993</v>
      </c>
      <c r="I83" s="108">
        <f>I82</f>
        <v>-59749659.709999897</v>
      </c>
      <c r="J83" s="109">
        <f t="shared" ref="J83:J93" si="22">SUM(H83:I83)</f>
        <v>9.6857547760009766E-8</v>
      </c>
      <c r="K83" s="109">
        <f t="shared" ref="K83:K93" si="23">P83*-0.35</f>
        <v>0</v>
      </c>
      <c r="L83" s="108">
        <f t="shared" si="19"/>
        <v>-2811623.8817438316</v>
      </c>
      <c r="M83" s="109">
        <f t="shared" ref="M83:M93" si="24">J83+L83</f>
        <v>-2811623.8817437347</v>
      </c>
      <c r="N83" s="110"/>
      <c r="O83" s="108">
        <f t="shared" si="7"/>
        <v>-876068.51029190735</v>
      </c>
      <c r="P83" s="108"/>
      <c r="Q83" s="112">
        <f t="shared" si="8"/>
        <v>-3198699.256743833</v>
      </c>
      <c r="S83" s="111"/>
    </row>
    <row r="84" spans="1:19">
      <c r="B84" s="117">
        <f>ROW()</f>
        <v>84</v>
      </c>
      <c r="C84" s="118">
        <v>44286</v>
      </c>
      <c r="D84" s="109">
        <f t="shared" si="20"/>
        <v>66406534.449999996</v>
      </c>
      <c r="E84" s="109"/>
      <c r="F84" s="108">
        <f t="shared" si="21"/>
        <v>-30211680.350000001</v>
      </c>
      <c r="G84" s="108">
        <f t="shared" si="21"/>
        <v>23554805.610000003</v>
      </c>
      <c r="H84" s="108">
        <f t="shared" si="17"/>
        <v>59749659.709999993</v>
      </c>
      <c r="I84" s="108">
        <f t="shared" si="20"/>
        <v>-59749659.709999897</v>
      </c>
      <c r="J84" s="109">
        <f t="shared" si="22"/>
        <v>9.6857547760009766E-8</v>
      </c>
      <c r="K84" s="109">
        <f t="shared" si="23"/>
        <v>0</v>
      </c>
      <c r="L84" s="108">
        <f t="shared" si="19"/>
        <v>-2811623.8817438316</v>
      </c>
      <c r="M84" s="109">
        <f t="shared" si="24"/>
        <v>-2811623.8817437347</v>
      </c>
      <c r="N84" s="110"/>
      <c r="O84" s="108">
        <f t="shared" si="7"/>
        <v>-1236130.3104510878</v>
      </c>
      <c r="P84" s="108"/>
      <c r="Q84" s="112">
        <f t="shared" si="8"/>
        <v>-3117461.215077166</v>
      </c>
      <c r="S84" s="111"/>
    </row>
    <row r="85" spans="1:19" s="113" customFormat="1">
      <c r="B85" s="106">
        <f>ROW()</f>
        <v>85</v>
      </c>
      <c r="C85" s="107">
        <v>44316</v>
      </c>
      <c r="D85" s="108">
        <f t="shared" si="20"/>
        <v>66406534.449999996</v>
      </c>
      <c r="E85" s="108"/>
      <c r="F85" s="108">
        <f t="shared" si="21"/>
        <v>-30211680.350000001</v>
      </c>
      <c r="G85" s="108">
        <f t="shared" si="21"/>
        <v>23554805.610000003</v>
      </c>
      <c r="H85" s="108">
        <f t="shared" si="17"/>
        <v>59749659.709999993</v>
      </c>
      <c r="I85" s="108">
        <f t="shared" si="20"/>
        <v>-59749659.709999897</v>
      </c>
      <c r="J85" s="108">
        <f t="shared" si="22"/>
        <v>9.6857547760009766E-8</v>
      </c>
      <c r="K85" s="108">
        <f t="shared" si="23"/>
        <v>0</v>
      </c>
      <c r="L85" s="108">
        <f t="shared" si="19"/>
        <v>-2811623.8817438316</v>
      </c>
      <c r="M85" s="108">
        <f t="shared" si="24"/>
        <v>-2811623.8817437347</v>
      </c>
      <c r="N85" s="110"/>
      <c r="O85" s="108">
        <f t="shared" si="7"/>
        <v>-1559296.9123478986</v>
      </c>
      <c r="P85" s="108"/>
      <c r="Q85" s="112">
        <f t="shared" si="8"/>
        <v>-3045780.5900771655</v>
      </c>
      <c r="S85" s="114"/>
    </row>
    <row r="86" spans="1:19">
      <c r="B86" s="117">
        <f>ROW()</f>
        <v>86</v>
      </c>
      <c r="C86" s="118">
        <v>44347</v>
      </c>
      <c r="D86" s="109">
        <f t="shared" si="20"/>
        <v>66406534.449999996</v>
      </c>
      <c r="E86" s="109"/>
      <c r="F86" s="108">
        <f t="shared" si="21"/>
        <v>-30211680.350000001</v>
      </c>
      <c r="G86" s="108">
        <f t="shared" si="21"/>
        <v>23554805.610000003</v>
      </c>
      <c r="H86" s="108">
        <f t="shared" si="17"/>
        <v>59749659.709999993</v>
      </c>
      <c r="I86" s="108">
        <f t="shared" si="20"/>
        <v>-59749659.709999897</v>
      </c>
      <c r="J86" s="109">
        <f t="shared" si="22"/>
        <v>9.6857547760009766E-8</v>
      </c>
      <c r="K86" s="109">
        <f t="shared" si="23"/>
        <v>0</v>
      </c>
      <c r="L86" s="108">
        <f t="shared" si="19"/>
        <v>-2811623.8817438316</v>
      </c>
      <c r="M86" s="109">
        <f t="shared" si="24"/>
        <v>-2811623.8817437347</v>
      </c>
      <c r="N86" s="110"/>
      <c r="O86" s="108">
        <f t="shared" si="7"/>
        <v>-1845568.3159823392</v>
      </c>
      <c r="P86" s="108"/>
      <c r="Q86" s="112">
        <f t="shared" si="8"/>
        <v>-2983657.381743832</v>
      </c>
      <c r="S86" s="111"/>
    </row>
    <row r="87" spans="1:19">
      <c r="B87" s="117">
        <f>ROW()</f>
        <v>87</v>
      </c>
      <c r="C87" s="118">
        <v>44377</v>
      </c>
      <c r="D87" s="109">
        <f t="shared" si="20"/>
        <v>66406534.449999996</v>
      </c>
      <c r="E87" s="109"/>
      <c r="F87" s="108">
        <f t="shared" si="21"/>
        <v>-30211680.350000001</v>
      </c>
      <c r="G87" s="108">
        <f t="shared" si="21"/>
        <v>23554805.610000003</v>
      </c>
      <c r="H87" s="108">
        <f t="shared" si="17"/>
        <v>59749659.709999993</v>
      </c>
      <c r="I87" s="108">
        <f t="shared" si="20"/>
        <v>-59749659.709999897</v>
      </c>
      <c r="J87" s="109">
        <f t="shared" si="22"/>
        <v>9.6857547760009766E-8</v>
      </c>
      <c r="K87" s="109">
        <f t="shared" si="23"/>
        <v>0</v>
      </c>
      <c r="L87" s="108">
        <f t="shared" si="19"/>
        <v>-2811623.8817438316</v>
      </c>
      <c r="M87" s="109">
        <f t="shared" si="24"/>
        <v>-2811623.8817437347</v>
      </c>
      <c r="N87" s="110"/>
      <c r="O87" s="108">
        <f t="shared" si="7"/>
        <v>-2094944.5213544108</v>
      </c>
      <c r="P87" s="108"/>
      <c r="Q87" s="112">
        <f t="shared" si="8"/>
        <v>-2931091.5900771655</v>
      </c>
      <c r="S87" s="111"/>
    </row>
    <row r="88" spans="1:19">
      <c r="B88" s="117">
        <f>ROW()</f>
        <v>88</v>
      </c>
      <c r="C88" s="118">
        <v>44408</v>
      </c>
      <c r="D88" s="109">
        <f t="shared" si="20"/>
        <v>66406534.449999996</v>
      </c>
      <c r="E88" s="109"/>
      <c r="F88" s="108">
        <f t="shared" si="21"/>
        <v>-30211680.350000001</v>
      </c>
      <c r="G88" s="108">
        <f t="shared" si="21"/>
        <v>23554805.610000003</v>
      </c>
      <c r="H88" s="108">
        <f t="shared" si="17"/>
        <v>59749659.709999993</v>
      </c>
      <c r="I88" s="108">
        <f t="shared" si="20"/>
        <v>-59749659.709999897</v>
      </c>
      <c r="J88" s="109">
        <f t="shared" si="22"/>
        <v>9.6857547760009766E-8</v>
      </c>
      <c r="K88" s="109">
        <f t="shared" si="23"/>
        <v>0</v>
      </c>
      <c r="L88" s="108">
        <f t="shared" si="19"/>
        <v>-2811623.8817438316</v>
      </c>
      <c r="M88" s="109">
        <f t="shared" si="24"/>
        <v>-2811623.8817437347</v>
      </c>
      <c r="N88" s="110"/>
      <c r="O88" s="108">
        <f t="shared" si="7"/>
        <v>-2307425.528464112</v>
      </c>
      <c r="P88" s="108"/>
      <c r="Q88" s="112">
        <f t="shared" si="8"/>
        <v>-2888083.2150771655</v>
      </c>
      <c r="S88" s="111"/>
    </row>
    <row r="89" spans="1:19">
      <c r="B89" s="117">
        <f>ROW()</f>
        <v>89</v>
      </c>
      <c r="C89" s="118">
        <v>44439</v>
      </c>
      <c r="D89" s="109">
        <f t="shared" si="20"/>
        <v>66406534.449999996</v>
      </c>
      <c r="E89" s="109"/>
      <c r="F89" s="108">
        <f t="shared" si="21"/>
        <v>-30211680.350000001</v>
      </c>
      <c r="G89" s="108">
        <f t="shared" si="21"/>
        <v>23554805.610000003</v>
      </c>
      <c r="H89" s="108">
        <f t="shared" si="17"/>
        <v>59749659.709999993</v>
      </c>
      <c r="I89" s="108">
        <f t="shared" si="20"/>
        <v>-59749659.709999897</v>
      </c>
      <c r="J89" s="109">
        <f t="shared" si="22"/>
        <v>9.6857547760009766E-8</v>
      </c>
      <c r="K89" s="109">
        <f t="shared" si="23"/>
        <v>0</v>
      </c>
      <c r="L89" s="108">
        <f t="shared" si="19"/>
        <v>-2811623.8817438316</v>
      </c>
      <c r="M89" s="109">
        <f t="shared" si="24"/>
        <v>-2811623.8817437347</v>
      </c>
      <c r="N89" s="110"/>
      <c r="O89" s="108">
        <f t="shared" si="7"/>
        <v>-2483011.3373114429</v>
      </c>
      <c r="P89" s="108"/>
      <c r="Q89" s="112">
        <f t="shared" si="8"/>
        <v>-2854632.256743832</v>
      </c>
      <c r="S89" s="111"/>
    </row>
    <row r="90" spans="1:19">
      <c r="B90" s="117">
        <f>ROW()</f>
        <v>90</v>
      </c>
      <c r="C90" s="118">
        <v>44469</v>
      </c>
      <c r="D90" s="109">
        <f t="shared" si="20"/>
        <v>66406534.449999996</v>
      </c>
      <c r="E90" s="109"/>
      <c r="F90" s="108">
        <f t="shared" si="21"/>
        <v>-30211680.350000001</v>
      </c>
      <c r="G90" s="108">
        <f t="shared" si="21"/>
        <v>23554805.610000003</v>
      </c>
      <c r="H90" s="108">
        <f t="shared" si="17"/>
        <v>59749659.709999993</v>
      </c>
      <c r="I90" s="108">
        <f t="shared" si="20"/>
        <v>-59749659.709999897</v>
      </c>
      <c r="J90" s="109">
        <f t="shared" si="22"/>
        <v>9.6857547760009766E-8</v>
      </c>
      <c r="K90" s="109">
        <f t="shared" si="23"/>
        <v>0</v>
      </c>
      <c r="L90" s="108">
        <f t="shared" si="19"/>
        <v>-2811623.8817438316</v>
      </c>
      <c r="M90" s="109">
        <f t="shared" si="24"/>
        <v>-2811623.8817437347</v>
      </c>
      <c r="N90" s="110"/>
      <c r="O90" s="108">
        <f t="shared" si="7"/>
        <v>-2621701.9478964042</v>
      </c>
      <c r="P90" s="108"/>
      <c r="Q90" s="112">
        <f t="shared" si="8"/>
        <v>-2830738.7150771655</v>
      </c>
      <c r="S90" s="111"/>
    </row>
    <row r="91" spans="1:19">
      <c r="B91" s="117">
        <f>ROW()</f>
        <v>91</v>
      </c>
      <c r="C91" s="118">
        <v>44500</v>
      </c>
      <c r="D91" s="109">
        <f t="shared" si="20"/>
        <v>66406534.449999996</v>
      </c>
      <c r="E91" s="109"/>
      <c r="F91" s="108">
        <f t="shared" si="21"/>
        <v>-30211680.350000001</v>
      </c>
      <c r="G91" s="108">
        <f t="shared" si="21"/>
        <v>23554805.610000003</v>
      </c>
      <c r="H91" s="108">
        <f t="shared" si="17"/>
        <v>59749659.709999993</v>
      </c>
      <c r="I91" s="108">
        <f t="shared" si="20"/>
        <v>-59749659.709999897</v>
      </c>
      <c r="J91" s="109">
        <f t="shared" si="22"/>
        <v>9.6857547760009766E-8</v>
      </c>
      <c r="K91" s="109">
        <f t="shared" si="23"/>
        <v>0</v>
      </c>
      <c r="L91" s="108">
        <f t="shared" si="19"/>
        <v>-2811623.8817438316</v>
      </c>
      <c r="M91" s="109">
        <f t="shared" si="24"/>
        <v>-2811623.8817437347</v>
      </c>
      <c r="N91" s="110"/>
      <c r="O91" s="108">
        <f t="shared" si="7"/>
        <v>-2723497.3602189957</v>
      </c>
      <c r="P91" s="108"/>
      <c r="Q91" s="112">
        <f t="shared" si="8"/>
        <v>-2816402.5900771655</v>
      </c>
      <c r="S91" s="111"/>
    </row>
    <row r="92" spans="1:19">
      <c r="B92" s="117">
        <f>ROW()</f>
        <v>92</v>
      </c>
      <c r="C92" s="118">
        <v>44530</v>
      </c>
      <c r="D92" s="109">
        <f t="shared" si="20"/>
        <v>66406534.449999996</v>
      </c>
      <c r="E92" s="109"/>
      <c r="F92" s="108">
        <f t="shared" si="21"/>
        <v>-30211680.350000001</v>
      </c>
      <c r="G92" s="108">
        <f t="shared" si="21"/>
        <v>23554805.610000003</v>
      </c>
      <c r="H92" s="108">
        <f t="shared" si="17"/>
        <v>59749659.709999993</v>
      </c>
      <c r="I92" s="108">
        <f t="shared" si="20"/>
        <v>-59749659.709999897</v>
      </c>
      <c r="J92" s="109">
        <f t="shared" si="22"/>
        <v>9.6857547760009766E-8</v>
      </c>
      <c r="K92" s="109">
        <f t="shared" si="23"/>
        <v>0</v>
      </c>
      <c r="L92" s="108">
        <f t="shared" si="19"/>
        <v>-2811623.8817438316</v>
      </c>
      <c r="M92" s="109">
        <f t="shared" si="24"/>
        <v>-2811623.8817437347</v>
      </c>
      <c r="N92" s="110"/>
      <c r="O92" s="108">
        <f t="shared" si="7"/>
        <v>-2788397.574279217</v>
      </c>
      <c r="P92" s="108"/>
      <c r="Q92" s="112">
        <f>(L92+L80+SUM(L81:L91)*2)/24</f>
        <v>-2811623.881743832</v>
      </c>
      <c r="S92" s="111"/>
    </row>
    <row r="93" spans="1:19" ht="13" thickBot="1">
      <c r="B93" s="124">
        <f>ROW()</f>
        <v>93</v>
      </c>
      <c r="C93" s="125">
        <v>44561</v>
      </c>
      <c r="D93" s="126">
        <f t="shared" si="20"/>
        <v>66406534.449999996</v>
      </c>
      <c r="E93" s="126"/>
      <c r="F93" s="127">
        <f>F92</f>
        <v>-30211680.350000001</v>
      </c>
      <c r="G93" s="127">
        <f t="shared" si="21"/>
        <v>23554805.610000003</v>
      </c>
      <c r="H93" s="127">
        <f t="shared" si="17"/>
        <v>59749659.709999993</v>
      </c>
      <c r="I93" s="127">
        <f t="shared" si="20"/>
        <v>-59749659.709999897</v>
      </c>
      <c r="J93" s="126">
        <f t="shared" si="22"/>
        <v>9.6857547760009766E-8</v>
      </c>
      <c r="K93" s="126">
        <f t="shared" si="23"/>
        <v>0</v>
      </c>
      <c r="L93" s="127">
        <f>L92+K93</f>
        <v>-2811623.8817438316</v>
      </c>
      <c r="M93" s="126">
        <f t="shared" si="24"/>
        <v>-2811623.8817437347</v>
      </c>
      <c r="N93" s="128"/>
      <c r="O93" s="127">
        <f t="shared" si="7"/>
        <v>-2811623.8817437352</v>
      </c>
      <c r="P93" s="127"/>
      <c r="Q93" s="129">
        <f>(L93+L81+SUM(L82:L92)*2)/24</f>
        <v>-2811623.881743832</v>
      </c>
      <c r="S93" s="111"/>
    </row>
    <row r="94" spans="1:19" ht="13.5" thickBot="1">
      <c r="A94" s="130" t="s">
        <v>88</v>
      </c>
      <c r="B94" s="98"/>
      <c r="C94" s="131"/>
      <c r="D94" s="132"/>
      <c r="E94" s="132"/>
      <c r="F94" s="132"/>
      <c r="G94" s="132"/>
      <c r="H94" s="132"/>
      <c r="I94" s="132"/>
      <c r="J94" s="132"/>
      <c r="K94" s="132"/>
      <c r="L94" s="133"/>
      <c r="M94" s="132"/>
      <c r="N94" s="134"/>
      <c r="O94" s="132"/>
      <c r="P94" s="135">
        <f>SUM(P46:P57)</f>
        <v>-6689176.5497812955</v>
      </c>
      <c r="Q94" s="136"/>
      <c r="S94" s="111"/>
    </row>
    <row r="95" spans="1:19" ht="13.5" thickBot="1">
      <c r="A95" s="137" t="s">
        <v>89</v>
      </c>
      <c r="B95" s="98"/>
      <c r="C95" s="138"/>
      <c r="D95" s="132"/>
      <c r="E95" s="132"/>
      <c r="F95" s="132"/>
      <c r="G95" s="132"/>
      <c r="H95" s="135">
        <f>(H18+H30+SUM(H19:H29)*2)/24</f>
        <v>59841513.397916675</v>
      </c>
      <c r="I95" s="135">
        <f>(I18+I30+SUM(I19:I29)*2)/24</f>
        <v>-37066402.04703182</v>
      </c>
      <c r="J95" s="132"/>
      <c r="K95" s="132"/>
      <c r="L95" s="135">
        <f>(L18+L30+SUM(L19:L29)*2)/24</f>
        <v>-7971288.6979166651</v>
      </c>
      <c r="M95" s="132"/>
      <c r="N95" s="134"/>
      <c r="O95" s="132"/>
      <c r="P95" s="132"/>
      <c r="Q95" s="136"/>
      <c r="S95" s="111"/>
    </row>
    <row r="96" spans="1:19" ht="13.5" thickBot="1">
      <c r="A96" s="130" t="s">
        <v>90</v>
      </c>
      <c r="B96" s="98"/>
      <c r="C96" s="131"/>
      <c r="D96" s="132"/>
      <c r="E96" s="132"/>
      <c r="F96" s="132"/>
      <c r="G96" s="132"/>
      <c r="H96" s="132"/>
      <c r="I96" s="132"/>
      <c r="J96" s="132"/>
      <c r="K96" s="132"/>
      <c r="L96" s="133"/>
      <c r="M96" s="132"/>
      <c r="N96" s="134"/>
      <c r="O96" s="132"/>
      <c r="P96" s="135">
        <f>SUM(P74:P85)</f>
        <v>-4459451.03318753</v>
      </c>
      <c r="Q96" s="136"/>
      <c r="S96" s="111"/>
    </row>
    <row r="97" spans="1:19" ht="13.5" thickBot="1">
      <c r="A97" s="137" t="s">
        <v>91</v>
      </c>
      <c r="B97" s="139"/>
      <c r="C97" s="140"/>
      <c r="D97" s="141"/>
      <c r="E97" s="141"/>
      <c r="F97" s="141"/>
      <c r="G97" s="141"/>
      <c r="H97" s="142">
        <f>(H45+H57+SUM(H46:H56)*2)/24</f>
        <v>59749659.710000001</v>
      </c>
      <c r="I97" s="142">
        <f>(I45+I57+SUM(I46:I56)*2)/24</f>
        <v>-43026718.335546739</v>
      </c>
      <c r="J97" s="141"/>
      <c r="K97" s="141"/>
      <c r="L97" s="142">
        <f>(L45+L57+SUM(L46:L56)*2)/24</f>
        <v>-6140527.3817438325</v>
      </c>
      <c r="M97" s="141"/>
      <c r="N97" s="143"/>
      <c r="O97" s="141"/>
      <c r="P97" s="141"/>
      <c r="Q97" s="144"/>
      <c r="S97" s="111"/>
    </row>
    <row r="98" spans="1:19">
      <c r="A98" s="145"/>
      <c r="B98" s="146"/>
      <c r="C98" s="118"/>
      <c r="D98" s="109"/>
      <c r="E98" s="109"/>
      <c r="F98" s="109"/>
      <c r="G98" s="109"/>
      <c r="H98" s="109"/>
      <c r="I98" s="108"/>
      <c r="J98" s="109"/>
      <c r="K98" s="109"/>
      <c r="L98" s="147"/>
      <c r="M98" s="108"/>
      <c r="N98" s="72"/>
      <c r="O98" s="108"/>
      <c r="P98" s="148"/>
      <c r="Q98" s="148"/>
      <c r="S98" s="111"/>
    </row>
    <row r="99" spans="1:19">
      <c r="A99" s="149" t="s">
        <v>83</v>
      </c>
      <c r="B99" s="150" t="s">
        <v>92</v>
      </c>
      <c r="C99" s="151"/>
      <c r="D99" s="151"/>
      <c r="E99" s="151"/>
      <c r="F99" s="151"/>
      <c r="G99" s="151"/>
      <c r="H99" s="152"/>
      <c r="I99" s="151"/>
      <c r="J99" s="151"/>
      <c r="K99" s="153"/>
      <c r="L99" s="152"/>
      <c r="M99" s="154"/>
      <c r="N99" s="152"/>
      <c r="O99" s="152"/>
      <c r="P99" s="152"/>
      <c r="Q99" s="155"/>
      <c r="S99" s="111"/>
    </row>
    <row r="100" spans="1:19">
      <c r="A100" s="156"/>
      <c r="B100" s="150" t="s">
        <v>93</v>
      </c>
      <c r="C100" s="151"/>
      <c r="D100" s="151"/>
      <c r="E100" s="151"/>
      <c r="F100" s="151"/>
      <c r="G100" s="151"/>
      <c r="H100" s="152"/>
      <c r="I100" s="151"/>
      <c r="J100" s="151"/>
      <c r="K100" s="153"/>
      <c r="L100" s="152"/>
      <c r="M100" s="154"/>
      <c r="N100" s="152"/>
      <c r="O100" s="152"/>
      <c r="P100" s="152"/>
      <c r="Q100" s="155"/>
      <c r="S100" s="111"/>
    </row>
    <row r="101" spans="1:19">
      <c r="A101" s="156"/>
      <c r="B101" s="150" t="s">
        <v>94</v>
      </c>
      <c r="C101" s="151"/>
      <c r="D101" s="151"/>
      <c r="E101" s="151"/>
      <c r="F101" s="151"/>
      <c r="G101" s="151"/>
      <c r="H101" s="152"/>
      <c r="I101" s="151"/>
      <c r="J101" s="151"/>
      <c r="K101" s="153"/>
      <c r="L101" s="152"/>
      <c r="M101" s="154"/>
      <c r="N101" s="152"/>
      <c r="O101" s="152"/>
      <c r="P101" s="152"/>
      <c r="Q101" s="155"/>
      <c r="S101" s="111"/>
    </row>
    <row r="102" spans="1:19">
      <c r="A102" s="156"/>
      <c r="B102" s="150" t="s">
        <v>95</v>
      </c>
      <c r="C102" s="151"/>
      <c r="D102" s="151"/>
      <c r="E102" s="151"/>
      <c r="F102" s="151"/>
      <c r="G102" s="151"/>
      <c r="H102" s="152"/>
      <c r="I102" s="151"/>
      <c r="J102" s="151"/>
      <c r="K102" s="153"/>
      <c r="L102" s="152"/>
      <c r="M102" s="154"/>
      <c r="N102" s="152"/>
      <c r="O102" s="152"/>
      <c r="P102" s="152"/>
      <c r="Q102" s="155"/>
      <c r="S102" s="111"/>
    </row>
    <row r="103" spans="1:19">
      <c r="B103" s="156"/>
      <c r="C103" s="118"/>
      <c r="D103" s="109"/>
      <c r="E103" s="109"/>
      <c r="F103" s="109"/>
      <c r="G103" s="109"/>
      <c r="H103" s="109"/>
      <c r="I103" s="108"/>
      <c r="J103" s="109"/>
      <c r="K103" s="109"/>
      <c r="L103" s="147"/>
      <c r="M103" s="108"/>
      <c r="N103" s="72"/>
      <c r="O103" s="108"/>
      <c r="P103" s="108"/>
      <c r="Q103" s="108"/>
      <c r="S103" s="111"/>
    </row>
    <row r="104" spans="1:19">
      <c r="B104" s="156"/>
      <c r="C104" s="118"/>
      <c r="D104" s="109"/>
      <c r="E104" s="109"/>
      <c r="F104" s="109"/>
      <c r="G104" s="109"/>
      <c r="H104" s="109"/>
      <c r="I104" s="108"/>
      <c r="J104" s="109"/>
      <c r="K104" s="109"/>
      <c r="L104" s="147"/>
      <c r="M104" s="108"/>
      <c r="N104" s="72"/>
      <c r="O104" s="108"/>
      <c r="P104" s="108"/>
      <c r="Q104" s="108"/>
      <c r="S104" s="111"/>
    </row>
    <row r="105" spans="1:19">
      <c r="B105" s="156"/>
      <c r="C105" s="118"/>
      <c r="D105" s="109"/>
      <c r="E105" s="109"/>
      <c r="F105" s="109"/>
      <c r="G105" s="109"/>
      <c r="H105" s="109"/>
      <c r="I105" s="108"/>
      <c r="J105" s="109"/>
      <c r="K105" s="109"/>
      <c r="L105" s="147"/>
      <c r="M105" s="108"/>
      <c r="N105" s="72"/>
      <c r="O105" s="108"/>
      <c r="P105" s="108"/>
      <c r="Q105" s="108"/>
      <c r="S105" s="111"/>
    </row>
    <row r="106" spans="1:19">
      <c r="B106" s="156"/>
      <c r="C106" s="118"/>
      <c r="D106" s="109"/>
      <c r="E106" s="109"/>
      <c r="F106" s="109"/>
      <c r="G106" s="109"/>
      <c r="H106" s="109"/>
      <c r="I106" s="108"/>
      <c r="J106" s="109"/>
      <c r="K106" s="109"/>
      <c r="L106" s="147"/>
      <c r="M106" s="108"/>
      <c r="N106" s="72"/>
      <c r="O106" s="108"/>
      <c r="P106" s="108"/>
      <c r="Q106" s="108"/>
      <c r="S106" s="111"/>
    </row>
    <row r="107" spans="1:19">
      <c r="B107" s="156"/>
      <c r="C107" s="122"/>
      <c r="D107" s="109"/>
      <c r="E107" s="109"/>
      <c r="F107" s="109"/>
      <c r="G107" s="109"/>
      <c r="H107" s="109"/>
      <c r="I107" s="108"/>
      <c r="J107" s="109"/>
      <c r="K107" s="109"/>
      <c r="L107" s="147"/>
      <c r="M107" s="108"/>
      <c r="N107" s="72"/>
      <c r="O107" s="108"/>
      <c r="P107" s="108"/>
      <c r="Q107" s="108"/>
      <c r="S107" s="111"/>
    </row>
    <row r="108" spans="1:19">
      <c r="B108" s="156"/>
      <c r="C108" s="118"/>
      <c r="D108" s="109"/>
      <c r="E108" s="109"/>
      <c r="F108" s="109"/>
      <c r="G108" s="109"/>
      <c r="H108" s="109"/>
      <c r="I108" s="108"/>
      <c r="J108" s="109"/>
      <c r="K108" s="109"/>
      <c r="L108" s="147"/>
      <c r="M108" s="108"/>
      <c r="N108" s="72"/>
      <c r="O108" s="108"/>
      <c r="P108" s="108"/>
      <c r="Q108" s="108"/>
      <c r="S108" s="111"/>
    </row>
    <row r="109" spans="1:19">
      <c r="B109" s="156"/>
      <c r="C109" s="118"/>
      <c r="D109" s="109"/>
      <c r="E109" s="109"/>
      <c r="F109" s="109"/>
      <c r="G109" s="109"/>
      <c r="H109" s="109"/>
      <c r="I109" s="108"/>
      <c r="J109" s="109"/>
      <c r="K109" s="109"/>
      <c r="L109" s="147"/>
      <c r="M109" s="108"/>
      <c r="N109" s="72"/>
      <c r="O109" s="108"/>
      <c r="P109" s="108"/>
      <c r="Q109" s="108"/>
      <c r="S109" s="111"/>
    </row>
    <row r="110" spans="1:19">
      <c r="B110" s="156"/>
      <c r="C110" s="118"/>
      <c r="D110" s="109"/>
      <c r="E110" s="109"/>
      <c r="F110" s="109"/>
      <c r="G110" s="109"/>
      <c r="H110" s="109"/>
      <c r="I110" s="108"/>
      <c r="J110" s="109"/>
      <c r="K110" s="109"/>
      <c r="L110" s="147"/>
      <c r="M110" s="108"/>
      <c r="N110" s="72"/>
      <c r="O110" s="108"/>
      <c r="P110" s="108"/>
      <c r="Q110" s="108"/>
      <c r="S110" s="111"/>
    </row>
    <row r="111" spans="1:19">
      <c r="B111" s="156"/>
      <c r="C111" s="118"/>
      <c r="D111" s="109"/>
      <c r="E111" s="109"/>
      <c r="F111" s="109"/>
      <c r="G111" s="109"/>
      <c r="H111" s="109"/>
      <c r="I111" s="108"/>
      <c r="J111" s="109"/>
      <c r="K111" s="109"/>
      <c r="L111" s="147"/>
      <c r="M111" s="108"/>
      <c r="N111" s="72"/>
      <c r="O111" s="108"/>
      <c r="P111" s="108"/>
      <c r="Q111" s="108"/>
      <c r="S111" s="111"/>
    </row>
    <row r="112" spans="1:19">
      <c r="B112" s="156"/>
      <c r="C112" s="118"/>
      <c r="D112" s="109"/>
      <c r="E112" s="109"/>
      <c r="F112" s="109"/>
      <c r="G112" s="109"/>
      <c r="H112" s="109"/>
      <c r="I112" s="108"/>
      <c r="J112" s="109"/>
      <c r="K112" s="109"/>
      <c r="L112" s="147"/>
      <c r="M112" s="108"/>
      <c r="N112" s="72"/>
      <c r="O112" s="108"/>
      <c r="P112" s="108"/>
      <c r="Q112" s="108"/>
      <c r="S112" s="111"/>
    </row>
    <row r="113" spans="2:19">
      <c r="B113" s="156"/>
      <c r="C113" s="118"/>
      <c r="D113" s="109"/>
      <c r="E113" s="109"/>
      <c r="F113" s="109"/>
      <c r="G113" s="109"/>
      <c r="H113" s="109"/>
      <c r="I113" s="108"/>
      <c r="J113" s="109"/>
      <c r="K113" s="109"/>
      <c r="L113" s="147"/>
      <c r="M113" s="108"/>
      <c r="N113" s="72"/>
      <c r="O113" s="108"/>
      <c r="P113" s="108"/>
      <c r="Q113" s="108"/>
      <c r="S113" s="111"/>
    </row>
    <row r="114" spans="2:19">
      <c r="B114" s="156"/>
      <c r="C114" s="118"/>
      <c r="D114" s="109"/>
      <c r="E114" s="109"/>
      <c r="F114" s="109"/>
      <c r="G114" s="109"/>
      <c r="H114" s="109"/>
      <c r="I114" s="108"/>
      <c r="J114" s="109"/>
      <c r="K114" s="109"/>
      <c r="L114" s="147"/>
      <c r="M114" s="108"/>
      <c r="N114" s="72"/>
      <c r="O114" s="108"/>
      <c r="P114" s="108"/>
      <c r="Q114" s="108"/>
      <c r="S114" s="111"/>
    </row>
    <row r="115" spans="2:19">
      <c r="B115" s="156"/>
      <c r="C115" s="118"/>
      <c r="D115" s="109"/>
      <c r="E115" s="109"/>
      <c r="F115" s="109"/>
      <c r="G115" s="109"/>
      <c r="H115" s="109"/>
      <c r="I115" s="108"/>
      <c r="J115" s="109"/>
      <c r="K115" s="109"/>
      <c r="L115" s="147"/>
      <c r="M115" s="108"/>
      <c r="N115" s="72"/>
      <c r="O115" s="108"/>
      <c r="P115" s="108"/>
      <c r="Q115" s="108"/>
      <c r="S115" s="111"/>
    </row>
    <row r="116" spans="2:19">
      <c r="B116" s="156"/>
      <c r="C116" s="118"/>
      <c r="D116" s="109"/>
      <c r="E116" s="109"/>
      <c r="F116" s="109"/>
      <c r="G116" s="109"/>
      <c r="H116" s="109"/>
      <c r="I116" s="108"/>
      <c r="J116" s="109"/>
      <c r="K116" s="109"/>
      <c r="L116" s="147"/>
      <c r="M116" s="108"/>
      <c r="N116" s="72"/>
      <c r="O116" s="108"/>
      <c r="P116" s="108"/>
      <c r="Q116" s="108"/>
      <c r="S116" s="111"/>
    </row>
    <row r="117" spans="2:19">
      <c r="B117" s="156"/>
      <c r="C117" s="118"/>
      <c r="D117" s="109"/>
      <c r="E117" s="109"/>
      <c r="F117" s="109"/>
      <c r="G117" s="109"/>
      <c r="H117" s="109"/>
      <c r="I117" s="108"/>
      <c r="J117" s="109"/>
      <c r="K117" s="109"/>
      <c r="L117" s="147"/>
      <c r="M117" s="108"/>
      <c r="N117" s="72"/>
      <c r="O117" s="108"/>
      <c r="P117" s="108"/>
      <c r="Q117" s="108"/>
      <c r="S117" s="111"/>
    </row>
    <row r="118" spans="2:19">
      <c r="B118" s="156"/>
      <c r="C118" s="118"/>
      <c r="D118" s="109"/>
      <c r="E118" s="109"/>
      <c r="F118" s="109"/>
      <c r="G118" s="109"/>
      <c r="H118" s="109"/>
      <c r="I118" s="108"/>
      <c r="J118" s="109"/>
      <c r="K118" s="109"/>
      <c r="L118" s="147"/>
      <c r="M118" s="108"/>
      <c r="N118" s="72"/>
      <c r="O118" s="108"/>
      <c r="P118" s="108"/>
      <c r="Q118" s="108"/>
      <c r="S118" s="111"/>
    </row>
    <row r="119" spans="2:19">
      <c r="B119" s="156"/>
      <c r="C119" s="122"/>
      <c r="D119" s="109"/>
      <c r="E119" s="109"/>
      <c r="F119" s="109"/>
      <c r="G119" s="109"/>
      <c r="H119" s="109"/>
      <c r="I119" s="108"/>
      <c r="J119" s="109"/>
      <c r="K119" s="109"/>
      <c r="L119" s="147"/>
      <c r="M119" s="108"/>
      <c r="N119" s="72"/>
      <c r="O119" s="108"/>
      <c r="P119" s="108"/>
      <c r="Q119" s="108"/>
      <c r="S119" s="111"/>
    </row>
    <row r="120" spans="2:19">
      <c r="B120" s="156"/>
      <c r="C120" s="118"/>
      <c r="D120" s="109"/>
      <c r="E120" s="109"/>
      <c r="F120" s="109"/>
      <c r="G120" s="109"/>
      <c r="H120" s="109"/>
      <c r="I120" s="108"/>
      <c r="J120" s="109"/>
      <c r="K120" s="109"/>
      <c r="L120" s="147"/>
      <c r="M120" s="108"/>
      <c r="N120" s="72"/>
      <c r="O120" s="108"/>
      <c r="P120" s="108"/>
      <c r="Q120" s="108"/>
      <c r="S120" s="111"/>
    </row>
    <row r="121" spans="2:19">
      <c r="B121" s="156"/>
      <c r="C121" s="118"/>
      <c r="D121" s="109"/>
      <c r="E121" s="109"/>
      <c r="F121" s="109"/>
      <c r="G121" s="109"/>
      <c r="H121" s="109"/>
      <c r="I121" s="108"/>
      <c r="J121" s="109"/>
      <c r="K121" s="109"/>
      <c r="L121" s="147"/>
      <c r="M121" s="108"/>
      <c r="N121" s="72"/>
      <c r="O121" s="108"/>
      <c r="P121" s="108"/>
      <c r="Q121" s="108"/>
      <c r="S121" s="111"/>
    </row>
    <row r="122" spans="2:19">
      <c r="B122" s="156"/>
      <c r="C122" s="118"/>
      <c r="D122" s="109"/>
      <c r="E122" s="109"/>
      <c r="F122" s="109"/>
      <c r="G122" s="109"/>
      <c r="H122" s="109"/>
      <c r="I122" s="108"/>
      <c r="J122" s="109"/>
      <c r="K122" s="109"/>
      <c r="L122" s="147"/>
      <c r="M122" s="108"/>
      <c r="N122" s="72"/>
      <c r="O122" s="108"/>
      <c r="P122" s="108"/>
      <c r="Q122" s="108"/>
      <c r="S122" s="111"/>
    </row>
    <row r="123" spans="2:19">
      <c r="B123" s="156"/>
      <c r="C123" s="118"/>
      <c r="D123" s="109"/>
      <c r="E123" s="109"/>
      <c r="F123" s="109"/>
      <c r="G123" s="109"/>
      <c r="H123" s="109"/>
      <c r="I123" s="108"/>
      <c r="J123" s="109"/>
      <c r="K123" s="109"/>
      <c r="L123" s="147"/>
      <c r="M123" s="108"/>
      <c r="N123" s="72"/>
      <c r="O123" s="108"/>
      <c r="P123" s="108"/>
      <c r="Q123" s="108"/>
      <c r="S123" s="111"/>
    </row>
    <row r="124" spans="2:19">
      <c r="B124" s="156"/>
      <c r="C124" s="118"/>
      <c r="D124" s="109"/>
      <c r="E124" s="109"/>
      <c r="F124" s="109"/>
      <c r="G124" s="109"/>
      <c r="H124" s="109"/>
      <c r="I124" s="108"/>
      <c r="J124" s="109"/>
      <c r="K124" s="109"/>
      <c r="L124" s="147"/>
      <c r="M124" s="108"/>
      <c r="N124" s="72"/>
      <c r="O124" s="108"/>
      <c r="P124" s="108"/>
      <c r="Q124" s="108"/>
      <c r="S124" s="111"/>
    </row>
    <row r="125" spans="2:19">
      <c r="B125" s="156"/>
      <c r="C125" s="118"/>
      <c r="D125" s="109"/>
      <c r="E125" s="109"/>
      <c r="F125" s="109"/>
      <c r="G125" s="109"/>
      <c r="H125" s="109"/>
      <c r="I125" s="108"/>
      <c r="J125" s="109"/>
      <c r="K125" s="109"/>
      <c r="L125" s="147"/>
      <c r="M125" s="108"/>
      <c r="N125" s="72"/>
      <c r="O125" s="108"/>
      <c r="P125" s="108"/>
      <c r="Q125" s="108"/>
      <c r="S125" s="111"/>
    </row>
    <row r="126" spans="2:19">
      <c r="B126" s="156"/>
      <c r="C126" s="118"/>
      <c r="D126" s="109"/>
      <c r="E126" s="109"/>
      <c r="F126" s="109"/>
      <c r="G126" s="109"/>
      <c r="H126" s="109"/>
      <c r="I126" s="108"/>
      <c r="J126" s="109"/>
      <c r="K126" s="109"/>
      <c r="L126" s="147"/>
      <c r="M126" s="108"/>
      <c r="N126" s="72"/>
      <c r="O126" s="108"/>
      <c r="P126" s="108"/>
      <c r="Q126" s="108"/>
      <c r="S126" s="111"/>
    </row>
    <row r="127" spans="2:19">
      <c r="B127" s="156"/>
      <c r="C127" s="118"/>
      <c r="D127" s="109"/>
      <c r="E127" s="109"/>
      <c r="F127" s="109"/>
      <c r="G127" s="109"/>
      <c r="H127" s="109"/>
      <c r="I127" s="108"/>
      <c r="J127" s="109"/>
      <c r="K127" s="109"/>
      <c r="L127" s="147"/>
      <c r="M127" s="108"/>
      <c r="N127" s="72"/>
      <c r="O127" s="108"/>
      <c r="P127" s="108"/>
      <c r="Q127" s="108"/>
      <c r="S127" s="111"/>
    </row>
    <row r="128" spans="2:19">
      <c r="B128" s="156"/>
      <c r="C128" s="118"/>
      <c r="D128" s="109"/>
      <c r="E128" s="109"/>
      <c r="F128" s="109"/>
      <c r="G128" s="109"/>
      <c r="H128" s="109"/>
      <c r="I128" s="108"/>
      <c r="J128" s="109"/>
      <c r="K128" s="109"/>
      <c r="L128" s="147"/>
      <c r="M128" s="108"/>
      <c r="N128" s="72"/>
      <c r="O128" s="108"/>
      <c r="P128" s="108"/>
      <c r="Q128" s="108"/>
      <c r="S128" s="111"/>
    </row>
    <row r="129" spans="2:19">
      <c r="B129" s="156"/>
      <c r="C129" s="118"/>
      <c r="D129" s="109"/>
      <c r="E129" s="109"/>
      <c r="F129" s="109"/>
      <c r="G129" s="109"/>
      <c r="H129" s="109"/>
      <c r="I129" s="108"/>
      <c r="J129" s="109"/>
      <c r="K129" s="109"/>
      <c r="L129" s="147"/>
      <c r="M129" s="108"/>
      <c r="N129" s="72"/>
      <c r="O129" s="108"/>
      <c r="P129" s="108"/>
      <c r="Q129" s="108"/>
      <c r="S129" s="111"/>
    </row>
    <row r="130" spans="2:19">
      <c r="B130" s="156"/>
      <c r="C130" s="118"/>
      <c r="D130" s="109"/>
      <c r="E130" s="109"/>
      <c r="F130" s="109"/>
      <c r="G130" s="109"/>
      <c r="H130" s="109"/>
      <c r="I130" s="108"/>
      <c r="J130" s="109"/>
      <c r="K130" s="109"/>
      <c r="L130" s="147"/>
      <c r="M130" s="108"/>
      <c r="N130" s="72"/>
      <c r="O130" s="108"/>
      <c r="P130" s="108"/>
      <c r="Q130" s="108"/>
      <c r="S130" s="111"/>
    </row>
    <row r="131" spans="2:19">
      <c r="B131" s="156"/>
      <c r="C131" s="122"/>
      <c r="D131" s="109"/>
      <c r="E131" s="109"/>
      <c r="F131" s="109"/>
      <c r="G131" s="109"/>
      <c r="H131" s="109"/>
      <c r="I131" s="108"/>
      <c r="J131" s="109"/>
      <c r="K131" s="109"/>
      <c r="L131" s="147"/>
      <c r="M131" s="108"/>
      <c r="N131" s="72"/>
      <c r="O131" s="108"/>
      <c r="P131" s="108"/>
      <c r="Q131" s="108"/>
      <c r="S131" s="111"/>
    </row>
    <row r="132" spans="2:19">
      <c r="B132" s="156"/>
      <c r="C132" s="118"/>
      <c r="D132" s="109"/>
      <c r="E132" s="109"/>
      <c r="F132" s="109"/>
      <c r="G132" s="109"/>
      <c r="H132" s="109"/>
      <c r="I132" s="108"/>
      <c r="J132" s="109"/>
      <c r="K132" s="109"/>
      <c r="L132" s="147"/>
      <c r="M132" s="108"/>
      <c r="N132" s="72"/>
      <c r="O132" s="108"/>
      <c r="P132" s="108"/>
      <c r="Q132" s="108"/>
      <c r="S132" s="111"/>
    </row>
    <row r="133" spans="2:19">
      <c r="B133" s="156"/>
      <c r="C133" s="118"/>
      <c r="D133" s="109"/>
      <c r="E133" s="109"/>
      <c r="F133" s="109"/>
      <c r="G133" s="109"/>
      <c r="H133" s="109"/>
      <c r="I133" s="108"/>
      <c r="J133" s="109"/>
      <c r="K133" s="109"/>
      <c r="L133" s="147"/>
      <c r="M133" s="108"/>
      <c r="N133" s="72"/>
      <c r="O133" s="108"/>
      <c r="P133" s="108"/>
      <c r="Q133" s="108"/>
      <c r="S133" s="111"/>
    </row>
    <row r="134" spans="2:19">
      <c r="B134" s="156"/>
      <c r="C134" s="118"/>
      <c r="D134" s="109"/>
      <c r="E134" s="109"/>
      <c r="F134" s="109"/>
      <c r="G134" s="109"/>
      <c r="H134" s="109"/>
      <c r="I134" s="108"/>
      <c r="J134" s="109"/>
      <c r="K134" s="109"/>
      <c r="L134" s="147"/>
      <c r="M134" s="108"/>
      <c r="N134" s="72"/>
      <c r="O134" s="108"/>
      <c r="P134" s="108"/>
      <c r="Q134" s="108"/>
      <c r="S134" s="111"/>
    </row>
    <row r="135" spans="2:19">
      <c r="B135" s="156"/>
      <c r="C135" s="118"/>
      <c r="D135" s="109"/>
      <c r="E135" s="109"/>
      <c r="F135" s="109"/>
      <c r="G135" s="109"/>
      <c r="H135" s="109"/>
      <c r="I135" s="108"/>
      <c r="J135" s="109"/>
      <c r="K135" s="109"/>
      <c r="L135" s="147"/>
      <c r="M135" s="108"/>
      <c r="N135" s="72"/>
      <c r="O135" s="108"/>
      <c r="P135" s="108"/>
      <c r="Q135" s="108"/>
      <c r="S135" s="111"/>
    </row>
    <row r="136" spans="2:19">
      <c r="B136" s="156"/>
      <c r="C136" s="118"/>
      <c r="D136" s="109"/>
      <c r="E136" s="109"/>
      <c r="F136" s="109"/>
      <c r="G136" s="109"/>
      <c r="H136" s="109"/>
      <c r="I136" s="108"/>
      <c r="J136" s="109"/>
      <c r="K136" s="109"/>
      <c r="L136" s="147"/>
      <c r="M136" s="108"/>
      <c r="N136" s="72"/>
      <c r="O136" s="108"/>
      <c r="P136" s="108"/>
      <c r="Q136" s="108"/>
      <c r="S136" s="111"/>
    </row>
    <row r="137" spans="2:19">
      <c r="B137" s="156"/>
      <c r="C137" s="118"/>
      <c r="D137" s="109"/>
      <c r="E137" s="109"/>
      <c r="F137" s="109"/>
      <c r="G137" s="109"/>
      <c r="H137" s="109"/>
      <c r="I137" s="108"/>
      <c r="J137" s="109"/>
      <c r="K137" s="109"/>
      <c r="L137" s="147"/>
      <c r="M137" s="108"/>
      <c r="N137" s="72"/>
      <c r="O137" s="108"/>
      <c r="P137" s="108"/>
      <c r="Q137" s="108"/>
      <c r="S137" s="111"/>
    </row>
    <row r="138" spans="2:19">
      <c r="B138" s="156"/>
      <c r="C138" s="118"/>
      <c r="D138" s="109"/>
      <c r="E138" s="109"/>
      <c r="F138" s="109"/>
      <c r="G138" s="109"/>
      <c r="H138" s="109"/>
      <c r="I138" s="108"/>
      <c r="J138" s="109"/>
      <c r="K138" s="109"/>
      <c r="L138" s="147"/>
      <c r="M138" s="108"/>
      <c r="N138" s="72"/>
      <c r="O138" s="108"/>
      <c r="P138" s="108"/>
      <c r="Q138" s="108"/>
      <c r="S138" s="111"/>
    </row>
    <row r="139" spans="2:19">
      <c r="B139" s="156"/>
      <c r="C139" s="118"/>
      <c r="D139" s="109"/>
      <c r="E139" s="109"/>
      <c r="F139" s="109"/>
      <c r="G139" s="109"/>
      <c r="H139" s="109"/>
      <c r="I139" s="108"/>
      <c r="J139" s="109"/>
      <c r="K139" s="109"/>
      <c r="L139" s="147"/>
      <c r="M139" s="108"/>
      <c r="N139" s="72"/>
      <c r="O139" s="108"/>
      <c r="P139" s="108"/>
      <c r="Q139" s="108"/>
      <c r="S139" s="111"/>
    </row>
    <row r="140" spans="2:19">
      <c r="B140" s="156"/>
      <c r="C140" s="118"/>
      <c r="D140" s="109"/>
      <c r="E140" s="109"/>
      <c r="F140" s="109"/>
      <c r="G140" s="109"/>
      <c r="H140" s="109"/>
      <c r="I140" s="108"/>
      <c r="J140" s="109"/>
      <c r="K140" s="109"/>
      <c r="L140" s="147"/>
      <c r="M140" s="108"/>
      <c r="N140" s="72"/>
      <c r="O140" s="108"/>
      <c r="P140" s="108"/>
      <c r="Q140" s="108"/>
      <c r="S140" s="111"/>
    </row>
    <row r="141" spans="2:19">
      <c r="B141" s="156"/>
      <c r="C141" s="118"/>
      <c r="D141" s="109"/>
      <c r="E141" s="109"/>
      <c r="F141" s="109"/>
      <c r="G141" s="109"/>
      <c r="H141" s="109"/>
      <c r="I141" s="108"/>
      <c r="J141" s="109"/>
      <c r="K141" s="109"/>
      <c r="L141" s="147"/>
      <c r="M141" s="108"/>
      <c r="N141" s="72"/>
      <c r="O141" s="108"/>
      <c r="P141" s="108"/>
      <c r="Q141" s="108"/>
      <c r="S141" s="111"/>
    </row>
    <row r="142" spans="2:19">
      <c r="B142" s="156"/>
      <c r="C142" s="118"/>
      <c r="D142" s="109"/>
      <c r="E142" s="109"/>
      <c r="F142" s="109"/>
      <c r="G142" s="109"/>
      <c r="H142" s="109"/>
      <c r="I142" s="108"/>
      <c r="J142" s="109"/>
      <c r="K142" s="109"/>
      <c r="L142" s="147"/>
      <c r="M142" s="108"/>
      <c r="N142" s="72"/>
      <c r="O142" s="108"/>
      <c r="P142" s="108"/>
      <c r="Q142" s="108"/>
      <c r="S142" s="111"/>
    </row>
    <row r="143" spans="2:19">
      <c r="B143" s="156"/>
      <c r="C143" s="122"/>
      <c r="D143" s="109"/>
      <c r="E143" s="109"/>
      <c r="F143" s="109"/>
      <c r="G143" s="109"/>
      <c r="H143" s="109"/>
      <c r="I143" s="108"/>
      <c r="J143" s="109"/>
      <c r="K143" s="109"/>
      <c r="L143" s="147"/>
      <c r="M143" s="108"/>
      <c r="N143" s="72"/>
      <c r="O143" s="108"/>
      <c r="P143" s="108"/>
      <c r="Q143" s="108"/>
      <c r="S143" s="111"/>
    </row>
    <row r="144" spans="2:19">
      <c r="B144" s="156"/>
      <c r="C144" s="118"/>
      <c r="D144" s="109"/>
      <c r="E144" s="109"/>
      <c r="F144" s="109"/>
      <c r="G144" s="109"/>
      <c r="H144" s="109"/>
      <c r="I144" s="108"/>
      <c r="J144" s="109"/>
      <c r="K144" s="109"/>
      <c r="L144" s="147"/>
      <c r="M144" s="108"/>
      <c r="N144" s="72"/>
      <c r="O144" s="108"/>
      <c r="P144" s="108"/>
      <c r="Q144" s="108"/>
      <c r="S144" s="111"/>
    </row>
    <row r="145" spans="2:19">
      <c r="B145" s="156"/>
      <c r="C145" s="118"/>
      <c r="D145" s="109"/>
      <c r="E145" s="109"/>
      <c r="F145" s="109"/>
      <c r="G145" s="109"/>
      <c r="H145" s="109"/>
      <c r="I145" s="108"/>
      <c r="J145" s="109"/>
      <c r="K145" s="109"/>
      <c r="L145" s="147"/>
      <c r="M145" s="108"/>
      <c r="N145" s="72"/>
      <c r="O145" s="108"/>
      <c r="P145" s="108"/>
      <c r="Q145" s="108"/>
      <c r="S145" s="111"/>
    </row>
    <row r="146" spans="2:19">
      <c r="B146" s="156"/>
      <c r="C146" s="118"/>
      <c r="D146" s="109"/>
      <c r="E146" s="109"/>
      <c r="F146" s="109"/>
      <c r="G146" s="109"/>
      <c r="H146" s="109"/>
      <c r="I146" s="108"/>
      <c r="J146" s="109"/>
      <c r="K146" s="109"/>
      <c r="L146" s="147"/>
      <c r="M146" s="108"/>
      <c r="N146" s="72"/>
      <c r="O146" s="108"/>
      <c r="P146" s="108"/>
      <c r="Q146" s="108"/>
      <c r="S146" s="111"/>
    </row>
    <row r="147" spans="2:19">
      <c r="B147" s="156"/>
      <c r="C147" s="118"/>
      <c r="D147" s="109"/>
      <c r="E147" s="109"/>
      <c r="F147" s="109"/>
      <c r="G147" s="109"/>
      <c r="H147" s="109"/>
      <c r="I147" s="108"/>
      <c r="J147" s="109"/>
      <c r="K147" s="109"/>
      <c r="L147" s="147"/>
      <c r="M147" s="108"/>
      <c r="N147" s="72"/>
      <c r="O147" s="108"/>
      <c r="P147" s="108"/>
      <c r="Q147" s="108"/>
      <c r="S147" s="111"/>
    </row>
    <row r="148" spans="2:19">
      <c r="B148" s="156"/>
      <c r="C148" s="118"/>
      <c r="D148" s="109"/>
      <c r="E148" s="109"/>
      <c r="F148" s="109"/>
      <c r="G148" s="109"/>
      <c r="H148" s="109"/>
      <c r="I148" s="108"/>
      <c r="J148" s="109"/>
      <c r="K148" s="109"/>
      <c r="L148" s="147"/>
      <c r="M148" s="108"/>
      <c r="N148" s="72"/>
      <c r="O148" s="108"/>
      <c r="P148" s="108"/>
      <c r="Q148" s="108"/>
      <c r="S148" s="111"/>
    </row>
    <row r="149" spans="2:19">
      <c r="B149" s="156"/>
      <c r="C149" s="118"/>
      <c r="D149" s="109"/>
      <c r="E149" s="109"/>
      <c r="F149" s="109"/>
      <c r="G149" s="109"/>
      <c r="H149" s="109"/>
      <c r="I149" s="108"/>
      <c r="J149" s="109"/>
      <c r="K149" s="109"/>
      <c r="L149" s="147"/>
      <c r="M149" s="108"/>
      <c r="N149" s="72"/>
      <c r="O149" s="108"/>
      <c r="P149" s="108"/>
      <c r="Q149" s="108"/>
      <c r="S149" s="111"/>
    </row>
    <row r="150" spans="2:19">
      <c r="B150" s="156"/>
      <c r="C150" s="118"/>
      <c r="D150" s="109"/>
      <c r="E150" s="109"/>
      <c r="F150" s="109"/>
      <c r="G150" s="109"/>
      <c r="H150" s="109"/>
      <c r="I150" s="108"/>
      <c r="J150" s="109"/>
      <c r="K150" s="109"/>
      <c r="L150" s="147"/>
      <c r="M150" s="108"/>
      <c r="N150" s="72"/>
      <c r="O150" s="108"/>
      <c r="P150" s="108"/>
      <c r="Q150" s="108"/>
      <c r="S150" s="111"/>
    </row>
    <row r="151" spans="2:19">
      <c r="B151" s="156"/>
      <c r="C151" s="118"/>
      <c r="D151" s="109"/>
      <c r="E151" s="109"/>
      <c r="F151" s="109"/>
      <c r="G151" s="109"/>
      <c r="H151" s="109"/>
      <c r="I151" s="108"/>
      <c r="J151" s="109"/>
      <c r="K151" s="109"/>
      <c r="L151" s="147"/>
      <c r="M151" s="108"/>
      <c r="N151" s="72"/>
      <c r="O151" s="108"/>
      <c r="P151" s="108"/>
      <c r="Q151" s="108"/>
      <c r="S151" s="111"/>
    </row>
    <row r="152" spans="2:19">
      <c r="B152" s="156"/>
      <c r="C152" s="118"/>
      <c r="D152" s="109"/>
      <c r="E152" s="109"/>
      <c r="F152" s="109"/>
      <c r="G152" s="109"/>
      <c r="H152" s="109"/>
      <c r="I152" s="108"/>
      <c r="J152" s="109"/>
      <c r="K152" s="109"/>
      <c r="L152" s="147"/>
      <c r="M152" s="108"/>
      <c r="N152" s="72"/>
      <c r="O152" s="108"/>
      <c r="P152" s="108"/>
      <c r="Q152" s="108"/>
      <c r="S152" s="111"/>
    </row>
    <row r="153" spans="2:19">
      <c r="B153" s="156"/>
      <c r="C153" s="118"/>
      <c r="D153" s="109"/>
      <c r="E153" s="109"/>
      <c r="F153" s="109"/>
      <c r="G153" s="109"/>
      <c r="H153" s="109"/>
      <c r="I153" s="108"/>
      <c r="J153" s="109"/>
      <c r="K153" s="109"/>
      <c r="L153" s="147"/>
      <c r="M153" s="108"/>
      <c r="N153" s="72"/>
      <c r="O153" s="108"/>
      <c r="P153" s="108"/>
      <c r="Q153" s="108"/>
      <c r="S153" s="111"/>
    </row>
    <row r="154" spans="2:19">
      <c r="B154" s="156"/>
      <c r="C154" s="118"/>
      <c r="D154" s="109"/>
      <c r="E154" s="109"/>
      <c r="F154" s="109"/>
      <c r="G154" s="109"/>
      <c r="H154" s="109"/>
      <c r="I154" s="108"/>
      <c r="J154" s="109"/>
      <c r="K154" s="109"/>
      <c r="L154" s="147"/>
      <c r="M154" s="108"/>
      <c r="N154" s="72"/>
      <c r="O154" s="108"/>
      <c r="P154" s="108"/>
      <c r="Q154" s="108"/>
      <c r="S154" s="111"/>
    </row>
    <row r="155" spans="2:19">
      <c r="B155" s="156"/>
      <c r="C155" s="122"/>
      <c r="D155" s="109"/>
      <c r="E155" s="109"/>
      <c r="F155" s="109"/>
      <c r="G155" s="109"/>
      <c r="H155" s="109"/>
      <c r="I155" s="108"/>
      <c r="J155" s="109"/>
      <c r="K155" s="109"/>
      <c r="L155" s="147"/>
      <c r="M155" s="108"/>
      <c r="N155" s="72"/>
      <c r="O155" s="108"/>
      <c r="P155" s="108"/>
      <c r="Q155" s="108"/>
      <c r="S155" s="111"/>
    </row>
    <row r="156" spans="2:19">
      <c r="B156" s="156"/>
      <c r="C156" s="118"/>
      <c r="D156" s="109"/>
      <c r="E156" s="109"/>
      <c r="F156" s="109"/>
      <c r="G156" s="109"/>
      <c r="H156" s="109"/>
      <c r="I156" s="108"/>
      <c r="J156" s="109"/>
      <c r="K156" s="109"/>
      <c r="L156" s="147"/>
      <c r="M156" s="108"/>
      <c r="N156" s="72"/>
      <c r="O156" s="108"/>
      <c r="P156" s="108"/>
      <c r="Q156" s="108"/>
      <c r="S156" s="111"/>
    </row>
    <row r="157" spans="2:19">
      <c r="B157" s="156"/>
      <c r="C157" s="118"/>
      <c r="D157" s="109"/>
      <c r="E157" s="109"/>
      <c r="F157" s="109"/>
      <c r="G157" s="109"/>
      <c r="H157" s="109"/>
      <c r="I157" s="108"/>
      <c r="J157" s="109"/>
      <c r="K157" s="109"/>
      <c r="L157" s="147"/>
      <c r="M157" s="108"/>
      <c r="N157" s="72"/>
      <c r="O157" s="108"/>
      <c r="P157" s="108"/>
      <c r="Q157" s="108"/>
      <c r="S157" s="111"/>
    </row>
    <row r="158" spans="2:19">
      <c r="B158" s="156"/>
      <c r="C158" s="118"/>
      <c r="D158" s="109"/>
      <c r="E158" s="109"/>
      <c r="F158" s="109"/>
      <c r="G158" s="109"/>
      <c r="H158" s="109"/>
      <c r="I158" s="108"/>
      <c r="J158" s="109"/>
      <c r="K158" s="109"/>
      <c r="L158" s="147"/>
      <c r="M158" s="108"/>
      <c r="N158" s="72"/>
      <c r="O158" s="108"/>
      <c r="P158" s="108"/>
      <c r="Q158" s="108"/>
      <c r="S158" s="111"/>
    </row>
    <row r="159" spans="2:19">
      <c r="B159" s="156"/>
      <c r="C159" s="118"/>
      <c r="D159" s="109"/>
      <c r="E159" s="109"/>
      <c r="F159" s="109"/>
      <c r="G159" s="109"/>
      <c r="H159" s="109"/>
      <c r="I159" s="108"/>
      <c r="J159" s="109"/>
      <c r="K159" s="109"/>
      <c r="L159" s="147"/>
      <c r="M159" s="108"/>
      <c r="N159" s="72"/>
      <c r="O159" s="108"/>
      <c r="P159" s="108"/>
      <c r="Q159" s="108"/>
      <c r="S159" s="111"/>
    </row>
    <row r="160" spans="2:19">
      <c r="B160" s="156"/>
      <c r="C160" s="118"/>
      <c r="D160" s="109"/>
      <c r="E160" s="109"/>
      <c r="F160" s="109"/>
      <c r="G160" s="109"/>
      <c r="H160" s="109"/>
      <c r="I160" s="108"/>
      <c r="J160" s="109"/>
      <c r="K160" s="109"/>
      <c r="L160" s="147"/>
      <c r="M160" s="108"/>
      <c r="N160" s="72"/>
      <c r="O160" s="108"/>
      <c r="P160" s="108"/>
      <c r="Q160" s="108"/>
      <c r="S160" s="111"/>
    </row>
    <row r="161" spans="2:19">
      <c r="B161" s="156"/>
      <c r="C161" s="118"/>
      <c r="D161" s="109"/>
      <c r="E161" s="109"/>
      <c r="F161" s="109"/>
      <c r="G161" s="109"/>
      <c r="H161" s="109"/>
      <c r="I161" s="108"/>
      <c r="J161" s="109"/>
      <c r="K161" s="109"/>
      <c r="L161" s="147"/>
      <c r="M161" s="108"/>
      <c r="N161" s="72"/>
      <c r="O161" s="108"/>
      <c r="P161" s="108"/>
      <c r="Q161" s="108"/>
      <c r="S161" s="111"/>
    </row>
    <row r="162" spans="2:19">
      <c r="B162" s="156"/>
      <c r="C162" s="118"/>
      <c r="D162" s="109"/>
      <c r="E162" s="109"/>
      <c r="F162" s="109"/>
      <c r="G162" s="109"/>
      <c r="H162" s="109"/>
      <c r="I162" s="108"/>
      <c r="J162" s="109"/>
      <c r="K162" s="109"/>
      <c r="L162" s="147"/>
      <c r="M162" s="108"/>
      <c r="N162" s="72"/>
      <c r="O162" s="108"/>
      <c r="P162" s="108"/>
      <c r="Q162" s="108"/>
      <c r="S162" s="111"/>
    </row>
    <row r="163" spans="2:19">
      <c r="B163" s="156"/>
      <c r="C163" s="118"/>
      <c r="D163" s="109"/>
      <c r="E163" s="109"/>
      <c r="F163" s="109"/>
      <c r="G163" s="109"/>
      <c r="H163" s="109"/>
      <c r="I163" s="108"/>
      <c r="J163" s="109"/>
      <c r="K163" s="109"/>
      <c r="L163" s="147"/>
      <c r="M163" s="108"/>
      <c r="N163" s="72"/>
      <c r="O163" s="108"/>
      <c r="P163" s="108"/>
      <c r="Q163" s="108"/>
      <c r="S163" s="111"/>
    </row>
    <row r="164" spans="2:19">
      <c r="B164" s="156"/>
      <c r="C164" s="118"/>
      <c r="D164" s="109"/>
      <c r="E164" s="109"/>
      <c r="F164" s="109"/>
      <c r="G164" s="109"/>
      <c r="H164" s="109"/>
      <c r="I164" s="108"/>
      <c r="J164" s="109"/>
      <c r="K164" s="109"/>
      <c r="L164" s="147"/>
      <c r="M164" s="108"/>
      <c r="N164" s="72"/>
      <c r="O164" s="108"/>
      <c r="P164" s="108"/>
      <c r="Q164" s="108"/>
      <c r="S164" s="111"/>
    </row>
    <row r="165" spans="2:19">
      <c r="B165" s="156"/>
      <c r="C165" s="118"/>
      <c r="D165" s="109"/>
      <c r="E165" s="109"/>
      <c r="F165" s="109"/>
      <c r="G165" s="109"/>
      <c r="H165" s="109"/>
      <c r="I165" s="108"/>
      <c r="J165" s="109"/>
      <c r="K165" s="109"/>
      <c r="L165" s="147"/>
      <c r="M165" s="108"/>
      <c r="N165" s="72"/>
      <c r="O165" s="108"/>
      <c r="P165" s="108"/>
      <c r="Q165" s="108"/>
      <c r="S165" s="111"/>
    </row>
    <row r="166" spans="2:19">
      <c r="B166" s="156"/>
      <c r="C166" s="118"/>
      <c r="D166" s="109"/>
      <c r="E166" s="109"/>
      <c r="F166" s="109"/>
      <c r="G166" s="109"/>
      <c r="H166" s="109"/>
      <c r="I166" s="108"/>
      <c r="J166" s="109"/>
      <c r="K166" s="109"/>
      <c r="L166" s="147"/>
      <c r="M166" s="108"/>
      <c r="N166" s="72"/>
      <c r="O166" s="108"/>
      <c r="P166" s="108"/>
      <c r="Q166" s="108"/>
      <c r="S166" s="111"/>
    </row>
    <row r="167" spans="2:19">
      <c r="B167" s="156"/>
      <c r="C167" s="122"/>
      <c r="D167" s="109"/>
      <c r="E167" s="109"/>
      <c r="F167" s="109"/>
      <c r="G167" s="109"/>
      <c r="H167" s="109"/>
      <c r="I167" s="108"/>
      <c r="J167" s="109"/>
      <c r="K167" s="109"/>
      <c r="L167" s="147"/>
      <c r="M167" s="108"/>
      <c r="N167" s="72"/>
      <c r="O167" s="108"/>
      <c r="P167" s="108"/>
      <c r="Q167" s="108"/>
      <c r="S167" s="111"/>
    </row>
    <row r="168" spans="2:19">
      <c r="B168" s="156"/>
      <c r="C168" s="118"/>
      <c r="D168" s="109"/>
      <c r="E168" s="109"/>
      <c r="F168" s="109"/>
      <c r="G168" s="109"/>
      <c r="H168" s="109"/>
      <c r="I168" s="108"/>
      <c r="J168" s="109"/>
      <c r="K168" s="109"/>
      <c r="L168" s="147"/>
      <c r="M168" s="108"/>
      <c r="N168" s="72"/>
      <c r="O168" s="108"/>
      <c r="P168" s="108"/>
      <c r="Q168" s="108"/>
      <c r="S168" s="111"/>
    </row>
    <row r="169" spans="2:19">
      <c r="B169" s="156"/>
      <c r="C169" s="118"/>
      <c r="D169" s="109"/>
      <c r="E169" s="109"/>
      <c r="F169" s="109"/>
      <c r="G169" s="109"/>
      <c r="H169" s="109"/>
      <c r="I169" s="108"/>
      <c r="J169" s="109"/>
      <c r="K169" s="109"/>
      <c r="L169" s="147"/>
      <c r="M169" s="108"/>
      <c r="N169" s="72"/>
      <c r="O169" s="108"/>
      <c r="P169" s="108"/>
      <c r="Q169" s="108"/>
      <c r="S169" s="111"/>
    </row>
    <row r="170" spans="2:19">
      <c r="B170" s="156"/>
      <c r="C170" s="118"/>
      <c r="D170" s="109"/>
      <c r="E170" s="109"/>
      <c r="F170" s="109"/>
      <c r="G170" s="109"/>
      <c r="H170" s="109"/>
      <c r="I170" s="108"/>
      <c r="J170" s="109"/>
      <c r="K170" s="109"/>
      <c r="L170" s="147"/>
      <c r="M170" s="108"/>
      <c r="N170" s="72"/>
      <c r="O170" s="108"/>
      <c r="P170" s="108"/>
      <c r="Q170" s="108"/>
      <c r="S170" s="111"/>
    </row>
    <row r="171" spans="2:19">
      <c r="B171" s="156"/>
      <c r="C171" s="118"/>
      <c r="D171" s="109"/>
      <c r="E171" s="109"/>
      <c r="F171" s="109"/>
      <c r="G171" s="109"/>
      <c r="H171" s="109"/>
      <c r="I171" s="108"/>
      <c r="J171" s="109"/>
      <c r="K171" s="109"/>
      <c r="L171" s="147"/>
      <c r="M171" s="108"/>
      <c r="N171" s="72"/>
      <c r="O171" s="108"/>
      <c r="P171" s="108"/>
      <c r="Q171" s="108"/>
      <c r="S171" s="111"/>
    </row>
    <row r="172" spans="2:19">
      <c r="B172" s="156"/>
      <c r="C172" s="118"/>
      <c r="D172" s="109"/>
      <c r="E172" s="109"/>
      <c r="F172" s="109"/>
      <c r="G172" s="109"/>
      <c r="H172" s="109"/>
      <c r="I172" s="108"/>
      <c r="J172" s="109"/>
      <c r="K172" s="109"/>
      <c r="L172" s="147"/>
      <c r="M172" s="108"/>
      <c r="N172" s="72"/>
      <c r="O172" s="108"/>
      <c r="P172" s="108"/>
      <c r="Q172" s="108"/>
      <c r="S172" s="111"/>
    </row>
    <row r="173" spans="2:19">
      <c r="B173" s="156"/>
      <c r="C173" s="118"/>
      <c r="D173" s="109"/>
      <c r="E173" s="109"/>
      <c r="F173" s="109"/>
      <c r="G173" s="109"/>
      <c r="H173" s="109"/>
      <c r="I173" s="108"/>
      <c r="J173" s="109"/>
      <c r="K173" s="109"/>
      <c r="L173" s="147"/>
      <c r="M173" s="108"/>
      <c r="N173" s="72"/>
      <c r="O173" s="108"/>
      <c r="P173" s="108"/>
      <c r="Q173" s="108"/>
      <c r="S173" s="111"/>
    </row>
    <row r="174" spans="2:19">
      <c r="B174" s="156"/>
      <c r="C174" s="118"/>
      <c r="D174" s="109"/>
      <c r="E174" s="109"/>
      <c r="F174" s="109"/>
      <c r="G174" s="109"/>
      <c r="H174" s="109"/>
      <c r="I174" s="108"/>
      <c r="J174" s="109"/>
      <c r="K174" s="109"/>
      <c r="L174" s="147"/>
      <c r="M174" s="108"/>
      <c r="N174" s="72"/>
      <c r="O174" s="108"/>
      <c r="P174" s="108"/>
      <c r="Q174" s="108"/>
      <c r="S174" s="111"/>
    </row>
    <row r="175" spans="2:19">
      <c r="B175" s="156"/>
      <c r="C175" s="118"/>
      <c r="D175" s="109"/>
      <c r="E175" s="109"/>
      <c r="F175" s="109"/>
      <c r="G175" s="109"/>
      <c r="H175" s="109"/>
      <c r="I175" s="108"/>
      <c r="J175" s="109"/>
      <c r="K175" s="109"/>
      <c r="L175" s="147"/>
      <c r="M175" s="108"/>
      <c r="N175" s="72"/>
      <c r="O175" s="108"/>
      <c r="P175" s="108"/>
      <c r="Q175" s="108"/>
      <c r="S175" s="111"/>
    </row>
    <row r="176" spans="2:19">
      <c r="B176" s="156"/>
      <c r="C176" s="118"/>
      <c r="D176" s="109"/>
      <c r="E176" s="109"/>
      <c r="F176" s="109"/>
      <c r="G176" s="109"/>
      <c r="H176" s="109"/>
      <c r="I176" s="108"/>
      <c r="J176" s="109"/>
      <c r="K176" s="109"/>
      <c r="L176" s="147"/>
      <c r="M176" s="108"/>
      <c r="N176" s="72"/>
      <c r="O176" s="108"/>
      <c r="P176" s="108"/>
      <c r="Q176" s="108"/>
      <c r="S176" s="111"/>
    </row>
    <row r="177" spans="2:19">
      <c r="B177" s="156"/>
      <c r="C177" s="118"/>
      <c r="D177" s="109"/>
      <c r="E177" s="109"/>
      <c r="F177" s="109"/>
      <c r="G177" s="109"/>
      <c r="H177" s="109"/>
      <c r="I177" s="108"/>
      <c r="J177" s="109"/>
      <c r="K177" s="109"/>
      <c r="L177" s="147"/>
      <c r="M177" s="108"/>
      <c r="N177" s="72"/>
      <c r="O177" s="108"/>
      <c r="P177" s="108"/>
      <c r="Q177" s="108"/>
      <c r="S177" s="111"/>
    </row>
    <row r="178" spans="2:19">
      <c r="B178" s="156"/>
      <c r="C178" s="118"/>
      <c r="D178" s="109"/>
      <c r="E178" s="109"/>
      <c r="F178" s="109"/>
      <c r="G178" s="109"/>
      <c r="H178" s="109"/>
      <c r="I178" s="108"/>
      <c r="J178" s="109"/>
      <c r="K178" s="109"/>
      <c r="L178" s="147"/>
      <c r="M178" s="108"/>
      <c r="N178" s="72"/>
      <c r="O178" s="108"/>
      <c r="P178" s="108"/>
      <c r="Q178" s="108"/>
      <c r="S178" s="111"/>
    </row>
    <row r="179" spans="2:19">
      <c r="B179" s="156"/>
      <c r="C179" s="122"/>
      <c r="D179" s="109"/>
      <c r="E179" s="109"/>
      <c r="F179" s="109"/>
      <c r="G179" s="109"/>
      <c r="H179" s="109"/>
      <c r="I179" s="108"/>
      <c r="J179" s="109"/>
      <c r="K179" s="109"/>
      <c r="L179" s="147"/>
      <c r="M179" s="108"/>
      <c r="N179" s="72"/>
      <c r="O179" s="108"/>
      <c r="P179" s="108"/>
      <c r="Q179" s="108"/>
      <c r="S179" s="111"/>
    </row>
    <row r="180" spans="2:19">
      <c r="B180" s="156"/>
      <c r="C180" s="118"/>
      <c r="D180" s="109"/>
      <c r="E180" s="109"/>
      <c r="F180" s="109"/>
      <c r="G180" s="109"/>
      <c r="H180" s="109"/>
      <c r="I180" s="108"/>
      <c r="J180" s="109"/>
      <c r="K180" s="109"/>
      <c r="L180" s="147"/>
      <c r="M180" s="108"/>
      <c r="N180" s="72"/>
      <c r="O180" s="108"/>
      <c r="P180" s="108"/>
      <c r="Q180" s="108"/>
      <c r="S180" s="111"/>
    </row>
    <row r="181" spans="2:19">
      <c r="B181" s="156"/>
      <c r="C181" s="118"/>
      <c r="D181" s="109"/>
      <c r="E181" s="109"/>
      <c r="F181" s="109"/>
      <c r="G181" s="109"/>
      <c r="H181" s="109"/>
      <c r="I181" s="108"/>
      <c r="J181" s="109"/>
      <c r="K181" s="109"/>
      <c r="L181" s="147"/>
      <c r="M181" s="108"/>
      <c r="N181" s="72"/>
      <c r="O181" s="108"/>
      <c r="P181" s="108"/>
      <c r="Q181" s="108"/>
      <c r="S181" s="111"/>
    </row>
    <row r="182" spans="2:19">
      <c r="B182" s="156"/>
      <c r="C182" s="118"/>
      <c r="D182" s="109"/>
      <c r="E182" s="109"/>
      <c r="F182" s="109"/>
      <c r="G182" s="109"/>
      <c r="H182" s="109"/>
      <c r="I182" s="108"/>
      <c r="J182" s="109"/>
      <c r="K182" s="109"/>
      <c r="L182" s="147"/>
      <c r="M182" s="108"/>
      <c r="N182" s="72"/>
      <c r="O182" s="108"/>
      <c r="P182" s="108"/>
      <c r="Q182" s="108"/>
      <c r="S182" s="111"/>
    </row>
    <row r="183" spans="2:19">
      <c r="B183" s="156"/>
      <c r="C183" s="118"/>
      <c r="D183" s="109"/>
      <c r="E183" s="109"/>
      <c r="F183" s="109"/>
      <c r="G183" s="109"/>
      <c r="H183" s="109"/>
      <c r="I183" s="108"/>
      <c r="J183" s="109"/>
      <c r="K183" s="109"/>
      <c r="L183" s="147"/>
      <c r="M183" s="108"/>
      <c r="N183" s="72"/>
      <c r="O183" s="108"/>
      <c r="P183" s="108"/>
      <c r="Q183" s="108"/>
      <c r="S183" s="111"/>
    </row>
    <row r="184" spans="2:19">
      <c r="B184" s="156"/>
      <c r="C184" s="118"/>
      <c r="D184" s="109"/>
      <c r="E184" s="109"/>
      <c r="F184" s="109"/>
      <c r="G184" s="109"/>
      <c r="H184" s="109"/>
      <c r="I184" s="108"/>
      <c r="J184" s="109"/>
      <c r="K184" s="109"/>
      <c r="L184" s="147"/>
      <c r="M184" s="108"/>
      <c r="N184" s="72"/>
      <c r="O184" s="108"/>
      <c r="P184" s="108"/>
      <c r="Q184" s="108"/>
      <c r="S184" s="111"/>
    </row>
    <row r="185" spans="2:19">
      <c r="B185" s="156"/>
      <c r="C185" s="118"/>
      <c r="D185" s="109"/>
      <c r="E185" s="109"/>
      <c r="F185" s="109"/>
      <c r="G185" s="109"/>
      <c r="H185" s="109"/>
      <c r="I185" s="108"/>
      <c r="J185" s="109"/>
      <c r="K185" s="109"/>
      <c r="L185" s="147"/>
      <c r="M185" s="108"/>
      <c r="N185" s="72"/>
      <c r="O185" s="108"/>
      <c r="P185" s="108"/>
      <c r="Q185" s="108"/>
      <c r="S185" s="111"/>
    </row>
    <row r="186" spans="2:19">
      <c r="B186" s="156"/>
      <c r="C186" s="118"/>
      <c r="D186" s="109"/>
      <c r="E186" s="109"/>
      <c r="F186" s="109"/>
      <c r="G186" s="109"/>
      <c r="H186" s="109"/>
      <c r="I186" s="108"/>
      <c r="J186" s="109"/>
      <c r="K186" s="109"/>
      <c r="L186" s="147"/>
      <c r="M186" s="108"/>
      <c r="N186" s="72"/>
      <c r="O186" s="108"/>
      <c r="P186" s="108"/>
      <c r="Q186" s="108"/>
      <c r="S186" s="111"/>
    </row>
    <row r="187" spans="2:19">
      <c r="B187" s="156"/>
      <c r="C187" s="118"/>
      <c r="D187" s="109"/>
      <c r="E187" s="109"/>
      <c r="F187" s="109"/>
      <c r="G187" s="109"/>
      <c r="H187" s="109"/>
      <c r="I187" s="108"/>
      <c r="J187" s="109"/>
      <c r="K187" s="109"/>
      <c r="L187" s="147"/>
      <c r="M187" s="108"/>
      <c r="N187" s="72"/>
      <c r="O187" s="108"/>
      <c r="P187" s="108"/>
      <c r="Q187" s="108"/>
      <c r="S187" s="111"/>
    </row>
    <row r="188" spans="2:19">
      <c r="B188" s="156"/>
      <c r="C188" s="118"/>
      <c r="D188" s="109"/>
      <c r="E188" s="109"/>
      <c r="F188" s="109"/>
      <c r="G188" s="109"/>
      <c r="H188" s="109"/>
      <c r="I188" s="108"/>
      <c r="J188" s="109"/>
      <c r="K188" s="109"/>
      <c r="L188" s="147"/>
      <c r="M188" s="108"/>
      <c r="N188" s="72"/>
      <c r="O188" s="108"/>
      <c r="P188" s="108"/>
      <c r="Q188" s="108"/>
      <c r="S188" s="111"/>
    </row>
    <row r="189" spans="2:19">
      <c r="B189" s="156"/>
      <c r="C189" s="118"/>
      <c r="D189" s="109"/>
      <c r="E189" s="109"/>
      <c r="F189" s="109"/>
      <c r="G189" s="109"/>
      <c r="H189" s="109"/>
      <c r="I189" s="108"/>
      <c r="J189" s="109"/>
      <c r="K189" s="109"/>
      <c r="L189" s="147"/>
      <c r="M189" s="108"/>
      <c r="N189" s="72"/>
      <c r="O189" s="108"/>
      <c r="P189" s="108"/>
      <c r="Q189" s="108"/>
      <c r="S189" s="111"/>
    </row>
    <row r="190" spans="2:19">
      <c r="B190" s="156"/>
      <c r="C190" s="118"/>
      <c r="D190" s="109"/>
      <c r="E190" s="109"/>
      <c r="F190" s="109"/>
      <c r="G190" s="109"/>
      <c r="H190" s="109"/>
      <c r="I190" s="108"/>
      <c r="J190" s="109"/>
      <c r="K190" s="109"/>
      <c r="L190" s="147"/>
      <c r="M190" s="108"/>
      <c r="N190" s="72"/>
      <c r="O190" s="108"/>
      <c r="P190" s="108"/>
      <c r="Q190" s="108"/>
      <c r="S190" s="111"/>
    </row>
    <row r="191" spans="2:19">
      <c r="B191" s="156"/>
      <c r="C191" s="122"/>
      <c r="D191" s="109"/>
      <c r="E191" s="109"/>
      <c r="F191" s="109"/>
      <c r="G191" s="109"/>
      <c r="H191" s="109"/>
      <c r="I191" s="108"/>
      <c r="J191" s="109"/>
      <c r="K191" s="109"/>
      <c r="L191" s="147"/>
      <c r="M191" s="108"/>
      <c r="N191" s="72"/>
      <c r="O191" s="108"/>
      <c r="P191" s="108"/>
      <c r="Q191" s="108"/>
      <c r="S191" s="111"/>
    </row>
    <row r="192" spans="2:19">
      <c r="B192" s="156"/>
      <c r="C192" s="118"/>
      <c r="D192" s="109"/>
      <c r="E192" s="109"/>
      <c r="F192" s="109"/>
      <c r="G192" s="109"/>
      <c r="H192" s="109"/>
      <c r="I192" s="108"/>
      <c r="J192" s="109"/>
      <c r="K192" s="109"/>
      <c r="L192" s="147"/>
      <c r="M192" s="108"/>
      <c r="N192" s="72"/>
      <c r="O192" s="108"/>
      <c r="P192" s="108"/>
      <c r="Q192" s="108"/>
      <c r="S192" s="111"/>
    </row>
    <row r="193" spans="2:19">
      <c r="B193" s="156"/>
      <c r="C193" s="118"/>
      <c r="D193" s="109"/>
      <c r="E193" s="109"/>
      <c r="F193" s="109"/>
      <c r="G193" s="109"/>
      <c r="H193" s="109"/>
      <c r="I193" s="108"/>
      <c r="J193" s="109"/>
      <c r="K193" s="109"/>
      <c r="L193" s="147"/>
      <c r="M193" s="108"/>
      <c r="N193" s="72"/>
      <c r="O193" s="108"/>
      <c r="P193" s="108"/>
      <c r="Q193" s="108"/>
      <c r="S193" s="111"/>
    </row>
    <row r="194" spans="2:19">
      <c r="B194" s="156"/>
      <c r="C194" s="118"/>
      <c r="D194" s="109"/>
      <c r="E194" s="109"/>
      <c r="F194" s="109"/>
      <c r="G194" s="109"/>
      <c r="H194" s="109"/>
      <c r="I194" s="108"/>
      <c r="J194" s="109"/>
      <c r="K194" s="109"/>
      <c r="L194" s="147"/>
      <c r="M194" s="108"/>
      <c r="N194" s="72"/>
      <c r="O194" s="108"/>
      <c r="P194" s="108"/>
      <c r="Q194" s="108"/>
      <c r="S194" s="111"/>
    </row>
    <row r="195" spans="2:19">
      <c r="B195" s="156"/>
      <c r="C195" s="118"/>
      <c r="D195" s="109"/>
      <c r="E195" s="109"/>
      <c r="F195" s="109"/>
      <c r="G195" s="109"/>
      <c r="H195" s="109"/>
      <c r="I195" s="108"/>
      <c r="J195" s="109"/>
      <c r="K195" s="109"/>
      <c r="L195" s="147"/>
      <c r="M195" s="108"/>
      <c r="N195" s="72"/>
      <c r="O195" s="108"/>
      <c r="P195" s="108"/>
      <c r="Q195" s="108"/>
      <c r="S195" s="111"/>
    </row>
    <row r="196" spans="2:19">
      <c r="B196" s="156"/>
      <c r="C196" s="118"/>
      <c r="D196" s="109"/>
      <c r="E196" s="109"/>
      <c r="F196" s="109"/>
      <c r="G196" s="109"/>
      <c r="H196" s="109"/>
      <c r="I196" s="108"/>
      <c r="J196" s="109"/>
      <c r="K196" s="109"/>
      <c r="L196" s="147"/>
      <c r="M196" s="108"/>
      <c r="N196" s="72"/>
      <c r="O196" s="108"/>
      <c r="P196" s="108"/>
      <c r="Q196" s="108"/>
      <c r="S196" s="111"/>
    </row>
    <row r="197" spans="2:19">
      <c r="B197" s="156"/>
      <c r="C197" s="118"/>
      <c r="D197" s="109"/>
      <c r="E197" s="109"/>
      <c r="F197" s="109"/>
      <c r="G197" s="109"/>
      <c r="H197" s="109"/>
      <c r="I197" s="108"/>
      <c r="J197" s="109"/>
      <c r="K197" s="109"/>
      <c r="L197" s="147"/>
      <c r="M197" s="108"/>
      <c r="N197" s="72"/>
      <c r="O197" s="108"/>
      <c r="P197" s="108"/>
      <c r="Q197" s="108"/>
      <c r="S197" s="111"/>
    </row>
    <row r="198" spans="2:19">
      <c r="B198" s="156"/>
      <c r="C198" s="118"/>
      <c r="D198" s="109"/>
      <c r="E198" s="109"/>
      <c r="F198" s="109"/>
      <c r="G198" s="109"/>
      <c r="H198" s="109"/>
      <c r="I198" s="108"/>
      <c r="J198" s="109"/>
      <c r="K198" s="109"/>
      <c r="L198" s="147"/>
      <c r="M198" s="108"/>
      <c r="N198" s="72"/>
      <c r="O198" s="108"/>
      <c r="P198" s="108"/>
      <c r="Q198" s="108"/>
      <c r="S198" s="111"/>
    </row>
    <row r="199" spans="2:19">
      <c r="B199" s="156"/>
      <c r="C199" s="118"/>
      <c r="D199" s="109"/>
      <c r="E199" s="109"/>
      <c r="F199" s="109"/>
      <c r="G199" s="109"/>
      <c r="H199" s="109"/>
      <c r="I199" s="108"/>
      <c r="J199" s="109"/>
      <c r="K199" s="109"/>
      <c r="L199" s="147"/>
      <c r="M199" s="108"/>
      <c r="N199" s="72"/>
      <c r="O199" s="108"/>
      <c r="P199" s="108"/>
      <c r="Q199" s="108"/>
      <c r="S199" s="111"/>
    </row>
    <row r="200" spans="2:19">
      <c r="B200" s="156"/>
      <c r="C200" s="118"/>
      <c r="D200" s="109"/>
      <c r="E200" s="109"/>
      <c r="F200" s="109"/>
      <c r="G200" s="109"/>
      <c r="H200" s="109"/>
      <c r="I200" s="108"/>
      <c r="J200" s="109"/>
      <c r="K200" s="109"/>
      <c r="L200" s="147"/>
      <c r="M200" s="108"/>
      <c r="N200" s="72"/>
      <c r="O200" s="108"/>
      <c r="P200" s="108"/>
      <c r="Q200" s="108"/>
      <c r="S200" s="111"/>
    </row>
    <row r="201" spans="2:19">
      <c r="B201" s="156"/>
      <c r="C201" s="118"/>
      <c r="D201" s="109"/>
      <c r="E201" s="109"/>
      <c r="F201" s="109"/>
      <c r="G201" s="109"/>
      <c r="H201" s="109"/>
      <c r="I201" s="108"/>
      <c r="J201" s="109"/>
      <c r="K201" s="109"/>
      <c r="L201" s="147"/>
      <c r="M201" s="108"/>
      <c r="N201" s="72"/>
      <c r="O201" s="108"/>
      <c r="P201" s="108"/>
      <c r="Q201" s="108"/>
      <c r="S201" s="111"/>
    </row>
    <row r="202" spans="2:19">
      <c r="B202" s="156"/>
      <c r="C202" s="118"/>
      <c r="D202" s="109"/>
      <c r="E202" s="109"/>
      <c r="F202" s="109"/>
      <c r="G202" s="109"/>
      <c r="H202" s="109"/>
      <c r="I202" s="108"/>
      <c r="J202" s="109"/>
      <c r="K202" s="109"/>
      <c r="L202" s="147"/>
      <c r="M202" s="108"/>
      <c r="N202" s="72"/>
      <c r="O202" s="108"/>
      <c r="P202" s="108"/>
      <c r="Q202" s="108"/>
      <c r="S202" s="111"/>
    </row>
    <row r="203" spans="2:19">
      <c r="B203" s="156"/>
      <c r="C203" s="122"/>
      <c r="D203" s="109"/>
      <c r="E203" s="109"/>
      <c r="F203" s="109"/>
      <c r="G203" s="109"/>
      <c r="H203" s="109"/>
      <c r="I203" s="108"/>
      <c r="J203" s="109"/>
      <c r="K203" s="109"/>
      <c r="L203" s="147"/>
      <c r="M203" s="108"/>
      <c r="N203" s="72"/>
      <c r="O203" s="108"/>
      <c r="P203" s="108"/>
      <c r="Q203" s="108"/>
      <c r="S203" s="111"/>
    </row>
    <row r="204" spans="2:19">
      <c r="B204" s="156"/>
      <c r="C204" s="118"/>
      <c r="D204" s="109"/>
      <c r="E204" s="109"/>
      <c r="F204" s="109"/>
      <c r="G204" s="109"/>
      <c r="H204" s="109"/>
      <c r="I204" s="108"/>
      <c r="J204" s="109"/>
      <c r="K204" s="109"/>
      <c r="L204" s="147"/>
      <c r="M204" s="108"/>
      <c r="N204" s="72"/>
      <c r="O204" s="108"/>
      <c r="P204" s="108"/>
      <c r="Q204" s="108"/>
      <c r="S204" s="111"/>
    </row>
    <row r="205" spans="2:19">
      <c r="B205" s="156"/>
      <c r="C205" s="118"/>
      <c r="D205" s="109"/>
      <c r="E205" s="109"/>
      <c r="F205" s="109"/>
      <c r="G205" s="109"/>
      <c r="H205" s="109"/>
      <c r="I205" s="108"/>
      <c r="J205" s="109"/>
      <c r="K205" s="109"/>
      <c r="L205" s="147"/>
      <c r="M205" s="108"/>
      <c r="N205" s="72"/>
      <c r="O205" s="108"/>
      <c r="P205" s="108"/>
      <c r="Q205" s="108"/>
      <c r="S205" s="111"/>
    </row>
    <row r="206" spans="2:19">
      <c r="B206" s="156"/>
      <c r="C206" s="118"/>
      <c r="D206" s="109"/>
      <c r="E206" s="109"/>
      <c r="F206" s="109"/>
      <c r="G206" s="109"/>
      <c r="H206" s="109"/>
      <c r="I206" s="108"/>
      <c r="J206" s="109"/>
      <c r="K206" s="109"/>
      <c r="L206" s="147"/>
      <c r="M206" s="108"/>
      <c r="N206" s="72"/>
      <c r="O206" s="108"/>
      <c r="P206" s="108"/>
      <c r="Q206" s="108"/>
      <c r="S206" s="111"/>
    </row>
    <row r="207" spans="2:19">
      <c r="B207" s="156"/>
      <c r="C207" s="118"/>
      <c r="D207" s="109"/>
      <c r="E207" s="109"/>
      <c r="F207" s="109"/>
      <c r="G207" s="109"/>
      <c r="H207" s="109"/>
      <c r="I207" s="108"/>
      <c r="J207" s="109"/>
      <c r="K207" s="109"/>
      <c r="L207" s="147"/>
      <c r="M207" s="108"/>
      <c r="N207" s="72"/>
      <c r="O207" s="108"/>
      <c r="P207" s="108"/>
      <c r="Q207" s="108"/>
      <c r="S207" s="111"/>
    </row>
    <row r="208" spans="2:19">
      <c r="B208" s="156"/>
      <c r="C208" s="118"/>
      <c r="D208" s="109"/>
      <c r="E208" s="109"/>
      <c r="F208" s="109"/>
      <c r="G208" s="109"/>
      <c r="H208" s="109"/>
      <c r="I208" s="108"/>
      <c r="J208" s="109"/>
      <c r="K208" s="109"/>
      <c r="L208" s="147"/>
      <c r="M208" s="108"/>
      <c r="N208" s="72"/>
      <c r="O208" s="108"/>
      <c r="P208" s="108"/>
      <c r="Q208" s="108"/>
      <c r="S208" s="111"/>
    </row>
    <row r="209" spans="2:19">
      <c r="B209" s="156"/>
      <c r="C209" s="118"/>
      <c r="D209" s="109"/>
      <c r="E209" s="109"/>
      <c r="F209" s="109"/>
      <c r="G209" s="109"/>
      <c r="H209" s="109"/>
      <c r="I209" s="108"/>
      <c r="J209" s="109"/>
      <c r="K209" s="109"/>
      <c r="L209" s="147"/>
      <c r="M209" s="108"/>
      <c r="N209" s="72"/>
      <c r="O209" s="108"/>
      <c r="P209" s="108"/>
      <c r="Q209" s="108"/>
      <c r="S209" s="111"/>
    </row>
    <row r="210" spans="2:19">
      <c r="B210" s="156"/>
      <c r="C210" s="118"/>
      <c r="D210" s="109"/>
      <c r="E210" s="109"/>
      <c r="F210" s="109"/>
      <c r="G210" s="109"/>
      <c r="H210" s="109"/>
      <c r="I210" s="108"/>
      <c r="J210" s="109"/>
      <c r="K210" s="109"/>
      <c r="L210" s="147"/>
      <c r="M210" s="108"/>
      <c r="N210" s="72"/>
      <c r="O210" s="108"/>
      <c r="P210" s="108"/>
      <c r="Q210" s="108"/>
      <c r="S210" s="111"/>
    </row>
    <row r="211" spans="2:19">
      <c r="B211" s="156"/>
      <c r="C211" s="118"/>
      <c r="D211" s="109"/>
      <c r="E211" s="109"/>
      <c r="F211" s="109"/>
      <c r="G211" s="109"/>
      <c r="H211" s="109"/>
      <c r="I211" s="108"/>
      <c r="J211" s="109"/>
      <c r="K211" s="109"/>
      <c r="L211" s="147"/>
      <c r="M211" s="108"/>
      <c r="N211" s="72"/>
      <c r="O211" s="108"/>
      <c r="P211" s="108"/>
      <c r="Q211" s="108"/>
      <c r="S211" s="111"/>
    </row>
    <row r="212" spans="2:19">
      <c r="B212" s="156"/>
      <c r="C212" s="118"/>
      <c r="D212" s="109"/>
      <c r="E212" s="109"/>
      <c r="F212" s="109"/>
      <c r="G212" s="109"/>
      <c r="H212" s="109"/>
      <c r="I212" s="108"/>
      <c r="J212" s="109"/>
      <c r="K212" s="109"/>
      <c r="L212" s="147"/>
      <c r="M212" s="108"/>
      <c r="N212" s="72"/>
      <c r="O212" s="108"/>
      <c r="P212" s="108"/>
      <c r="Q212" s="108"/>
      <c r="S212" s="111"/>
    </row>
    <row r="213" spans="2:19">
      <c r="B213" s="156"/>
      <c r="C213" s="118"/>
      <c r="D213" s="109"/>
      <c r="E213" s="109"/>
      <c r="F213" s="109"/>
      <c r="G213" s="109"/>
      <c r="H213" s="109"/>
      <c r="I213" s="108"/>
      <c r="J213" s="109"/>
      <c r="K213" s="109"/>
      <c r="L213" s="147"/>
      <c r="M213" s="108"/>
      <c r="N213" s="72"/>
      <c r="O213" s="108"/>
      <c r="P213" s="108"/>
      <c r="Q213" s="108"/>
      <c r="S213" s="111"/>
    </row>
    <row r="214" spans="2:19">
      <c r="B214" s="156"/>
      <c r="C214" s="118"/>
      <c r="D214" s="109"/>
      <c r="E214" s="109"/>
      <c r="F214" s="109"/>
      <c r="G214" s="109"/>
      <c r="H214" s="109"/>
      <c r="I214" s="108"/>
      <c r="J214" s="109"/>
      <c r="K214" s="109"/>
      <c r="L214" s="147"/>
      <c r="M214" s="108"/>
      <c r="N214" s="72"/>
      <c r="O214" s="108"/>
      <c r="P214" s="108"/>
      <c r="Q214" s="108"/>
      <c r="S214" s="111"/>
    </row>
    <row r="215" spans="2:19">
      <c r="B215" s="156"/>
      <c r="C215" s="122"/>
      <c r="D215" s="109"/>
      <c r="E215" s="109"/>
      <c r="F215" s="109"/>
      <c r="G215" s="109"/>
      <c r="H215" s="109"/>
      <c r="I215" s="108"/>
      <c r="J215" s="109"/>
      <c r="K215" s="109"/>
      <c r="L215" s="147"/>
      <c r="M215" s="108"/>
      <c r="N215" s="72"/>
      <c r="O215" s="108"/>
      <c r="P215" s="108"/>
      <c r="Q215" s="108"/>
      <c r="S215" s="111"/>
    </row>
    <row r="216" spans="2:19">
      <c r="B216" s="156"/>
      <c r="C216" s="118"/>
      <c r="D216" s="109"/>
      <c r="E216" s="109"/>
      <c r="F216" s="109"/>
      <c r="G216" s="109"/>
      <c r="H216" s="109"/>
      <c r="I216" s="108"/>
      <c r="J216" s="109"/>
      <c r="K216" s="109"/>
      <c r="L216" s="147"/>
      <c r="M216" s="108"/>
      <c r="N216" s="72"/>
      <c r="O216" s="108"/>
      <c r="P216" s="108"/>
      <c r="Q216" s="108"/>
      <c r="S216" s="111"/>
    </row>
    <row r="217" spans="2:19">
      <c r="B217" s="156"/>
      <c r="C217" s="118"/>
      <c r="D217" s="109"/>
      <c r="E217" s="109"/>
      <c r="F217" s="109"/>
      <c r="G217" s="109"/>
      <c r="H217" s="109"/>
      <c r="I217" s="108"/>
      <c r="J217" s="109"/>
      <c r="K217" s="109"/>
      <c r="L217" s="147"/>
      <c r="M217" s="108"/>
      <c r="N217" s="72"/>
      <c r="O217" s="108"/>
      <c r="P217" s="108"/>
      <c r="Q217" s="108"/>
      <c r="S217" s="111"/>
    </row>
    <row r="218" spans="2:19">
      <c r="B218" s="156"/>
      <c r="C218" s="118"/>
      <c r="D218" s="109"/>
      <c r="E218" s="109"/>
      <c r="F218" s="109"/>
      <c r="G218" s="109"/>
      <c r="H218" s="109"/>
      <c r="I218" s="108"/>
      <c r="J218" s="109"/>
      <c r="K218" s="109"/>
      <c r="L218" s="147"/>
      <c r="M218" s="108"/>
      <c r="N218" s="72"/>
      <c r="O218" s="108"/>
      <c r="P218" s="108"/>
      <c r="Q218" s="108"/>
      <c r="S218" s="111"/>
    </row>
    <row r="219" spans="2:19">
      <c r="B219" s="156"/>
      <c r="C219" s="118"/>
      <c r="D219" s="109"/>
      <c r="E219" s="109"/>
      <c r="F219" s="109"/>
      <c r="G219" s="109"/>
      <c r="H219" s="109"/>
      <c r="I219" s="108"/>
      <c r="J219" s="109"/>
      <c r="K219" s="109"/>
      <c r="L219" s="147"/>
      <c r="M219" s="108"/>
      <c r="N219" s="72"/>
      <c r="O219" s="108"/>
      <c r="P219" s="108"/>
      <c r="Q219" s="108"/>
      <c r="S219" s="111"/>
    </row>
    <row r="220" spans="2:19">
      <c r="B220" s="156"/>
      <c r="C220" s="118"/>
      <c r="D220" s="109"/>
      <c r="E220" s="109"/>
      <c r="F220" s="109"/>
      <c r="G220" s="109"/>
      <c r="H220" s="109"/>
      <c r="I220" s="108"/>
      <c r="J220" s="109"/>
      <c r="K220" s="109"/>
      <c r="L220" s="147"/>
      <c r="M220" s="108"/>
      <c r="N220" s="72"/>
      <c r="O220" s="108"/>
      <c r="P220" s="108"/>
      <c r="Q220" s="108"/>
      <c r="S220" s="111"/>
    </row>
    <row r="221" spans="2:19">
      <c r="B221" s="156"/>
      <c r="C221" s="118"/>
      <c r="D221" s="109"/>
      <c r="E221" s="109"/>
      <c r="F221" s="109"/>
      <c r="G221" s="109"/>
      <c r="H221" s="109"/>
      <c r="I221" s="108"/>
      <c r="J221" s="109"/>
      <c r="K221" s="109"/>
      <c r="L221" s="147"/>
      <c r="M221" s="108"/>
      <c r="N221" s="72"/>
      <c r="O221" s="108"/>
      <c r="P221" s="108"/>
      <c r="Q221" s="108"/>
      <c r="S221" s="111"/>
    </row>
    <row r="222" spans="2:19">
      <c r="B222" s="156"/>
      <c r="C222" s="118"/>
      <c r="D222" s="109"/>
      <c r="E222" s="109"/>
      <c r="F222" s="109"/>
      <c r="G222" s="109"/>
      <c r="H222" s="109"/>
      <c r="I222" s="108"/>
      <c r="J222" s="109"/>
      <c r="K222" s="109"/>
      <c r="L222" s="147"/>
      <c r="M222" s="108"/>
      <c r="N222" s="72"/>
      <c r="O222" s="108"/>
      <c r="P222" s="108"/>
      <c r="Q222" s="108"/>
      <c r="S222" s="111"/>
    </row>
    <row r="223" spans="2:19">
      <c r="B223" s="156"/>
      <c r="C223" s="118"/>
      <c r="D223" s="109"/>
      <c r="E223" s="109"/>
      <c r="F223" s="109"/>
      <c r="G223" s="109"/>
      <c r="H223" s="109"/>
      <c r="I223" s="108"/>
      <c r="J223" s="109"/>
      <c r="K223" s="109"/>
      <c r="L223" s="147"/>
      <c r="M223" s="108"/>
      <c r="N223" s="72"/>
      <c r="O223" s="108"/>
      <c r="P223" s="108"/>
      <c r="Q223" s="108"/>
      <c r="S223" s="111"/>
    </row>
    <row r="224" spans="2:19">
      <c r="B224" s="156"/>
      <c r="C224" s="118"/>
      <c r="D224" s="109"/>
      <c r="E224" s="109"/>
      <c r="F224" s="109"/>
      <c r="G224" s="109"/>
      <c r="H224" s="109"/>
      <c r="I224" s="108"/>
      <c r="J224" s="109"/>
      <c r="K224" s="109"/>
      <c r="L224" s="147"/>
      <c r="M224" s="108"/>
      <c r="N224" s="72"/>
      <c r="O224" s="108"/>
      <c r="P224" s="108"/>
      <c r="Q224" s="108"/>
      <c r="S224" s="111"/>
    </row>
    <row r="225" spans="2:19">
      <c r="B225" s="156"/>
      <c r="C225" s="118"/>
      <c r="D225" s="109"/>
      <c r="E225" s="109"/>
      <c r="F225" s="109"/>
      <c r="G225" s="109"/>
      <c r="H225" s="109"/>
      <c r="I225" s="108"/>
      <c r="J225" s="109"/>
      <c r="K225" s="109"/>
      <c r="L225" s="147"/>
      <c r="M225" s="108"/>
      <c r="N225" s="72"/>
      <c r="O225" s="108"/>
      <c r="P225" s="108"/>
      <c r="Q225" s="108"/>
      <c r="S225" s="111"/>
    </row>
    <row r="226" spans="2:19">
      <c r="B226" s="156"/>
      <c r="C226" s="118"/>
      <c r="D226" s="109"/>
      <c r="E226" s="109"/>
      <c r="F226" s="109"/>
      <c r="G226" s="109"/>
      <c r="H226" s="109"/>
      <c r="I226" s="108"/>
      <c r="J226" s="109"/>
      <c r="K226" s="109"/>
      <c r="L226" s="147"/>
      <c r="M226" s="108"/>
      <c r="N226" s="72"/>
      <c r="O226" s="108"/>
      <c r="P226" s="108"/>
      <c r="Q226" s="108"/>
      <c r="S226" s="111"/>
    </row>
    <row r="227" spans="2:19">
      <c r="B227" s="156"/>
      <c r="C227" s="122"/>
      <c r="D227" s="109"/>
      <c r="E227" s="109"/>
      <c r="F227" s="109"/>
      <c r="G227" s="109"/>
      <c r="H227" s="109"/>
      <c r="I227" s="108"/>
      <c r="J227" s="109"/>
      <c r="K227" s="109"/>
      <c r="L227" s="147"/>
      <c r="M227" s="108"/>
      <c r="N227" s="72"/>
      <c r="O227" s="108"/>
      <c r="P227" s="108"/>
      <c r="Q227" s="108"/>
      <c r="S227" s="111"/>
    </row>
    <row r="228" spans="2:19">
      <c r="B228" s="156"/>
      <c r="C228" s="118"/>
      <c r="D228" s="109"/>
      <c r="E228" s="109"/>
      <c r="F228" s="109"/>
      <c r="G228" s="109"/>
      <c r="H228" s="109"/>
      <c r="I228" s="108"/>
      <c r="J228" s="109"/>
      <c r="K228" s="109"/>
      <c r="L228" s="147"/>
      <c r="M228" s="108"/>
      <c r="N228" s="72"/>
      <c r="O228" s="108"/>
      <c r="P228" s="108"/>
      <c r="Q228" s="108"/>
      <c r="S228" s="111"/>
    </row>
    <row r="229" spans="2:19">
      <c r="B229" s="156"/>
      <c r="C229" s="118"/>
      <c r="D229" s="109"/>
      <c r="E229" s="109"/>
      <c r="F229" s="109"/>
      <c r="G229" s="109"/>
      <c r="H229" s="109"/>
      <c r="I229" s="108"/>
      <c r="J229" s="109"/>
      <c r="K229" s="109"/>
      <c r="L229" s="147"/>
      <c r="M229" s="108"/>
      <c r="N229" s="72"/>
      <c r="O229" s="108"/>
      <c r="P229" s="108"/>
      <c r="Q229" s="108"/>
      <c r="S229" s="111"/>
    </row>
    <row r="230" spans="2:19">
      <c r="B230" s="156"/>
      <c r="C230" s="118"/>
      <c r="D230" s="109"/>
      <c r="E230" s="109"/>
      <c r="F230" s="109"/>
      <c r="G230" s="109"/>
      <c r="H230" s="109"/>
      <c r="I230" s="108"/>
      <c r="J230" s="109"/>
      <c r="K230" s="109"/>
      <c r="L230" s="147"/>
      <c r="M230" s="108"/>
      <c r="N230" s="72"/>
      <c r="O230" s="108"/>
      <c r="P230" s="108"/>
      <c r="Q230" s="108"/>
      <c r="S230" s="111"/>
    </row>
    <row r="231" spans="2:19">
      <c r="B231" s="156"/>
      <c r="C231" s="118"/>
      <c r="D231" s="109"/>
      <c r="E231" s="109"/>
      <c r="F231" s="109"/>
      <c r="G231" s="109"/>
      <c r="H231" s="109"/>
      <c r="I231" s="108"/>
      <c r="J231" s="109"/>
      <c r="K231" s="109"/>
      <c r="L231" s="147"/>
      <c r="M231" s="108"/>
      <c r="N231" s="72"/>
      <c r="O231" s="108"/>
      <c r="P231" s="108"/>
      <c r="Q231" s="108"/>
      <c r="S231" s="111"/>
    </row>
    <row r="232" spans="2:19">
      <c r="B232" s="156"/>
      <c r="C232" s="118"/>
      <c r="D232" s="109"/>
      <c r="E232" s="109"/>
      <c r="F232" s="109"/>
      <c r="G232" s="109"/>
      <c r="H232" s="109"/>
      <c r="I232" s="108"/>
      <c r="J232" s="109"/>
      <c r="K232" s="109"/>
      <c r="L232" s="147"/>
      <c r="M232" s="108"/>
      <c r="N232" s="72"/>
      <c r="O232" s="108"/>
      <c r="P232" s="108"/>
      <c r="Q232" s="108"/>
      <c r="S232" s="111"/>
    </row>
    <row r="233" spans="2:19">
      <c r="B233" s="156"/>
      <c r="C233" s="118"/>
      <c r="D233" s="109"/>
      <c r="E233" s="109"/>
      <c r="F233" s="109"/>
      <c r="G233" s="109"/>
      <c r="H233" s="109"/>
      <c r="I233" s="108"/>
      <c r="J233" s="109"/>
      <c r="K233" s="109"/>
      <c r="L233" s="147"/>
      <c r="M233" s="108"/>
      <c r="N233" s="72"/>
      <c r="O233" s="108"/>
      <c r="P233" s="108"/>
      <c r="Q233" s="108"/>
      <c r="S233" s="111"/>
    </row>
    <row r="234" spans="2:19">
      <c r="B234" s="156"/>
      <c r="C234" s="118"/>
      <c r="D234" s="109"/>
      <c r="E234" s="109"/>
      <c r="F234" s="109"/>
      <c r="G234" s="109"/>
      <c r="H234" s="109"/>
      <c r="I234" s="108"/>
      <c r="J234" s="109"/>
      <c r="K234" s="109"/>
      <c r="L234" s="147"/>
      <c r="M234" s="108"/>
      <c r="N234" s="72"/>
      <c r="O234" s="108"/>
      <c r="P234" s="108"/>
      <c r="Q234" s="108"/>
      <c r="S234" s="111"/>
    </row>
    <row r="235" spans="2:19">
      <c r="B235" s="156"/>
      <c r="C235" s="118"/>
      <c r="D235" s="109"/>
      <c r="E235" s="109"/>
      <c r="F235" s="109"/>
      <c r="G235" s="109"/>
      <c r="H235" s="109"/>
      <c r="I235" s="108"/>
      <c r="J235" s="109"/>
      <c r="K235" s="109"/>
      <c r="L235" s="147"/>
      <c r="M235" s="108"/>
      <c r="N235" s="72"/>
      <c r="O235" s="108"/>
      <c r="P235" s="108"/>
      <c r="Q235" s="108"/>
      <c r="S235" s="111"/>
    </row>
    <row r="236" spans="2:19">
      <c r="B236" s="156"/>
      <c r="C236" s="118"/>
      <c r="D236" s="109"/>
      <c r="E236" s="109"/>
      <c r="F236" s="109"/>
      <c r="G236" s="109"/>
      <c r="H236" s="109"/>
      <c r="I236" s="108"/>
      <c r="J236" s="109"/>
      <c r="K236" s="109"/>
      <c r="L236" s="147"/>
      <c r="M236" s="108"/>
      <c r="N236" s="72"/>
      <c r="O236" s="108"/>
      <c r="P236" s="108"/>
      <c r="Q236" s="108"/>
      <c r="S236" s="111"/>
    </row>
    <row r="237" spans="2:19">
      <c r="B237" s="156"/>
      <c r="C237" s="118"/>
      <c r="D237" s="109"/>
      <c r="E237" s="109"/>
      <c r="F237" s="109"/>
      <c r="G237" s="109"/>
      <c r="H237" s="109"/>
      <c r="I237" s="108"/>
      <c r="J237" s="109"/>
      <c r="K237" s="109"/>
      <c r="L237" s="147"/>
      <c r="M237" s="108"/>
      <c r="N237" s="72"/>
      <c r="O237" s="108"/>
      <c r="P237" s="108"/>
      <c r="Q237" s="108"/>
      <c r="S237" s="111"/>
    </row>
    <row r="238" spans="2:19">
      <c r="B238" s="156"/>
      <c r="C238" s="118"/>
      <c r="D238" s="109"/>
      <c r="E238" s="109"/>
      <c r="F238" s="109"/>
      <c r="G238" s="109"/>
      <c r="H238" s="109"/>
      <c r="I238" s="108"/>
      <c r="J238" s="109"/>
      <c r="K238" s="109"/>
      <c r="L238" s="147"/>
      <c r="M238" s="108"/>
      <c r="N238" s="72"/>
      <c r="O238" s="108"/>
      <c r="P238" s="108"/>
      <c r="Q238" s="108"/>
      <c r="S238" s="111"/>
    </row>
    <row r="239" spans="2:19">
      <c r="B239" s="156"/>
      <c r="C239" s="122"/>
      <c r="D239" s="109"/>
      <c r="E239" s="109"/>
      <c r="F239" s="109"/>
      <c r="G239" s="109"/>
      <c r="H239" s="109"/>
      <c r="I239" s="108"/>
      <c r="J239" s="109"/>
      <c r="K239" s="109"/>
      <c r="L239" s="147"/>
      <c r="M239" s="108"/>
      <c r="N239" s="72"/>
      <c r="O239" s="108"/>
      <c r="P239" s="108"/>
      <c r="Q239" s="108"/>
      <c r="S239" s="111"/>
    </row>
    <row r="240" spans="2:19">
      <c r="B240" s="156"/>
      <c r="C240" s="118"/>
      <c r="D240" s="109"/>
      <c r="E240" s="109"/>
      <c r="F240" s="109"/>
      <c r="G240" s="109"/>
      <c r="H240" s="109"/>
      <c r="I240" s="108"/>
      <c r="J240" s="109"/>
      <c r="K240" s="109"/>
      <c r="L240" s="147"/>
      <c r="M240" s="108"/>
      <c r="N240" s="72"/>
      <c r="O240" s="108"/>
      <c r="P240" s="108"/>
      <c r="Q240" s="108"/>
      <c r="S240" s="111"/>
    </row>
    <row r="241" spans="2:19">
      <c r="B241" s="156"/>
      <c r="C241" s="118"/>
      <c r="D241" s="109"/>
      <c r="E241" s="109"/>
      <c r="F241" s="109"/>
      <c r="G241" s="109"/>
      <c r="H241" s="109"/>
      <c r="I241" s="108"/>
      <c r="J241" s="109"/>
      <c r="K241" s="109"/>
      <c r="L241" s="147"/>
      <c r="M241" s="108"/>
      <c r="N241" s="72"/>
      <c r="O241" s="108"/>
      <c r="P241" s="108"/>
      <c r="Q241" s="108"/>
      <c r="S241" s="111"/>
    </row>
    <row r="242" spans="2:19">
      <c r="B242" s="156"/>
      <c r="C242" s="118"/>
      <c r="D242" s="109"/>
      <c r="E242" s="109"/>
      <c r="F242" s="109"/>
      <c r="G242" s="109"/>
      <c r="H242" s="109"/>
      <c r="I242" s="108"/>
      <c r="J242" s="109"/>
      <c r="K242" s="109"/>
      <c r="L242" s="147"/>
      <c r="M242" s="108"/>
      <c r="N242" s="72"/>
      <c r="O242" s="108"/>
      <c r="P242" s="108"/>
      <c r="Q242" s="108"/>
      <c r="S242" s="111"/>
    </row>
    <row r="243" spans="2:19">
      <c r="B243" s="156"/>
      <c r="C243" s="118"/>
      <c r="D243" s="109"/>
      <c r="E243" s="109"/>
      <c r="F243" s="109"/>
      <c r="G243" s="109"/>
      <c r="H243" s="109"/>
      <c r="I243" s="108"/>
      <c r="J243" s="109"/>
      <c r="K243" s="109"/>
      <c r="L243" s="147"/>
      <c r="M243" s="108"/>
      <c r="N243" s="72"/>
      <c r="O243" s="108"/>
      <c r="P243" s="108"/>
      <c r="Q243" s="108"/>
      <c r="S243" s="111"/>
    </row>
    <row r="244" spans="2:19">
      <c r="B244" s="156"/>
      <c r="C244" s="118"/>
      <c r="D244" s="109"/>
      <c r="E244" s="109"/>
      <c r="F244" s="109"/>
      <c r="G244" s="109"/>
      <c r="H244" s="109"/>
      <c r="I244" s="108"/>
      <c r="J244" s="109"/>
      <c r="K244" s="109"/>
      <c r="L244" s="147"/>
      <c r="M244" s="108"/>
      <c r="N244" s="72"/>
      <c r="O244" s="108"/>
      <c r="P244" s="108"/>
      <c r="Q244" s="108"/>
      <c r="S244" s="111"/>
    </row>
    <row r="245" spans="2:19">
      <c r="B245" s="156"/>
      <c r="C245" s="118"/>
      <c r="D245" s="109"/>
      <c r="E245" s="109"/>
      <c r="F245" s="109"/>
      <c r="G245" s="109"/>
      <c r="H245" s="109"/>
      <c r="I245" s="108"/>
      <c r="J245" s="109"/>
      <c r="K245" s="109"/>
      <c r="L245" s="147"/>
      <c r="M245" s="108"/>
      <c r="N245" s="72"/>
      <c r="O245" s="108"/>
      <c r="P245" s="108"/>
      <c r="Q245" s="108"/>
      <c r="S245" s="111"/>
    </row>
    <row r="246" spans="2:19">
      <c r="B246" s="156"/>
      <c r="C246" s="118"/>
      <c r="D246" s="109"/>
      <c r="E246" s="109"/>
      <c r="F246" s="109"/>
      <c r="G246" s="109"/>
      <c r="H246" s="109"/>
      <c r="I246" s="108"/>
      <c r="J246" s="109"/>
      <c r="K246" s="109"/>
      <c r="L246" s="147"/>
      <c r="M246" s="108"/>
      <c r="N246" s="72"/>
      <c r="O246" s="108"/>
      <c r="P246" s="108"/>
      <c r="Q246" s="108"/>
      <c r="S246" s="111"/>
    </row>
    <row r="247" spans="2:19">
      <c r="B247" s="156"/>
      <c r="C247" s="118"/>
      <c r="D247" s="109"/>
      <c r="E247" s="109"/>
      <c r="F247" s="109"/>
      <c r="G247" s="109"/>
      <c r="H247" s="109"/>
      <c r="I247" s="108"/>
      <c r="J247" s="109"/>
      <c r="K247" s="109"/>
      <c r="L247" s="147"/>
      <c r="M247" s="108"/>
      <c r="N247" s="72"/>
      <c r="O247" s="108"/>
      <c r="P247" s="108"/>
      <c r="Q247" s="108"/>
      <c r="S247" s="111"/>
    </row>
    <row r="248" spans="2:19">
      <c r="B248" s="156"/>
      <c r="C248" s="118"/>
      <c r="D248" s="109"/>
      <c r="E248" s="109"/>
      <c r="F248" s="109"/>
      <c r="G248" s="109"/>
      <c r="H248" s="109"/>
      <c r="I248" s="108"/>
      <c r="J248" s="109"/>
      <c r="K248" s="109"/>
      <c r="L248" s="147"/>
      <c r="M248" s="108"/>
      <c r="N248" s="72"/>
      <c r="O248" s="108"/>
      <c r="P248" s="108"/>
      <c r="Q248" s="108"/>
      <c r="S248" s="111"/>
    </row>
    <row r="249" spans="2:19">
      <c r="B249" s="156"/>
      <c r="C249" s="118"/>
      <c r="D249" s="109"/>
      <c r="E249" s="109"/>
      <c r="F249" s="109"/>
      <c r="G249" s="109"/>
      <c r="H249" s="109"/>
      <c r="I249" s="108"/>
      <c r="J249" s="109"/>
      <c r="K249" s="109"/>
      <c r="L249" s="147"/>
      <c r="M249" s="108"/>
      <c r="N249" s="72"/>
      <c r="O249" s="108"/>
      <c r="P249" s="108"/>
      <c r="Q249" s="108"/>
      <c r="S249" s="111"/>
    </row>
    <row r="250" spans="2:19">
      <c r="B250" s="156"/>
      <c r="C250" s="118"/>
      <c r="D250" s="109"/>
      <c r="E250" s="109"/>
      <c r="F250" s="109"/>
      <c r="G250" s="109"/>
      <c r="H250" s="109"/>
      <c r="I250" s="108"/>
      <c r="J250" s="109"/>
      <c r="K250" s="109"/>
      <c r="L250" s="147"/>
      <c r="M250" s="108"/>
      <c r="N250" s="72"/>
      <c r="O250" s="108"/>
      <c r="P250" s="108"/>
      <c r="Q250" s="108"/>
      <c r="S250" s="111"/>
    </row>
    <row r="251" spans="2:19">
      <c r="B251" s="156"/>
      <c r="C251" s="122"/>
      <c r="D251" s="109"/>
      <c r="E251" s="109"/>
      <c r="F251" s="109"/>
      <c r="G251" s="109"/>
      <c r="H251" s="109"/>
      <c r="I251" s="108"/>
      <c r="J251" s="109"/>
      <c r="K251" s="109"/>
      <c r="L251" s="147"/>
      <c r="M251" s="108"/>
      <c r="N251" s="72"/>
      <c r="O251" s="108"/>
      <c r="P251" s="108"/>
      <c r="Q251" s="108"/>
      <c r="S251" s="111"/>
    </row>
    <row r="252" spans="2:19">
      <c r="B252" s="156"/>
      <c r="C252" s="118"/>
      <c r="D252" s="109"/>
      <c r="E252" s="109"/>
      <c r="F252" s="109"/>
      <c r="G252" s="109"/>
      <c r="H252" s="109"/>
      <c r="I252" s="108"/>
      <c r="J252" s="109"/>
      <c r="K252" s="109"/>
      <c r="L252" s="147"/>
      <c r="M252" s="108"/>
      <c r="N252" s="72"/>
      <c r="O252" s="108"/>
      <c r="P252" s="108"/>
      <c r="Q252" s="108"/>
      <c r="S252" s="111"/>
    </row>
    <row r="253" spans="2:19">
      <c r="B253" s="156"/>
      <c r="C253" s="118"/>
      <c r="D253" s="109"/>
      <c r="E253" s="109"/>
      <c r="F253" s="109"/>
      <c r="G253" s="109"/>
      <c r="H253" s="109"/>
      <c r="I253" s="108"/>
      <c r="J253" s="109"/>
      <c r="K253" s="109"/>
      <c r="L253" s="147"/>
      <c r="M253" s="108"/>
      <c r="N253" s="72"/>
      <c r="O253" s="108"/>
      <c r="P253" s="108"/>
      <c r="Q253" s="108"/>
      <c r="S253" s="111"/>
    </row>
    <row r="254" spans="2:19">
      <c r="B254" s="156"/>
      <c r="C254" s="118"/>
      <c r="D254" s="109"/>
      <c r="E254" s="109"/>
      <c r="F254" s="109"/>
      <c r="G254" s="109"/>
      <c r="H254" s="109"/>
      <c r="I254" s="108"/>
      <c r="J254" s="109"/>
      <c r="K254" s="109"/>
      <c r="L254" s="147"/>
      <c r="M254" s="108"/>
      <c r="N254" s="72"/>
      <c r="O254" s="108"/>
      <c r="P254" s="108"/>
      <c r="Q254" s="108"/>
      <c r="S254" s="111"/>
    </row>
    <row r="255" spans="2:19">
      <c r="B255" s="156"/>
      <c r="C255" s="118"/>
      <c r="D255" s="109"/>
      <c r="E255" s="109"/>
      <c r="F255" s="109"/>
      <c r="G255" s="109"/>
      <c r="H255" s="109"/>
      <c r="I255" s="108"/>
      <c r="J255" s="109"/>
      <c r="K255" s="109"/>
      <c r="L255" s="147"/>
      <c r="M255" s="108"/>
      <c r="N255" s="72"/>
      <c r="O255" s="108"/>
      <c r="P255" s="108"/>
      <c r="Q255" s="108"/>
      <c r="S255" s="111"/>
    </row>
    <row r="256" spans="2:19">
      <c r="B256" s="156"/>
      <c r="C256" s="118"/>
      <c r="D256" s="109"/>
      <c r="E256" s="109"/>
      <c r="F256" s="109"/>
      <c r="G256" s="109"/>
      <c r="H256" s="109"/>
      <c r="I256" s="108"/>
      <c r="J256" s="109"/>
      <c r="K256" s="109"/>
      <c r="L256" s="147"/>
      <c r="M256" s="108"/>
      <c r="N256" s="72"/>
      <c r="O256" s="108"/>
      <c r="P256" s="108"/>
      <c r="Q256" s="108"/>
      <c r="S256" s="111"/>
    </row>
    <row r="257" spans="2:19">
      <c r="B257" s="156"/>
      <c r="C257" s="118"/>
      <c r="D257" s="109"/>
      <c r="E257" s="109"/>
      <c r="F257" s="109"/>
      <c r="G257" s="109"/>
      <c r="H257" s="109"/>
      <c r="I257" s="108"/>
      <c r="J257" s="109"/>
      <c r="K257" s="109"/>
      <c r="L257" s="147"/>
      <c r="M257" s="108"/>
      <c r="N257" s="72"/>
      <c r="O257" s="108"/>
      <c r="P257" s="108"/>
      <c r="Q257" s="108"/>
      <c r="S257" s="111"/>
    </row>
    <row r="258" spans="2:19">
      <c r="B258" s="156"/>
      <c r="C258" s="118"/>
      <c r="D258" s="109"/>
      <c r="E258" s="109"/>
      <c r="F258" s="109"/>
      <c r="G258" s="109"/>
      <c r="H258" s="109"/>
      <c r="I258" s="108"/>
      <c r="J258" s="109"/>
      <c r="K258" s="109"/>
      <c r="L258" s="147"/>
      <c r="M258" s="108"/>
      <c r="N258" s="72"/>
      <c r="O258" s="108"/>
      <c r="P258" s="108"/>
      <c r="Q258" s="108"/>
      <c r="S258" s="111"/>
    </row>
    <row r="259" spans="2:19">
      <c r="B259" s="156"/>
      <c r="C259" s="118"/>
      <c r="D259" s="109"/>
      <c r="E259" s="109"/>
      <c r="F259" s="109"/>
      <c r="G259" s="109"/>
      <c r="H259" s="109"/>
      <c r="I259" s="108"/>
      <c r="J259" s="109"/>
      <c r="K259" s="109"/>
      <c r="L259" s="147"/>
      <c r="M259" s="108"/>
      <c r="N259" s="72"/>
      <c r="O259" s="108"/>
      <c r="P259" s="108"/>
      <c r="Q259" s="108"/>
      <c r="S259" s="111"/>
    </row>
    <row r="260" spans="2:19">
      <c r="B260" s="156"/>
      <c r="C260" s="118"/>
      <c r="D260" s="109"/>
      <c r="E260" s="109"/>
      <c r="F260" s="109"/>
      <c r="G260" s="109"/>
      <c r="H260" s="109"/>
      <c r="I260" s="108"/>
      <c r="J260" s="109"/>
      <c r="K260" s="109"/>
      <c r="L260" s="147"/>
      <c r="M260" s="108"/>
      <c r="N260" s="72"/>
      <c r="O260" s="108"/>
      <c r="P260" s="108"/>
      <c r="Q260" s="108"/>
    </row>
    <row r="261" spans="2:19">
      <c r="D261" s="109"/>
      <c r="E261" s="109"/>
      <c r="F261" s="109"/>
      <c r="G261" s="109"/>
      <c r="H261" s="109"/>
      <c r="I261" s="108"/>
      <c r="J261" s="109"/>
      <c r="K261" s="109"/>
      <c r="L261" s="147"/>
      <c r="M261" s="108"/>
      <c r="N261" s="72"/>
      <c r="O261" s="108"/>
      <c r="P261" s="108"/>
      <c r="Q261" s="108"/>
    </row>
    <row r="262" spans="2:19">
      <c r="D262" s="109"/>
      <c r="E262" s="109"/>
      <c r="F262" s="109"/>
      <c r="G262" s="109"/>
      <c r="H262" s="109"/>
      <c r="I262" s="108"/>
      <c r="J262" s="109"/>
      <c r="K262" s="109"/>
      <c r="L262" s="147"/>
      <c r="M262" s="108"/>
      <c r="N262" s="72"/>
      <c r="O262" s="108"/>
      <c r="P262" s="108"/>
      <c r="Q262" s="108"/>
    </row>
    <row r="263" spans="2:19">
      <c r="D263" s="109"/>
      <c r="E263" s="109"/>
      <c r="F263" s="109"/>
      <c r="G263" s="109"/>
      <c r="H263" s="109"/>
      <c r="I263" s="108"/>
      <c r="J263" s="109"/>
      <c r="K263" s="109"/>
      <c r="L263" s="147"/>
      <c r="M263" s="108"/>
      <c r="N263" s="72"/>
      <c r="O263" s="108"/>
      <c r="P263" s="108"/>
      <c r="Q263" s="108"/>
    </row>
    <row r="264" spans="2:19">
      <c r="D264" s="109"/>
      <c r="E264" s="109"/>
      <c r="F264" s="109"/>
      <c r="G264" s="109"/>
      <c r="H264" s="109"/>
      <c r="I264" s="108"/>
      <c r="J264" s="109"/>
      <c r="K264" s="109"/>
      <c r="L264" s="147"/>
      <c r="M264" s="108"/>
      <c r="N264" s="72"/>
      <c r="O264" s="108"/>
      <c r="P264" s="108"/>
      <c r="Q264" s="108"/>
    </row>
    <row r="265" spans="2:19">
      <c r="D265" s="109"/>
      <c r="E265" s="109"/>
      <c r="F265" s="109"/>
      <c r="G265" s="109"/>
      <c r="H265" s="109"/>
      <c r="I265" s="108"/>
      <c r="J265" s="109"/>
      <c r="K265" s="109"/>
      <c r="L265" s="147"/>
      <c r="M265" s="108"/>
      <c r="N265" s="72"/>
      <c r="O265" s="108"/>
      <c r="P265" s="108"/>
      <c r="Q265" s="108"/>
    </row>
    <row r="266" spans="2:19">
      <c r="D266" s="109"/>
      <c r="E266" s="109"/>
      <c r="F266" s="109"/>
      <c r="G266" s="109"/>
      <c r="H266" s="109"/>
      <c r="I266" s="108"/>
      <c r="J266" s="109"/>
      <c r="K266" s="109"/>
      <c r="L266" s="147"/>
      <c r="M266" s="108"/>
      <c r="N266" s="72"/>
      <c r="O266" s="108"/>
      <c r="P266" s="108"/>
      <c r="Q266" s="108"/>
    </row>
    <row r="267" spans="2:19">
      <c r="D267" s="109"/>
      <c r="E267" s="109"/>
      <c r="F267" s="109"/>
      <c r="G267" s="109"/>
      <c r="H267" s="109"/>
      <c r="I267" s="108"/>
      <c r="J267" s="109"/>
      <c r="K267" s="109"/>
      <c r="L267" s="147"/>
      <c r="M267" s="108"/>
      <c r="N267" s="72"/>
      <c r="O267" s="108"/>
      <c r="P267" s="108"/>
      <c r="Q267" s="108"/>
    </row>
    <row r="268" spans="2:19">
      <c r="D268" s="109"/>
      <c r="E268" s="109"/>
      <c r="F268" s="109"/>
      <c r="G268" s="109"/>
      <c r="H268" s="109"/>
      <c r="I268" s="108"/>
      <c r="J268" s="109"/>
      <c r="K268" s="109"/>
      <c r="L268" s="147"/>
      <c r="M268" s="108"/>
      <c r="N268" s="72"/>
      <c r="O268" s="108"/>
      <c r="P268" s="108"/>
      <c r="Q268" s="108"/>
    </row>
    <row r="269" spans="2:19">
      <c r="D269" s="109"/>
      <c r="E269" s="109"/>
      <c r="F269" s="109"/>
      <c r="G269" s="109"/>
      <c r="H269" s="109"/>
      <c r="I269" s="108"/>
      <c r="J269" s="109"/>
      <c r="K269" s="109"/>
      <c r="L269" s="147"/>
      <c r="M269" s="108"/>
      <c r="N269" s="72"/>
      <c r="O269" s="108"/>
      <c r="P269" s="108"/>
      <c r="Q269" s="108"/>
    </row>
    <row r="270" spans="2:19">
      <c r="D270" s="109"/>
      <c r="E270" s="109"/>
      <c r="F270" s="109"/>
      <c r="G270" s="109"/>
      <c r="H270" s="109"/>
      <c r="I270" s="108"/>
      <c r="J270" s="109"/>
      <c r="K270" s="109"/>
      <c r="L270" s="147"/>
      <c r="M270" s="108"/>
      <c r="N270" s="72"/>
      <c r="O270" s="108"/>
      <c r="P270" s="108"/>
      <c r="Q270" s="108"/>
    </row>
    <row r="271" spans="2:19">
      <c r="D271" s="109"/>
      <c r="E271" s="109"/>
      <c r="F271" s="109"/>
      <c r="G271" s="109"/>
      <c r="H271" s="109"/>
      <c r="I271" s="108"/>
      <c r="J271" s="109"/>
      <c r="K271" s="109"/>
      <c r="L271" s="147"/>
      <c r="M271" s="108"/>
      <c r="N271" s="72"/>
      <c r="O271" s="108"/>
      <c r="P271" s="108"/>
      <c r="Q271" s="108"/>
    </row>
    <row r="272" spans="2:19">
      <c r="D272" s="109"/>
      <c r="E272" s="109"/>
      <c r="F272" s="109"/>
      <c r="G272" s="109"/>
      <c r="H272" s="109"/>
      <c r="I272" s="108"/>
      <c r="J272" s="109"/>
      <c r="K272" s="109"/>
      <c r="L272" s="147"/>
      <c r="M272" s="108"/>
      <c r="N272" s="72"/>
      <c r="O272" s="108"/>
      <c r="P272" s="108"/>
      <c r="Q272" s="108"/>
    </row>
    <row r="273" spans="4:17">
      <c r="D273" s="109"/>
      <c r="E273" s="109"/>
      <c r="F273" s="109"/>
      <c r="G273" s="109"/>
      <c r="H273" s="109"/>
      <c r="I273" s="108"/>
      <c r="J273" s="109"/>
      <c r="K273" s="109"/>
      <c r="L273" s="147"/>
      <c r="M273" s="108"/>
      <c r="N273" s="72"/>
      <c r="O273" s="108"/>
      <c r="P273" s="108"/>
      <c r="Q273" s="108"/>
    </row>
    <row r="274" spans="4:17">
      <c r="D274" s="109"/>
      <c r="E274" s="109"/>
      <c r="F274" s="109"/>
      <c r="G274" s="109"/>
      <c r="H274" s="109"/>
      <c r="I274" s="108"/>
      <c r="J274" s="109"/>
      <c r="K274" s="109"/>
      <c r="L274" s="147"/>
      <c r="M274" s="108"/>
      <c r="N274" s="72"/>
      <c r="O274" s="108"/>
      <c r="P274" s="108"/>
      <c r="Q274" s="108"/>
    </row>
    <row r="275" spans="4:17">
      <c r="D275" s="109"/>
      <c r="E275" s="109"/>
      <c r="F275" s="109"/>
      <c r="G275" s="109"/>
      <c r="H275" s="109"/>
      <c r="I275" s="108"/>
      <c r="J275" s="109"/>
      <c r="K275" s="109"/>
      <c r="L275" s="147"/>
      <c r="M275" s="108"/>
      <c r="N275" s="72"/>
      <c r="O275" s="108"/>
      <c r="P275" s="108"/>
      <c r="Q275" s="108"/>
    </row>
    <row r="276" spans="4:17">
      <c r="D276" s="109"/>
      <c r="E276" s="109"/>
      <c r="F276" s="109"/>
      <c r="G276" s="109"/>
      <c r="H276" s="109"/>
      <c r="I276" s="108"/>
      <c r="J276" s="109"/>
      <c r="K276" s="109"/>
      <c r="L276" s="147"/>
      <c r="M276" s="108"/>
      <c r="N276" s="72"/>
      <c r="O276" s="108"/>
      <c r="P276" s="108"/>
      <c r="Q276" s="108"/>
    </row>
    <row r="277" spans="4:17">
      <c r="D277" s="109"/>
      <c r="E277" s="109"/>
      <c r="F277" s="109"/>
      <c r="G277" s="109"/>
      <c r="H277" s="109"/>
      <c r="I277" s="108"/>
      <c r="J277" s="109"/>
      <c r="K277" s="109"/>
      <c r="L277" s="147"/>
      <c r="M277" s="108"/>
      <c r="N277" s="72"/>
      <c r="O277" s="108"/>
      <c r="P277" s="108"/>
      <c r="Q277" s="108"/>
    </row>
    <row r="278" spans="4:17">
      <c r="D278" s="109"/>
      <c r="E278" s="109"/>
      <c r="F278" s="109"/>
      <c r="G278" s="109"/>
      <c r="H278" s="109"/>
      <c r="I278" s="108"/>
      <c r="J278" s="109"/>
      <c r="K278" s="109"/>
      <c r="L278" s="147"/>
      <c r="M278" s="108"/>
      <c r="N278" s="72"/>
      <c r="O278" s="108"/>
      <c r="P278" s="108"/>
      <c r="Q278" s="108"/>
    </row>
    <row r="279" spans="4:17">
      <c r="D279" s="109"/>
      <c r="E279" s="109"/>
      <c r="F279" s="109"/>
      <c r="G279" s="109"/>
      <c r="H279" s="109"/>
      <c r="I279" s="108"/>
      <c r="J279" s="109"/>
      <c r="K279" s="109"/>
      <c r="L279" s="147"/>
      <c r="M279" s="108"/>
      <c r="N279" s="72"/>
      <c r="O279" s="108"/>
      <c r="P279" s="108"/>
      <c r="Q279" s="108"/>
    </row>
    <row r="280" spans="4:17">
      <c r="D280" s="109"/>
      <c r="E280" s="109"/>
      <c r="F280" s="109"/>
      <c r="G280" s="109"/>
      <c r="H280" s="109"/>
      <c r="I280" s="108"/>
      <c r="J280" s="109"/>
      <c r="K280" s="109"/>
      <c r="L280" s="147"/>
      <c r="M280" s="108"/>
      <c r="N280" s="72"/>
      <c r="O280" s="108"/>
      <c r="P280" s="108"/>
      <c r="Q280" s="108"/>
    </row>
    <row r="281" spans="4:17">
      <c r="Q281" s="86"/>
    </row>
    <row r="282" spans="4:17">
      <c r="Q282" s="86"/>
    </row>
    <row r="283" spans="4:17">
      <c r="Q283" s="86"/>
    </row>
    <row r="284" spans="4:17">
      <c r="Q284" s="86"/>
    </row>
    <row r="285" spans="4:17">
      <c r="Q285" s="86"/>
    </row>
    <row r="286" spans="4:17">
      <c r="Q286" s="86"/>
    </row>
    <row r="287" spans="4:17">
      <c r="Q287" s="86"/>
    </row>
    <row r="288" spans="4:17">
      <c r="Q288" s="86"/>
    </row>
    <row r="289" spans="17:17">
      <c r="Q289" s="86"/>
    </row>
    <row r="290" spans="17:17">
      <c r="Q290" s="86"/>
    </row>
    <row r="291" spans="17:17">
      <c r="Q291" s="86"/>
    </row>
    <row r="292" spans="17:17">
      <c r="Q292" s="86"/>
    </row>
    <row r="293" spans="17:17">
      <c r="Q293" s="86"/>
    </row>
    <row r="294" spans="17:17">
      <c r="Q294" s="86"/>
    </row>
    <row r="295" spans="17:17">
      <c r="Q295" s="86"/>
    </row>
    <row r="296" spans="17:17">
      <c r="Q296" s="86"/>
    </row>
    <row r="297" spans="17:17">
      <c r="Q297" s="86"/>
    </row>
    <row r="298" spans="17:17">
      <c r="Q298" s="86"/>
    </row>
    <row r="299" spans="17:17">
      <c r="Q299" s="86"/>
    </row>
    <row r="300" spans="17:17">
      <c r="Q300" s="86"/>
    </row>
    <row r="301" spans="17:17">
      <c r="Q301" s="86"/>
    </row>
    <row r="302" spans="17:17">
      <c r="Q302" s="86"/>
    </row>
    <row r="303" spans="17:17">
      <c r="Q303" s="86"/>
    </row>
    <row r="304" spans="17:17">
      <c r="Q304" s="86"/>
    </row>
    <row r="305" spans="17:17">
      <c r="Q305" s="86"/>
    </row>
    <row r="306" spans="17:17">
      <c r="Q306" s="86"/>
    </row>
    <row r="307" spans="17:17">
      <c r="Q307" s="86"/>
    </row>
    <row r="308" spans="17:17">
      <c r="Q308" s="86"/>
    </row>
    <row r="309" spans="17:17">
      <c r="Q309" s="86"/>
    </row>
    <row r="310" spans="17:17">
      <c r="Q310" s="86"/>
    </row>
    <row r="311" spans="17:17">
      <c r="Q311" s="86"/>
    </row>
    <row r="312" spans="17:17">
      <c r="Q312" s="86"/>
    </row>
    <row r="313" spans="17:17">
      <c r="Q313" s="86"/>
    </row>
    <row r="314" spans="17:17">
      <c r="Q314" s="86"/>
    </row>
    <row r="315" spans="17:17">
      <c r="Q315" s="86"/>
    </row>
    <row r="316" spans="17:17">
      <c r="Q316" s="86"/>
    </row>
    <row r="317" spans="17:17">
      <c r="Q317" s="86"/>
    </row>
    <row r="318" spans="17:17">
      <c r="Q318" s="86"/>
    </row>
    <row r="319" spans="17:17">
      <c r="Q319" s="86"/>
    </row>
    <row r="320" spans="17:17">
      <c r="Q320" s="86"/>
    </row>
    <row r="321" spans="17:17">
      <c r="Q321" s="86"/>
    </row>
    <row r="322" spans="17:17">
      <c r="Q322" s="86"/>
    </row>
    <row r="323" spans="17:17">
      <c r="Q323" s="86"/>
    </row>
    <row r="324" spans="17:17">
      <c r="Q324" s="86"/>
    </row>
    <row r="325" spans="17:17">
      <c r="Q325" s="86"/>
    </row>
    <row r="326" spans="17:17">
      <c r="Q326" s="86"/>
    </row>
    <row r="327" spans="17:17">
      <c r="Q327" s="86"/>
    </row>
    <row r="328" spans="17:17">
      <c r="Q328" s="86"/>
    </row>
    <row r="329" spans="17:17">
      <c r="Q329" s="86"/>
    </row>
    <row r="330" spans="17:17">
      <c r="Q330" s="86"/>
    </row>
    <row r="331" spans="17:17">
      <c r="Q331" s="86"/>
    </row>
    <row r="332" spans="17:17">
      <c r="Q332" s="86"/>
    </row>
    <row r="333" spans="17:17">
      <c r="Q333" s="86"/>
    </row>
    <row r="334" spans="17:17">
      <c r="Q334" s="86"/>
    </row>
    <row r="335" spans="17:17">
      <c r="Q335" s="86"/>
    </row>
    <row r="336" spans="17:17">
      <c r="Q336" s="86"/>
    </row>
    <row r="337" spans="17:17">
      <c r="Q337" s="86"/>
    </row>
    <row r="338" spans="17:17">
      <c r="Q338" s="86"/>
    </row>
    <row r="339" spans="17:17">
      <c r="Q339" s="86"/>
    </row>
    <row r="340" spans="17:17">
      <c r="Q340" s="86"/>
    </row>
    <row r="341" spans="17:17">
      <c r="Q341" s="86"/>
    </row>
    <row r="342" spans="17:17">
      <c r="Q342" s="86"/>
    </row>
    <row r="343" spans="17:17">
      <c r="Q343" s="86"/>
    </row>
    <row r="344" spans="17:17">
      <c r="Q344" s="86"/>
    </row>
    <row r="345" spans="17:17">
      <c r="Q345" s="86"/>
    </row>
    <row r="346" spans="17:17">
      <c r="Q346" s="86"/>
    </row>
    <row r="347" spans="17:17">
      <c r="Q347" s="86"/>
    </row>
    <row r="348" spans="17:17">
      <c r="Q348" s="86"/>
    </row>
    <row r="349" spans="17:17">
      <c r="Q349" s="86"/>
    </row>
    <row r="350" spans="17:17">
      <c r="Q350" s="86"/>
    </row>
    <row r="351" spans="17:17">
      <c r="Q351" s="86"/>
    </row>
    <row r="352" spans="17:17">
      <c r="Q352" s="86"/>
    </row>
    <row r="353" spans="17:17">
      <c r="Q353" s="86"/>
    </row>
    <row r="354" spans="17:17">
      <c r="Q354" s="86"/>
    </row>
    <row r="355" spans="17:17">
      <c r="Q355" s="86"/>
    </row>
    <row r="356" spans="17:17">
      <c r="Q356" s="86"/>
    </row>
    <row r="357" spans="17:17">
      <c r="Q357" s="86"/>
    </row>
    <row r="358" spans="17:17">
      <c r="Q358" s="86"/>
    </row>
    <row r="359" spans="17:17">
      <c r="Q359" s="86"/>
    </row>
    <row r="360" spans="17:17">
      <c r="Q360" s="86"/>
    </row>
    <row r="361" spans="17:17">
      <c r="Q361" s="86"/>
    </row>
    <row r="362" spans="17:17">
      <c r="Q362" s="86"/>
    </row>
    <row r="363" spans="17:17">
      <c r="Q363" s="86"/>
    </row>
    <row r="364" spans="17:17">
      <c r="Q364" s="86"/>
    </row>
    <row r="365" spans="17:17">
      <c r="Q365" s="86"/>
    </row>
    <row r="366" spans="17:17">
      <c r="Q366" s="86"/>
    </row>
    <row r="367" spans="17:17">
      <c r="Q367" s="86"/>
    </row>
    <row r="368" spans="17:17">
      <c r="Q368" s="86"/>
    </row>
    <row r="369" spans="17:17">
      <c r="Q369" s="86"/>
    </row>
    <row r="370" spans="17:17">
      <c r="Q370" s="86"/>
    </row>
    <row r="371" spans="17:17">
      <c r="Q371" s="86"/>
    </row>
    <row r="372" spans="17:17">
      <c r="Q372" s="86"/>
    </row>
    <row r="373" spans="17:17">
      <c r="Q373" s="86"/>
    </row>
    <row r="374" spans="17:17">
      <c r="Q374" s="86"/>
    </row>
    <row r="375" spans="17:17">
      <c r="Q375" s="86"/>
    </row>
    <row r="376" spans="17:17">
      <c r="Q376" s="86"/>
    </row>
    <row r="377" spans="17:17">
      <c r="Q377" s="86"/>
    </row>
    <row r="378" spans="17:17">
      <c r="Q378" s="86"/>
    </row>
    <row r="379" spans="17:17">
      <c r="Q379" s="86"/>
    </row>
    <row r="380" spans="17:17">
      <c r="Q380" s="86"/>
    </row>
    <row r="381" spans="17:17">
      <c r="Q381" s="86"/>
    </row>
    <row r="382" spans="17:17">
      <c r="Q382" s="86"/>
    </row>
    <row r="383" spans="17:17">
      <c r="Q383" s="86"/>
    </row>
    <row r="384" spans="17:17">
      <c r="Q384" s="86"/>
    </row>
    <row r="385" spans="17:17">
      <c r="Q385" s="86"/>
    </row>
    <row r="386" spans="17:17">
      <c r="Q386" s="86"/>
    </row>
    <row r="387" spans="17:17">
      <c r="Q387" s="86"/>
    </row>
    <row r="388" spans="17:17">
      <c r="Q388" s="86"/>
    </row>
    <row r="389" spans="17:17">
      <c r="Q389" s="86"/>
    </row>
    <row r="390" spans="17:17">
      <c r="Q390" s="86"/>
    </row>
    <row r="391" spans="17:17">
      <c r="Q391" s="86"/>
    </row>
    <row r="392" spans="17:17">
      <c r="Q392" s="86"/>
    </row>
    <row r="393" spans="17:17">
      <c r="Q393" s="86"/>
    </row>
    <row r="394" spans="17:17">
      <c r="Q394" s="86"/>
    </row>
    <row r="395" spans="17:17">
      <c r="Q395" s="86"/>
    </row>
    <row r="396" spans="17:17">
      <c r="Q396" s="86"/>
    </row>
    <row r="397" spans="17:17">
      <c r="Q397" s="86"/>
    </row>
    <row r="398" spans="17:17">
      <c r="Q398" s="86"/>
    </row>
    <row r="399" spans="17:17">
      <c r="Q399" s="86"/>
    </row>
    <row r="400" spans="17:17">
      <c r="Q400" s="86"/>
    </row>
    <row r="401" spans="17:17">
      <c r="Q401" s="86"/>
    </row>
    <row r="402" spans="17:17">
      <c r="Q402" s="86"/>
    </row>
    <row r="403" spans="17:17">
      <c r="Q403" s="86"/>
    </row>
    <row r="404" spans="17:17">
      <c r="Q404" s="86"/>
    </row>
    <row r="405" spans="17:17">
      <c r="Q405" s="86"/>
    </row>
    <row r="406" spans="17:17">
      <c r="Q406" s="86"/>
    </row>
    <row r="407" spans="17:17">
      <c r="Q407" s="86"/>
    </row>
    <row r="408" spans="17:17">
      <c r="Q408" s="86"/>
    </row>
    <row r="409" spans="17:17">
      <c r="Q409" s="86"/>
    </row>
    <row r="410" spans="17:17">
      <c r="Q410" s="86"/>
    </row>
    <row r="411" spans="17:17">
      <c r="Q411" s="86"/>
    </row>
    <row r="412" spans="17:17">
      <c r="Q412" s="86"/>
    </row>
    <row r="413" spans="17:17">
      <c r="Q413" s="86"/>
    </row>
    <row r="414" spans="17:17">
      <c r="Q414" s="86"/>
    </row>
    <row r="415" spans="17:17">
      <c r="Q415" s="86"/>
    </row>
    <row r="416" spans="17:17">
      <c r="Q416" s="86"/>
    </row>
  </sheetData>
  <mergeCells count="3">
    <mergeCell ref="B8:B9"/>
    <mergeCell ref="C8:C9"/>
    <mergeCell ref="D8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12"/>
  <sheetViews>
    <sheetView workbookViewId="0">
      <selection activeCell="F8" sqref="F8"/>
    </sheetView>
  </sheetViews>
  <sheetFormatPr defaultRowHeight="14.5"/>
  <cols>
    <col min="1" max="1" width="12.453125" bestFit="1" customWidth="1"/>
    <col min="2" max="2" width="10.26953125" bestFit="1" customWidth="1"/>
    <col min="3" max="3" width="36.26953125" bestFit="1" customWidth="1"/>
    <col min="4" max="5" width="12.26953125" bestFit="1" customWidth="1"/>
    <col min="6" max="6" width="12.54296875" bestFit="1" customWidth="1"/>
    <col min="7" max="7" width="12.26953125" bestFit="1" customWidth="1"/>
  </cols>
  <sheetData>
    <row r="5" spans="1:8">
      <c r="A5" s="157"/>
      <c r="B5" s="158" t="s">
        <v>96</v>
      </c>
      <c r="C5" s="157"/>
      <c r="D5" s="157" t="s">
        <v>97</v>
      </c>
      <c r="E5" s="158">
        <v>44012</v>
      </c>
      <c r="F5" s="157" t="s">
        <v>98</v>
      </c>
    </row>
    <row r="6" spans="1:8">
      <c r="A6" s="159" t="s">
        <v>99</v>
      </c>
      <c r="B6" s="159" t="s">
        <v>100</v>
      </c>
      <c r="C6" s="159" t="s">
        <v>101</v>
      </c>
      <c r="D6" s="159" t="s">
        <v>531</v>
      </c>
      <c r="E6" s="159" t="s">
        <v>532</v>
      </c>
      <c r="F6" s="159" t="s">
        <v>25</v>
      </c>
    </row>
    <row r="8" spans="1:8">
      <c r="A8" s="160">
        <v>18232301</v>
      </c>
      <c r="B8" t="s">
        <v>102</v>
      </c>
      <c r="C8" t="s">
        <v>103</v>
      </c>
      <c r="D8" s="161">
        <f>ROUND('LSR BPA LGIA'!Q162,-5)</f>
        <v>52200000</v>
      </c>
      <c r="E8" s="161">
        <f>ROUND('LSR BPA LGIA'!P152,-5)</f>
        <v>53600000</v>
      </c>
      <c r="F8" s="162">
        <f>ROUND('BPA transmission (R)'!P181+'BPA transmission (R)'!P197,-5)</f>
        <v>4100000</v>
      </c>
      <c r="G8" s="161">
        <f>-ROUND(SUM('LSR BPA LGIA'!O151:O162),-5)</f>
        <v>4200000</v>
      </c>
      <c r="H8" t="s">
        <v>104</v>
      </c>
    </row>
    <row r="9" spans="1:8">
      <c r="A9" s="160">
        <v>18232311</v>
      </c>
      <c r="B9" t="s">
        <v>102</v>
      </c>
      <c r="C9" t="s">
        <v>105</v>
      </c>
      <c r="D9" s="163">
        <f>ROUND('LSR Carrying Charge'!Y164,-5)</f>
        <v>11400000</v>
      </c>
      <c r="E9" s="163">
        <f>ROUND('LSR Carrying Charge'!K154,-5)</f>
        <v>11700000</v>
      </c>
      <c r="F9" s="163">
        <f>ROUND(SUM('LSR Carrying Charge'!H153:H164),-5)</f>
        <v>700000</v>
      </c>
    </row>
    <row r="10" spans="1:8">
      <c r="D10" s="164"/>
      <c r="E10" s="164"/>
      <c r="F10" s="164"/>
    </row>
    <row r="11" spans="1:8" ht="15" thickBot="1">
      <c r="A11" t="s">
        <v>106</v>
      </c>
      <c r="D11" s="165">
        <f>SUM(D8:D10)</f>
        <v>63600000</v>
      </c>
      <c r="E11" s="165">
        <f>SUM(E8:E10)</f>
        <v>65300000</v>
      </c>
      <c r="F11" s="166">
        <f>SUM(F8:F10)</f>
        <v>4800000</v>
      </c>
    </row>
    <row r="12" spans="1:8" ht="1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4"/>
  <sheetViews>
    <sheetView workbookViewId="0">
      <pane xSplit="2" ySplit="6" topLeftCell="H139" activePane="bottomRight" state="frozen"/>
      <selection activeCell="E8" sqref="E8"/>
      <selection pane="topRight" activeCell="E8" sqref="E8"/>
      <selection pane="bottomLeft" activeCell="E8" sqref="E8"/>
      <selection pane="bottomRight" activeCell="I145" sqref="I145"/>
    </sheetView>
  </sheetViews>
  <sheetFormatPr defaultColWidth="8" defaultRowHeight="14.5" outlineLevelRow="1" outlineLevelCol="1"/>
  <cols>
    <col min="1" max="1" width="16.26953125" style="182" bestFit="1" customWidth="1"/>
    <col min="2" max="2" width="6.81640625" style="182" customWidth="1"/>
    <col min="3" max="3" width="13.7265625" style="182" bestFit="1" customWidth="1"/>
    <col min="4" max="4" width="17.54296875" style="182" customWidth="1"/>
    <col min="5" max="6" width="13.26953125" style="182" customWidth="1" outlineLevel="1"/>
    <col min="7" max="7" width="12.453125" style="182" customWidth="1" outlineLevel="1"/>
    <col min="8" max="8" width="13.7265625" style="182" customWidth="1"/>
    <col min="9" max="9" width="14" style="182" bestFit="1" customWidth="1"/>
    <col min="10" max="10" width="13.26953125" style="182" customWidth="1"/>
    <col min="11" max="11" width="14.81640625" style="182" bestFit="1" customWidth="1"/>
    <col min="12" max="12" width="13.26953125" style="182" bestFit="1" customWidth="1"/>
    <col min="13" max="13" width="14.453125" style="182" bestFit="1" customWidth="1"/>
    <col min="14" max="14" width="14.81640625" style="182" customWidth="1"/>
    <col min="15" max="15" width="14.54296875" style="182" bestFit="1" customWidth="1"/>
    <col min="16" max="16" width="17.453125" style="182" customWidth="1"/>
    <col min="17" max="17" width="17.7265625" style="182" customWidth="1"/>
    <col min="18" max="18" width="13.26953125" style="182" customWidth="1"/>
    <col min="19" max="19" width="13.453125" style="182" bestFit="1" customWidth="1"/>
    <col min="20" max="20" width="13.26953125" style="182" bestFit="1" customWidth="1"/>
    <col min="21" max="21" width="12.26953125" style="183" bestFit="1" customWidth="1"/>
    <col min="22" max="22" width="14.26953125" style="182" bestFit="1" customWidth="1"/>
    <col min="23" max="23" width="10.453125" style="182" bestFit="1" customWidth="1"/>
    <col min="24" max="24" width="9.26953125" style="182" bestFit="1" customWidth="1"/>
    <col min="25" max="16384" width="8" style="182"/>
  </cols>
  <sheetData>
    <row r="1" spans="1:21" s="168" customFormat="1">
      <c r="A1" s="167">
        <f>SUM(B8:B237)</f>
        <v>0</v>
      </c>
      <c r="J1" s="169" t="s">
        <v>107</v>
      </c>
      <c r="L1" s="170"/>
      <c r="M1" s="171">
        <f>ROUND(M67/(M67+P67),4)</f>
        <v>4.19E-2</v>
      </c>
      <c r="N1" s="172"/>
      <c r="O1" s="173"/>
      <c r="P1" s="171">
        <f>ROUND(1-M1,4)</f>
        <v>0.95809999999999995</v>
      </c>
      <c r="Q1" s="174"/>
      <c r="R1" s="174"/>
      <c r="U1" s="175"/>
    </row>
    <row r="2" spans="1:21">
      <c r="A2" s="176">
        <f>SUM(R8:R237)</f>
        <v>34573186.889222987</v>
      </c>
      <c r="B2" s="177"/>
      <c r="C2" s="178" t="s">
        <v>108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  <c r="Q2" s="181"/>
    </row>
    <row r="3" spans="1:21" s="191" customFormat="1" ht="45.75" customHeight="1">
      <c r="A3" s="184" t="s">
        <v>11</v>
      </c>
      <c r="B3" s="184"/>
      <c r="C3" s="185"/>
      <c r="D3" s="186"/>
      <c r="E3" s="569" t="s">
        <v>109</v>
      </c>
      <c r="F3" s="570"/>
      <c r="G3" s="571"/>
      <c r="H3" s="187" t="s">
        <v>110</v>
      </c>
      <c r="I3" s="188"/>
      <c r="J3" s="189"/>
      <c r="K3" s="569" t="s">
        <v>111</v>
      </c>
      <c r="L3" s="570"/>
      <c r="M3" s="571"/>
      <c r="N3" s="187" t="s">
        <v>112</v>
      </c>
      <c r="O3" s="188"/>
      <c r="P3" s="189"/>
      <c r="Q3" s="190"/>
      <c r="U3" s="192"/>
    </row>
    <row r="4" spans="1:21" s="191" customFormat="1" ht="15.65" customHeight="1">
      <c r="A4" s="184"/>
      <c r="B4" s="184"/>
      <c r="C4" s="193" t="s">
        <v>113</v>
      </c>
      <c r="D4" s="194" t="s">
        <v>114</v>
      </c>
      <c r="E4" s="195"/>
      <c r="F4" s="196"/>
      <c r="G4" s="197"/>
      <c r="H4" s="198"/>
      <c r="I4" s="199"/>
      <c r="J4" s="200"/>
      <c r="K4" s="195"/>
      <c r="L4" s="196"/>
      <c r="M4" s="197"/>
      <c r="N4" s="198"/>
      <c r="O4" s="199"/>
      <c r="P4" s="200" t="s">
        <v>115</v>
      </c>
      <c r="Q4" s="190"/>
      <c r="U4" s="192"/>
    </row>
    <row r="5" spans="1:21" s="209" customFormat="1">
      <c r="A5" s="201"/>
      <c r="B5" s="202"/>
      <c r="C5" s="203" t="s">
        <v>116</v>
      </c>
      <c r="D5" s="204" t="s">
        <v>117</v>
      </c>
      <c r="E5" s="203" t="s">
        <v>118</v>
      </c>
      <c r="F5" s="205" t="s">
        <v>119</v>
      </c>
      <c r="G5" s="206" t="s">
        <v>14</v>
      </c>
      <c r="H5" s="203" t="s">
        <v>118</v>
      </c>
      <c r="I5" s="205" t="s">
        <v>119</v>
      </c>
      <c r="J5" s="207" t="s">
        <v>14</v>
      </c>
      <c r="K5" s="203" t="s">
        <v>118</v>
      </c>
      <c r="L5" s="205" t="s">
        <v>119</v>
      </c>
      <c r="M5" s="207" t="s">
        <v>14</v>
      </c>
      <c r="N5" s="203" t="s">
        <v>120</v>
      </c>
      <c r="O5" s="205" t="s">
        <v>119</v>
      </c>
      <c r="P5" s="206" t="s">
        <v>14</v>
      </c>
      <c r="Q5" s="208" t="s">
        <v>18</v>
      </c>
      <c r="U5" s="183"/>
    </row>
    <row r="6" spans="1:21" s="209" customFormat="1" ht="63" customHeight="1">
      <c r="A6" s="201" t="s">
        <v>121</v>
      </c>
      <c r="B6" s="201"/>
      <c r="C6" s="210" t="s">
        <v>122</v>
      </c>
      <c r="D6" s="211" t="s">
        <v>123</v>
      </c>
      <c r="E6" s="212" t="s">
        <v>124</v>
      </c>
      <c r="F6" s="213" t="s">
        <v>125</v>
      </c>
      <c r="G6" s="214" t="s">
        <v>126</v>
      </c>
      <c r="H6" s="212" t="s">
        <v>127</v>
      </c>
      <c r="I6" s="213" t="s">
        <v>128</v>
      </c>
      <c r="J6" s="214" t="s">
        <v>129</v>
      </c>
      <c r="K6" s="212" t="s">
        <v>130</v>
      </c>
      <c r="L6" s="213" t="str">
        <f>"k
= "&amp;M1*100&amp;"% of (c - e - h)"</f>
        <v>k
= 4.19% of (c - e - h)</v>
      </c>
      <c r="M6" s="214" t="s">
        <v>131</v>
      </c>
      <c r="N6" s="212" t="s">
        <v>132</v>
      </c>
      <c r="O6" s="213" t="str">
        <f>"n
= "&amp;P1*100&amp;"% of (c - e - h)"</f>
        <v>n
= 95.81% of (c - e - h)</v>
      </c>
      <c r="P6" s="214" t="s">
        <v>133</v>
      </c>
      <c r="Q6" s="215" t="s">
        <v>134</v>
      </c>
      <c r="R6" s="551" t="s">
        <v>708</v>
      </c>
      <c r="S6" s="551" t="s">
        <v>709</v>
      </c>
      <c r="T6" s="551" t="s">
        <v>710</v>
      </c>
      <c r="U6" s="183"/>
    </row>
    <row r="7" spans="1:21" outlineLevel="1">
      <c r="A7" s="216"/>
      <c r="B7" s="217"/>
      <c r="C7" s="218"/>
      <c r="D7" s="219"/>
      <c r="E7" s="220"/>
      <c r="F7" s="221"/>
      <c r="G7" s="222"/>
      <c r="H7" s="220"/>
      <c r="I7" s="221"/>
      <c r="J7" s="222"/>
      <c r="K7" s="220"/>
      <c r="L7" s="221"/>
      <c r="M7" s="222"/>
      <c r="N7" s="220"/>
      <c r="O7" s="221"/>
      <c r="P7" s="222"/>
      <c r="Q7" s="223"/>
    </row>
    <row r="8" spans="1:21" outlineLevel="1">
      <c r="A8" s="216">
        <v>39691</v>
      </c>
      <c r="B8" s="224">
        <f t="shared" ref="B8:B71" si="0">E8+K8+H8-C8</f>
        <v>0</v>
      </c>
      <c r="C8" s="225">
        <v>1234.2465753424658</v>
      </c>
      <c r="D8" s="226">
        <v>0</v>
      </c>
      <c r="E8" s="227">
        <f t="shared" ref="E8:E30" si="1">C8</f>
        <v>1234.2465753424658</v>
      </c>
      <c r="F8" s="228">
        <f>-MIN(ABS(D8),ABS(G7))</f>
        <v>0</v>
      </c>
      <c r="G8" s="229">
        <f>G7+E8+F8</f>
        <v>1234.2465753424658</v>
      </c>
      <c r="H8" s="227"/>
      <c r="I8" s="228">
        <f>IF((F8-D8)&gt;D8,(D8-F8),0)</f>
        <v>0</v>
      </c>
      <c r="J8" s="229">
        <f>J7+H8+I8</f>
        <v>0</v>
      </c>
      <c r="K8" s="227"/>
      <c r="L8" s="228"/>
      <c r="M8" s="229">
        <f>M7+K8+L8</f>
        <v>0</v>
      </c>
      <c r="N8" s="227">
        <v>500000</v>
      </c>
      <c r="O8" s="228"/>
      <c r="P8" s="229">
        <f>P7+N8+O8</f>
        <v>500000</v>
      </c>
      <c r="Q8" s="230"/>
      <c r="R8" s="231"/>
      <c r="S8" s="183"/>
      <c r="T8" s="232"/>
    </row>
    <row r="9" spans="1:21" outlineLevel="1">
      <c r="A9" s="216">
        <v>39721</v>
      </c>
      <c r="B9" s="224">
        <f t="shared" si="0"/>
        <v>0</v>
      </c>
      <c r="C9" s="225">
        <v>2178.0821917808221</v>
      </c>
      <c r="D9" s="226">
        <v>0</v>
      </c>
      <c r="E9" s="227">
        <f t="shared" si="1"/>
        <v>2178.0821917808221</v>
      </c>
      <c r="F9" s="228">
        <f>-MIN(ABS(D9),ABS(G8))</f>
        <v>0</v>
      </c>
      <c r="G9" s="229">
        <f t="shared" ref="G9:G72" si="2">G8+E9+F9</f>
        <v>3412.3287671232879</v>
      </c>
      <c r="H9" s="227"/>
      <c r="I9" s="228">
        <f t="shared" ref="I9:I52" si="3">IF((F9-D9)&gt;D9,(D9-F9),0)</f>
        <v>0</v>
      </c>
      <c r="J9" s="229">
        <f t="shared" ref="J9:J72" si="4">J8+H9+I9</f>
        <v>0</v>
      </c>
      <c r="K9" s="227"/>
      <c r="L9" s="228"/>
      <c r="M9" s="229">
        <f t="shared" ref="M9:M72" si="5">M8+K9+L9</f>
        <v>0</v>
      </c>
      <c r="N9" s="227">
        <v>0</v>
      </c>
      <c r="O9" s="228"/>
      <c r="P9" s="229">
        <f t="shared" ref="P9:P71" si="6">P8+N9+O9</f>
        <v>500000</v>
      </c>
      <c r="Q9" s="230"/>
      <c r="R9" s="231"/>
      <c r="S9" s="183"/>
      <c r="T9" s="232"/>
    </row>
    <row r="10" spans="1:21" outlineLevel="1">
      <c r="A10" s="216">
        <v>39752</v>
      </c>
      <c r="B10" s="224">
        <f t="shared" si="0"/>
        <v>0</v>
      </c>
      <c r="C10" s="225">
        <v>2137.7783824357298</v>
      </c>
      <c r="D10" s="226">
        <v>0</v>
      </c>
      <c r="E10" s="227">
        <f t="shared" si="1"/>
        <v>2137.7783824357298</v>
      </c>
      <c r="F10" s="228">
        <f t="shared" ref="F10:F51" si="7">-MIN(ABS(D10),ABS(G9))</f>
        <v>0</v>
      </c>
      <c r="G10" s="229">
        <f t="shared" si="2"/>
        <v>5550.1071495590177</v>
      </c>
      <c r="H10" s="227"/>
      <c r="I10" s="228">
        <f t="shared" si="3"/>
        <v>0</v>
      </c>
      <c r="J10" s="229">
        <f t="shared" si="4"/>
        <v>0</v>
      </c>
      <c r="K10" s="227"/>
      <c r="L10" s="228"/>
      <c r="M10" s="229">
        <f t="shared" si="5"/>
        <v>0</v>
      </c>
      <c r="N10" s="227">
        <v>0</v>
      </c>
      <c r="O10" s="228"/>
      <c r="P10" s="229">
        <f t="shared" si="6"/>
        <v>500000</v>
      </c>
      <c r="Q10" s="230"/>
      <c r="R10" s="231"/>
      <c r="S10" s="183"/>
      <c r="T10" s="232"/>
    </row>
    <row r="11" spans="1:21" outlineLevel="1">
      <c r="A11" s="216">
        <v>39782</v>
      </c>
      <c r="B11" s="224">
        <f t="shared" si="0"/>
        <v>0</v>
      </c>
      <c r="C11" s="225">
        <v>2068.8177894539317</v>
      </c>
      <c r="D11" s="226">
        <v>0</v>
      </c>
      <c r="E11" s="227">
        <f t="shared" si="1"/>
        <v>2068.8177894539317</v>
      </c>
      <c r="F11" s="228">
        <f t="shared" si="7"/>
        <v>0</v>
      </c>
      <c r="G11" s="229">
        <f>G10+E11+F11</f>
        <v>7618.9249390129498</v>
      </c>
      <c r="H11" s="227"/>
      <c r="I11" s="228">
        <f t="shared" si="3"/>
        <v>0</v>
      </c>
      <c r="J11" s="229">
        <f t="shared" si="4"/>
        <v>0</v>
      </c>
      <c r="K11" s="227"/>
      <c r="L11" s="228"/>
      <c r="M11" s="229">
        <f t="shared" si="5"/>
        <v>0</v>
      </c>
      <c r="N11" s="227">
        <v>0</v>
      </c>
      <c r="O11" s="228"/>
      <c r="P11" s="229">
        <f t="shared" si="6"/>
        <v>500000</v>
      </c>
      <c r="Q11" s="230"/>
      <c r="R11" s="231"/>
      <c r="S11" s="183"/>
      <c r="T11" s="232"/>
    </row>
    <row r="12" spans="1:21" outlineLevel="1">
      <c r="A12" s="216">
        <v>39813</v>
      </c>
      <c r="B12" s="224">
        <f t="shared" si="0"/>
        <v>0</v>
      </c>
      <c r="C12" s="225">
        <v>2137.7783824357298</v>
      </c>
      <c r="D12" s="226">
        <v>0</v>
      </c>
      <c r="E12" s="227">
        <f t="shared" si="1"/>
        <v>2137.7783824357298</v>
      </c>
      <c r="F12" s="228">
        <f t="shared" si="7"/>
        <v>0</v>
      </c>
      <c r="G12" s="229">
        <f t="shared" si="2"/>
        <v>9756.7033214486801</v>
      </c>
      <c r="H12" s="227"/>
      <c r="I12" s="228">
        <f t="shared" si="3"/>
        <v>0</v>
      </c>
      <c r="J12" s="229">
        <f t="shared" si="4"/>
        <v>0</v>
      </c>
      <c r="K12" s="227"/>
      <c r="L12" s="228"/>
      <c r="M12" s="229">
        <f t="shared" si="5"/>
        <v>0</v>
      </c>
      <c r="N12" s="227">
        <v>0</v>
      </c>
      <c r="O12" s="228"/>
      <c r="P12" s="229">
        <f t="shared" si="6"/>
        <v>500000</v>
      </c>
      <c r="Q12" s="230"/>
      <c r="R12" s="231"/>
      <c r="S12" s="183"/>
      <c r="T12" s="232"/>
    </row>
    <row r="13" spans="1:21" outlineLevel="1">
      <c r="A13" s="216">
        <v>39844</v>
      </c>
      <c r="B13" s="224">
        <f t="shared" si="0"/>
        <v>0</v>
      </c>
      <c r="C13" s="225">
        <v>1956.9071032712709</v>
      </c>
      <c r="D13" s="226">
        <v>0</v>
      </c>
      <c r="E13" s="227">
        <f t="shared" si="1"/>
        <v>1956.9071032712709</v>
      </c>
      <c r="F13" s="228">
        <f t="shared" si="7"/>
        <v>0</v>
      </c>
      <c r="G13" s="229">
        <f t="shared" si="2"/>
        <v>11713.610424719951</v>
      </c>
      <c r="H13" s="227"/>
      <c r="I13" s="228">
        <f t="shared" si="3"/>
        <v>0</v>
      </c>
      <c r="J13" s="229">
        <f t="shared" si="4"/>
        <v>0</v>
      </c>
      <c r="K13" s="227"/>
      <c r="L13" s="228"/>
      <c r="M13" s="229">
        <f t="shared" si="5"/>
        <v>0</v>
      </c>
      <c r="N13" s="227">
        <v>0</v>
      </c>
      <c r="O13" s="228"/>
      <c r="P13" s="229">
        <f t="shared" si="6"/>
        <v>500000</v>
      </c>
      <c r="Q13" s="230"/>
      <c r="R13" s="231"/>
      <c r="S13" s="183"/>
      <c r="T13" s="232"/>
    </row>
    <row r="14" spans="1:21" outlineLevel="1">
      <c r="A14" s="216">
        <v>39872</v>
      </c>
      <c r="B14" s="224">
        <f t="shared" si="0"/>
        <v>0</v>
      </c>
      <c r="C14" s="225">
        <v>0</v>
      </c>
      <c r="D14" s="226">
        <v>0</v>
      </c>
      <c r="E14" s="227">
        <f t="shared" si="1"/>
        <v>0</v>
      </c>
      <c r="F14" s="228">
        <f t="shared" si="7"/>
        <v>0</v>
      </c>
      <c r="G14" s="229">
        <f>G13+E14+F14</f>
        <v>11713.610424719951</v>
      </c>
      <c r="H14" s="227"/>
      <c r="I14" s="228">
        <f t="shared" si="3"/>
        <v>0</v>
      </c>
      <c r="J14" s="229">
        <f>J13+H14+I14</f>
        <v>0</v>
      </c>
      <c r="K14" s="227"/>
      <c r="L14" s="228"/>
      <c r="M14" s="229">
        <f t="shared" si="5"/>
        <v>0</v>
      </c>
      <c r="N14" s="227">
        <v>6600000</v>
      </c>
      <c r="O14" s="228"/>
      <c r="P14" s="229">
        <f t="shared" si="6"/>
        <v>7100000</v>
      </c>
      <c r="Q14" s="230"/>
      <c r="R14" s="231"/>
      <c r="S14" s="183"/>
      <c r="T14" s="232"/>
    </row>
    <row r="15" spans="1:21" outlineLevel="1">
      <c r="A15" s="216">
        <v>39872</v>
      </c>
      <c r="B15" s="224">
        <f t="shared" si="0"/>
        <v>0</v>
      </c>
      <c r="C15" s="225">
        <v>10757.99474992774</v>
      </c>
      <c r="D15" s="226">
        <v>0</v>
      </c>
      <c r="E15" s="227">
        <f>C15</f>
        <v>10757.99474992774</v>
      </c>
      <c r="F15" s="228">
        <f t="shared" si="7"/>
        <v>0</v>
      </c>
      <c r="G15" s="229">
        <f>G14+E15+F15</f>
        <v>22471.605174647691</v>
      </c>
      <c r="H15" s="227"/>
      <c r="I15" s="228">
        <f t="shared" si="3"/>
        <v>0</v>
      </c>
      <c r="J15" s="229">
        <f>J14+H15+I15</f>
        <v>0</v>
      </c>
      <c r="K15" s="227"/>
      <c r="L15" s="228"/>
      <c r="M15" s="229">
        <f t="shared" si="5"/>
        <v>0</v>
      </c>
      <c r="N15" s="227">
        <v>6600000</v>
      </c>
      <c r="O15" s="228"/>
      <c r="P15" s="229">
        <f>P14+N15+O15</f>
        <v>13700000</v>
      </c>
      <c r="Q15" s="230"/>
      <c r="R15" s="231"/>
      <c r="S15" s="183"/>
      <c r="T15" s="232"/>
    </row>
    <row r="16" spans="1:21" outlineLevel="1">
      <c r="A16" s="216">
        <v>39903</v>
      </c>
      <c r="B16" s="224">
        <f t="shared" si="0"/>
        <v>0</v>
      </c>
      <c r="C16" s="225">
        <v>52630.441349846602</v>
      </c>
      <c r="D16" s="226">
        <v>0</v>
      </c>
      <c r="E16" s="227">
        <f t="shared" si="1"/>
        <v>52630.441349846602</v>
      </c>
      <c r="F16" s="228">
        <f t="shared" si="7"/>
        <v>0</v>
      </c>
      <c r="G16" s="229">
        <f>G15+E16+F16</f>
        <v>75102.04652449429</v>
      </c>
      <c r="H16" s="227"/>
      <c r="I16" s="228">
        <f t="shared" si="3"/>
        <v>0</v>
      </c>
      <c r="J16" s="229">
        <f>J15+H16+I16</f>
        <v>0</v>
      </c>
      <c r="K16" s="227"/>
      <c r="L16" s="228"/>
      <c r="M16" s="229">
        <f t="shared" si="5"/>
        <v>0</v>
      </c>
      <c r="N16" s="227">
        <v>0</v>
      </c>
      <c r="O16" s="228"/>
      <c r="P16" s="229">
        <f>P15+N16+O16</f>
        <v>13700000</v>
      </c>
      <c r="Q16" s="230"/>
      <c r="R16" s="231"/>
      <c r="S16" s="183"/>
      <c r="T16" s="232"/>
    </row>
    <row r="17" spans="1:20" outlineLevel="1">
      <c r="A17" s="216">
        <v>39933</v>
      </c>
      <c r="B17" s="224">
        <f t="shared" si="0"/>
        <v>0</v>
      </c>
      <c r="C17" s="225">
        <v>38155.145668592508</v>
      </c>
      <c r="D17" s="226">
        <v>0</v>
      </c>
      <c r="E17" s="227">
        <f t="shared" si="1"/>
        <v>38155.145668592508</v>
      </c>
      <c r="F17" s="228">
        <f t="shared" si="7"/>
        <v>0</v>
      </c>
      <c r="G17" s="229">
        <f>G16+E17+F17</f>
        <v>113257.1921930868</v>
      </c>
      <c r="H17" s="227"/>
      <c r="I17" s="228">
        <f t="shared" si="3"/>
        <v>0</v>
      </c>
      <c r="J17" s="229">
        <f>J16+H17+I17</f>
        <v>0</v>
      </c>
      <c r="K17" s="227"/>
      <c r="L17" s="228"/>
      <c r="M17" s="229">
        <f t="shared" si="5"/>
        <v>0</v>
      </c>
      <c r="N17" s="227">
        <v>0</v>
      </c>
      <c r="O17" s="228"/>
      <c r="P17" s="229">
        <f>P16+N17+O17</f>
        <v>13700000</v>
      </c>
      <c r="Q17" s="230"/>
      <c r="R17" s="231"/>
      <c r="S17" s="183"/>
      <c r="T17" s="232"/>
    </row>
    <row r="18" spans="1:20" outlineLevel="1">
      <c r="A18" s="216">
        <v>39964</v>
      </c>
      <c r="B18" s="224">
        <f t="shared" si="0"/>
        <v>0</v>
      </c>
      <c r="C18" s="225">
        <v>39426.983857545587</v>
      </c>
      <c r="D18" s="226">
        <v>0</v>
      </c>
      <c r="E18" s="227">
        <f t="shared" si="1"/>
        <v>39426.983857545587</v>
      </c>
      <c r="F18" s="228">
        <f t="shared" si="7"/>
        <v>0</v>
      </c>
      <c r="G18" s="229">
        <f t="shared" si="2"/>
        <v>152684.17605063238</v>
      </c>
      <c r="H18" s="227"/>
      <c r="I18" s="228">
        <f t="shared" si="3"/>
        <v>0</v>
      </c>
      <c r="J18" s="229">
        <f t="shared" si="4"/>
        <v>0</v>
      </c>
      <c r="K18" s="227"/>
      <c r="L18" s="228"/>
      <c r="M18" s="229">
        <f t="shared" si="5"/>
        <v>0</v>
      </c>
      <c r="N18" s="227">
        <v>0</v>
      </c>
      <c r="O18" s="228"/>
      <c r="P18" s="229">
        <f t="shared" si="6"/>
        <v>13700000</v>
      </c>
      <c r="Q18" s="230"/>
      <c r="R18" s="231"/>
      <c r="S18" s="183"/>
      <c r="T18" s="232"/>
    </row>
    <row r="19" spans="1:20" outlineLevel="1">
      <c r="A19" s="216">
        <v>39994</v>
      </c>
      <c r="B19" s="224">
        <f t="shared" si="0"/>
        <v>0</v>
      </c>
      <c r="C19" s="225">
        <v>47526.515531606208</v>
      </c>
      <c r="D19" s="226">
        <v>0</v>
      </c>
      <c r="E19" s="227">
        <f t="shared" si="1"/>
        <v>47526.515531606208</v>
      </c>
      <c r="F19" s="228">
        <f t="shared" si="7"/>
        <v>0</v>
      </c>
      <c r="G19" s="229">
        <f t="shared" si="2"/>
        <v>200210.69158223859</v>
      </c>
      <c r="H19" s="227"/>
      <c r="I19" s="228">
        <f t="shared" si="3"/>
        <v>0</v>
      </c>
      <c r="J19" s="229">
        <f t="shared" si="4"/>
        <v>0</v>
      </c>
      <c r="K19" s="227"/>
      <c r="L19" s="228"/>
      <c r="M19" s="229">
        <f t="shared" si="5"/>
        <v>0</v>
      </c>
      <c r="N19" s="227">
        <v>3500000</v>
      </c>
      <c r="O19" s="228"/>
      <c r="P19" s="229">
        <f t="shared" si="6"/>
        <v>17200000</v>
      </c>
      <c r="Q19" s="230"/>
      <c r="R19" s="231"/>
      <c r="S19" s="183"/>
      <c r="T19" s="232"/>
    </row>
    <row r="20" spans="1:20" outlineLevel="1">
      <c r="A20" s="216">
        <v>40025</v>
      </c>
      <c r="B20" s="224">
        <f t="shared" si="0"/>
        <v>0</v>
      </c>
      <c r="C20" s="225">
        <v>48029.348689778381</v>
      </c>
      <c r="D20" s="226">
        <v>0</v>
      </c>
      <c r="E20" s="227">
        <f t="shared" si="1"/>
        <v>48029.348689778381</v>
      </c>
      <c r="F20" s="228">
        <f t="shared" si="7"/>
        <v>0</v>
      </c>
      <c r="G20" s="229">
        <f t="shared" si="2"/>
        <v>248240.04027201698</v>
      </c>
      <c r="H20" s="227"/>
      <c r="I20" s="228">
        <f t="shared" si="3"/>
        <v>0</v>
      </c>
      <c r="J20" s="229">
        <f t="shared" si="4"/>
        <v>0</v>
      </c>
      <c r="K20" s="227"/>
      <c r="L20" s="228"/>
      <c r="M20" s="229">
        <f t="shared" si="5"/>
        <v>0</v>
      </c>
      <c r="N20" s="227">
        <v>0</v>
      </c>
      <c r="O20" s="228"/>
      <c r="P20" s="229">
        <f t="shared" si="6"/>
        <v>17200000</v>
      </c>
      <c r="Q20" s="233">
        <f t="shared" ref="Q20:Q83" si="8">(P20+P8+SUM(P9:P19)*2)/24</f>
        <v>7537500</v>
      </c>
      <c r="R20" s="231"/>
      <c r="S20" s="183"/>
      <c r="T20" s="232"/>
    </row>
    <row r="21" spans="1:20" outlineLevel="1">
      <c r="A21" s="216">
        <v>40056</v>
      </c>
      <c r="B21" s="224">
        <f t="shared" si="0"/>
        <v>0</v>
      </c>
      <c r="C21" s="225">
        <v>48964.280196627697</v>
      </c>
      <c r="D21" s="226">
        <v>0</v>
      </c>
      <c r="E21" s="227">
        <f t="shared" si="1"/>
        <v>48964.280196627697</v>
      </c>
      <c r="F21" s="228">
        <f t="shared" si="7"/>
        <v>0</v>
      </c>
      <c r="G21" s="229">
        <f t="shared" si="2"/>
        <v>297204.32046864467</v>
      </c>
      <c r="H21" s="227"/>
      <c r="I21" s="228">
        <f t="shared" si="3"/>
        <v>0</v>
      </c>
      <c r="J21" s="229">
        <f t="shared" si="4"/>
        <v>0</v>
      </c>
      <c r="K21" s="227"/>
      <c r="L21" s="228"/>
      <c r="M21" s="229">
        <f t="shared" si="5"/>
        <v>0</v>
      </c>
      <c r="N21" s="227">
        <v>10500000</v>
      </c>
      <c r="O21" s="228"/>
      <c r="P21" s="229">
        <f t="shared" si="6"/>
        <v>27700000</v>
      </c>
      <c r="Q21" s="233">
        <f t="shared" si="8"/>
        <v>9366666.666666666</v>
      </c>
      <c r="R21" s="231"/>
      <c r="S21" s="183"/>
      <c r="T21" s="232"/>
    </row>
    <row r="22" spans="1:20" outlineLevel="1">
      <c r="A22" s="216">
        <v>40086</v>
      </c>
      <c r="B22" s="224">
        <f t="shared" si="0"/>
        <v>0</v>
      </c>
      <c r="C22" s="225">
        <v>75462.891573404602</v>
      </c>
      <c r="D22" s="226">
        <v>0</v>
      </c>
      <c r="E22" s="227">
        <f t="shared" si="1"/>
        <v>75462.891573404602</v>
      </c>
      <c r="F22" s="228">
        <f t="shared" si="7"/>
        <v>0</v>
      </c>
      <c r="G22" s="229">
        <f t="shared" si="2"/>
        <v>372667.21204204927</v>
      </c>
      <c r="H22" s="227"/>
      <c r="I22" s="228">
        <f t="shared" si="3"/>
        <v>0</v>
      </c>
      <c r="J22" s="229">
        <f t="shared" si="4"/>
        <v>0</v>
      </c>
      <c r="K22" s="227"/>
      <c r="L22" s="228"/>
      <c r="M22" s="229">
        <f t="shared" si="5"/>
        <v>0</v>
      </c>
      <c r="N22" s="227">
        <v>10500000</v>
      </c>
      <c r="O22" s="228"/>
      <c r="P22" s="229">
        <f t="shared" si="6"/>
        <v>38200000</v>
      </c>
      <c r="Q22" s="233">
        <f t="shared" si="8"/>
        <v>12070833.333333334</v>
      </c>
      <c r="R22" s="231"/>
      <c r="S22" s="183"/>
      <c r="T22" s="232"/>
    </row>
    <row r="23" spans="1:20" outlineLevel="1">
      <c r="A23" s="216">
        <v>40117</v>
      </c>
      <c r="B23" s="224">
        <f t="shared" si="0"/>
        <v>0</v>
      </c>
      <c r="C23" s="225">
        <v>106471.12935926676</v>
      </c>
      <c r="D23" s="226">
        <v>0</v>
      </c>
      <c r="E23" s="227">
        <f t="shared" si="1"/>
        <v>106471.12935926676</v>
      </c>
      <c r="F23" s="228">
        <f t="shared" si="7"/>
        <v>0</v>
      </c>
      <c r="G23" s="229">
        <f t="shared" si="2"/>
        <v>479138.34140131605</v>
      </c>
      <c r="H23" s="227"/>
      <c r="I23" s="228">
        <f t="shared" si="3"/>
        <v>0</v>
      </c>
      <c r="J23" s="229">
        <f t="shared" si="4"/>
        <v>0</v>
      </c>
      <c r="K23" s="227"/>
      <c r="L23" s="228"/>
      <c r="M23" s="229">
        <f t="shared" si="5"/>
        <v>0</v>
      </c>
      <c r="N23" s="227">
        <v>0</v>
      </c>
      <c r="O23" s="228"/>
      <c r="P23" s="229">
        <f t="shared" si="6"/>
        <v>38200000</v>
      </c>
      <c r="Q23" s="233">
        <f t="shared" si="8"/>
        <v>15212500</v>
      </c>
      <c r="R23" s="231"/>
      <c r="S23" s="183"/>
      <c r="T23" s="232"/>
    </row>
    <row r="24" spans="1:20" outlineLevel="1">
      <c r="A24" s="216">
        <v>40147</v>
      </c>
      <c r="B24" s="224">
        <f t="shared" si="0"/>
        <v>0</v>
      </c>
      <c r="C24" s="225">
        <v>103036.57679929041</v>
      </c>
      <c r="D24" s="226">
        <v>0</v>
      </c>
      <c r="E24" s="227">
        <f t="shared" si="1"/>
        <v>103036.57679929041</v>
      </c>
      <c r="F24" s="228">
        <f t="shared" si="7"/>
        <v>0</v>
      </c>
      <c r="G24" s="229">
        <f t="shared" si="2"/>
        <v>582174.91820060648</v>
      </c>
      <c r="H24" s="227"/>
      <c r="I24" s="228">
        <f t="shared" si="3"/>
        <v>0</v>
      </c>
      <c r="J24" s="229">
        <f t="shared" si="4"/>
        <v>0</v>
      </c>
      <c r="K24" s="227"/>
      <c r="L24" s="228"/>
      <c r="M24" s="229">
        <f t="shared" si="5"/>
        <v>0</v>
      </c>
      <c r="N24" s="227">
        <v>0</v>
      </c>
      <c r="O24" s="228"/>
      <c r="P24" s="229">
        <f t="shared" si="6"/>
        <v>38200000</v>
      </c>
      <c r="Q24" s="233">
        <f t="shared" si="8"/>
        <v>18354166.666666668</v>
      </c>
      <c r="R24" s="231"/>
      <c r="S24" s="183"/>
      <c r="T24" s="232"/>
    </row>
    <row r="25" spans="1:20" outlineLevel="1">
      <c r="A25" s="216">
        <v>40178</v>
      </c>
      <c r="B25" s="224">
        <f t="shared" si="0"/>
        <v>0</v>
      </c>
      <c r="C25" s="225">
        <v>106471.12935926676</v>
      </c>
      <c r="D25" s="226">
        <v>0</v>
      </c>
      <c r="E25" s="227">
        <f t="shared" si="1"/>
        <v>106471.12935926676</v>
      </c>
      <c r="F25" s="228">
        <f t="shared" si="7"/>
        <v>0</v>
      </c>
      <c r="G25" s="229">
        <f t="shared" si="2"/>
        <v>688646.0475598732</v>
      </c>
      <c r="H25" s="227"/>
      <c r="I25" s="228">
        <f t="shared" si="3"/>
        <v>0</v>
      </c>
      <c r="J25" s="229">
        <f t="shared" si="4"/>
        <v>0</v>
      </c>
      <c r="K25" s="227"/>
      <c r="L25" s="228"/>
      <c r="M25" s="229">
        <f t="shared" si="5"/>
        <v>0</v>
      </c>
      <c r="N25" s="227">
        <v>0</v>
      </c>
      <c r="O25" s="228"/>
      <c r="P25" s="229">
        <f t="shared" si="6"/>
        <v>38200000</v>
      </c>
      <c r="Q25" s="233">
        <f t="shared" si="8"/>
        <v>21495833.333333332</v>
      </c>
      <c r="R25" s="231"/>
      <c r="S25" s="183"/>
      <c r="T25" s="232"/>
    </row>
    <row r="26" spans="1:20" outlineLevel="1">
      <c r="A26" s="216">
        <v>40209</v>
      </c>
      <c r="B26" s="224">
        <f t="shared" si="0"/>
        <v>0</v>
      </c>
      <c r="C26" s="225">
        <v>107343.31751483993</v>
      </c>
      <c r="D26" s="226">
        <v>0</v>
      </c>
      <c r="E26" s="227">
        <f t="shared" si="1"/>
        <v>107343.31751483993</v>
      </c>
      <c r="F26" s="228">
        <f t="shared" si="7"/>
        <v>0</v>
      </c>
      <c r="G26" s="229">
        <f t="shared" si="2"/>
        <v>795989.36507471313</v>
      </c>
      <c r="H26" s="227"/>
      <c r="I26" s="228">
        <f t="shared" si="3"/>
        <v>0</v>
      </c>
      <c r="J26" s="229">
        <f t="shared" si="4"/>
        <v>0</v>
      </c>
      <c r="K26" s="227"/>
      <c r="L26" s="228"/>
      <c r="M26" s="229">
        <f t="shared" si="5"/>
        <v>0</v>
      </c>
      <c r="N26" s="227">
        <v>0</v>
      </c>
      <c r="O26" s="228"/>
      <c r="P26" s="229">
        <f t="shared" si="6"/>
        <v>38200000</v>
      </c>
      <c r="Q26" s="233">
        <f t="shared" si="8"/>
        <v>24362500</v>
      </c>
      <c r="R26" s="231"/>
      <c r="S26" s="183"/>
      <c r="T26" s="232"/>
    </row>
    <row r="27" spans="1:20" outlineLevel="1">
      <c r="A27" s="216">
        <v>40237</v>
      </c>
      <c r="B27" s="224">
        <f t="shared" si="0"/>
        <v>0</v>
      </c>
      <c r="C27" s="225">
        <v>96955.25452953286</v>
      </c>
      <c r="D27" s="226">
        <v>0</v>
      </c>
      <c r="E27" s="227">
        <f t="shared" si="1"/>
        <v>96955.25452953286</v>
      </c>
      <c r="F27" s="228">
        <f t="shared" si="7"/>
        <v>0</v>
      </c>
      <c r="G27" s="229">
        <f t="shared" si="2"/>
        <v>892944.61960424599</v>
      </c>
      <c r="H27" s="227"/>
      <c r="I27" s="228">
        <f t="shared" si="3"/>
        <v>0</v>
      </c>
      <c r="J27" s="229">
        <f t="shared" si="4"/>
        <v>0</v>
      </c>
      <c r="K27" s="227"/>
      <c r="L27" s="228"/>
      <c r="M27" s="229">
        <f t="shared" si="5"/>
        <v>0</v>
      </c>
      <c r="N27" s="227">
        <v>0</v>
      </c>
      <c r="O27" s="228"/>
      <c r="P27" s="229">
        <f t="shared" si="6"/>
        <v>38200000</v>
      </c>
      <c r="Q27" s="233">
        <f t="shared" si="8"/>
        <v>26679166.666666668</v>
      </c>
      <c r="R27" s="231"/>
      <c r="S27" s="183"/>
      <c r="T27" s="232"/>
    </row>
    <row r="28" spans="1:20" outlineLevel="1">
      <c r="A28" s="216">
        <v>40268</v>
      </c>
      <c r="B28" s="224">
        <f t="shared" si="0"/>
        <v>0</v>
      </c>
      <c r="C28" s="225">
        <v>107343.31751483993</v>
      </c>
      <c r="D28" s="226">
        <v>0</v>
      </c>
      <c r="E28" s="227">
        <f t="shared" si="1"/>
        <v>107343.31751483993</v>
      </c>
      <c r="F28" s="228">
        <f t="shared" si="7"/>
        <v>0</v>
      </c>
      <c r="G28" s="229">
        <f>G27+E28+F28</f>
        <v>1000287.9371190859</v>
      </c>
      <c r="H28" s="227"/>
      <c r="I28" s="228">
        <f t="shared" si="3"/>
        <v>0</v>
      </c>
      <c r="J28" s="229">
        <f t="shared" si="4"/>
        <v>0</v>
      </c>
      <c r="K28" s="227"/>
      <c r="L28" s="228"/>
      <c r="M28" s="229">
        <f t="shared" si="5"/>
        <v>0</v>
      </c>
      <c r="N28" s="227">
        <v>0</v>
      </c>
      <c r="O28" s="228"/>
      <c r="P28" s="229">
        <f t="shared" si="6"/>
        <v>38200000</v>
      </c>
      <c r="Q28" s="233">
        <f t="shared" si="8"/>
        <v>28720833.333333332</v>
      </c>
      <c r="R28" s="231"/>
      <c r="S28" s="183"/>
      <c r="T28" s="232"/>
    </row>
    <row r="29" spans="1:20" outlineLevel="1">
      <c r="A29" s="216">
        <v>40298</v>
      </c>
      <c r="B29" s="224">
        <f t="shared" si="0"/>
        <v>0</v>
      </c>
      <c r="C29" s="225">
        <v>104713.09791422222</v>
      </c>
      <c r="D29" s="226">
        <v>0</v>
      </c>
      <c r="E29" s="227">
        <f t="shared" si="1"/>
        <v>104713.09791422222</v>
      </c>
      <c r="F29" s="228">
        <f t="shared" si="7"/>
        <v>0</v>
      </c>
      <c r="G29" s="229">
        <f t="shared" si="2"/>
        <v>1105001.0350333082</v>
      </c>
      <c r="H29" s="227"/>
      <c r="I29" s="228">
        <f t="shared" si="3"/>
        <v>0</v>
      </c>
      <c r="J29" s="229">
        <f t="shared" si="4"/>
        <v>0</v>
      </c>
      <c r="K29" s="227"/>
      <c r="L29" s="228"/>
      <c r="M29" s="229">
        <f t="shared" si="5"/>
        <v>0</v>
      </c>
      <c r="N29" s="227">
        <v>0</v>
      </c>
      <c r="O29" s="228"/>
      <c r="P29" s="229">
        <f t="shared" si="6"/>
        <v>38200000</v>
      </c>
      <c r="Q29" s="233">
        <f t="shared" si="8"/>
        <v>30762500</v>
      </c>
      <c r="R29" s="231"/>
      <c r="S29" s="183"/>
      <c r="T29" s="232"/>
    </row>
    <row r="30" spans="1:20" outlineLevel="1">
      <c r="A30" s="216">
        <v>40317</v>
      </c>
      <c r="B30" s="224">
        <f t="shared" si="0"/>
        <v>0</v>
      </c>
      <c r="C30" s="225">
        <v>66318.29534567408</v>
      </c>
      <c r="D30" s="226">
        <v>0</v>
      </c>
      <c r="E30" s="227">
        <f t="shared" si="1"/>
        <v>66318.29534567408</v>
      </c>
      <c r="F30" s="228">
        <f t="shared" si="7"/>
        <v>0</v>
      </c>
      <c r="G30" s="229">
        <f t="shared" si="2"/>
        <v>1171319.3303789822</v>
      </c>
      <c r="H30" s="227"/>
      <c r="I30" s="228">
        <f t="shared" si="3"/>
        <v>0</v>
      </c>
      <c r="J30" s="229">
        <f t="shared" si="4"/>
        <v>0</v>
      </c>
      <c r="K30" s="227"/>
      <c r="L30" s="228"/>
      <c r="M30" s="229">
        <f t="shared" si="5"/>
        <v>0</v>
      </c>
      <c r="N30" s="227">
        <v>0</v>
      </c>
      <c r="O30" s="228"/>
      <c r="P30" s="229">
        <f t="shared" si="6"/>
        <v>38200000</v>
      </c>
      <c r="Q30" s="233">
        <f t="shared" si="8"/>
        <v>32804166.666666668</v>
      </c>
      <c r="R30" s="231"/>
      <c r="S30" s="183"/>
      <c r="T30" s="232"/>
    </row>
    <row r="31" spans="1:20" outlineLevel="1">
      <c r="A31" s="216">
        <v>40329</v>
      </c>
      <c r="B31" s="224">
        <f t="shared" si="0"/>
        <v>0</v>
      </c>
      <c r="C31" s="225">
        <v>41885.239165688887</v>
      </c>
      <c r="D31" s="226">
        <v>0</v>
      </c>
      <c r="E31" s="227"/>
      <c r="F31" s="228">
        <f t="shared" si="7"/>
        <v>0</v>
      </c>
      <c r="G31" s="229">
        <f t="shared" si="2"/>
        <v>1171319.3303789822</v>
      </c>
      <c r="H31" s="227">
        <f t="shared" ref="H31:H53" si="9">C31</f>
        <v>41885.239165688887</v>
      </c>
      <c r="I31" s="228">
        <f t="shared" si="3"/>
        <v>0</v>
      </c>
      <c r="J31" s="229">
        <f t="shared" si="4"/>
        <v>41885.239165688887</v>
      </c>
      <c r="K31" s="227"/>
      <c r="L31" s="228"/>
      <c r="M31" s="229">
        <f t="shared" si="5"/>
        <v>0</v>
      </c>
      <c r="N31" s="227">
        <v>0</v>
      </c>
      <c r="O31" s="228"/>
      <c r="P31" s="229">
        <f t="shared" si="6"/>
        <v>38200000</v>
      </c>
      <c r="Q31" s="233">
        <f t="shared" si="8"/>
        <v>34700000</v>
      </c>
      <c r="R31" s="231"/>
      <c r="S31" s="183"/>
      <c r="T31" s="232"/>
    </row>
    <row r="32" spans="1:20" outlineLevel="1">
      <c r="A32" s="216">
        <v>40359</v>
      </c>
      <c r="B32" s="224">
        <f t="shared" si="0"/>
        <v>0</v>
      </c>
      <c r="C32" s="225">
        <v>144224.24131046733</v>
      </c>
      <c r="D32" s="226">
        <v>0</v>
      </c>
      <c r="E32" s="227"/>
      <c r="F32" s="228">
        <f t="shared" si="7"/>
        <v>0</v>
      </c>
      <c r="G32" s="229">
        <f t="shared" si="2"/>
        <v>1171319.3303789822</v>
      </c>
      <c r="H32" s="227">
        <f t="shared" si="9"/>
        <v>144224.24131046733</v>
      </c>
      <c r="I32" s="228">
        <f t="shared" si="3"/>
        <v>0</v>
      </c>
      <c r="J32" s="229">
        <f t="shared" si="4"/>
        <v>186109.48047615623</v>
      </c>
      <c r="K32" s="227"/>
      <c r="L32" s="228"/>
      <c r="M32" s="229">
        <f t="shared" si="5"/>
        <v>0</v>
      </c>
      <c r="N32" s="227">
        <v>10000000</v>
      </c>
      <c r="O32" s="228"/>
      <c r="P32" s="229">
        <f t="shared" si="6"/>
        <v>48200000</v>
      </c>
      <c r="Q32" s="233">
        <f t="shared" si="8"/>
        <v>36866666.666666664</v>
      </c>
      <c r="R32" s="231"/>
      <c r="S32" s="183"/>
      <c r="T32" s="232"/>
    </row>
    <row r="33" spans="1:20" outlineLevel="1">
      <c r="A33" s="216">
        <v>40390</v>
      </c>
      <c r="B33" s="224">
        <f t="shared" si="0"/>
        <v>0</v>
      </c>
      <c r="C33" s="225">
        <v>153044.89494442084</v>
      </c>
      <c r="D33" s="226">
        <v>0</v>
      </c>
      <c r="E33" s="227"/>
      <c r="F33" s="228">
        <f t="shared" si="7"/>
        <v>0</v>
      </c>
      <c r="G33" s="229">
        <f t="shared" si="2"/>
        <v>1171319.3303789822</v>
      </c>
      <c r="H33" s="227">
        <f t="shared" si="9"/>
        <v>153044.89494442084</v>
      </c>
      <c r="I33" s="228">
        <f t="shared" si="3"/>
        <v>0</v>
      </c>
      <c r="J33" s="229">
        <f t="shared" si="4"/>
        <v>339154.37542057707</v>
      </c>
      <c r="K33" s="227"/>
      <c r="L33" s="228"/>
      <c r="M33" s="229">
        <f t="shared" si="5"/>
        <v>0</v>
      </c>
      <c r="N33" s="227">
        <v>10000000</v>
      </c>
      <c r="O33" s="228"/>
      <c r="P33" s="229">
        <f t="shared" si="6"/>
        <v>58200000</v>
      </c>
      <c r="Q33" s="233">
        <f t="shared" si="8"/>
        <v>39429166.666666664</v>
      </c>
      <c r="R33" s="231"/>
      <c r="S33" s="183"/>
      <c r="T33" s="232"/>
    </row>
    <row r="34" spans="1:20" outlineLevel="1">
      <c r="A34" s="216">
        <v>40421</v>
      </c>
      <c r="B34" s="224">
        <f t="shared" si="0"/>
        <v>0</v>
      </c>
      <c r="C34" s="225">
        <v>180404.34699921537</v>
      </c>
      <c r="D34" s="226">
        <v>0</v>
      </c>
      <c r="E34" s="227"/>
      <c r="F34" s="228">
        <f t="shared" si="7"/>
        <v>0</v>
      </c>
      <c r="G34" s="229">
        <f t="shared" si="2"/>
        <v>1171319.3303789822</v>
      </c>
      <c r="H34" s="227">
        <f t="shared" si="9"/>
        <v>180404.34699921537</v>
      </c>
      <c r="I34" s="228">
        <f t="shared" si="3"/>
        <v>0</v>
      </c>
      <c r="J34" s="229">
        <f t="shared" si="4"/>
        <v>519558.72241979244</v>
      </c>
      <c r="K34" s="227"/>
      <c r="L34" s="228"/>
      <c r="M34" s="229">
        <f t="shared" si="5"/>
        <v>0</v>
      </c>
      <c r="N34" s="227">
        <v>0</v>
      </c>
      <c r="O34" s="228"/>
      <c r="P34" s="229">
        <f t="shared" si="6"/>
        <v>58200000</v>
      </c>
      <c r="Q34" s="233">
        <f t="shared" si="8"/>
        <v>41533333.333333336</v>
      </c>
      <c r="R34" s="231"/>
      <c r="S34" s="183"/>
      <c r="T34" s="232"/>
    </row>
    <row r="35" spans="1:20" outlineLevel="1">
      <c r="A35" s="216">
        <v>40451</v>
      </c>
      <c r="B35" s="224">
        <f t="shared" si="0"/>
        <v>0</v>
      </c>
      <c r="C35" s="225">
        <v>174584.85193472455</v>
      </c>
      <c r="D35" s="226">
        <v>0</v>
      </c>
      <c r="E35" s="227"/>
      <c r="F35" s="228">
        <f t="shared" si="7"/>
        <v>0</v>
      </c>
      <c r="G35" s="229">
        <f t="shared" si="2"/>
        <v>1171319.3303789822</v>
      </c>
      <c r="H35" s="227">
        <f t="shared" si="9"/>
        <v>174584.85193472455</v>
      </c>
      <c r="I35" s="228">
        <f t="shared" si="3"/>
        <v>0</v>
      </c>
      <c r="J35" s="229">
        <f t="shared" si="4"/>
        <v>694143.57435451704</v>
      </c>
      <c r="K35" s="227"/>
      <c r="L35" s="228"/>
      <c r="M35" s="229">
        <f t="shared" si="5"/>
        <v>0</v>
      </c>
      <c r="N35" s="227">
        <v>0</v>
      </c>
      <c r="O35" s="228"/>
      <c r="P35" s="229">
        <f t="shared" si="6"/>
        <v>58200000</v>
      </c>
      <c r="Q35" s="233">
        <f t="shared" si="8"/>
        <v>43200000</v>
      </c>
      <c r="R35" s="231"/>
      <c r="S35" s="183"/>
      <c r="T35" s="232"/>
    </row>
    <row r="36" spans="1:20" outlineLevel="1">
      <c r="A36" s="216">
        <v>40482</v>
      </c>
      <c r="B36" s="224">
        <f t="shared" si="0"/>
        <v>0</v>
      </c>
      <c r="C36" s="225">
        <v>186164.39662853954</v>
      </c>
      <c r="D36" s="226">
        <v>0</v>
      </c>
      <c r="E36" s="227"/>
      <c r="F36" s="228">
        <f t="shared" si="7"/>
        <v>0</v>
      </c>
      <c r="G36" s="229">
        <f t="shared" si="2"/>
        <v>1171319.3303789822</v>
      </c>
      <c r="H36" s="227">
        <f t="shared" si="9"/>
        <v>186164.39662853954</v>
      </c>
      <c r="I36" s="228">
        <f t="shared" si="3"/>
        <v>0</v>
      </c>
      <c r="J36" s="229">
        <f t="shared" si="4"/>
        <v>880307.97098305658</v>
      </c>
      <c r="K36" s="227"/>
      <c r="L36" s="228"/>
      <c r="M36" s="229">
        <f t="shared" si="5"/>
        <v>0</v>
      </c>
      <c r="N36" s="227">
        <v>14400000</v>
      </c>
      <c r="O36" s="228"/>
      <c r="P36" s="229">
        <f t="shared" si="6"/>
        <v>72600000</v>
      </c>
      <c r="Q36" s="233">
        <f t="shared" si="8"/>
        <v>45466666.666666664</v>
      </c>
      <c r="R36" s="231"/>
      <c r="S36" s="183"/>
      <c r="T36" s="232"/>
    </row>
    <row r="37" spans="1:20" outlineLevel="1">
      <c r="A37" s="216">
        <v>40512</v>
      </c>
      <c r="B37" s="224">
        <f t="shared" si="0"/>
        <v>0</v>
      </c>
      <c r="C37" s="225">
        <v>218285.81379430031</v>
      </c>
      <c r="D37" s="226">
        <v>0</v>
      </c>
      <c r="E37" s="227"/>
      <c r="F37" s="228">
        <f t="shared" si="7"/>
        <v>0</v>
      </c>
      <c r="G37" s="229">
        <f t="shared" si="2"/>
        <v>1171319.3303789822</v>
      </c>
      <c r="H37" s="227">
        <f t="shared" si="9"/>
        <v>218285.81379430031</v>
      </c>
      <c r="I37" s="228">
        <f t="shared" si="3"/>
        <v>0</v>
      </c>
      <c r="J37" s="229">
        <f t="shared" si="4"/>
        <v>1098593.7847773568</v>
      </c>
      <c r="K37" s="227"/>
      <c r="L37" s="228"/>
      <c r="M37" s="229">
        <f t="shared" si="5"/>
        <v>0</v>
      </c>
      <c r="N37" s="227">
        <v>0</v>
      </c>
      <c r="O37" s="228"/>
      <c r="P37" s="229">
        <f t="shared" si="6"/>
        <v>72600000</v>
      </c>
      <c r="Q37" s="233">
        <f t="shared" si="8"/>
        <v>48333333.333333336</v>
      </c>
      <c r="R37" s="231"/>
      <c r="S37" s="183"/>
      <c r="T37" s="232"/>
    </row>
    <row r="38" spans="1:20" outlineLevel="1">
      <c r="A38" s="216">
        <v>40543</v>
      </c>
      <c r="B38" s="224">
        <f t="shared" si="0"/>
        <v>0</v>
      </c>
      <c r="C38" s="225">
        <v>225562.00758744363</v>
      </c>
      <c r="D38" s="226">
        <v>0</v>
      </c>
      <c r="E38" s="227"/>
      <c r="F38" s="228">
        <f t="shared" si="7"/>
        <v>0</v>
      </c>
      <c r="G38" s="229">
        <f t="shared" si="2"/>
        <v>1171319.3303789822</v>
      </c>
      <c r="H38" s="227">
        <f t="shared" si="9"/>
        <v>225562.00758744363</v>
      </c>
      <c r="I38" s="228">
        <f t="shared" si="3"/>
        <v>0</v>
      </c>
      <c r="J38" s="229">
        <f t="shared" si="4"/>
        <v>1324155.7923648003</v>
      </c>
      <c r="K38" s="227"/>
      <c r="L38" s="228"/>
      <c r="M38" s="229">
        <f t="shared" si="5"/>
        <v>0</v>
      </c>
      <c r="N38" s="227">
        <v>0</v>
      </c>
      <c r="O38" s="228"/>
      <c r="P38" s="229">
        <f t="shared" si="6"/>
        <v>72600000</v>
      </c>
      <c r="Q38" s="233">
        <f t="shared" si="8"/>
        <v>51200000</v>
      </c>
      <c r="R38" s="231"/>
      <c r="S38" s="183"/>
      <c r="T38" s="232"/>
    </row>
    <row r="39" spans="1:20" outlineLevel="1">
      <c r="A39" s="216">
        <v>40574</v>
      </c>
      <c r="B39" s="224">
        <f t="shared" si="0"/>
        <v>0</v>
      </c>
      <c r="C39" s="225">
        <v>227470.36637762297</v>
      </c>
      <c r="D39" s="226">
        <v>0</v>
      </c>
      <c r="E39" s="227"/>
      <c r="F39" s="228">
        <f t="shared" si="7"/>
        <v>0</v>
      </c>
      <c r="G39" s="229">
        <f t="shared" si="2"/>
        <v>1171319.3303789822</v>
      </c>
      <c r="H39" s="227">
        <f t="shared" si="9"/>
        <v>227470.36637762297</v>
      </c>
      <c r="I39" s="228">
        <f t="shared" si="3"/>
        <v>0</v>
      </c>
      <c r="J39" s="229">
        <f t="shared" si="4"/>
        <v>1551626.1587424234</v>
      </c>
      <c r="K39" s="227"/>
      <c r="L39" s="228"/>
      <c r="M39" s="229">
        <f t="shared" si="5"/>
        <v>0</v>
      </c>
      <c r="N39" s="227">
        <v>0</v>
      </c>
      <c r="O39" s="228"/>
      <c r="P39" s="229">
        <f t="shared" si="6"/>
        <v>72600000</v>
      </c>
      <c r="Q39" s="233">
        <f t="shared" si="8"/>
        <v>54066666.666666664</v>
      </c>
      <c r="R39" s="231"/>
      <c r="S39" s="183"/>
      <c r="T39" s="232"/>
    </row>
    <row r="40" spans="1:20" outlineLevel="1">
      <c r="A40" s="216">
        <v>40602</v>
      </c>
      <c r="B40" s="224">
        <f t="shared" si="0"/>
        <v>0</v>
      </c>
      <c r="C40" s="225">
        <v>205457.10511527234</v>
      </c>
      <c r="D40" s="226">
        <v>0</v>
      </c>
      <c r="E40" s="227"/>
      <c r="F40" s="228">
        <f t="shared" si="7"/>
        <v>0</v>
      </c>
      <c r="G40" s="229">
        <f t="shared" si="2"/>
        <v>1171319.3303789822</v>
      </c>
      <c r="H40" s="227">
        <f t="shared" si="9"/>
        <v>205457.10511527234</v>
      </c>
      <c r="I40" s="228">
        <f t="shared" si="3"/>
        <v>0</v>
      </c>
      <c r="J40" s="229">
        <f t="shared" si="4"/>
        <v>1757083.2638576957</v>
      </c>
      <c r="K40" s="227"/>
      <c r="L40" s="228"/>
      <c r="M40" s="229">
        <f t="shared" si="5"/>
        <v>0</v>
      </c>
      <c r="N40" s="227">
        <v>0</v>
      </c>
      <c r="O40" s="228"/>
      <c r="P40" s="229">
        <f t="shared" si="6"/>
        <v>72600000</v>
      </c>
      <c r="Q40" s="233">
        <f t="shared" si="8"/>
        <v>56933333.333333336</v>
      </c>
      <c r="R40" s="231"/>
      <c r="S40" s="183"/>
      <c r="T40" s="232"/>
    </row>
    <row r="41" spans="1:20" outlineLevel="1">
      <c r="A41" s="216">
        <v>40633</v>
      </c>
      <c r="B41" s="224">
        <f t="shared" si="0"/>
        <v>0</v>
      </c>
      <c r="C41" s="225">
        <v>257702.56089817092</v>
      </c>
      <c r="D41" s="226">
        <v>0</v>
      </c>
      <c r="E41" s="227"/>
      <c r="F41" s="228">
        <f t="shared" si="7"/>
        <v>0</v>
      </c>
      <c r="G41" s="229">
        <f t="shared" si="2"/>
        <v>1171319.3303789822</v>
      </c>
      <c r="H41" s="227">
        <f t="shared" si="9"/>
        <v>257702.56089817092</v>
      </c>
      <c r="I41" s="228">
        <f t="shared" si="3"/>
        <v>0</v>
      </c>
      <c r="J41" s="229">
        <f t="shared" si="4"/>
        <v>2014785.8247558665</v>
      </c>
      <c r="K41" s="227"/>
      <c r="L41" s="228"/>
      <c r="M41" s="229">
        <f t="shared" si="5"/>
        <v>0</v>
      </c>
      <c r="N41" s="227">
        <v>18200000</v>
      </c>
      <c r="O41" s="228"/>
      <c r="P41" s="229">
        <f t="shared" si="6"/>
        <v>90800000</v>
      </c>
      <c r="Q41" s="233">
        <f t="shared" si="8"/>
        <v>60558333.333333336</v>
      </c>
      <c r="R41" s="231"/>
      <c r="S41" s="183"/>
      <c r="T41" s="232"/>
    </row>
    <row r="42" spans="1:20" outlineLevel="1">
      <c r="A42" s="216">
        <v>40663</v>
      </c>
      <c r="B42" s="224">
        <f t="shared" si="0"/>
        <v>0</v>
      </c>
      <c r="C42" s="225">
        <v>275508.03619379876</v>
      </c>
      <c r="D42" s="226">
        <v>0</v>
      </c>
      <c r="E42" s="227"/>
      <c r="F42" s="228">
        <f t="shared" si="7"/>
        <v>0</v>
      </c>
      <c r="G42" s="229">
        <f t="shared" si="2"/>
        <v>1171319.3303789822</v>
      </c>
      <c r="H42" s="227">
        <f t="shared" si="9"/>
        <v>275508.03619379876</v>
      </c>
      <c r="I42" s="228">
        <f t="shared" si="3"/>
        <v>0</v>
      </c>
      <c r="J42" s="229">
        <f t="shared" si="4"/>
        <v>2290293.8609496653</v>
      </c>
      <c r="K42" s="227"/>
      <c r="L42" s="228"/>
      <c r="M42" s="229">
        <f t="shared" si="5"/>
        <v>0</v>
      </c>
      <c r="N42" s="227">
        <v>0</v>
      </c>
      <c r="O42" s="228"/>
      <c r="P42" s="229">
        <f t="shared" si="6"/>
        <v>90800000</v>
      </c>
      <c r="Q42" s="233">
        <f t="shared" si="8"/>
        <v>64941666.666666664</v>
      </c>
      <c r="R42" s="231"/>
      <c r="S42" s="183"/>
      <c r="T42" s="232"/>
    </row>
    <row r="43" spans="1:20" outlineLevel="1">
      <c r="A43" s="216">
        <v>40694</v>
      </c>
      <c r="B43" s="224">
        <f t="shared" si="0"/>
        <v>0</v>
      </c>
      <c r="C43" s="225">
        <v>284691.63740025874</v>
      </c>
      <c r="D43" s="226">
        <v>0</v>
      </c>
      <c r="E43" s="227"/>
      <c r="F43" s="228">
        <f t="shared" si="7"/>
        <v>0</v>
      </c>
      <c r="G43" s="229">
        <f t="shared" si="2"/>
        <v>1171319.3303789822</v>
      </c>
      <c r="H43" s="227">
        <f t="shared" si="9"/>
        <v>284691.63740025874</v>
      </c>
      <c r="I43" s="228">
        <f t="shared" si="3"/>
        <v>0</v>
      </c>
      <c r="J43" s="229">
        <f t="shared" si="4"/>
        <v>2574985.4983499241</v>
      </c>
      <c r="K43" s="227"/>
      <c r="L43" s="228"/>
      <c r="M43" s="229">
        <f t="shared" si="5"/>
        <v>0</v>
      </c>
      <c r="N43" s="227">
        <v>0</v>
      </c>
      <c r="O43" s="228"/>
      <c r="P43" s="229">
        <f t="shared" si="6"/>
        <v>90800000</v>
      </c>
      <c r="Q43" s="233">
        <f t="shared" si="8"/>
        <v>69325000</v>
      </c>
      <c r="R43" s="231"/>
      <c r="S43" s="183"/>
      <c r="T43" s="232"/>
    </row>
    <row r="44" spans="1:20" outlineLevel="1">
      <c r="A44" s="216">
        <v>40724</v>
      </c>
      <c r="B44" s="224">
        <f t="shared" si="0"/>
        <v>0</v>
      </c>
      <c r="C44" s="225">
        <v>275508.03619379876</v>
      </c>
      <c r="D44" s="226">
        <v>0</v>
      </c>
      <c r="E44" s="227"/>
      <c r="F44" s="228">
        <f t="shared" si="7"/>
        <v>0</v>
      </c>
      <c r="G44" s="229">
        <f t="shared" si="2"/>
        <v>1171319.3303789822</v>
      </c>
      <c r="H44" s="227">
        <f t="shared" si="9"/>
        <v>275508.03619379876</v>
      </c>
      <c r="I44" s="228">
        <f t="shared" si="3"/>
        <v>0</v>
      </c>
      <c r="J44" s="229">
        <f t="shared" si="4"/>
        <v>2850493.5345437229</v>
      </c>
      <c r="K44" s="227"/>
      <c r="L44" s="228"/>
      <c r="M44" s="229">
        <f t="shared" si="5"/>
        <v>0</v>
      </c>
      <c r="N44" s="227">
        <v>0</v>
      </c>
      <c r="O44" s="228"/>
      <c r="P44" s="229">
        <f t="shared" si="6"/>
        <v>90800000</v>
      </c>
      <c r="Q44" s="233">
        <f t="shared" si="8"/>
        <v>73291666.666666672</v>
      </c>
      <c r="R44" s="231"/>
      <c r="S44" s="183"/>
      <c r="T44" s="232"/>
    </row>
    <row r="45" spans="1:20" outlineLevel="1">
      <c r="A45" s="216">
        <v>40755</v>
      </c>
      <c r="B45" s="224">
        <f t="shared" si="0"/>
        <v>0</v>
      </c>
      <c r="C45" s="225">
        <v>287223.06474151107</v>
      </c>
      <c r="D45" s="226">
        <v>0</v>
      </c>
      <c r="E45" s="227"/>
      <c r="F45" s="228">
        <f t="shared" si="7"/>
        <v>0</v>
      </c>
      <c r="G45" s="229">
        <f t="shared" si="2"/>
        <v>1171319.3303789822</v>
      </c>
      <c r="H45" s="227">
        <f t="shared" si="9"/>
        <v>287223.06474151107</v>
      </c>
      <c r="I45" s="228">
        <f t="shared" si="3"/>
        <v>0</v>
      </c>
      <c r="J45" s="229">
        <f t="shared" si="4"/>
        <v>3137716.5992852338</v>
      </c>
      <c r="K45" s="227"/>
      <c r="L45" s="228"/>
      <c r="M45" s="229">
        <f t="shared" si="5"/>
        <v>0</v>
      </c>
      <c r="N45" s="227">
        <v>0</v>
      </c>
      <c r="O45" s="228"/>
      <c r="P45" s="229">
        <f t="shared" si="6"/>
        <v>90800000</v>
      </c>
      <c r="Q45" s="233">
        <f t="shared" si="8"/>
        <v>76425000</v>
      </c>
      <c r="R45" s="231"/>
      <c r="S45" s="183"/>
      <c r="T45" s="232"/>
    </row>
    <row r="46" spans="1:20" outlineLevel="1">
      <c r="A46" s="216">
        <v>40786</v>
      </c>
      <c r="B46" s="224">
        <f t="shared" si="0"/>
        <v>0</v>
      </c>
      <c r="C46" s="225">
        <v>314381.17732423684</v>
      </c>
      <c r="D46" s="226">
        <v>0</v>
      </c>
      <c r="E46" s="227"/>
      <c r="F46" s="228">
        <f t="shared" si="7"/>
        <v>0</v>
      </c>
      <c r="G46" s="229">
        <f t="shared" si="2"/>
        <v>1171319.3303789822</v>
      </c>
      <c r="H46" s="227">
        <f t="shared" si="9"/>
        <v>314381.17732423684</v>
      </c>
      <c r="I46" s="228">
        <f t="shared" si="3"/>
        <v>0</v>
      </c>
      <c r="J46" s="229">
        <f t="shared" si="4"/>
        <v>3452097.7766094706</v>
      </c>
      <c r="K46" s="227"/>
      <c r="L46" s="228"/>
      <c r="M46" s="229">
        <f t="shared" si="5"/>
        <v>0</v>
      </c>
      <c r="N46" s="227">
        <v>8965789.2599999998</v>
      </c>
      <c r="O46" s="228"/>
      <c r="P46" s="229">
        <f t="shared" si="6"/>
        <v>99765789.260000005</v>
      </c>
      <c r="Q46" s="233">
        <f t="shared" si="8"/>
        <v>79515241.219166666</v>
      </c>
      <c r="R46" s="231"/>
      <c r="S46" s="183"/>
      <c r="T46" s="232"/>
    </row>
    <row r="47" spans="1:20" outlineLevel="1">
      <c r="A47" s="216">
        <v>40816</v>
      </c>
      <c r="B47" s="224">
        <f t="shared" si="0"/>
        <v>0</v>
      </c>
      <c r="C47" s="225">
        <v>304239.849023455</v>
      </c>
      <c r="D47" s="226">
        <v>0</v>
      </c>
      <c r="E47" s="227"/>
      <c r="F47" s="228">
        <f t="shared" si="7"/>
        <v>0</v>
      </c>
      <c r="G47" s="229">
        <f t="shared" si="2"/>
        <v>1171319.3303789822</v>
      </c>
      <c r="H47" s="227">
        <f t="shared" si="9"/>
        <v>304239.849023455</v>
      </c>
      <c r="I47" s="228">
        <f t="shared" si="3"/>
        <v>0</v>
      </c>
      <c r="J47" s="229">
        <f t="shared" si="4"/>
        <v>3756337.6256329254</v>
      </c>
      <c r="K47" s="227"/>
      <c r="L47" s="228"/>
      <c r="M47" s="229">
        <f t="shared" si="5"/>
        <v>0</v>
      </c>
      <c r="N47" s="227">
        <v>0</v>
      </c>
      <c r="O47" s="228"/>
      <c r="P47" s="229">
        <f t="shared" si="6"/>
        <v>99765789.260000005</v>
      </c>
      <c r="Q47" s="233">
        <f t="shared" si="8"/>
        <v>82979056.990833327</v>
      </c>
      <c r="R47" s="231"/>
      <c r="S47" s="183"/>
      <c r="T47" s="232"/>
    </row>
    <row r="48" spans="1:20" outlineLevel="1">
      <c r="A48" s="216">
        <v>40847</v>
      </c>
      <c r="B48" s="224">
        <f t="shared" si="0"/>
        <v>0</v>
      </c>
      <c r="C48" s="225">
        <v>317125.05352908501</v>
      </c>
      <c r="D48" s="226">
        <v>0</v>
      </c>
      <c r="E48" s="227"/>
      <c r="F48" s="228">
        <f t="shared" si="7"/>
        <v>0</v>
      </c>
      <c r="G48" s="229">
        <f t="shared" si="2"/>
        <v>1171319.3303789822</v>
      </c>
      <c r="H48" s="227">
        <f t="shared" si="9"/>
        <v>317125.05352908501</v>
      </c>
      <c r="I48" s="228">
        <f t="shared" si="3"/>
        <v>0</v>
      </c>
      <c r="J48" s="229">
        <f t="shared" si="4"/>
        <v>4073462.6791620106</v>
      </c>
      <c r="K48" s="227"/>
      <c r="L48" s="228"/>
      <c r="M48" s="229">
        <f t="shared" si="5"/>
        <v>0</v>
      </c>
      <c r="N48" s="227">
        <v>0</v>
      </c>
      <c r="O48" s="228"/>
      <c r="P48" s="229">
        <f t="shared" si="6"/>
        <v>99765789.260000005</v>
      </c>
      <c r="Q48" s="233">
        <f t="shared" si="8"/>
        <v>85842872.762500003</v>
      </c>
      <c r="R48" s="231"/>
      <c r="S48" s="183"/>
      <c r="T48" s="232"/>
    </row>
    <row r="49" spans="1:24" outlineLevel="1">
      <c r="A49" s="216">
        <v>40877</v>
      </c>
      <c r="B49" s="224">
        <f t="shared" si="0"/>
        <v>0</v>
      </c>
      <c r="C49" s="225">
        <v>306895.21309266292</v>
      </c>
      <c r="D49" s="226">
        <v>0</v>
      </c>
      <c r="E49" s="227"/>
      <c r="F49" s="228">
        <f t="shared" si="7"/>
        <v>0</v>
      </c>
      <c r="G49" s="229">
        <f t="shared" si="2"/>
        <v>1171319.3303789822</v>
      </c>
      <c r="H49" s="227">
        <f t="shared" si="9"/>
        <v>306895.21309266292</v>
      </c>
      <c r="I49" s="228">
        <f t="shared" si="3"/>
        <v>0</v>
      </c>
      <c r="J49" s="229">
        <f t="shared" si="4"/>
        <v>4380357.8922546739</v>
      </c>
      <c r="K49" s="227"/>
      <c r="L49" s="228"/>
      <c r="M49" s="229">
        <f t="shared" si="5"/>
        <v>0</v>
      </c>
      <c r="N49" s="227">
        <v>0</v>
      </c>
      <c r="O49" s="228"/>
      <c r="P49" s="229">
        <f t="shared" si="6"/>
        <v>99765789.260000005</v>
      </c>
      <c r="Q49" s="233">
        <f t="shared" si="8"/>
        <v>88106688.534166664</v>
      </c>
      <c r="R49" s="231"/>
      <c r="S49" s="183"/>
      <c r="T49" s="232"/>
    </row>
    <row r="50" spans="1:24" outlineLevel="1">
      <c r="A50" s="216">
        <v>40908</v>
      </c>
      <c r="B50" s="224">
        <f t="shared" si="0"/>
        <v>0</v>
      </c>
      <c r="C50" s="225">
        <v>317125.05352908501</v>
      </c>
      <c r="D50" s="226">
        <v>0</v>
      </c>
      <c r="E50" s="227"/>
      <c r="F50" s="228">
        <f>-MIN(ABS(D50),ABS(G49))</f>
        <v>0</v>
      </c>
      <c r="G50" s="229">
        <f>G49+E50+F50</f>
        <v>1171319.3303789822</v>
      </c>
      <c r="H50" s="227">
        <f t="shared" si="9"/>
        <v>317125.05352908501</v>
      </c>
      <c r="I50" s="228">
        <f t="shared" si="3"/>
        <v>0</v>
      </c>
      <c r="J50" s="229">
        <f t="shared" si="4"/>
        <v>4697482.9457837585</v>
      </c>
      <c r="K50" s="227"/>
      <c r="L50" s="228"/>
      <c r="M50" s="229">
        <f t="shared" si="5"/>
        <v>0</v>
      </c>
      <c r="N50" s="227">
        <v>0</v>
      </c>
      <c r="O50" s="228"/>
      <c r="P50" s="229">
        <f t="shared" si="6"/>
        <v>99765789.260000005</v>
      </c>
      <c r="Q50" s="233">
        <f t="shared" si="8"/>
        <v>90370504.30583334</v>
      </c>
      <c r="R50" s="231"/>
      <c r="S50" s="183"/>
      <c r="T50" s="232"/>
    </row>
    <row r="51" spans="1:24" outlineLevel="1">
      <c r="A51" s="216">
        <v>40939</v>
      </c>
      <c r="B51" s="224">
        <f t="shared" si="0"/>
        <v>0</v>
      </c>
      <c r="C51" s="225">
        <v>319975.8600582318</v>
      </c>
      <c r="D51" s="226">
        <v>0</v>
      </c>
      <c r="E51" s="227"/>
      <c r="F51" s="228">
        <f t="shared" si="7"/>
        <v>0</v>
      </c>
      <c r="G51" s="229">
        <f>G50+E51+F51</f>
        <v>1171319.3303789822</v>
      </c>
      <c r="H51" s="227">
        <f t="shared" si="9"/>
        <v>319975.8600582318</v>
      </c>
      <c r="I51" s="228">
        <f t="shared" si="3"/>
        <v>0</v>
      </c>
      <c r="J51" s="229">
        <f t="shared" si="4"/>
        <v>5017458.8058419907</v>
      </c>
      <c r="K51" s="227"/>
      <c r="L51" s="228"/>
      <c r="M51" s="229">
        <f t="shared" si="5"/>
        <v>0</v>
      </c>
      <c r="N51" s="227">
        <v>0</v>
      </c>
      <c r="O51" s="228"/>
      <c r="P51" s="229">
        <f t="shared" si="6"/>
        <v>99765789.260000005</v>
      </c>
      <c r="Q51" s="233">
        <f t="shared" si="8"/>
        <v>92634320.077499986</v>
      </c>
      <c r="R51" s="231"/>
      <c r="S51" s="183"/>
      <c r="T51" s="232"/>
    </row>
    <row r="52" spans="1:24" outlineLevel="1">
      <c r="A52" s="216">
        <v>40968</v>
      </c>
      <c r="B52" s="224">
        <f t="shared" si="0"/>
        <v>0</v>
      </c>
      <c r="C52" s="225">
        <v>299332.25618350715</v>
      </c>
      <c r="D52" s="226">
        <v>0</v>
      </c>
      <c r="E52" s="227"/>
      <c r="F52" s="228">
        <f>-MIN(ABS(D52),ABS(G51))</f>
        <v>0</v>
      </c>
      <c r="G52" s="229">
        <f t="shared" si="2"/>
        <v>1171319.3303789822</v>
      </c>
      <c r="H52" s="227">
        <f t="shared" si="9"/>
        <v>299332.25618350715</v>
      </c>
      <c r="I52" s="228">
        <f t="shared" si="3"/>
        <v>0</v>
      </c>
      <c r="J52" s="229">
        <f>J51+H52+I52</f>
        <v>5316791.0620254977</v>
      </c>
      <c r="K52" s="227"/>
      <c r="L52" s="228"/>
      <c r="M52" s="229">
        <f t="shared" si="5"/>
        <v>0</v>
      </c>
      <c r="N52" s="227">
        <v>0</v>
      </c>
      <c r="O52" s="228"/>
      <c r="P52" s="229">
        <f t="shared" si="6"/>
        <v>99765789.260000005</v>
      </c>
      <c r="Q52" s="233">
        <f t="shared" si="8"/>
        <v>94898135.849166676</v>
      </c>
      <c r="R52" s="231"/>
      <c r="S52" s="183"/>
      <c r="T52" s="232"/>
    </row>
    <row r="53" spans="1:24" outlineLevel="1">
      <c r="A53" s="216">
        <v>40999</v>
      </c>
      <c r="B53" s="224">
        <f t="shared" si="0"/>
        <v>0</v>
      </c>
      <c r="C53" s="225">
        <v>319189.51032124547</v>
      </c>
      <c r="D53" s="226">
        <v>-259600</v>
      </c>
      <c r="E53" s="227"/>
      <c r="F53" s="228">
        <f>-MIN(ABS(D53),ABS(G52))</f>
        <v>-259600</v>
      </c>
      <c r="G53" s="229">
        <f t="shared" si="2"/>
        <v>911719.33037898224</v>
      </c>
      <c r="H53" s="227">
        <f t="shared" si="9"/>
        <v>319189.51032124547</v>
      </c>
      <c r="I53" s="228">
        <f>IF((F53-D53)&gt;D53,(D53-F53),0)</f>
        <v>0</v>
      </c>
      <c r="J53" s="229">
        <f>J52+H53+I53</f>
        <v>5635980.5723467432</v>
      </c>
      <c r="K53" s="227"/>
      <c r="L53" s="228"/>
      <c r="M53" s="229">
        <f t="shared" si="5"/>
        <v>0</v>
      </c>
      <c r="N53" s="227">
        <v>0</v>
      </c>
      <c r="O53" s="228"/>
      <c r="P53" s="229">
        <f t="shared" si="6"/>
        <v>99765789.260000005</v>
      </c>
      <c r="Q53" s="233">
        <f t="shared" si="8"/>
        <v>96403618.287499979</v>
      </c>
      <c r="R53" s="231"/>
      <c r="S53" s="183"/>
      <c r="T53" s="232"/>
      <c r="V53" s="231"/>
    </row>
    <row r="54" spans="1:24" outlineLevel="1">
      <c r="A54" s="216">
        <v>41029</v>
      </c>
      <c r="B54" s="224">
        <f t="shared" si="0"/>
        <v>0</v>
      </c>
      <c r="C54" s="225">
        <v>310370.09101714636</v>
      </c>
      <c r="D54" s="226">
        <v>-434632</v>
      </c>
      <c r="E54" s="227"/>
      <c r="F54" s="228">
        <f>-MIN(ABS(D54),ABS(G53))</f>
        <v>-434632</v>
      </c>
      <c r="G54" s="229">
        <f t="shared" si="2"/>
        <v>477087.33037898224</v>
      </c>
      <c r="H54" s="227">
        <v>0</v>
      </c>
      <c r="I54" s="228">
        <f t="shared" ref="I54:I67" si="10">IF((F54-D54)&gt;D54,(D54-F54),0)</f>
        <v>0</v>
      </c>
      <c r="J54" s="229">
        <f>J53+H54+I54</f>
        <v>5635980.5723467432</v>
      </c>
      <c r="K54" s="227">
        <f>C54</f>
        <v>310370.09101714636</v>
      </c>
      <c r="L54" s="228"/>
      <c r="M54" s="229">
        <f t="shared" si="5"/>
        <v>310370.09101714636</v>
      </c>
      <c r="N54" s="227">
        <v>0</v>
      </c>
      <c r="O54" s="228"/>
      <c r="P54" s="229">
        <f t="shared" si="6"/>
        <v>99765789.260000005</v>
      </c>
      <c r="Q54" s="233">
        <f t="shared" si="8"/>
        <v>97150767.392499998</v>
      </c>
      <c r="R54" s="231"/>
      <c r="S54" s="183"/>
      <c r="T54" s="232"/>
      <c r="V54" s="231"/>
    </row>
    <row r="55" spans="1:24" outlineLevel="1">
      <c r="A55" s="216">
        <v>41060</v>
      </c>
      <c r="B55" s="224">
        <f t="shared" si="0"/>
        <v>0</v>
      </c>
      <c r="C55" s="225">
        <v>319440.13242153981</v>
      </c>
      <c r="D55" s="226">
        <v>-421127</v>
      </c>
      <c r="E55" s="227"/>
      <c r="F55" s="228">
        <f t="shared" ref="F55:F118" si="11">-MIN(ABS(D55),ABS(G54))</f>
        <v>-421127</v>
      </c>
      <c r="G55" s="229">
        <f t="shared" si="2"/>
        <v>55960.330378982238</v>
      </c>
      <c r="H55" s="227">
        <v>0</v>
      </c>
      <c r="I55" s="228">
        <f t="shared" si="10"/>
        <v>0</v>
      </c>
      <c r="J55" s="229">
        <f>J54+H55+I55</f>
        <v>5635980.5723467432</v>
      </c>
      <c r="K55" s="227">
        <f>C55</f>
        <v>319440.13242153981</v>
      </c>
      <c r="L55" s="228"/>
      <c r="M55" s="229">
        <f t="shared" si="5"/>
        <v>629810.22343868623</v>
      </c>
      <c r="N55" s="227">
        <v>0</v>
      </c>
      <c r="O55" s="228"/>
      <c r="P55" s="229">
        <f t="shared" si="6"/>
        <v>99765789.260000005</v>
      </c>
      <c r="Q55" s="233">
        <f>(P55+P43+SUM(P44:P54)*2)/24</f>
        <v>97897916.497499987</v>
      </c>
      <c r="R55" s="231"/>
      <c r="S55" s="183"/>
      <c r="T55" s="232"/>
    </row>
    <row r="56" spans="1:24" outlineLevel="1">
      <c r="A56" s="216">
        <v>41090</v>
      </c>
      <c r="B56" s="224">
        <f>E56+K56+H56-C56</f>
        <v>0</v>
      </c>
      <c r="C56" s="225">
        <v>307884.72907879023</v>
      </c>
      <c r="D56" s="226">
        <v>-426723</v>
      </c>
      <c r="E56" s="227"/>
      <c r="F56" s="228">
        <f t="shared" si="11"/>
        <v>-55960.330378982238</v>
      </c>
      <c r="G56" s="229">
        <f t="shared" si="2"/>
        <v>0</v>
      </c>
      <c r="H56" s="227">
        <v>0</v>
      </c>
      <c r="I56" s="228">
        <f t="shared" si="10"/>
        <v>-370762.66962101776</v>
      </c>
      <c r="J56" s="229">
        <f t="shared" si="4"/>
        <v>5265217.9027257254</v>
      </c>
      <c r="K56" s="227">
        <f>C56</f>
        <v>307884.72907879023</v>
      </c>
      <c r="L56" s="228"/>
      <c r="M56" s="229">
        <f t="shared" si="5"/>
        <v>937694.9525174764</v>
      </c>
      <c r="N56" s="227">
        <v>0</v>
      </c>
      <c r="O56" s="228"/>
      <c r="P56" s="229">
        <f t="shared" si="6"/>
        <v>99765789.260000005</v>
      </c>
      <c r="Q56" s="233">
        <f t="shared" si="8"/>
        <v>98645065.602500007</v>
      </c>
      <c r="R56" s="231"/>
      <c r="S56" s="183"/>
      <c r="T56" s="232"/>
    </row>
    <row r="57" spans="1:24" outlineLevel="1">
      <c r="A57" s="216">
        <v>41121</v>
      </c>
      <c r="B57" s="224">
        <f>E57+K57+H57-C57</f>
        <v>0</v>
      </c>
      <c r="C57" s="225">
        <v>319586.8761644921</v>
      </c>
      <c r="D57" s="226">
        <v>-462527</v>
      </c>
      <c r="E57" s="227"/>
      <c r="F57" s="228">
        <f t="shared" si="11"/>
        <v>0</v>
      </c>
      <c r="G57" s="229">
        <f t="shared" si="2"/>
        <v>0</v>
      </c>
      <c r="H57" s="227">
        <v>0</v>
      </c>
      <c r="I57" s="228">
        <f t="shared" si="10"/>
        <v>-462527</v>
      </c>
      <c r="J57" s="229">
        <f t="shared" si="4"/>
        <v>4802690.9027257254</v>
      </c>
      <c r="K57" s="227">
        <f>C57</f>
        <v>319586.8761644921</v>
      </c>
      <c r="L57" s="228"/>
      <c r="M57" s="229">
        <f t="shared" si="5"/>
        <v>1257281.8286819686</v>
      </c>
      <c r="N57" s="227">
        <v>0</v>
      </c>
      <c r="O57" s="228"/>
      <c r="P57" s="229">
        <f t="shared" si="6"/>
        <v>99765789.260000005</v>
      </c>
      <c r="Q57" s="233">
        <f t="shared" si="8"/>
        <v>99392214.707500026</v>
      </c>
      <c r="R57" s="231"/>
      <c r="S57" s="183"/>
      <c r="T57" s="232"/>
    </row>
    <row r="58" spans="1:24" outlineLevel="1">
      <c r="A58" s="216">
        <v>41152</v>
      </c>
      <c r="B58" s="224">
        <f t="shared" si="0"/>
        <v>0</v>
      </c>
      <c r="C58" s="225">
        <v>318202.22817114968</v>
      </c>
      <c r="D58" s="226">
        <v>-457118</v>
      </c>
      <c r="E58" s="227"/>
      <c r="F58" s="228">
        <f t="shared" si="11"/>
        <v>0</v>
      </c>
      <c r="G58" s="229">
        <f t="shared" si="2"/>
        <v>0</v>
      </c>
      <c r="H58" s="227">
        <v>0</v>
      </c>
      <c r="I58" s="228">
        <f t="shared" si="10"/>
        <v>-457118</v>
      </c>
      <c r="J58" s="229">
        <f t="shared" si="4"/>
        <v>4345572.9027257254</v>
      </c>
      <c r="K58" s="227">
        <f>C58</f>
        <v>318202.22817114968</v>
      </c>
      <c r="L58" s="228"/>
      <c r="M58" s="229">
        <f>M57+K58+L58</f>
        <v>1575484.0568531184</v>
      </c>
      <c r="N58" s="227">
        <v>0</v>
      </c>
      <c r="O58" s="228"/>
      <c r="P58" s="229">
        <f t="shared" si="6"/>
        <v>99765789.260000005</v>
      </c>
      <c r="Q58" s="233">
        <f t="shared" si="8"/>
        <v>99765789.260000005</v>
      </c>
      <c r="R58" s="231"/>
      <c r="S58" s="183"/>
      <c r="T58" s="232"/>
      <c r="V58" s="232"/>
      <c r="W58" s="232"/>
      <c r="X58" s="232"/>
    </row>
    <row r="59" spans="1:24" outlineLevel="1">
      <c r="A59" s="216">
        <v>41182</v>
      </c>
      <c r="B59" s="224">
        <f t="shared" si="0"/>
        <v>0</v>
      </c>
      <c r="C59" s="225">
        <v>306597.65823658765</v>
      </c>
      <c r="D59" s="226">
        <v>-457118</v>
      </c>
      <c r="E59" s="227"/>
      <c r="F59" s="228">
        <f t="shared" si="11"/>
        <v>0</v>
      </c>
      <c r="G59" s="229">
        <f t="shared" si="2"/>
        <v>0</v>
      </c>
      <c r="H59" s="227">
        <v>0</v>
      </c>
      <c r="I59" s="228">
        <f t="shared" si="10"/>
        <v>-457118</v>
      </c>
      <c r="J59" s="229">
        <f t="shared" si="4"/>
        <v>3888454.9027257254</v>
      </c>
      <c r="K59" s="227">
        <f t="shared" ref="K59:K68" si="12">C59</f>
        <v>306597.65823658765</v>
      </c>
      <c r="L59" s="228"/>
      <c r="M59" s="229">
        <f>M58+K59+L59</f>
        <v>1882081.715089706</v>
      </c>
      <c r="N59" s="227">
        <v>0</v>
      </c>
      <c r="O59" s="228"/>
      <c r="P59" s="229">
        <f t="shared" si="6"/>
        <v>99765789.260000005</v>
      </c>
      <c r="Q59" s="233">
        <f t="shared" si="8"/>
        <v>99765789.260000005</v>
      </c>
      <c r="R59" s="231"/>
      <c r="S59" s="183"/>
      <c r="T59" s="232"/>
      <c r="V59" s="232"/>
      <c r="W59" s="232"/>
      <c r="X59" s="232"/>
    </row>
    <row r="60" spans="1:24" outlineLevel="1">
      <c r="A60" s="216">
        <v>41213</v>
      </c>
      <c r="B60" s="224">
        <f t="shared" si="0"/>
        <v>0</v>
      </c>
      <c r="C60" s="225">
        <v>318306.51572274236</v>
      </c>
      <c r="D60" s="226">
        <v>-452840</v>
      </c>
      <c r="E60" s="227"/>
      <c r="F60" s="228">
        <f t="shared" si="11"/>
        <v>0</v>
      </c>
      <c r="G60" s="229">
        <f t="shared" si="2"/>
        <v>0</v>
      </c>
      <c r="H60" s="227">
        <v>0</v>
      </c>
      <c r="I60" s="228">
        <f t="shared" si="10"/>
        <v>-452840</v>
      </c>
      <c r="J60" s="229">
        <f t="shared" si="4"/>
        <v>3435614.9027257254</v>
      </c>
      <c r="K60" s="227">
        <f t="shared" si="12"/>
        <v>318306.51572274236</v>
      </c>
      <c r="L60" s="228"/>
      <c r="M60" s="229">
        <f>M59+K60+L60</f>
        <v>2200388.2308124485</v>
      </c>
      <c r="N60" s="227">
        <v>0</v>
      </c>
      <c r="O60" s="228"/>
      <c r="P60" s="229">
        <f t="shared" si="6"/>
        <v>99765789.260000005</v>
      </c>
      <c r="Q60" s="233">
        <f t="shared" si="8"/>
        <v>99765789.260000005</v>
      </c>
      <c r="R60" s="231"/>
      <c r="S60" s="183"/>
      <c r="T60" s="232"/>
      <c r="V60" s="232"/>
      <c r="W60" s="232"/>
      <c r="X60" s="232"/>
    </row>
    <row r="61" spans="1:24" outlineLevel="1">
      <c r="A61" s="216">
        <v>41243</v>
      </c>
      <c r="B61" s="224">
        <f t="shared" si="0"/>
        <v>0</v>
      </c>
      <c r="C61" s="225">
        <v>306696.38900895522</v>
      </c>
      <c r="D61" s="226">
        <v>-457866</v>
      </c>
      <c r="E61" s="227"/>
      <c r="F61" s="228">
        <f t="shared" si="11"/>
        <v>0</v>
      </c>
      <c r="G61" s="229">
        <f t="shared" si="2"/>
        <v>0</v>
      </c>
      <c r="H61" s="227">
        <v>0</v>
      </c>
      <c r="I61" s="228">
        <f t="shared" si="10"/>
        <v>-457866</v>
      </c>
      <c r="J61" s="229">
        <f>J60+H61+I61</f>
        <v>2977748.9027257254</v>
      </c>
      <c r="K61" s="227">
        <f t="shared" si="12"/>
        <v>306696.38900895522</v>
      </c>
      <c r="L61" s="228"/>
      <c r="M61" s="229">
        <f t="shared" si="5"/>
        <v>2507084.6198214036</v>
      </c>
      <c r="N61" s="227">
        <v>0</v>
      </c>
      <c r="O61" s="228"/>
      <c r="P61" s="229">
        <f t="shared" si="6"/>
        <v>99765789.260000005</v>
      </c>
      <c r="Q61" s="233">
        <f t="shared" si="8"/>
        <v>99765789.260000005</v>
      </c>
      <c r="R61" s="231"/>
      <c r="S61" s="183"/>
      <c r="T61" s="232"/>
      <c r="V61" s="232"/>
      <c r="W61" s="232"/>
      <c r="X61" s="232"/>
    </row>
    <row r="62" spans="1:24" outlineLevel="1">
      <c r="A62" s="216">
        <v>41274</v>
      </c>
      <c r="B62" s="224">
        <f t="shared" si="0"/>
        <v>0</v>
      </c>
      <c r="C62" s="225">
        <v>315658.41937271494</v>
      </c>
      <c r="D62" s="226">
        <v>-416358</v>
      </c>
      <c r="E62" s="227"/>
      <c r="F62" s="228">
        <f t="shared" si="11"/>
        <v>0</v>
      </c>
      <c r="G62" s="229">
        <f t="shared" si="2"/>
        <v>0</v>
      </c>
      <c r="H62" s="227">
        <v>0</v>
      </c>
      <c r="I62" s="228">
        <f t="shared" si="10"/>
        <v>-416358</v>
      </c>
      <c r="J62" s="229">
        <f t="shared" si="4"/>
        <v>2561390.9027257254</v>
      </c>
      <c r="K62" s="227">
        <f t="shared" si="12"/>
        <v>315658.41937271494</v>
      </c>
      <c r="L62" s="228"/>
      <c r="M62" s="229">
        <f>M61+K62+L62</f>
        <v>2822743.0391941187</v>
      </c>
      <c r="N62" s="227">
        <v>0</v>
      </c>
      <c r="O62" s="228"/>
      <c r="P62" s="229">
        <f t="shared" si="6"/>
        <v>99765789.260000005</v>
      </c>
      <c r="Q62" s="233">
        <f t="shared" si="8"/>
        <v>99765789.260000005</v>
      </c>
      <c r="R62" s="231"/>
      <c r="S62" s="183"/>
      <c r="T62" s="232"/>
      <c r="V62" s="232"/>
      <c r="W62" s="232"/>
      <c r="X62" s="232"/>
    </row>
    <row r="63" spans="1:24" outlineLevel="1">
      <c r="A63" s="216">
        <v>41305</v>
      </c>
      <c r="B63" s="224">
        <f t="shared" si="0"/>
        <v>0</v>
      </c>
      <c r="C63" s="225">
        <v>317120.25844928937</v>
      </c>
      <c r="D63" s="226">
        <v>-458060</v>
      </c>
      <c r="E63" s="227"/>
      <c r="F63" s="228">
        <f t="shared" si="11"/>
        <v>0</v>
      </c>
      <c r="G63" s="229">
        <f t="shared" si="2"/>
        <v>0</v>
      </c>
      <c r="H63" s="227">
        <v>0</v>
      </c>
      <c r="I63" s="228">
        <f t="shared" si="10"/>
        <v>-458060</v>
      </c>
      <c r="J63" s="229">
        <f>J62+H63+I63</f>
        <v>2103330.9027257254</v>
      </c>
      <c r="K63" s="227">
        <f t="shared" si="12"/>
        <v>317120.25844928937</v>
      </c>
      <c r="L63" s="228"/>
      <c r="M63" s="229">
        <f t="shared" si="5"/>
        <v>3139863.2976434082</v>
      </c>
      <c r="N63" s="227">
        <v>0</v>
      </c>
      <c r="O63" s="228">
        <f t="shared" ref="O63:O72" si="13">IF((I63+L63)&gt;D63,(D63-I63)*$P$1,0)</f>
        <v>0</v>
      </c>
      <c r="P63" s="229">
        <f t="shared" si="6"/>
        <v>99765789.260000005</v>
      </c>
      <c r="Q63" s="233">
        <f t="shared" si="8"/>
        <v>99765789.260000005</v>
      </c>
      <c r="R63" s="231"/>
      <c r="S63" s="183"/>
      <c r="T63" s="232"/>
      <c r="V63" s="232"/>
      <c r="W63" s="232"/>
      <c r="X63" s="232"/>
    </row>
    <row r="64" spans="1:24" outlineLevel="1">
      <c r="A64" s="216">
        <v>41333</v>
      </c>
      <c r="B64" s="224">
        <f t="shared" si="0"/>
        <v>0</v>
      </c>
      <c r="C64" s="225">
        <v>285223.77384192118</v>
      </c>
      <c r="D64" s="226">
        <v>-441320</v>
      </c>
      <c r="E64" s="227"/>
      <c r="F64" s="228">
        <f t="shared" si="11"/>
        <v>0</v>
      </c>
      <c r="G64" s="229">
        <f t="shared" si="2"/>
        <v>0</v>
      </c>
      <c r="H64" s="227">
        <v>0</v>
      </c>
      <c r="I64" s="228">
        <f t="shared" si="10"/>
        <v>-441320</v>
      </c>
      <c r="J64" s="229">
        <f>J63+H64+I64</f>
        <v>1662010.9027257254</v>
      </c>
      <c r="K64" s="227">
        <f t="shared" si="12"/>
        <v>285223.77384192118</v>
      </c>
      <c r="L64" s="228"/>
      <c r="M64" s="229">
        <f t="shared" si="5"/>
        <v>3425087.0714853294</v>
      </c>
      <c r="N64" s="227">
        <v>0</v>
      </c>
      <c r="O64" s="228">
        <f t="shared" si="13"/>
        <v>0</v>
      </c>
      <c r="P64" s="229">
        <f t="shared" si="6"/>
        <v>99765789.260000005</v>
      </c>
      <c r="Q64" s="233">
        <f t="shared" si="8"/>
        <v>99765789.260000005</v>
      </c>
      <c r="R64" s="231"/>
      <c r="S64" s="183"/>
      <c r="T64" s="224"/>
      <c r="U64" s="224"/>
      <c r="V64" s="232"/>
      <c r="W64" s="232"/>
      <c r="X64" s="232"/>
    </row>
    <row r="65" spans="1:24" outlineLevel="1">
      <c r="A65" s="216">
        <v>41364</v>
      </c>
      <c r="B65" s="224">
        <f t="shared" si="0"/>
        <v>0</v>
      </c>
      <c r="C65" s="225">
        <v>314446.66934353596</v>
      </c>
      <c r="D65" s="226">
        <v>-441320</v>
      </c>
      <c r="E65" s="227"/>
      <c r="F65" s="228">
        <f t="shared" si="11"/>
        <v>0</v>
      </c>
      <c r="G65" s="229">
        <f t="shared" si="2"/>
        <v>0</v>
      </c>
      <c r="H65" s="227">
        <v>0</v>
      </c>
      <c r="I65" s="228">
        <f t="shared" si="10"/>
        <v>-441320</v>
      </c>
      <c r="J65" s="229">
        <f>J64+H65+I65</f>
        <v>1220690.9027257254</v>
      </c>
      <c r="K65" s="227">
        <f t="shared" si="12"/>
        <v>314446.66934353596</v>
      </c>
      <c r="L65" s="228"/>
      <c r="M65" s="229">
        <f t="shared" si="5"/>
        <v>3739533.7408288652</v>
      </c>
      <c r="N65" s="227">
        <v>0</v>
      </c>
      <c r="O65" s="228">
        <f t="shared" si="13"/>
        <v>0</v>
      </c>
      <c r="P65" s="229">
        <f t="shared" si="6"/>
        <v>99765789.260000005</v>
      </c>
      <c r="Q65" s="233">
        <f t="shared" si="8"/>
        <v>99765789.260000005</v>
      </c>
      <c r="R65" s="231"/>
      <c r="S65" s="183"/>
      <c r="T65" s="224"/>
      <c r="U65" s="224"/>
      <c r="V65" s="232"/>
      <c r="W65" s="232"/>
      <c r="X65" s="232"/>
    </row>
    <row r="66" spans="1:24" outlineLevel="1">
      <c r="A66" s="216">
        <v>41394</v>
      </c>
      <c r="B66" s="224">
        <f t="shared" si="0"/>
        <v>0</v>
      </c>
      <c r="C66" s="225">
        <v>305697.0088824883</v>
      </c>
      <c r="D66" s="226">
        <v>-441320</v>
      </c>
      <c r="E66" s="227"/>
      <c r="F66" s="228">
        <f t="shared" si="11"/>
        <v>0</v>
      </c>
      <c r="G66" s="229">
        <f t="shared" si="2"/>
        <v>0</v>
      </c>
      <c r="H66" s="227">
        <v>0</v>
      </c>
      <c r="I66" s="228">
        <f t="shared" si="10"/>
        <v>-441320</v>
      </c>
      <c r="J66" s="229">
        <f t="shared" si="4"/>
        <v>779370.90272572543</v>
      </c>
      <c r="K66" s="227">
        <f t="shared" si="12"/>
        <v>305697.0088824883</v>
      </c>
      <c r="L66" s="228"/>
      <c r="M66" s="229">
        <f>M65+K66+L66</f>
        <v>4045230.7497113533</v>
      </c>
      <c r="N66" s="227">
        <v>0</v>
      </c>
      <c r="O66" s="228">
        <f t="shared" si="13"/>
        <v>0</v>
      </c>
      <c r="P66" s="229">
        <f t="shared" si="6"/>
        <v>99765789.260000005</v>
      </c>
      <c r="Q66" s="233">
        <f t="shared" si="8"/>
        <v>99765789.260000005</v>
      </c>
      <c r="R66" s="231"/>
      <c r="S66" s="183"/>
      <c r="T66" s="224"/>
      <c r="U66" s="224"/>
      <c r="V66" s="232"/>
      <c r="W66" s="232"/>
      <c r="X66" s="232"/>
    </row>
    <row r="67" spans="1:24" outlineLevel="1">
      <c r="A67" s="216">
        <v>41425</v>
      </c>
      <c r="B67" s="224">
        <f t="shared" si="0"/>
        <v>0</v>
      </c>
      <c r="C67" s="225">
        <v>314549.93288076308</v>
      </c>
      <c r="D67" s="226">
        <v>-441380</v>
      </c>
      <c r="E67" s="227"/>
      <c r="F67" s="228">
        <f t="shared" si="11"/>
        <v>0</v>
      </c>
      <c r="G67" s="229">
        <f t="shared" si="2"/>
        <v>0</v>
      </c>
      <c r="H67" s="227">
        <v>0</v>
      </c>
      <c r="I67" s="228">
        <f t="shared" si="10"/>
        <v>-441380</v>
      </c>
      <c r="J67" s="229">
        <f>J66+H67+I67</f>
        <v>337990.90272572543</v>
      </c>
      <c r="K67" s="227">
        <f t="shared" si="12"/>
        <v>314549.93288076308</v>
      </c>
      <c r="L67" s="228">
        <f>IF((F67+I67)&gt;D67,(D67-F67-I67)*$M$1,0)</f>
        <v>0</v>
      </c>
      <c r="M67" s="229">
        <f t="shared" si="5"/>
        <v>4359780.6825921163</v>
      </c>
      <c r="N67" s="227">
        <v>0</v>
      </c>
      <c r="O67" s="228">
        <f t="shared" si="13"/>
        <v>0</v>
      </c>
      <c r="P67" s="229">
        <f t="shared" si="6"/>
        <v>99765789.260000005</v>
      </c>
      <c r="Q67" s="233">
        <f t="shared" si="8"/>
        <v>99765789.260000005</v>
      </c>
      <c r="R67" s="231"/>
      <c r="S67" s="183"/>
      <c r="T67" s="232"/>
      <c r="V67" s="232"/>
      <c r="W67" s="232"/>
      <c r="X67" s="232"/>
    </row>
    <row r="68" spans="1:24" outlineLevel="1">
      <c r="A68" s="216">
        <v>41455</v>
      </c>
      <c r="B68" s="224">
        <f t="shared" si="0"/>
        <v>0</v>
      </c>
      <c r="C68" s="225">
        <v>303109.48870440613</v>
      </c>
      <c r="D68" s="226">
        <v>-441320</v>
      </c>
      <c r="E68" s="227"/>
      <c r="F68" s="228">
        <f t="shared" si="11"/>
        <v>0</v>
      </c>
      <c r="G68" s="229">
        <f t="shared" si="2"/>
        <v>0</v>
      </c>
      <c r="H68" s="227">
        <v>0</v>
      </c>
      <c r="I68" s="228">
        <f>-J67</f>
        <v>-337990.90272572543</v>
      </c>
      <c r="J68" s="229">
        <f>J67+H68+I68</f>
        <v>0</v>
      </c>
      <c r="K68" s="227">
        <f t="shared" si="12"/>
        <v>303109.48870440613</v>
      </c>
      <c r="L68" s="228">
        <f t="shared" ref="L68:L77" si="14">IF((F68+I68)&gt;D68,(D68-F68-I68)*$M$1,0)</f>
        <v>-4329.4891757921041</v>
      </c>
      <c r="M68" s="229">
        <f t="shared" si="5"/>
        <v>4658560.6821207302</v>
      </c>
      <c r="N68" s="227">
        <v>0</v>
      </c>
      <c r="O68" s="228">
        <f>IF((I68+L68)&gt;D68,(D68-I68)*$P$1,0)</f>
        <v>-98999.608098482451</v>
      </c>
      <c r="P68" s="229">
        <f t="shared" si="6"/>
        <v>99666789.651901528</v>
      </c>
      <c r="Q68" s="233">
        <f t="shared" si="8"/>
        <v>99761664.276329234</v>
      </c>
      <c r="R68" s="231"/>
      <c r="S68" s="183"/>
      <c r="T68" s="232"/>
      <c r="V68" s="232"/>
      <c r="W68" s="232"/>
      <c r="X68" s="232"/>
    </row>
    <row r="69" spans="1:24" outlineLevel="1">
      <c r="A69" s="216">
        <v>41486</v>
      </c>
      <c r="B69" s="224">
        <f t="shared" si="0"/>
        <v>0</v>
      </c>
      <c r="C69" s="225">
        <v>314673.26629520557</v>
      </c>
      <c r="D69" s="226">
        <v>-441320</v>
      </c>
      <c r="E69" s="227"/>
      <c r="F69" s="228">
        <f t="shared" si="11"/>
        <v>0</v>
      </c>
      <c r="G69" s="229">
        <f t="shared" si="2"/>
        <v>0</v>
      </c>
      <c r="H69" s="227">
        <f t="shared" ref="H69:H74" si="15">C69</f>
        <v>314673.26629520557</v>
      </c>
      <c r="I69" s="228">
        <f>-J68-H69</f>
        <v>-314673.26629520557</v>
      </c>
      <c r="J69" s="229">
        <f t="shared" si="4"/>
        <v>0</v>
      </c>
      <c r="K69" s="227"/>
      <c r="L69" s="228">
        <f>IF((F69+I69)&gt;D69,(D69-F69-I69)*$M$1,0)</f>
        <v>-5306.4981422308865</v>
      </c>
      <c r="M69" s="229">
        <f t="shared" si="5"/>
        <v>4653254.1839784989</v>
      </c>
      <c r="N69" s="227">
        <v>0</v>
      </c>
      <c r="O69" s="228">
        <f t="shared" si="13"/>
        <v>-121340.23556256354</v>
      </c>
      <c r="P69" s="229">
        <f t="shared" si="6"/>
        <v>99545449.416338965</v>
      </c>
      <c r="Q69" s="233">
        <f t="shared" si="8"/>
        <v>99748358.465839267</v>
      </c>
      <c r="R69" s="231"/>
      <c r="S69" s="183"/>
      <c r="T69" s="232"/>
      <c r="V69" s="232"/>
      <c r="W69" s="232"/>
      <c r="X69" s="232"/>
    </row>
    <row r="70" spans="1:24" outlineLevel="1">
      <c r="A70" s="216">
        <v>41517</v>
      </c>
      <c r="B70" s="224">
        <f t="shared" si="0"/>
        <v>0</v>
      </c>
      <c r="C70" s="225">
        <v>313336.47174232884</v>
      </c>
      <c r="D70" s="226">
        <v>-441320</v>
      </c>
      <c r="E70" s="227"/>
      <c r="F70" s="228">
        <f t="shared" si="11"/>
        <v>0</v>
      </c>
      <c r="G70" s="229">
        <f t="shared" si="2"/>
        <v>0</v>
      </c>
      <c r="H70" s="227">
        <f t="shared" si="15"/>
        <v>313336.47174232884</v>
      </c>
      <c r="I70" s="228">
        <f t="shared" ref="I70:I133" si="16">-J69-H70</f>
        <v>-313336.47174232884</v>
      </c>
      <c r="J70" s="229">
        <f t="shared" si="4"/>
        <v>0</v>
      </c>
      <c r="K70" s="227"/>
      <c r="L70" s="228">
        <f t="shared" si="14"/>
        <v>-5362.5098339964215</v>
      </c>
      <c r="M70" s="229">
        <f t="shared" si="5"/>
        <v>4647891.6741445027</v>
      </c>
      <c r="N70" s="227">
        <v>0</v>
      </c>
      <c r="O70" s="228">
        <f t="shared" si="13"/>
        <v>-122621.01842367473</v>
      </c>
      <c r="P70" s="229">
        <f t="shared" si="6"/>
        <v>99422828.397915289</v>
      </c>
      <c r="Q70" s="233">
        <f t="shared" si="8"/>
        <v>99724887.603099838</v>
      </c>
      <c r="R70" s="231"/>
      <c r="S70" s="183"/>
      <c r="T70" s="232"/>
      <c r="V70" s="232"/>
      <c r="W70" s="232"/>
      <c r="X70" s="232"/>
    </row>
    <row r="71" spans="1:24" outlineLevel="1">
      <c r="A71" s="216">
        <v>41547</v>
      </c>
      <c r="B71" s="224">
        <f t="shared" si="0"/>
        <v>0</v>
      </c>
      <c r="C71" s="225">
        <v>301935.17147366336</v>
      </c>
      <c r="D71" s="226">
        <v>-441320</v>
      </c>
      <c r="E71" s="227"/>
      <c r="F71" s="228">
        <f t="shared" si="11"/>
        <v>0</v>
      </c>
      <c r="G71" s="229">
        <f t="shared" si="2"/>
        <v>0</v>
      </c>
      <c r="H71" s="227">
        <f t="shared" si="15"/>
        <v>301935.17147366336</v>
      </c>
      <c r="I71" s="228">
        <f t="shared" si="16"/>
        <v>-301935.17147366336</v>
      </c>
      <c r="J71" s="229">
        <f t="shared" si="4"/>
        <v>0</v>
      </c>
      <c r="K71" s="227"/>
      <c r="L71" s="228">
        <f t="shared" si="14"/>
        <v>-5840.2243152535057</v>
      </c>
      <c r="M71" s="229">
        <f t="shared" si="5"/>
        <v>4642051.4498292496</v>
      </c>
      <c r="N71" s="227">
        <v>0</v>
      </c>
      <c r="O71" s="228">
        <f t="shared" si="13"/>
        <v>-133544.60421108312</v>
      </c>
      <c r="P71" s="229">
        <f t="shared" si="6"/>
        <v>99289283.793704212</v>
      </c>
      <c r="Q71" s="233">
        <f t="shared" si="8"/>
        <v>99690743.172750652</v>
      </c>
      <c r="R71" s="231"/>
      <c r="S71" s="183"/>
      <c r="T71" s="232"/>
      <c r="V71" s="232"/>
      <c r="W71" s="232"/>
      <c r="X71" s="232"/>
    </row>
    <row r="72" spans="1:24" outlineLevel="1">
      <c r="A72" s="216">
        <v>41578</v>
      </c>
      <c r="B72" s="224">
        <f t="shared" ref="B72:B135" si="17">E72+K72+H72-C72</f>
        <v>0</v>
      </c>
      <c r="C72" s="225">
        <v>248618.07</v>
      </c>
      <c r="D72" s="226">
        <v>-441320</v>
      </c>
      <c r="E72" s="227"/>
      <c r="F72" s="228">
        <f t="shared" si="11"/>
        <v>0</v>
      </c>
      <c r="G72" s="229">
        <f t="shared" si="2"/>
        <v>0</v>
      </c>
      <c r="H72" s="227">
        <f t="shared" si="15"/>
        <v>248618.07</v>
      </c>
      <c r="I72" s="228">
        <f t="shared" si="16"/>
        <v>-248618.07</v>
      </c>
      <c r="J72" s="229">
        <f t="shared" si="4"/>
        <v>0</v>
      </c>
      <c r="K72" s="227"/>
      <c r="L72" s="228">
        <f>IF((F72+I72)&gt;D72,(D72-F72-I72)*$M$1,0)</f>
        <v>-8074.2108669999998</v>
      </c>
      <c r="M72" s="229">
        <f t="shared" si="5"/>
        <v>4633977.2389622498</v>
      </c>
      <c r="N72" s="227">
        <v>-22386834.66</v>
      </c>
      <c r="O72" s="228">
        <f t="shared" si="13"/>
        <v>-184627.71913299998</v>
      </c>
      <c r="P72" s="229">
        <f>P71+N72+O72</f>
        <v>76717821.414571211</v>
      </c>
      <c r="Q72" s="233">
        <f t="shared" si="8"/>
        <v>98710556.784762129</v>
      </c>
      <c r="R72" s="231"/>
      <c r="S72" s="183"/>
      <c r="T72" s="232"/>
      <c r="V72" s="232"/>
      <c r="W72" s="232"/>
      <c r="X72" s="232"/>
    </row>
    <row r="73" spans="1:24" outlineLevel="1">
      <c r="A73" s="216">
        <v>41608</v>
      </c>
      <c r="B73" s="224">
        <f t="shared" si="17"/>
        <v>0</v>
      </c>
      <c r="C73" s="225">
        <v>236269.3507078127</v>
      </c>
      <c r="D73" s="226">
        <v>-502860</v>
      </c>
      <c r="E73" s="227"/>
      <c r="F73" s="228">
        <f t="shared" si="11"/>
        <v>0</v>
      </c>
      <c r="G73" s="229">
        <f t="shared" ref="G73:G136" si="18">G72+E73+F73</f>
        <v>0</v>
      </c>
      <c r="H73" s="227">
        <f t="shared" si="15"/>
        <v>236269.3507078127</v>
      </c>
      <c r="I73" s="228">
        <f t="shared" si="16"/>
        <v>-236269.3507078127</v>
      </c>
      <c r="J73" s="229">
        <f t="shared" ref="J73:J136" si="19">J72+H73+I73</f>
        <v>0</v>
      </c>
      <c r="K73" s="227"/>
      <c r="L73" s="228">
        <f t="shared" si="14"/>
        <v>-11170.148205342648</v>
      </c>
      <c r="M73" s="229">
        <f t="shared" ref="M73:M136" si="20">M72+K73+L73</f>
        <v>4622807.0907569071</v>
      </c>
      <c r="N73" s="227">
        <v>0</v>
      </c>
      <c r="O73" s="228">
        <f>IF((I73+L73)&gt;D73,(D73-I73)*$P$1,0)</f>
        <v>-255420.50108684463</v>
      </c>
      <c r="P73" s="229">
        <f>P72+N73+O73</f>
        <v>76462400.913484365</v>
      </c>
      <c r="Q73" s="233">
        <f>(P73+P61+SUM(P62:P72)*2)/24</f>
        <v>96779250.276764452</v>
      </c>
      <c r="R73" s="231"/>
      <c r="S73" s="183"/>
      <c r="T73" s="232"/>
      <c r="V73" s="232"/>
      <c r="W73" s="232"/>
      <c r="X73" s="232"/>
    </row>
    <row r="74" spans="1:24" outlineLevel="1">
      <c r="A74" s="234">
        <v>41639</v>
      </c>
      <c r="B74" s="235">
        <f t="shared" si="17"/>
        <v>0</v>
      </c>
      <c r="C74" s="236">
        <v>242621.79146044757</v>
      </c>
      <c r="D74" s="237">
        <v>-502860</v>
      </c>
      <c r="E74" s="238"/>
      <c r="F74" s="239">
        <f t="shared" si="11"/>
        <v>0</v>
      </c>
      <c r="G74" s="240">
        <f t="shared" si="18"/>
        <v>0</v>
      </c>
      <c r="H74" s="238">
        <f t="shared" si="15"/>
        <v>242621.79146044757</v>
      </c>
      <c r="I74" s="239">
        <f t="shared" si="16"/>
        <v>-242621.79146044757</v>
      </c>
      <c r="J74" s="240">
        <f t="shared" si="19"/>
        <v>0</v>
      </c>
      <c r="K74" s="238"/>
      <c r="L74" s="239">
        <f t="shared" si="14"/>
        <v>-10903.980937807248</v>
      </c>
      <c r="M74" s="240">
        <f t="shared" si="20"/>
        <v>4611903.1098191002</v>
      </c>
      <c r="N74" s="238">
        <v>0</v>
      </c>
      <c r="O74" s="239">
        <f>IF((I74+L74)&gt;D74,(D74-I74)*$P$1,0)</f>
        <v>-249334.22760174517</v>
      </c>
      <c r="P74" s="241">
        <f>P73+N74+O74</f>
        <v>76213066.685882613</v>
      </c>
      <c r="Q74" s="242">
        <f>(P74+P62+SUM(P63:P73)*2)/24</f>
        <v>94826912.321738064</v>
      </c>
      <c r="R74" s="231"/>
      <c r="S74" s="183"/>
      <c r="T74" s="232"/>
      <c r="V74" s="232"/>
      <c r="W74" s="232"/>
      <c r="X74" s="232"/>
    </row>
    <row r="75" spans="1:24" outlineLevel="1">
      <c r="A75" s="234">
        <v>41670</v>
      </c>
      <c r="B75" s="235">
        <f t="shared" si="17"/>
        <v>0</v>
      </c>
      <c r="C75" s="236">
        <v>243302.27238842405</v>
      </c>
      <c r="D75" s="237">
        <v>-502860</v>
      </c>
      <c r="E75" s="238"/>
      <c r="F75" s="239">
        <f t="shared" si="11"/>
        <v>0</v>
      </c>
      <c r="G75" s="240">
        <f t="shared" si="18"/>
        <v>0</v>
      </c>
      <c r="H75" s="238">
        <f>C75</f>
        <v>243302.27238842405</v>
      </c>
      <c r="I75" s="239">
        <f t="shared" si="16"/>
        <v>-243302.27238842405</v>
      </c>
      <c r="J75" s="240">
        <f t="shared" si="19"/>
        <v>0</v>
      </c>
      <c r="K75" s="238"/>
      <c r="L75" s="239">
        <f t="shared" si="14"/>
        <v>-10875.468786925032</v>
      </c>
      <c r="M75" s="240">
        <f>M74+K75+L75</f>
        <v>4601027.6410321752</v>
      </c>
      <c r="N75" s="238">
        <v>0</v>
      </c>
      <c r="O75" s="239">
        <f>IF((I75+L75)&gt;D75,(D75-I75)*$P$1,0)</f>
        <v>-248682.2588246509</v>
      </c>
      <c r="P75" s="240">
        <f t="shared" ref="P75:P138" si="21">P74+N75+O75</f>
        <v>75964384.427057967</v>
      </c>
      <c r="Q75" s="233">
        <f>(P75+P63+SUM(P64:P74)*2)/24</f>
        <v>92853823.679777265</v>
      </c>
      <c r="R75" s="231"/>
      <c r="S75" s="183"/>
      <c r="T75" s="232"/>
      <c r="V75" s="232"/>
      <c r="W75" s="232"/>
      <c r="X75" s="232"/>
    </row>
    <row r="76" spans="1:24" outlineLevel="1">
      <c r="A76" s="234">
        <v>41698</v>
      </c>
      <c r="B76" s="235">
        <f t="shared" si="17"/>
        <v>0</v>
      </c>
      <c r="C76" s="236">
        <v>218216.78</v>
      </c>
      <c r="D76" s="237">
        <v>-502860</v>
      </c>
      <c r="E76" s="238"/>
      <c r="F76" s="239">
        <f t="shared" si="11"/>
        <v>0</v>
      </c>
      <c r="G76" s="240">
        <f t="shared" si="18"/>
        <v>0</v>
      </c>
      <c r="H76" s="238">
        <f>C76</f>
        <v>218216.78</v>
      </c>
      <c r="I76" s="239">
        <f t="shared" si="16"/>
        <v>-218216.78</v>
      </c>
      <c r="J76" s="240">
        <f t="shared" si="19"/>
        <v>0</v>
      </c>
      <c r="K76" s="238"/>
      <c r="L76" s="239">
        <f t="shared" si="14"/>
        <v>-11926.550917999999</v>
      </c>
      <c r="M76" s="240">
        <f>M75+K76+L76</f>
        <v>4589101.0901141753</v>
      </c>
      <c r="N76" s="238">
        <v>-105098.23</v>
      </c>
      <c r="O76" s="239">
        <f>IF((I76+L76)&gt;D76,(D76-I76)*$P$1,0)</f>
        <v>-272716.66908199998</v>
      </c>
      <c r="P76" s="240">
        <f>P75+N76+O76</f>
        <v>75586569.527975962</v>
      </c>
      <c r="Q76" s="233">
        <f>(P76+P64+SUM(P65:P75)*2)/24</f>
        <v>90854630.989570335</v>
      </c>
      <c r="R76" s="231"/>
      <c r="S76" s="183"/>
      <c r="T76" s="232"/>
      <c r="V76" s="232"/>
      <c r="W76" s="232"/>
      <c r="X76" s="232"/>
    </row>
    <row r="77" spans="1:24" outlineLevel="1">
      <c r="A77" s="243">
        <v>41729</v>
      </c>
      <c r="B77" s="244">
        <f t="shared" si="17"/>
        <v>0</v>
      </c>
      <c r="C77" s="245">
        <v>239937.51266962555</v>
      </c>
      <c r="D77" s="246">
        <v>-502860</v>
      </c>
      <c r="E77" s="247"/>
      <c r="F77" s="248">
        <f t="shared" si="11"/>
        <v>0</v>
      </c>
      <c r="G77" s="249">
        <f t="shared" si="18"/>
        <v>0</v>
      </c>
      <c r="H77" s="247">
        <f t="shared" ref="H77:H140" si="22">C77</f>
        <v>239937.51266962555</v>
      </c>
      <c r="I77" s="248">
        <f t="shared" si="16"/>
        <v>-239937.51266962555</v>
      </c>
      <c r="J77" s="249">
        <f t="shared" si="19"/>
        <v>0</v>
      </c>
      <c r="K77" s="247"/>
      <c r="L77" s="248">
        <f t="shared" si="14"/>
        <v>-11016.452219142688</v>
      </c>
      <c r="M77" s="249">
        <f>M76+K77+L77</f>
        <v>4578084.6378950328</v>
      </c>
      <c r="N77" s="247">
        <v>0</v>
      </c>
      <c r="O77" s="248">
        <f>IF((I77+L77)&gt;D77,(D77-I77)*$P$1,0)</f>
        <v>-251906.03511123173</v>
      </c>
      <c r="P77" s="249">
        <f t="shared" si="21"/>
        <v>75334663.492864728</v>
      </c>
      <c r="Q77" s="250">
        <f>(P77+P65+SUM(P66:P76)*2)/24</f>
        <v>88829199.927105367</v>
      </c>
      <c r="R77" s="231"/>
      <c r="S77" s="183"/>
      <c r="T77" s="232"/>
      <c r="V77" s="232"/>
      <c r="W77" s="232"/>
      <c r="X77" s="232"/>
    </row>
    <row r="78" spans="1:24" outlineLevel="1">
      <c r="A78" s="234">
        <v>41759</v>
      </c>
      <c r="B78" s="235">
        <f t="shared" si="17"/>
        <v>0</v>
      </c>
      <c r="C78" s="236">
        <v>232779.75289179845</v>
      </c>
      <c r="D78" s="237">
        <v>-502860</v>
      </c>
      <c r="E78" s="238"/>
      <c r="F78" s="239">
        <f t="shared" si="11"/>
        <v>0</v>
      </c>
      <c r="G78" s="240">
        <f t="shared" si="18"/>
        <v>0</v>
      </c>
      <c r="H78" s="238">
        <f t="shared" si="22"/>
        <v>232779.75289179845</v>
      </c>
      <c r="I78" s="239">
        <f t="shared" si="16"/>
        <v>-232779.75289179845</v>
      </c>
      <c r="J78" s="240">
        <f t="shared" si="19"/>
        <v>0</v>
      </c>
      <c r="K78" s="238"/>
      <c r="L78" s="239">
        <f>IF((F78+I78)&gt;D78,(D78-F78-I78)*$M$1,0)</f>
        <v>-11316.362353833645</v>
      </c>
      <c r="M78" s="240">
        <f t="shared" si="20"/>
        <v>4566768.2755411994</v>
      </c>
      <c r="N78" s="238">
        <v>0</v>
      </c>
      <c r="O78" s="239">
        <f t="shared" ref="O78:O141" si="23">IF((I78+L78)&gt;D78,(D78-I78)*$P$1,0)</f>
        <v>-258763.8847543679</v>
      </c>
      <c r="P78" s="240">
        <f t="shared" si="21"/>
        <v>75075899.608110353</v>
      </c>
      <c r="Q78" s="233">
        <f t="shared" si="8"/>
        <v>86782490.951312661</v>
      </c>
      <c r="R78" s="231"/>
      <c r="S78" s="183"/>
      <c r="T78" s="232"/>
      <c r="V78" s="232"/>
      <c r="W78" s="232"/>
      <c r="X78" s="232"/>
    </row>
    <row r="79" spans="1:24" outlineLevel="1">
      <c r="A79" s="234">
        <v>41790</v>
      </c>
      <c r="B79" s="235">
        <f t="shared" si="17"/>
        <v>0</v>
      </c>
      <c r="C79" s="236">
        <v>239015.87371723281</v>
      </c>
      <c r="D79" s="237">
        <v>-502860</v>
      </c>
      <c r="E79" s="238"/>
      <c r="F79" s="239">
        <f t="shared" si="11"/>
        <v>0</v>
      </c>
      <c r="G79" s="240">
        <f t="shared" si="18"/>
        <v>0</v>
      </c>
      <c r="H79" s="238">
        <f t="shared" si="22"/>
        <v>239015.87371723281</v>
      </c>
      <c r="I79" s="239">
        <f t="shared" si="16"/>
        <v>-239015.87371723281</v>
      </c>
      <c r="J79" s="240">
        <f t="shared" si="19"/>
        <v>0</v>
      </c>
      <c r="K79" s="238"/>
      <c r="L79" s="239">
        <f t="shared" ref="L79:L142" si="24">IF((F79+I79)&gt;D79,(D79-F79-I79)*$M$1,0)</f>
        <v>-11055.068891247944</v>
      </c>
      <c r="M79" s="240">
        <f t="shared" si="20"/>
        <v>4555713.2066499516</v>
      </c>
      <c r="N79" s="238">
        <v>0</v>
      </c>
      <c r="O79" s="239">
        <f t="shared" si="23"/>
        <v>-252789.05739151919</v>
      </c>
      <c r="P79" s="240">
        <f t="shared" si="21"/>
        <v>74823110.550718829</v>
      </c>
      <c r="Q79" s="233">
        <f t="shared" si="8"/>
        <v>84714467.269597203</v>
      </c>
      <c r="R79" s="231"/>
      <c r="S79" s="183"/>
      <c r="T79" s="232"/>
      <c r="V79" s="232"/>
      <c r="W79" s="232"/>
      <c r="X79" s="232"/>
    </row>
    <row r="80" spans="1:24" outlineLevel="1">
      <c r="A80" s="234">
        <v>41820</v>
      </c>
      <c r="B80" s="235">
        <f t="shared" si="17"/>
        <v>0</v>
      </c>
      <c r="C80" s="236">
        <v>229831.6155931683</v>
      </c>
      <c r="D80" s="237">
        <v>-502860</v>
      </c>
      <c r="E80" s="238"/>
      <c r="F80" s="239">
        <f t="shared" si="11"/>
        <v>0</v>
      </c>
      <c r="G80" s="240">
        <f t="shared" si="18"/>
        <v>0</v>
      </c>
      <c r="H80" s="238">
        <f t="shared" si="22"/>
        <v>229831.6155931683</v>
      </c>
      <c r="I80" s="239">
        <f t="shared" si="16"/>
        <v>-229831.6155931683</v>
      </c>
      <c r="J80" s="240">
        <f t="shared" si="19"/>
        <v>0</v>
      </c>
      <c r="K80" s="238"/>
      <c r="L80" s="239">
        <f t="shared" si="24"/>
        <v>-11439.889306646248</v>
      </c>
      <c r="M80" s="240">
        <f t="shared" si="20"/>
        <v>4544273.3173433058</v>
      </c>
      <c r="N80" s="238">
        <v>0</v>
      </c>
      <c r="O80" s="239">
        <f t="shared" si="23"/>
        <v>-261588.49510018545</v>
      </c>
      <c r="P80" s="240">
        <f t="shared" si="21"/>
        <v>74561522.055618644</v>
      </c>
      <c r="Q80" s="233">
        <f t="shared" si="8"/>
        <v>82629136.173532039</v>
      </c>
      <c r="R80" s="231"/>
      <c r="S80" s="183"/>
      <c r="T80" s="232"/>
      <c r="V80" s="232"/>
      <c r="W80" s="232"/>
      <c r="X80" s="232"/>
    </row>
    <row r="81" spans="1:24" outlineLevel="1">
      <c r="A81" s="234">
        <v>41851</v>
      </c>
      <c r="B81" s="235">
        <f t="shared" si="17"/>
        <v>0</v>
      </c>
      <c r="C81" s="236">
        <v>238094.75175993796</v>
      </c>
      <c r="D81" s="237">
        <v>-502860</v>
      </c>
      <c r="E81" s="238"/>
      <c r="F81" s="239">
        <f t="shared" si="11"/>
        <v>0</v>
      </c>
      <c r="G81" s="240">
        <f t="shared" si="18"/>
        <v>0</v>
      </c>
      <c r="H81" s="238">
        <f t="shared" si="22"/>
        <v>238094.75175993796</v>
      </c>
      <c r="I81" s="239">
        <f t="shared" si="16"/>
        <v>-238094.75175993796</v>
      </c>
      <c r="J81" s="240">
        <f>J80+H81+I81</f>
        <v>0</v>
      </c>
      <c r="K81" s="238"/>
      <c r="L81" s="239">
        <f t="shared" si="24"/>
        <v>-11093.663901258598</v>
      </c>
      <c r="M81" s="240">
        <f t="shared" si="20"/>
        <v>4533179.6534420475</v>
      </c>
      <c r="N81" s="238">
        <v>0</v>
      </c>
      <c r="O81" s="239">
        <f t="shared" si="23"/>
        <v>-253671.58433880343</v>
      </c>
      <c r="P81" s="240">
        <f t="shared" si="21"/>
        <v>74307850.471279845</v>
      </c>
      <c r="Q81" s="233">
        <f t="shared" si="8"/>
        <v>80531516.734309465</v>
      </c>
      <c r="R81" s="231"/>
      <c r="S81" s="183"/>
      <c r="T81" s="232"/>
      <c r="V81" s="232"/>
      <c r="W81" s="232"/>
      <c r="X81" s="232"/>
    </row>
    <row r="82" spans="1:24" outlineLevel="1">
      <c r="A82" s="234">
        <v>41882</v>
      </c>
      <c r="B82" s="235">
        <f t="shared" si="17"/>
        <v>0</v>
      </c>
      <c r="C82" s="236">
        <v>236571.54748897903</v>
      </c>
      <c r="D82" s="237">
        <v>-502860</v>
      </c>
      <c r="E82" s="238"/>
      <c r="F82" s="239">
        <f t="shared" si="11"/>
        <v>0</v>
      </c>
      <c r="G82" s="240">
        <f t="shared" si="18"/>
        <v>0</v>
      </c>
      <c r="H82" s="238">
        <f t="shared" si="22"/>
        <v>236571.54748897903</v>
      </c>
      <c r="I82" s="239">
        <f t="shared" si="16"/>
        <v>-236571.54748897903</v>
      </c>
      <c r="J82" s="240">
        <f t="shared" si="19"/>
        <v>0</v>
      </c>
      <c r="K82" s="238"/>
      <c r="L82" s="239">
        <f t="shared" si="24"/>
        <v>-11157.486160211778</v>
      </c>
      <c r="M82" s="240">
        <f t="shared" si="20"/>
        <v>4522022.1672818353</v>
      </c>
      <c r="N82" s="238">
        <v>0</v>
      </c>
      <c r="O82" s="239">
        <f t="shared" si="23"/>
        <v>-255130.96635080915</v>
      </c>
      <c r="P82" s="240">
        <f t="shared" si="21"/>
        <v>74052719.504929036</v>
      </c>
      <c r="Q82" s="233">
        <f t="shared" si="8"/>
        <v>78422862.241057575</v>
      </c>
      <c r="R82" s="231"/>
      <c r="S82" s="183"/>
      <c r="T82" s="232"/>
      <c r="V82" s="232"/>
      <c r="W82" s="232"/>
      <c r="X82" s="232"/>
    </row>
    <row r="83" spans="1:24" outlineLevel="1">
      <c r="A83" s="234">
        <v>41912</v>
      </c>
      <c r="B83" s="235">
        <f t="shared" si="17"/>
        <v>0</v>
      </c>
      <c r="C83" s="236">
        <v>227466.13859808401</v>
      </c>
      <c r="D83" s="237">
        <v>-502860</v>
      </c>
      <c r="E83" s="238"/>
      <c r="F83" s="239">
        <f t="shared" si="11"/>
        <v>0</v>
      </c>
      <c r="G83" s="240">
        <f t="shared" si="18"/>
        <v>0</v>
      </c>
      <c r="H83" s="238">
        <f t="shared" si="22"/>
        <v>227466.13859808401</v>
      </c>
      <c r="I83" s="239">
        <f t="shared" si="16"/>
        <v>-227466.13859808401</v>
      </c>
      <c r="J83" s="240">
        <f t="shared" si="19"/>
        <v>0</v>
      </c>
      <c r="K83" s="238"/>
      <c r="L83" s="239">
        <f t="shared" si="24"/>
        <v>-11539.002792740281</v>
      </c>
      <c r="M83" s="240">
        <f t="shared" si="20"/>
        <v>4510483.1644890951</v>
      </c>
      <c r="N83" s="238">
        <v>0</v>
      </c>
      <c r="O83" s="239">
        <f t="shared" si="23"/>
        <v>-263854.85860917572</v>
      </c>
      <c r="P83" s="240">
        <f t="shared" si="21"/>
        <v>73788864.646319866</v>
      </c>
      <c r="Q83" s="233">
        <f t="shared" si="8"/>
        <v>76303256.906042144</v>
      </c>
      <c r="R83" s="231"/>
      <c r="S83" s="183"/>
      <c r="T83" s="232"/>
      <c r="V83" s="232"/>
      <c r="W83" s="232"/>
      <c r="X83" s="232"/>
    </row>
    <row r="84" spans="1:24" outlineLevel="1">
      <c r="A84" s="234">
        <v>41943</v>
      </c>
      <c r="B84" s="235">
        <f t="shared" si="17"/>
        <v>0</v>
      </c>
      <c r="C84" s="236">
        <v>235651.95581081518</v>
      </c>
      <c r="D84" s="237">
        <v>-502860</v>
      </c>
      <c r="E84" s="238"/>
      <c r="F84" s="239">
        <f t="shared" si="11"/>
        <v>0</v>
      </c>
      <c r="G84" s="240">
        <f t="shared" si="18"/>
        <v>0</v>
      </c>
      <c r="H84" s="238">
        <f t="shared" si="22"/>
        <v>235651.95581081518</v>
      </c>
      <c r="I84" s="239">
        <f t="shared" si="16"/>
        <v>-235651.95581081518</v>
      </c>
      <c r="J84" s="240">
        <f t="shared" si="19"/>
        <v>0</v>
      </c>
      <c r="K84" s="238"/>
      <c r="L84" s="239">
        <f>IF((F84+I84)&gt;D84,(D84-F84-I84)*$M$1,0)</f>
        <v>-11196.017051526842</v>
      </c>
      <c r="M84" s="240">
        <f t="shared" si="20"/>
        <v>4499287.1474375678</v>
      </c>
      <c r="N84" s="238">
        <v>0</v>
      </c>
      <c r="O84" s="239">
        <f t="shared" si="23"/>
        <v>-256012.02713765792</v>
      </c>
      <c r="P84" s="240">
        <f t="shared" si="21"/>
        <v>73532852.619182214</v>
      </c>
      <c r="Q84" s="233">
        <f>(P84+P72+SUM(P73:P83)*2)/24</f>
        <v>75108032.408426583</v>
      </c>
      <c r="R84" s="231"/>
      <c r="S84" s="183"/>
      <c r="T84" s="232"/>
      <c r="V84" s="232"/>
      <c r="W84" s="232"/>
      <c r="X84" s="232"/>
    </row>
    <row r="85" spans="1:24" outlineLevel="1">
      <c r="A85" s="234">
        <v>41973</v>
      </c>
      <c r="B85" s="235">
        <f t="shared" si="17"/>
        <v>0</v>
      </c>
      <c r="C85" s="236">
        <v>226576.21116760289</v>
      </c>
      <c r="D85" s="237">
        <v>-502860</v>
      </c>
      <c r="E85" s="238"/>
      <c r="F85" s="239">
        <f t="shared" si="11"/>
        <v>0</v>
      </c>
      <c r="G85" s="240">
        <f t="shared" si="18"/>
        <v>0</v>
      </c>
      <c r="H85" s="238">
        <f t="shared" si="22"/>
        <v>226576.21116760289</v>
      </c>
      <c r="I85" s="239">
        <f t="shared" si="16"/>
        <v>-226576.21116760289</v>
      </c>
      <c r="J85" s="240">
        <f t="shared" si="19"/>
        <v>0</v>
      </c>
      <c r="K85" s="238"/>
      <c r="L85" s="239">
        <f t="shared" si="24"/>
        <v>-11576.290752077437</v>
      </c>
      <c r="M85" s="240">
        <f t="shared" si="20"/>
        <v>4487710.8566854903</v>
      </c>
      <c r="N85" s="238">
        <v>0</v>
      </c>
      <c r="O85" s="239">
        <f t="shared" si="23"/>
        <v>-264707.49808031961</v>
      </c>
      <c r="P85" s="240">
        <f t="shared" si="21"/>
        <v>73268145.121101901</v>
      </c>
      <c r="Q85" s="233">
        <f t="shared" ref="Q85:Q148" si="25">(P85+P73+SUM(P74:P84)*2)/24</f>
        <v>74842231.383936092</v>
      </c>
      <c r="R85" s="231"/>
      <c r="S85" s="183"/>
      <c r="T85" s="232"/>
      <c r="V85" s="232"/>
      <c r="W85" s="232"/>
      <c r="X85" s="232"/>
    </row>
    <row r="86" spans="1:24" outlineLevel="1">
      <c r="A86" s="234">
        <v>42004</v>
      </c>
      <c r="B86" s="235">
        <f t="shared" si="17"/>
        <v>0</v>
      </c>
      <c r="C86" s="236">
        <v>232605.54726889738</v>
      </c>
      <c r="D86" s="237">
        <v>-502860</v>
      </c>
      <c r="E86" s="238"/>
      <c r="F86" s="239">
        <f t="shared" si="11"/>
        <v>0</v>
      </c>
      <c r="G86" s="240">
        <f t="shared" si="18"/>
        <v>0</v>
      </c>
      <c r="H86" s="238">
        <f t="shared" si="22"/>
        <v>232605.54726889738</v>
      </c>
      <c r="I86" s="239">
        <f t="shared" si="16"/>
        <v>-232605.54726889738</v>
      </c>
      <c r="J86" s="240">
        <f t="shared" si="19"/>
        <v>0</v>
      </c>
      <c r="K86" s="238"/>
      <c r="L86" s="239">
        <f t="shared" si="24"/>
        <v>-11323.661569433198</v>
      </c>
      <c r="M86" s="240">
        <f t="shared" si="20"/>
        <v>4476387.1951160571</v>
      </c>
      <c r="N86" s="238">
        <v>0</v>
      </c>
      <c r="O86" s="239">
        <f t="shared" si="23"/>
        <v>-258930.79116166939</v>
      </c>
      <c r="P86" s="240">
        <f t="shared" si="21"/>
        <v>73009214.32994023</v>
      </c>
      <c r="Q86" s="233">
        <f t="shared" si="25"/>
        <v>74575643.544422567</v>
      </c>
      <c r="R86" s="251"/>
      <c r="S86" s="175"/>
      <c r="T86" s="224"/>
      <c r="U86" s="175"/>
      <c r="V86" s="224"/>
      <c r="W86" s="232"/>
      <c r="X86" s="232"/>
    </row>
    <row r="87" spans="1:24" outlineLevel="1">
      <c r="A87" s="234">
        <v>42035</v>
      </c>
      <c r="B87" s="235">
        <f t="shared" si="17"/>
        <v>0</v>
      </c>
      <c r="C87" s="236">
        <v>233187.05142801395</v>
      </c>
      <c r="D87" s="237">
        <v>-502860</v>
      </c>
      <c r="E87" s="238"/>
      <c r="F87" s="239">
        <f t="shared" si="11"/>
        <v>0</v>
      </c>
      <c r="G87" s="240">
        <f t="shared" si="18"/>
        <v>0</v>
      </c>
      <c r="H87" s="238">
        <f t="shared" si="22"/>
        <v>233187.05142801395</v>
      </c>
      <c r="I87" s="239">
        <f t="shared" si="16"/>
        <v>-233187.05142801395</v>
      </c>
      <c r="J87" s="240">
        <f t="shared" si="19"/>
        <v>0</v>
      </c>
      <c r="K87" s="238"/>
      <c r="L87" s="239">
        <f t="shared" si="24"/>
        <v>-11299.296545166215</v>
      </c>
      <c r="M87" s="240">
        <f t="shared" si="20"/>
        <v>4465087.8985708905</v>
      </c>
      <c r="N87" s="238">
        <v>0</v>
      </c>
      <c r="O87" s="239">
        <f t="shared" si="23"/>
        <v>-258373.65202681982</v>
      </c>
      <c r="P87" s="240">
        <f t="shared" si="21"/>
        <v>72750840.677913412</v>
      </c>
      <c r="Q87" s="233">
        <f t="shared" si="25"/>
        <v>74308252.040043935</v>
      </c>
      <c r="R87" s="251"/>
      <c r="S87" s="175"/>
      <c r="T87" s="224"/>
      <c r="U87" s="175"/>
      <c r="V87" s="224"/>
      <c r="W87" s="232"/>
      <c r="X87" s="232"/>
    </row>
    <row r="88" spans="1:24" outlineLevel="1">
      <c r="A88" s="234">
        <v>42063</v>
      </c>
      <c r="B88" s="235">
        <f t="shared" si="17"/>
        <v>0</v>
      </c>
      <c r="C88" s="236">
        <v>209244.76517411426</v>
      </c>
      <c r="D88" s="237">
        <v>-502860</v>
      </c>
      <c r="E88" s="238"/>
      <c r="F88" s="239">
        <f t="shared" si="11"/>
        <v>0</v>
      </c>
      <c r="G88" s="240">
        <f t="shared" si="18"/>
        <v>0</v>
      </c>
      <c r="H88" s="238">
        <f t="shared" si="22"/>
        <v>209244.76517411426</v>
      </c>
      <c r="I88" s="239">
        <f t="shared" si="16"/>
        <v>-209244.76517411426</v>
      </c>
      <c r="J88" s="240">
        <f t="shared" si="19"/>
        <v>0</v>
      </c>
      <c r="K88" s="238"/>
      <c r="L88" s="239">
        <f>IF((F88+I88)&gt;D88,(D88-F88-I88)*$M$1,0)</f>
        <v>-12302.478339204612</v>
      </c>
      <c r="M88" s="240">
        <f t="shared" si="20"/>
        <v>4452785.420231686</v>
      </c>
      <c r="N88" s="238">
        <v>0</v>
      </c>
      <c r="O88" s="239">
        <f t="shared" si="23"/>
        <v>-281312.75648668112</v>
      </c>
      <c r="P88" s="240">
        <f t="shared" si="21"/>
        <v>72469527.921426728</v>
      </c>
      <c r="Q88" s="233">
        <f t="shared" si="25"/>
        <v>74044477.650223374</v>
      </c>
      <c r="R88" s="251"/>
      <c r="S88" s="175"/>
      <c r="T88" s="224"/>
      <c r="U88" s="175"/>
      <c r="V88" s="224"/>
      <c r="W88" s="232"/>
      <c r="X88" s="232"/>
    </row>
    <row r="89" spans="1:24" outlineLevel="1">
      <c r="A89" s="234">
        <v>42094</v>
      </c>
      <c r="B89" s="235">
        <f t="shared" si="17"/>
        <v>0</v>
      </c>
      <c r="C89" s="236">
        <v>230140.64288609615</v>
      </c>
      <c r="D89" s="237">
        <v>-502860</v>
      </c>
      <c r="E89" s="238"/>
      <c r="F89" s="239">
        <f t="shared" si="11"/>
        <v>0</v>
      </c>
      <c r="G89" s="240">
        <f t="shared" si="18"/>
        <v>0</v>
      </c>
      <c r="H89" s="238">
        <f t="shared" si="22"/>
        <v>230140.64288609615</v>
      </c>
      <c r="I89" s="239">
        <f t="shared" si="16"/>
        <v>-230140.64288609615</v>
      </c>
      <c r="J89" s="240">
        <f t="shared" si="19"/>
        <v>0</v>
      </c>
      <c r="K89" s="238"/>
      <c r="L89" s="239">
        <f t="shared" si="24"/>
        <v>-11426.941063072571</v>
      </c>
      <c r="M89" s="240">
        <f t="shared" si="20"/>
        <v>4441358.4791686134</v>
      </c>
      <c r="N89" s="238">
        <v>0</v>
      </c>
      <c r="O89" s="239">
        <f t="shared" si="23"/>
        <v>-261292.41605083126</v>
      </c>
      <c r="P89" s="240">
        <f t="shared" si="21"/>
        <v>72208235.505375892</v>
      </c>
      <c r="Q89" s="233">
        <f t="shared" si="25"/>
        <v>73784333.083805114</v>
      </c>
      <c r="R89" s="251"/>
      <c r="S89" s="175"/>
      <c r="T89" s="224"/>
      <c r="U89" s="175"/>
      <c r="V89" s="224"/>
      <c r="W89" s="232"/>
      <c r="X89" s="232"/>
    </row>
    <row r="90" spans="1:24" outlineLevel="1">
      <c r="A90" s="234">
        <v>42124</v>
      </c>
      <c r="B90" s="235">
        <f t="shared" si="17"/>
        <v>0</v>
      </c>
      <c r="C90" s="236">
        <v>223214.24116921483</v>
      </c>
      <c r="D90" s="237">
        <v>-502860</v>
      </c>
      <c r="E90" s="238"/>
      <c r="F90" s="239">
        <f t="shared" si="11"/>
        <v>0</v>
      </c>
      <c r="G90" s="240">
        <f t="shared" si="18"/>
        <v>0</v>
      </c>
      <c r="H90" s="238">
        <f t="shared" si="22"/>
        <v>223214.24116921483</v>
      </c>
      <c r="I90" s="239">
        <f t="shared" si="16"/>
        <v>-223214.24116921483</v>
      </c>
      <c r="J90" s="240">
        <f t="shared" si="19"/>
        <v>0</v>
      </c>
      <c r="K90" s="238"/>
      <c r="L90" s="239">
        <f t="shared" si="24"/>
        <v>-11717.157295009898</v>
      </c>
      <c r="M90" s="240">
        <f t="shared" si="20"/>
        <v>4429641.3218736034</v>
      </c>
      <c r="N90" s="238">
        <v>0</v>
      </c>
      <c r="O90" s="239">
        <f t="shared" si="23"/>
        <v>-267928.60153577523</v>
      </c>
      <c r="P90" s="240">
        <f t="shared" si="21"/>
        <v>71940306.90384011</v>
      </c>
      <c r="Q90" s="233">
        <f t="shared" si="25"/>
        <v>73523415.554981828</v>
      </c>
      <c r="R90" s="251"/>
      <c r="S90" s="175"/>
      <c r="T90" s="224"/>
      <c r="U90" s="175"/>
      <c r="V90" s="224"/>
      <c r="W90" s="232"/>
      <c r="X90" s="232"/>
    </row>
    <row r="91" spans="1:24" outlineLevel="1">
      <c r="A91" s="234">
        <v>42155</v>
      </c>
      <c r="B91" s="235">
        <f t="shared" si="17"/>
        <v>0</v>
      </c>
      <c r="C91" s="236">
        <v>229131.51160389639</v>
      </c>
      <c r="D91" s="237">
        <v>-502860</v>
      </c>
      <c r="E91" s="238"/>
      <c r="F91" s="239">
        <f t="shared" si="11"/>
        <v>0</v>
      </c>
      <c r="G91" s="240">
        <f t="shared" si="18"/>
        <v>0</v>
      </c>
      <c r="H91" s="238">
        <f t="shared" si="22"/>
        <v>229131.51160389639</v>
      </c>
      <c r="I91" s="239">
        <f t="shared" si="16"/>
        <v>-229131.51160389639</v>
      </c>
      <c r="J91" s="240">
        <f t="shared" si="19"/>
        <v>0</v>
      </c>
      <c r="K91" s="238"/>
      <c r="L91" s="239">
        <f t="shared" si="24"/>
        <v>-11469.223663796742</v>
      </c>
      <c r="M91" s="240">
        <f t="shared" si="20"/>
        <v>4418172.0982098067</v>
      </c>
      <c r="N91" s="238">
        <v>0</v>
      </c>
      <c r="O91" s="239">
        <f t="shared" si="23"/>
        <v>-262259.26473230688</v>
      </c>
      <c r="P91" s="240">
        <f t="shared" si="21"/>
        <v>71678047.639107808</v>
      </c>
      <c r="Q91" s="233">
        <f t="shared" si="25"/>
        <v>73261721.570986778</v>
      </c>
      <c r="R91" s="251"/>
      <c r="S91" s="175"/>
      <c r="T91" s="224"/>
      <c r="U91" s="175"/>
      <c r="V91" s="224"/>
      <c r="W91" s="232"/>
      <c r="X91" s="232"/>
    </row>
    <row r="92" spans="1:24" outlineLevel="1">
      <c r="A92" s="234">
        <v>42185</v>
      </c>
      <c r="B92" s="235">
        <f t="shared" si="17"/>
        <v>0</v>
      </c>
      <c r="C92" s="236">
        <v>220266.10387058469</v>
      </c>
      <c r="D92" s="237">
        <v>-502860</v>
      </c>
      <c r="E92" s="238"/>
      <c r="F92" s="239">
        <f t="shared" si="11"/>
        <v>0</v>
      </c>
      <c r="G92" s="240">
        <f t="shared" si="18"/>
        <v>0</v>
      </c>
      <c r="H92" s="238">
        <f t="shared" si="22"/>
        <v>220266.10387058469</v>
      </c>
      <c r="I92" s="239">
        <f t="shared" si="16"/>
        <v>-220266.10387058469</v>
      </c>
      <c r="J92" s="240">
        <f t="shared" si="19"/>
        <v>0</v>
      </c>
      <c r="K92" s="238"/>
      <c r="L92" s="239">
        <f t="shared" si="24"/>
        <v>-11840.684247822501</v>
      </c>
      <c r="M92" s="240">
        <f t="shared" si="20"/>
        <v>4406331.4139619842</v>
      </c>
      <c r="N92" s="238">
        <v>0</v>
      </c>
      <c r="O92" s="239">
        <f t="shared" si="23"/>
        <v>-270753.21188159281</v>
      </c>
      <c r="P92" s="240">
        <f t="shared" si="21"/>
        <v>71407294.427226216</v>
      </c>
      <c r="Q92" s="233">
        <f t="shared" si="25"/>
        <v>72999251.131819949</v>
      </c>
      <c r="R92" s="251"/>
      <c r="S92" s="175"/>
      <c r="T92" s="224"/>
      <c r="U92" s="175"/>
      <c r="V92" s="224"/>
      <c r="W92" s="232"/>
      <c r="X92" s="232"/>
    </row>
    <row r="93" spans="1:24" outlineLevel="1">
      <c r="A93" s="234">
        <v>42216</v>
      </c>
      <c r="B93" s="235">
        <f t="shared" si="17"/>
        <v>0</v>
      </c>
      <c r="C93" s="236">
        <v>228122.49965891862</v>
      </c>
      <c r="D93" s="237">
        <v>-502860</v>
      </c>
      <c r="E93" s="238"/>
      <c r="F93" s="239">
        <f t="shared" si="11"/>
        <v>0</v>
      </c>
      <c r="G93" s="240">
        <f t="shared" si="18"/>
        <v>0</v>
      </c>
      <c r="H93" s="238">
        <f t="shared" si="22"/>
        <v>228122.49965891862</v>
      </c>
      <c r="I93" s="239">
        <f t="shared" si="16"/>
        <v>-228122.49965891862</v>
      </c>
      <c r="J93" s="240">
        <f t="shared" si="19"/>
        <v>0</v>
      </c>
      <c r="K93" s="238"/>
      <c r="L93" s="239">
        <f t="shared" si="24"/>
        <v>-11511.501264291312</v>
      </c>
      <c r="M93" s="240">
        <f t="shared" si="20"/>
        <v>4394819.9126976933</v>
      </c>
      <c r="N93" s="238">
        <v>0</v>
      </c>
      <c r="O93" s="239">
        <f t="shared" si="23"/>
        <v>-263225.99907679006</v>
      </c>
      <c r="P93" s="240">
        <f t="shared" si="21"/>
        <v>71144068.428149432</v>
      </c>
      <c r="Q93" s="233">
        <f t="shared" si="25"/>
        <v>72736000.72883983</v>
      </c>
      <c r="R93" s="251"/>
      <c r="S93" s="175"/>
      <c r="T93" s="224"/>
      <c r="U93" s="175"/>
      <c r="V93" s="224"/>
      <c r="W93" s="232"/>
      <c r="X93" s="232"/>
    </row>
    <row r="94" spans="1:24" outlineLevel="1">
      <c r="A94" s="234">
        <v>42247</v>
      </c>
      <c r="B94" s="235">
        <f t="shared" si="17"/>
        <v>0</v>
      </c>
      <c r="C94" s="236">
        <v>226599.29538795972</v>
      </c>
      <c r="D94" s="237">
        <v>-502860</v>
      </c>
      <c r="E94" s="238"/>
      <c r="F94" s="239">
        <f t="shared" si="11"/>
        <v>0</v>
      </c>
      <c r="G94" s="240">
        <f t="shared" si="18"/>
        <v>0</v>
      </c>
      <c r="H94" s="238">
        <f t="shared" si="22"/>
        <v>226599.29538795972</v>
      </c>
      <c r="I94" s="239">
        <f t="shared" si="16"/>
        <v>-226599.29538795972</v>
      </c>
      <c r="J94" s="240">
        <f t="shared" si="19"/>
        <v>0</v>
      </c>
      <c r="K94" s="238"/>
      <c r="L94" s="239">
        <f t="shared" si="24"/>
        <v>-11575.323523244489</v>
      </c>
      <c r="M94" s="240">
        <f t="shared" si="20"/>
        <v>4383244.5891744485</v>
      </c>
      <c r="N94" s="238">
        <v>0</v>
      </c>
      <c r="O94" s="239">
        <f t="shared" si="23"/>
        <v>-264685.38108879578</v>
      </c>
      <c r="P94" s="240">
        <f t="shared" si="21"/>
        <v>70879383.047060639</v>
      </c>
      <c r="Q94" s="233">
        <f t="shared" si="25"/>
        <v>72471954.124631569</v>
      </c>
      <c r="R94" s="251"/>
      <c r="S94" s="175"/>
      <c r="T94" s="224"/>
      <c r="U94" s="175"/>
      <c r="V94" s="224"/>
      <c r="W94" s="232"/>
      <c r="X94" s="232"/>
    </row>
    <row r="95" spans="1:24" outlineLevel="1">
      <c r="A95" s="234">
        <v>42277</v>
      </c>
      <c r="B95" s="235">
        <f t="shared" si="17"/>
        <v>0</v>
      </c>
      <c r="C95" s="236">
        <v>217815.57204871048</v>
      </c>
      <c r="D95" s="237">
        <v>-502860</v>
      </c>
      <c r="E95" s="238"/>
      <c r="F95" s="239">
        <f t="shared" si="11"/>
        <v>0</v>
      </c>
      <c r="G95" s="240">
        <f t="shared" si="18"/>
        <v>0</v>
      </c>
      <c r="H95" s="238">
        <f t="shared" si="22"/>
        <v>217815.57204871048</v>
      </c>
      <c r="I95" s="239">
        <f t="shared" si="16"/>
        <v>-217815.57204871048</v>
      </c>
      <c r="J95" s="240">
        <f t="shared" si="19"/>
        <v>0</v>
      </c>
      <c r="K95" s="238"/>
      <c r="L95" s="239">
        <f t="shared" si="24"/>
        <v>-11943.361531159031</v>
      </c>
      <c r="M95" s="240">
        <f t="shared" si="20"/>
        <v>4371301.2276432896</v>
      </c>
      <c r="N95" s="238">
        <v>0</v>
      </c>
      <c r="O95" s="239">
        <f t="shared" si="23"/>
        <v>-273101.06642013049</v>
      </c>
      <c r="P95" s="240">
        <f t="shared" si="21"/>
        <v>70606281.980640501</v>
      </c>
      <c r="Q95" s="233">
        <f t="shared" si="25"/>
        <v>72207124.161150381</v>
      </c>
      <c r="R95" s="251"/>
      <c r="S95" s="175"/>
      <c r="T95" s="224"/>
      <c r="U95" s="175"/>
      <c r="V95" s="224"/>
      <c r="W95" s="232"/>
      <c r="X95" s="232"/>
    </row>
    <row r="96" spans="1:24" outlineLevel="1">
      <c r="A96" s="234">
        <v>42308</v>
      </c>
      <c r="B96" s="235">
        <f t="shared" si="17"/>
        <v>0</v>
      </c>
      <c r="C96" s="236">
        <v>225590.05780801829</v>
      </c>
      <c r="D96" s="237">
        <v>-502860</v>
      </c>
      <c r="E96" s="238"/>
      <c r="F96" s="239">
        <f t="shared" si="11"/>
        <v>0</v>
      </c>
      <c r="G96" s="240">
        <f t="shared" si="18"/>
        <v>0</v>
      </c>
      <c r="H96" s="238">
        <f t="shared" si="22"/>
        <v>225590.05780801829</v>
      </c>
      <c r="I96" s="239">
        <f t="shared" si="16"/>
        <v>-225590.05780801829</v>
      </c>
      <c r="J96" s="240">
        <f t="shared" si="19"/>
        <v>0</v>
      </c>
      <c r="K96" s="238"/>
      <c r="L96" s="239">
        <f t="shared" si="24"/>
        <v>-11617.610577844034</v>
      </c>
      <c r="M96" s="240">
        <f t="shared" si="20"/>
        <v>4359683.6170654455</v>
      </c>
      <c r="N96" s="238">
        <v>0</v>
      </c>
      <c r="O96" s="239">
        <f t="shared" si="23"/>
        <v>-265652.33161413769</v>
      </c>
      <c r="P96" s="240">
        <f t="shared" si="21"/>
        <v>70340629.649026364</v>
      </c>
      <c r="Q96" s="233">
        <f t="shared" si="25"/>
        <v>71941507.259657264</v>
      </c>
      <c r="R96" s="251"/>
      <c r="S96" s="175"/>
      <c r="T96" s="224"/>
      <c r="U96" s="175"/>
      <c r="V96" s="224"/>
      <c r="W96" s="232"/>
      <c r="X96" s="232"/>
    </row>
    <row r="97" spans="1:24" outlineLevel="1">
      <c r="A97" s="234">
        <v>42338</v>
      </c>
      <c r="B97" s="235">
        <f t="shared" si="17"/>
        <v>0</v>
      </c>
      <c r="C97" s="236">
        <v>216828.92386220064</v>
      </c>
      <c r="D97" s="237">
        <v>-506260</v>
      </c>
      <c r="E97" s="238"/>
      <c r="F97" s="239">
        <f t="shared" si="11"/>
        <v>0</v>
      </c>
      <c r="G97" s="240">
        <f t="shared" si="18"/>
        <v>0</v>
      </c>
      <c r="H97" s="238">
        <f t="shared" si="22"/>
        <v>216828.92386220064</v>
      </c>
      <c r="I97" s="239">
        <f t="shared" si="16"/>
        <v>-216828.92386220064</v>
      </c>
      <c r="J97" s="240">
        <f t="shared" si="19"/>
        <v>0</v>
      </c>
      <c r="K97" s="238"/>
      <c r="L97" s="239">
        <f t="shared" si="24"/>
        <v>-12127.162090173793</v>
      </c>
      <c r="M97" s="240">
        <f t="shared" si="20"/>
        <v>4347556.4549752716</v>
      </c>
      <c r="N97" s="238">
        <v>0</v>
      </c>
      <c r="O97" s="239">
        <f t="shared" si="23"/>
        <v>-277303.91404762556</v>
      </c>
      <c r="P97" s="240">
        <f>P96+N97+O97</f>
        <v>70063325.734978735</v>
      </c>
      <c r="Q97" s="233">
        <f t="shared" si="25"/>
        <v>71674963.828145638</v>
      </c>
      <c r="R97" s="251"/>
      <c r="S97" s="175"/>
      <c r="T97" s="224"/>
      <c r="U97" s="175"/>
      <c r="V97" s="224"/>
      <c r="W97" s="232"/>
      <c r="X97" s="232"/>
    </row>
    <row r="98" spans="1:24" outlineLevel="1">
      <c r="A98" s="234">
        <v>42369</v>
      </c>
      <c r="B98" s="235">
        <f t="shared" si="17"/>
        <v>0</v>
      </c>
      <c r="C98" s="236">
        <v>222523.05150719636</v>
      </c>
      <c r="D98" s="237">
        <v>-506260</v>
      </c>
      <c r="E98" s="238"/>
      <c r="F98" s="239">
        <f t="shared" si="11"/>
        <v>0</v>
      </c>
      <c r="G98" s="240">
        <f t="shared" si="18"/>
        <v>0</v>
      </c>
      <c r="H98" s="238">
        <f t="shared" si="22"/>
        <v>222523.05150719636</v>
      </c>
      <c r="I98" s="239">
        <f t="shared" si="16"/>
        <v>-222523.05150719636</v>
      </c>
      <c r="J98" s="240">
        <f t="shared" si="19"/>
        <v>0</v>
      </c>
      <c r="K98" s="238"/>
      <c r="L98" s="239">
        <f t="shared" si="24"/>
        <v>-11888.578141848471</v>
      </c>
      <c r="M98" s="240">
        <f t="shared" si="20"/>
        <v>4335667.876833423</v>
      </c>
      <c r="N98" s="238">
        <v>0</v>
      </c>
      <c r="O98" s="239">
        <f t="shared" si="23"/>
        <v>-271848.37035095511</v>
      </c>
      <c r="P98" s="240">
        <f t="shared" si="21"/>
        <v>69791477.364627779</v>
      </c>
      <c r="Q98" s="233">
        <f t="shared" si="25"/>
        <v>71407357.313502476</v>
      </c>
      <c r="R98" s="251"/>
      <c r="S98" s="175"/>
      <c r="T98" s="224"/>
      <c r="U98" s="175"/>
      <c r="V98" s="224"/>
      <c r="W98" s="232"/>
      <c r="X98" s="232"/>
    </row>
    <row r="99" spans="1:24" outlineLevel="1">
      <c r="A99" s="234">
        <v>42400</v>
      </c>
      <c r="B99" s="235">
        <f t="shared" si="17"/>
        <v>0</v>
      </c>
      <c r="C99" s="236">
        <v>223003.71242804962</v>
      </c>
      <c r="D99" s="237">
        <v>-506260</v>
      </c>
      <c r="E99" s="238"/>
      <c r="F99" s="239">
        <f t="shared" si="11"/>
        <v>0</v>
      </c>
      <c r="G99" s="240">
        <f t="shared" si="18"/>
        <v>0</v>
      </c>
      <c r="H99" s="238">
        <f t="shared" si="22"/>
        <v>223003.71242804962</v>
      </c>
      <c r="I99" s="239">
        <f t="shared" si="16"/>
        <v>-223003.71242804962</v>
      </c>
      <c r="J99" s="240">
        <f t="shared" si="19"/>
        <v>0</v>
      </c>
      <c r="K99" s="238"/>
      <c r="L99" s="239">
        <f t="shared" si="24"/>
        <v>-11868.43844926472</v>
      </c>
      <c r="M99" s="240">
        <f t="shared" si="20"/>
        <v>4323799.4383841585</v>
      </c>
      <c r="N99" s="238">
        <v>0</v>
      </c>
      <c r="O99" s="239">
        <f t="shared" si="23"/>
        <v>-271387.84912268561</v>
      </c>
      <c r="P99" s="240">
        <f t="shared" si="21"/>
        <v>69520089.51550509</v>
      </c>
      <c r="Q99" s="233">
        <f t="shared" si="25"/>
        <v>71138670.308180809</v>
      </c>
      <c r="R99" s="251"/>
      <c r="S99" s="175"/>
      <c r="T99" s="224"/>
      <c r="U99" s="175"/>
      <c r="V99" s="224"/>
      <c r="W99" s="232"/>
      <c r="X99" s="232"/>
    </row>
    <row r="100" spans="1:24" outlineLevel="1">
      <c r="A100" s="216">
        <v>42429</v>
      </c>
      <c r="B100" s="232">
        <f t="shared" si="17"/>
        <v>0</v>
      </c>
      <c r="C100" s="225">
        <v>207181.80867908135</v>
      </c>
      <c r="D100" s="226">
        <v>-506260</v>
      </c>
      <c r="E100" s="227"/>
      <c r="F100" s="228">
        <f t="shared" si="11"/>
        <v>0</v>
      </c>
      <c r="G100" s="229">
        <f t="shared" si="18"/>
        <v>0</v>
      </c>
      <c r="H100" s="227">
        <f t="shared" si="22"/>
        <v>207181.80867908135</v>
      </c>
      <c r="I100" s="228">
        <f t="shared" si="16"/>
        <v>-207181.80867908135</v>
      </c>
      <c r="J100" s="229">
        <f t="shared" si="19"/>
        <v>0</v>
      </c>
      <c r="K100" s="227"/>
      <c r="L100" s="228">
        <f t="shared" si="24"/>
        <v>-12531.376216346491</v>
      </c>
      <c r="M100" s="229">
        <f t="shared" si="20"/>
        <v>4311268.0621678121</v>
      </c>
      <c r="N100" s="227">
        <v>0</v>
      </c>
      <c r="O100" s="228">
        <f t="shared" si="23"/>
        <v>-286546.8151045721</v>
      </c>
      <c r="P100" s="229">
        <f>P99+N100+O100</f>
        <v>69233542.700400516</v>
      </c>
      <c r="Q100" s="233">
        <f>(P100+P88+SUM(P89:P99)*2)/24</f>
        <v>70869222.958871022</v>
      </c>
      <c r="R100" s="231"/>
      <c r="S100" s="183"/>
      <c r="T100" s="232"/>
      <c r="V100" s="232"/>
      <c r="W100" s="232"/>
      <c r="X100" s="232"/>
    </row>
    <row r="101" spans="1:24" outlineLevel="1">
      <c r="A101" s="216">
        <v>42460</v>
      </c>
      <c r="B101" s="232">
        <f t="shared" si="17"/>
        <v>0</v>
      </c>
      <c r="C101" s="225">
        <v>219936.70612722772</v>
      </c>
      <c r="D101" s="226">
        <v>-506260</v>
      </c>
      <c r="E101" s="227"/>
      <c r="F101" s="228">
        <f t="shared" si="11"/>
        <v>0</v>
      </c>
      <c r="G101" s="229">
        <f t="shared" si="18"/>
        <v>0</v>
      </c>
      <c r="H101" s="227">
        <f t="shared" si="22"/>
        <v>219936.70612722772</v>
      </c>
      <c r="I101" s="228">
        <f t="shared" si="16"/>
        <v>-219936.70612722772</v>
      </c>
      <c r="J101" s="229">
        <f t="shared" si="19"/>
        <v>0</v>
      </c>
      <c r="K101" s="227"/>
      <c r="L101" s="228">
        <f t="shared" si="24"/>
        <v>-11996.946013269157</v>
      </c>
      <c r="M101" s="229">
        <f t="shared" si="20"/>
        <v>4299271.1161545431</v>
      </c>
      <c r="N101" s="227">
        <v>0</v>
      </c>
      <c r="O101" s="228">
        <f t="shared" si="23"/>
        <v>-274326.34785950306</v>
      </c>
      <c r="P101" s="229">
        <f t="shared" si="21"/>
        <v>68959216.352541015</v>
      </c>
      <c r="Q101" s="233">
        <f t="shared" si="25"/>
        <v>70599014.443293467</v>
      </c>
      <c r="R101" s="231"/>
      <c r="S101" s="183"/>
      <c r="T101" s="232"/>
      <c r="V101" s="232"/>
      <c r="W101" s="232"/>
      <c r="X101" s="232"/>
    </row>
    <row r="102" spans="1:24" outlineLevel="1">
      <c r="A102" s="216">
        <v>42490</v>
      </c>
      <c r="B102" s="232">
        <f t="shared" si="17"/>
        <v>0</v>
      </c>
      <c r="C102" s="225">
        <v>213263.68706885146</v>
      </c>
      <c r="D102" s="226">
        <v>-506260</v>
      </c>
      <c r="E102" s="227"/>
      <c r="F102" s="228">
        <f t="shared" si="11"/>
        <v>0</v>
      </c>
      <c r="G102" s="229">
        <f t="shared" si="18"/>
        <v>0</v>
      </c>
      <c r="H102" s="227">
        <f t="shared" si="22"/>
        <v>213263.68706885146</v>
      </c>
      <c r="I102" s="228">
        <f t="shared" si="16"/>
        <v>-213263.68706885146</v>
      </c>
      <c r="J102" s="229">
        <f t="shared" si="19"/>
        <v>0</v>
      </c>
      <c r="K102" s="227"/>
      <c r="L102" s="228">
        <f t="shared" si="24"/>
        <v>-12276.545511815126</v>
      </c>
      <c r="M102" s="229">
        <f t="shared" si="20"/>
        <v>4286994.5706427284</v>
      </c>
      <c r="N102" s="227">
        <v>0</v>
      </c>
      <c r="O102" s="228">
        <f t="shared" si="23"/>
        <v>-280719.76741933345</v>
      </c>
      <c r="P102" s="229">
        <f t="shared" si="21"/>
        <v>68678496.585121676</v>
      </c>
      <c r="Q102" s="233">
        <f t="shared" si="25"/>
        <v>70327729.881978735</v>
      </c>
      <c r="R102" s="231"/>
      <c r="S102" s="183"/>
      <c r="T102" s="232"/>
      <c r="V102" s="232"/>
      <c r="W102" s="232"/>
      <c r="X102" s="232"/>
    </row>
    <row r="103" spans="1:24" outlineLevel="1">
      <c r="A103" s="216">
        <v>42521</v>
      </c>
      <c r="B103" s="232">
        <f t="shared" si="17"/>
        <v>0</v>
      </c>
      <c r="C103" s="225">
        <v>218838.97348740225</v>
      </c>
      <c r="D103" s="226">
        <v>-506260</v>
      </c>
      <c r="E103" s="227"/>
      <c r="F103" s="228">
        <f t="shared" si="11"/>
        <v>0</v>
      </c>
      <c r="G103" s="229">
        <f t="shared" si="18"/>
        <v>0</v>
      </c>
      <c r="H103" s="227">
        <f t="shared" si="22"/>
        <v>218838.97348740225</v>
      </c>
      <c r="I103" s="228">
        <f t="shared" si="16"/>
        <v>-218838.97348740225</v>
      </c>
      <c r="J103" s="229">
        <f t="shared" si="19"/>
        <v>0</v>
      </c>
      <c r="K103" s="227"/>
      <c r="L103" s="228">
        <f t="shared" si="24"/>
        <v>-12042.941010877845</v>
      </c>
      <c r="M103" s="229">
        <f t="shared" si="20"/>
        <v>4274951.6296318509</v>
      </c>
      <c r="N103" s="227">
        <v>0</v>
      </c>
      <c r="O103" s="228">
        <f t="shared" si="23"/>
        <v>-275378.08550171991</v>
      </c>
      <c r="P103" s="229">
        <f t="shared" si="21"/>
        <v>68403118.499619961</v>
      </c>
      <c r="Q103" s="233">
        <f t="shared" si="25"/>
        <v>70055365.737886801</v>
      </c>
      <c r="R103" s="231"/>
      <c r="S103" s="183"/>
      <c r="T103" s="232"/>
      <c r="V103" s="232"/>
      <c r="W103" s="232"/>
      <c r="X103" s="232"/>
    </row>
    <row r="104" spans="1:24" outlineLevel="1">
      <c r="A104" s="216">
        <v>42551</v>
      </c>
      <c r="B104" s="232">
        <f t="shared" si="17"/>
        <v>0</v>
      </c>
      <c r="C104" s="225">
        <v>210295.61645515283</v>
      </c>
      <c r="D104" s="226">
        <v>-506260</v>
      </c>
      <c r="E104" s="227"/>
      <c r="F104" s="228">
        <f t="shared" si="11"/>
        <v>0</v>
      </c>
      <c r="G104" s="229">
        <f t="shared" si="18"/>
        <v>0</v>
      </c>
      <c r="H104" s="227">
        <f t="shared" si="22"/>
        <v>210295.61645515283</v>
      </c>
      <c r="I104" s="228">
        <f t="shared" si="16"/>
        <v>-210295.61645515283</v>
      </c>
      <c r="J104" s="229">
        <f t="shared" si="19"/>
        <v>0</v>
      </c>
      <c r="K104" s="227"/>
      <c r="L104" s="228">
        <f t="shared" si="24"/>
        <v>-12400.907670529095</v>
      </c>
      <c r="M104" s="229">
        <f t="shared" si="20"/>
        <v>4262550.7219613213</v>
      </c>
      <c r="N104" s="227">
        <v>0</v>
      </c>
      <c r="O104" s="228">
        <f t="shared" si="23"/>
        <v>-283563.47587431804</v>
      </c>
      <c r="P104" s="229">
        <f t="shared" si="21"/>
        <v>68119555.023745641</v>
      </c>
      <c r="Q104" s="233">
        <f t="shared" si="25"/>
        <v>69781921.215263128</v>
      </c>
      <c r="R104" s="231"/>
      <c r="S104" s="183"/>
      <c r="T104" s="232"/>
      <c r="V104" s="232"/>
      <c r="W104" s="232"/>
      <c r="X104" s="232"/>
    </row>
    <row r="105" spans="1:24" outlineLevel="1">
      <c r="A105" s="216">
        <v>42582</v>
      </c>
      <c r="B105" s="232">
        <f t="shared" si="17"/>
        <v>0</v>
      </c>
      <c r="C105" s="225">
        <v>217717.84436750627</v>
      </c>
      <c r="D105" s="226">
        <v>-506260</v>
      </c>
      <c r="E105" s="227"/>
      <c r="F105" s="228">
        <f t="shared" si="11"/>
        <v>0</v>
      </c>
      <c r="G105" s="229">
        <f t="shared" si="18"/>
        <v>0</v>
      </c>
      <c r="H105" s="227">
        <f t="shared" si="22"/>
        <v>217717.84436750627</v>
      </c>
      <c r="I105" s="228">
        <f t="shared" si="16"/>
        <v>-217717.84436750627</v>
      </c>
      <c r="J105" s="229">
        <f t="shared" si="19"/>
        <v>0</v>
      </c>
      <c r="K105" s="227"/>
      <c r="L105" s="228">
        <f t="shared" si="24"/>
        <v>-12089.916321001487</v>
      </c>
      <c r="M105" s="229">
        <f t="shared" si="20"/>
        <v>4250460.8056403194</v>
      </c>
      <c r="N105" s="227">
        <v>0</v>
      </c>
      <c r="O105" s="228">
        <f t="shared" si="23"/>
        <v>-276452.23931149225</v>
      </c>
      <c r="P105" s="229">
        <f t="shared" si="21"/>
        <v>67843102.784434155</v>
      </c>
      <c r="Q105" s="233">
        <f t="shared" si="25"/>
        <v>69507391.838296637</v>
      </c>
      <c r="R105" s="231"/>
      <c r="S105" s="183"/>
      <c r="T105" s="232"/>
      <c r="V105" s="232"/>
      <c r="W105" s="232"/>
      <c r="X105" s="232"/>
    </row>
    <row r="106" spans="1:24" outlineLevel="1">
      <c r="A106" s="216">
        <v>42613</v>
      </c>
      <c r="B106" s="232">
        <f t="shared" si="17"/>
        <v>0</v>
      </c>
      <c r="C106" s="225">
        <v>216184.34121709532</v>
      </c>
      <c r="D106" s="226">
        <v>-506260</v>
      </c>
      <c r="E106" s="227"/>
      <c r="F106" s="228">
        <f t="shared" si="11"/>
        <v>0</v>
      </c>
      <c r="G106" s="229">
        <f t="shared" si="18"/>
        <v>0</v>
      </c>
      <c r="H106" s="227">
        <f t="shared" si="22"/>
        <v>216184.34121709532</v>
      </c>
      <c r="I106" s="228">
        <f t="shared" si="16"/>
        <v>-216184.34121709532</v>
      </c>
      <c r="J106" s="229">
        <f t="shared" si="19"/>
        <v>0</v>
      </c>
      <c r="K106" s="227"/>
      <c r="L106" s="228">
        <f t="shared" si="24"/>
        <v>-12154.170103003706</v>
      </c>
      <c r="M106" s="229">
        <f t="shared" si="20"/>
        <v>4238306.6355373161</v>
      </c>
      <c r="N106" s="227">
        <v>0</v>
      </c>
      <c r="O106" s="228">
        <f t="shared" si="23"/>
        <v>-277921.48867990094</v>
      </c>
      <c r="P106" s="229">
        <f t="shared" si="21"/>
        <v>67565181.295754254</v>
      </c>
      <c r="Q106" s="233">
        <f t="shared" si="25"/>
        <v>69231759.863504082</v>
      </c>
      <c r="R106" s="231"/>
      <c r="S106" s="183"/>
      <c r="T106" s="232"/>
      <c r="V106" s="232"/>
      <c r="W106" s="232"/>
      <c r="X106" s="232"/>
    </row>
    <row r="107" spans="1:24" outlineLevel="1">
      <c r="A107" s="216">
        <v>42643</v>
      </c>
      <c r="B107" s="232">
        <f t="shared" si="17"/>
        <v>0</v>
      </c>
      <c r="C107" s="225">
        <v>207726.61748388808</v>
      </c>
      <c r="D107" s="226">
        <v>-506260</v>
      </c>
      <c r="E107" s="227"/>
      <c r="F107" s="228">
        <f t="shared" si="11"/>
        <v>0</v>
      </c>
      <c r="G107" s="229">
        <f t="shared" si="18"/>
        <v>0</v>
      </c>
      <c r="H107" s="227">
        <f t="shared" si="22"/>
        <v>207726.61748388808</v>
      </c>
      <c r="I107" s="228">
        <f t="shared" si="16"/>
        <v>-207726.61748388808</v>
      </c>
      <c r="J107" s="229">
        <f t="shared" si="19"/>
        <v>0</v>
      </c>
      <c r="K107" s="227"/>
      <c r="L107" s="228">
        <f t="shared" si="24"/>
        <v>-12508.54872742509</v>
      </c>
      <c r="M107" s="229">
        <f t="shared" si="20"/>
        <v>4225798.0868098913</v>
      </c>
      <c r="N107" s="227">
        <v>0</v>
      </c>
      <c r="O107" s="228">
        <f t="shared" si="23"/>
        <v>-286024.83378868684</v>
      </c>
      <c r="P107" s="229">
        <f t="shared" si="21"/>
        <v>67279156.461965561</v>
      </c>
      <c r="Q107" s="233">
        <f t="shared" si="25"/>
        <v>68955037.893921509</v>
      </c>
      <c r="R107" s="231"/>
      <c r="S107" s="183"/>
      <c r="T107" s="232"/>
      <c r="V107" s="232"/>
      <c r="W107" s="232"/>
      <c r="X107" s="232"/>
    </row>
    <row r="108" spans="1:24" outlineLevel="1">
      <c r="A108" s="216">
        <v>42674</v>
      </c>
      <c r="B108" s="232">
        <f t="shared" si="17"/>
        <v>0</v>
      </c>
      <c r="C108" s="225">
        <v>215060.88129738177</v>
      </c>
      <c r="D108" s="226">
        <v>-506260</v>
      </c>
      <c r="E108" s="227"/>
      <c r="F108" s="228">
        <f t="shared" si="11"/>
        <v>0</v>
      </c>
      <c r="G108" s="229">
        <f t="shared" si="18"/>
        <v>0</v>
      </c>
      <c r="H108" s="227">
        <f t="shared" si="22"/>
        <v>215060.88129738177</v>
      </c>
      <c r="I108" s="228">
        <f t="shared" si="16"/>
        <v>-215060.88129738177</v>
      </c>
      <c r="J108" s="229">
        <f t="shared" si="19"/>
        <v>0</v>
      </c>
      <c r="K108" s="227"/>
      <c r="L108" s="228">
        <f t="shared" si="24"/>
        <v>-12201.243073639704</v>
      </c>
      <c r="M108" s="229">
        <f t="shared" si="20"/>
        <v>4213596.8437362518</v>
      </c>
      <c r="N108" s="227">
        <v>0</v>
      </c>
      <c r="O108" s="228">
        <f t="shared" si="23"/>
        <v>-278997.87562897854</v>
      </c>
      <c r="P108" s="229">
        <f t="shared" si="21"/>
        <v>67000158.586336583</v>
      </c>
      <c r="Q108" s="233">
        <f t="shared" si="25"/>
        <v>68677221.369697988</v>
      </c>
      <c r="R108" s="231"/>
      <c r="S108" s="183"/>
      <c r="T108" s="232"/>
      <c r="V108" s="232"/>
      <c r="W108" s="232"/>
      <c r="X108" s="232"/>
    </row>
    <row r="109" spans="1:24" outlineLevel="1">
      <c r="A109" s="216">
        <v>42704</v>
      </c>
      <c r="B109" s="232">
        <f t="shared" si="17"/>
        <v>0</v>
      </c>
      <c r="C109" s="225">
        <v>206639.39820674597</v>
      </c>
      <c r="D109" s="226">
        <v>-506260</v>
      </c>
      <c r="E109" s="227"/>
      <c r="F109" s="228">
        <f t="shared" si="11"/>
        <v>0</v>
      </c>
      <c r="G109" s="229">
        <f t="shared" si="18"/>
        <v>0</v>
      </c>
      <c r="H109" s="227">
        <f t="shared" si="22"/>
        <v>206639.39820674597</v>
      </c>
      <c r="I109" s="228">
        <f t="shared" si="16"/>
        <v>-206639.39820674597</v>
      </c>
      <c r="J109" s="229">
        <f t="shared" si="19"/>
        <v>0</v>
      </c>
      <c r="K109" s="227"/>
      <c r="L109" s="228">
        <f t="shared" si="24"/>
        <v>-12554.103215137344</v>
      </c>
      <c r="M109" s="229">
        <f t="shared" si="20"/>
        <v>4201042.7405211143</v>
      </c>
      <c r="N109" s="227">
        <v>0</v>
      </c>
      <c r="O109" s="228">
        <f t="shared" si="23"/>
        <v>-287066.49857811665</v>
      </c>
      <c r="P109" s="229">
        <f t="shared" si="21"/>
        <v>66713092.087758467</v>
      </c>
      <c r="Q109" s="233">
        <f t="shared" si="25"/>
        <v>68398442.00678508</v>
      </c>
      <c r="R109" s="231"/>
      <c r="S109" s="183"/>
      <c r="T109" s="232"/>
      <c r="V109" s="232"/>
      <c r="W109" s="232"/>
      <c r="X109" s="232"/>
    </row>
    <row r="110" spans="1:24" ht="12.75" customHeight="1" outlineLevel="1">
      <c r="A110" s="216">
        <v>42735</v>
      </c>
      <c r="B110" s="232">
        <f t="shared" si="17"/>
        <v>0</v>
      </c>
      <c r="C110" s="225">
        <v>211993.87499655987</v>
      </c>
      <c r="D110" s="226">
        <v>-506260</v>
      </c>
      <c r="E110" s="227"/>
      <c r="F110" s="228">
        <f t="shared" si="11"/>
        <v>0</v>
      </c>
      <c r="G110" s="229">
        <f t="shared" si="18"/>
        <v>0</v>
      </c>
      <c r="H110" s="227">
        <f t="shared" si="22"/>
        <v>211993.87499655987</v>
      </c>
      <c r="I110" s="228">
        <f t="shared" si="16"/>
        <v>-211993.87499655987</v>
      </c>
      <c r="J110" s="229">
        <f t="shared" si="19"/>
        <v>0</v>
      </c>
      <c r="K110" s="227"/>
      <c r="L110" s="228">
        <f t="shared" si="24"/>
        <v>-12329.750637644142</v>
      </c>
      <c r="M110" s="229">
        <f t="shared" si="20"/>
        <v>4188712.9898834703</v>
      </c>
      <c r="N110" s="227">
        <v>0</v>
      </c>
      <c r="O110" s="228">
        <f t="shared" si="23"/>
        <v>-281936.37436579599</v>
      </c>
      <c r="P110" s="229">
        <f t="shared" si="21"/>
        <v>66431155.713392667</v>
      </c>
      <c r="Q110" s="233">
        <f t="shared" si="25"/>
        <v>68118835.536016092</v>
      </c>
      <c r="R110" s="231"/>
      <c r="S110" s="183"/>
      <c r="T110" s="232"/>
      <c r="V110" s="232"/>
      <c r="W110" s="232"/>
      <c r="X110" s="232"/>
    </row>
    <row r="111" spans="1:24" ht="12.75" customHeight="1" outlineLevel="1">
      <c r="A111" s="216">
        <v>42766</v>
      </c>
      <c r="B111" s="232">
        <f t="shared" si="17"/>
        <v>0</v>
      </c>
      <c r="C111" s="225">
        <v>212379.88352458255</v>
      </c>
      <c r="D111" s="226">
        <v>-506260</v>
      </c>
      <c r="E111" s="227"/>
      <c r="F111" s="228">
        <f t="shared" si="11"/>
        <v>0</v>
      </c>
      <c r="G111" s="229">
        <f t="shared" si="18"/>
        <v>0</v>
      </c>
      <c r="H111" s="227">
        <f t="shared" si="22"/>
        <v>212379.88352458255</v>
      </c>
      <c r="I111" s="228">
        <f t="shared" si="16"/>
        <v>-212379.88352458255</v>
      </c>
      <c r="J111" s="229">
        <f t="shared" si="19"/>
        <v>0</v>
      </c>
      <c r="K111" s="227"/>
      <c r="L111" s="228">
        <f t="shared" si="24"/>
        <v>-12313.576880319992</v>
      </c>
      <c r="M111" s="229">
        <f t="shared" si="20"/>
        <v>4176399.4130031504</v>
      </c>
      <c r="N111" s="227">
        <v>0</v>
      </c>
      <c r="O111" s="228">
        <f t="shared" si="23"/>
        <v>-281566.53959509742</v>
      </c>
      <c r="P111" s="229">
        <f t="shared" si="21"/>
        <v>66149589.17379757</v>
      </c>
      <c r="Q111" s="233">
        <f t="shared" si="25"/>
        <v>67838384.61964348</v>
      </c>
      <c r="R111" s="231"/>
      <c r="S111" s="183"/>
      <c r="T111" s="232"/>
      <c r="V111" s="232"/>
      <c r="W111" s="232"/>
      <c r="X111" s="232"/>
    </row>
    <row r="112" spans="1:24" ht="12.75" customHeight="1" outlineLevel="1">
      <c r="A112" s="216">
        <v>42794</v>
      </c>
      <c r="B112" s="232">
        <f t="shared" si="17"/>
        <v>0</v>
      </c>
      <c r="C112" s="225">
        <v>190441.89195086466</v>
      </c>
      <c r="D112" s="226">
        <v>-506260</v>
      </c>
      <c r="E112" s="227"/>
      <c r="F112" s="228">
        <f t="shared" si="11"/>
        <v>0</v>
      </c>
      <c r="G112" s="229">
        <f t="shared" si="18"/>
        <v>0</v>
      </c>
      <c r="H112" s="227">
        <f t="shared" si="22"/>
        <v>190441.89195086466</v>
      </c>
      <c r="I112" s="228">
        <f t="shared" si="16"/>
        <v>-190441.89195086466</v>
      </c>
      <c r="J112" s="229">
        <f t="shared" si="19"/>
        <v>0</v>
      </c>
      <c r="K112" s="227"/>
      <c r="L112" s="228">
        <f t="shared" si="24"/>
        <v>-13232.778727258768</v>
      </c>
      <c r="M112" s="229">
        <f t="shared" si="20"/>
        <v>4163166.6342758918</v>
      </c>
      <c r="N112" s="227">
        <v>0</v>
      </c>
      <c r="O112" s="228">
        <f t="shared" si="23"/>
        <v>-302585.32932187652</v>
      </c>
      <c r="P112" s="229">
        <f t="shared" si="21"/>
        <v>65847003.844475694</v>
      </c>
      <c r="Q112" s="233">
        <f t="shared" si="25"/>
        <v>67556841.319742128</v>
      </c>
      <c r="R112" s="231"/>
      <c r="S112" s="183"/>
      <c r="T112" s="232"/>
      <c r="V112" s="232"/>
      <c r="W112" s="232"/>
      <c r="X112" s="232"/>
    </row>
    <row r="113" spans="1:24" ht="12.75" customHeight="1" outlineLevel="1">
      <c r="A113" s="216">
        <v>42825</v>
      </c>
      <c r="B113" s="232">
        <f t="shared" si="17"/>
        <v>0</v>
      </c>
      <c r="C113" s="225">
        <v>209312.87722376062</v>
      </c>
      <c r="D113" s="226">
        <v>-506260</v>
      </c>
      <c r="E113" s="227"/>
      <c r="F113" s="228">
        <f t="shared" si="11"/>
        <v>0</v>
      </c>
      <c r="G113" s="229">
        <f t="shared" si="18"/>
        <v>0</v>
      </c>
      <c r="H113" s="227">
        <f t="shared" si="22"/>
        <v>209312.87722376062</v>
      </c>
      <c r="I113" s="228">
        <f t="shared" si="16"/>
        <v>-209312.87722376062</v>
      </c>
      <c r="J113" s="229">
        <f t="shared" si="19"/>
        <v>0</v>
      </c>
      <c r="K113" s="227"/>
      <c r="L113" s="228">
        <f t="shared" si="24"/>
        <v>-12442.084444324431</v>
      </c>
      <c r="M113" s="229">
        <f t="shared" si="20"/>
        <v>4150724.5498315673</v>
      </c>
      <c r="N113" s="227">
        <v>0</v>
      </c>
      <c r="O113" s="228">
        <f t="shared" si="23"/>
        <v>-284505.03833191498</v>
      </c>
      <c r="P113" s="229">
        <f t="shared" si="21"/>
        <v>65562498.806143776</v>
      </c>
      <c r="Q113" s="233">
        <f t="shared" si="25"/>
        <v>67274205.636312053</v>
      </c>
      <c r="R113" s="231"/>
      <c r="S113" s="183"/>
      <c r="T113" s="232"/>
      <c r="V113" s="232"/>
      <c r="W113" s="232"/>
      <c r="X113" s="232"/>
    </row>
    <row r="114" spans="1:24" ht="12.75" customHeight="1" outlineLevel="1">
      <c r="A114" s="216">
        <v>42855</v>
      </c>
      <c r="B114" s="232">
        <f t="shared" si="17"/>
        <v>0</v>
      </c>
      <c r="C114" s="225">
        <v>202871.20669239946</v>
      </c>
      <c r="D114" s="226">
        <v>-506260</v>
      </c>
      <c r="E114" s="227"/>
      <c r="F114" s="228">
        <f t="shared" si="11"/>
        <v>0</v>
      </c>
      <c r="G114" s="229">
        <f t="shared" si="18"/>
        <v>0</v>
      </c>
      <c r="H114" s="227">
        <f t="shared" si="22"/>
        <v>202871.20669239946</v>
      </c>
      <c r="I114" s="228">
        <f t="shared" si="16"/>
        <v>-202871.20669239946</v>
      </c>
      <c r="J114" s="229">
        <f t="shared" si="19"/>
        <v>0</v>
      </c>
      <c r="K114" s="227"/>
      <c r="L114" s="228">
        <f t="shared" si="24"/>
        <v>-12711.990439588462</v>
      </c>
      <c r="M114" s="229">
        <f t="shared" si="20"/>
        <v>4138012.5593919787</v>
      </c>
      <c r="N114" s="227">
        <v>0</v>
      </c>
      <c r="O114" s="228">
        <v>-340068</v>
      </c>
      <c r="P114" s="229">
        <f t="shared" si="21"/>
        <v>65222430.806143776</v>
      </c>
      <c r="Q114" s="233">
        <f t="shared" si="25"/>
        <v>66988672.99775476</v>
      </c>
      <c r="R114" s="231"/>
      <c r="S114" s="183"/>
      <c r="T114" s="232"/>
      <c r="V114" s="232"/>
      <c r="W114" s="232"/>
      <c r="X114" s="232"/>
    </row>
    <row r="115" spans="1:24" ht="12.75" customHeight="1" outlineLevel="1">
      <c r="A115" s="216">
        <v>42886</v>
      </c>
      <c r="B115" s="232">
        <f t="shared" si="17"/>
        <v>0</v>
      </c>
      <c r="C115" s="225">
        <v>208100.07709840179</v>
      </c>
      <c r="D115" s="226">
        <v>-506260</v>
      </c>
      <c r="E115" s="227"/>
      <c r="F115" s="228">
        <f t="shared" si="11"/>
        <v>0</v>
      </c>
      <c r="G115" s="229">
        <f t="shared" si="18"/>
        <v>0</v>
      </c>
      <c r="H115" s="227">
        <f t="shared" si="22"/>
        <v>208100.07709840179</v>
      </c>
      <c r="I115" s="228">
        <f t="shared" si="16"/>
        <v>-208100.07709840179</v>
      </c>
      <c r="J115" s="229">
        <f t="shared" si="19"/>
        <v>0</v>
      </c>
      <c r="K115" s="227"/>
      <c r="L115" s="228">
        <f t="shared" si="24"/>
        <v>-12492.900769576965</v>
      </c>
      <c r="M115" s="229">
        <f t="shared" si="20"/>
        <v>4125519.6586224018</v>
      </c>
      <c r="N115" s="227">
        <v>0</v>
      </c>
      <c r="O115" s="228">
        <v>-236275</v>
      </c>
      <c r="P115" s="229">
        <f t="shared" si="21"/>
        <v>64986155.806143776</v>
      </c>
      <c r="Q115" s="233">
        <f t="shared" si="25"/>
        <v>66702296.811402507</v>
      </c>
      <c r="R115" s="231"/>
      <c r="S115" s="183"/>
      <c r="T115" s="232"/>
      <c r="V115" s="232"/>
      <c r="W115" s="232"/>
      <c r="X115" s="232"/>
    </row>
    <row r="116" spans="1:24" ht="12.75" customHeight="1" outlineLevel="1">
      <c r="A116" s="216">
        <v>42916</v>
      </c>
      <c r="B116" s="232">
        <f t="shared" si="17"/>
        <v>0</v>
      </c>
      <c r="C116" s="225">
        <v>199903.1360787008</v>
      </c>
      <c r="D116" s="226">
        <v>-506260</v>
      </c>
      <c r="E116" s="227"/>
      <c r="F116" s="228">
        <f t="shared" si="11"/>
        <v>0</v>
      </c>
      <c r="G116" s="229">
        <f t="shared" si="18"/>
        <v>0</v>
      </c>
      <c r="H116" s="227">
        <f t="shared" si="22"/>
        <v>199903.1360787008</v>
      </c>
      <c r="I116" s="228">
        <f t="shared" si="16"/>
        <v>-199903.1360787008</v>
      </c>
      <c r="J116" s="229">
        <f t="shared" si="19"/>
        <v>0</v>
      </c>
      <c r="K116" s="227"/>
      <c r="L116" s="228">
        <f t="shared" si="24"/>
        <v>-12836.352598302437</v>
      </c>
      <c r="M116" s="229">
        <f t="shared" si="20"/>
        <v>4112683.3060240992</v>
      </c>
      <c r="N116" s="227">
        <v>0</v>
      </c>
      <c r="O116" s="228">
        <f t="shared" si="23"/>
        <v>-293520.51132299675</v>
      </c>
      <c r="P116" s="229">
        <f t="shared" si="21"/>
        <v>64692635.294820778</v>
      </c>
      <c r="Q116" s="233">
        <f t="shared" si="25"/>
        <v>66417135.043802448</v>
      </c>
      <c r="R116" s="231"/>
      <c r="S116" s="183"/>
      <c r="T116" s="232"/>
      <c r="V116" s="232"/>
      <c r="W116" s="232"/>
      <c r="X116" s="232"/>
    </row>
    <row r="117" spans="1:24" ht="12.75" customHeight="1" outlineLevel="1">
      <c r="A117" s="216">
        <v>42947</v>
      </c>
      <c r="B117" s="232">
        <f t="shared" si="17"/>
        <v>0</v>
      </c>
      <c r="C117" s="225">
        <v>206883.45962422102</v>
      </c>
      <c r="D117" s="226">
        <v>-506260</v>
      </c>
      <c r="E117" s="227"/>
      <c r="F117" s="228">
        <f t="shared" si="11"/>
        <v>0</v>
      </c>
      <c r="G117" s="229">
        <f t="shared" si="18"/>
        <v>0</v>
      </c>
      <c r="H117" s="227">
        <f t="shared" si="22"/>
        <v>206883.45962422102</v>
      </c>
      <c r="I117" s="228">
        <f t="shared" si="16"/>
        <v>-206883.45962422102</v>
      </c>
      <c r="J117" s="229">
        <f t="shared" si="19"/>
        <v>0</v>
      </c>
      <c r="K117" s="227"/>
      <c r="L117" s="228">
        <f t="shared" si="24"/>
        <v>-12543.87704174514</v>
      </c>
      <c r="M117" s="229">
        <f t="shared" si="20"/>
        <v>4100139.4289823542</v>
      </c>
      <c r="N117" s="227">
        <v>0</v>
      </c>
      <c r="O117" s="228">
        <f t="shared" si="23"/>
        <v>-286832.6633340338</v>
      </c>
      <c r="P117" s="229">
        <f t="shared" si="21"/>
        <v>64405802.631486744</v>
      </c>
      <c r="Q117" s="233">
        <f t="shared" si="25"/>
        <v>66131125.882057779</v>
      </c>
      <c r="R117" s="231"/>
      <c r="S117" s="183"/>
      <c r="T117" s="232"/>
      <c r="V117" s="232"/>
      <c r="W117" s="232"/>
      <c r="X117" s="232"/>
    </row>
    <row r="118" spans="1:24" ht="12.75" customHeight="1" outlineLevel="1">
      <c r="A118" s="216">
        <v>42978</v>
      </c>
      <c r="B118" s="232">
        <f t="shared" si="17"/>
        <v>0</v>
      </c>
      <c r="C118" s="225">
        <v>205349.95647381005</v>
      </c>
      <c r="D118" s="226">
        <v>-506260</v>
      </c>
      <c r="E118" s="227"/>
      <c r="F118" s="228">
        <f t="shared" si="11"/>
        <v>0</v>
      </c>
      <c r="G118" s="229">
        <f t="shared" si="18"/>
        <v>0</v>
      </c>
      <c r="H118" s="227">
        <f t="shared" si="22"/>
        <v>205349.95647381005</v>
      </c>
      <c r="I118" s="228">
        <f t="shared" si="16"/>
        <v>-205349.95647381005</v>
      </c>
      <c r="J118" s="229">
        <f t="shared" si="19"/>
        <v>0</v>
      </c>
      <c r="K118" s="227"/>
      <c r="L118" s="228">
        <f t="shared" si="24"/>
        <v>-12608.13082374736</v>
      </c>
      <c r="M118" s="229">
        <f t="shared" si="20"/>
        <v>4087531.298158607</v>
      </c>
      <c r="N118" s="227">
        <v>0</v>
      </c>
      <c r="O118" s="228">
        <f t="shared" si="23"/>
        <v>-288301.91270244261</v>
      </c>
      <c r="P118" s="229">
        <f t="shared" si="21"/>
        <v>64117500.718784302</v>
      </c>
      <c r="Q118" s="233">
        <f t="shared" si="25"/>
        <v>65844251.684977889</v>
      </c>
      <c r="R118" s="231"/>
      <c r="S118" s="183"/>
      <c r="T118" s="232"/>
      <c r="V118" s="232"/>
      <c r="W118" s="232"/>
      <c r="X118" s="232"/>
    </row>
    <row r="119" spans="1:24" ht="12.75" customHeight="1" outlineLevel="1">
      <c r="A119" s="216">
        <v>43008</v>
      </c>
      <c r="B119" s="232">
        <f t="shared" si="17"/>
        <v>0</v>
      </c>
      <c r="C119" s="225">
        <v>197241.72902264429</v>
      </c>
      <c r="D119" s="226">
        <v>-506260</v>
      </c>
      <c r="E119" s="227"/>
      <c r="F119" s="228">
        <f t="shared" ref="F119:F182" si="26">-MIN(ABS(D119),ABS(G118))</f>
        <v>0</v>
      </c>
      <c r="G119" s="229">
        <f t="shared" si="18"/>
        <v>0</v>
      </c>
      <c r="H119" s="227">
        <f t="shared" si="22"/>
        <v>197241.72902264429</v>
      </c>
      <c r="I119" s="228">
        <f t="shared" si="16"/>
        <v>-197241.72902264429</v>
      </c>
      <c r="J119" s="229">
        <f t="shared" si="19"/>
        <v>0</v>
      </c>
      <c r="K119" s="227"/>
      <c r="L119" s="228">
        <f t="shared" si="24"/>
        <v>-12947.865553951204</v>
      </c>
      <c r="M119" s="229">
        <f t="shared" si="20"/>
        <v>4074583.4326046556</v>
      </c>
      <c r="N119" s="227">
        <v>0</v>
      </c>
      <c r="O119" s="228">
        <f t="shared" si="23"/>
        <v>-296070.40542340447</v>
      </c>
      <c r="P119" s="229">
        <f t="shared" si="21"/>
        <v>63821430.3133609</v>
      </c>
      <c r="Q119" s="233">
        <f t="shared" si="25"/>
        <v>65556526.404745616</v>
      </c>
      <c r="R119" s="231"/>
      <c r="S119" s="183"/>
      <c r="T119" s="232"/>
      <c r="V119" s="232"/>
      <c r="W119" s="232"/>
      <c r="X119" s="232"/>
    </row>
    <row r="120" spans="1:24" ht="12.75" customHeight="1" outlineLevel="1">
      <c r="A120" s="216">
        <v>43039</v>
      </c>
      <c r="B120" s="232">
        <f t="shared" si="17"/>
        <v>0</v>
      </c>
      <c r="C120" s="225">
        <v>204129.32155868353</v>
      </c>
      <c r="D120" s="226">
        <v>-500140</v>
      </c>
      <c r="E120" s="227"/>
      <c r="F120" s="228">
        <f t="shared" si="26"/>
        <v>0</v>
      </c>
      <c r="G120" s="229">
        <f t="shared" si="18"/>
        <v>0</v>
      </c>
      <c r="H120" s="227">
        <f t="shared" si="22"/>
        <v>204129.32155868353</v>
      </c>
      <c r="I120" s="228">
        <f t="shared" si="16"/>
        <v>-204129.32155868353</v>
      </c>
      <c r="J120" s="229">
        <f t="shared" si="19"/>
        <v>0</v>
      </c>
      <c r="K120" s="227"/>
      <c r="L120" s="228">
        <f t="shared" si="24"/>
        <v>-12402.84742669116</v>
      </c>
      <c r="M120" s="229">
        <f t="shared" si="20"/>
        <v>4062180.5851779645</v>
      </c>
      <c r="N120" s="227">
        <v>0</v>
      </c>
      <c r="O120" s="228">
        <v>-289472</v>
      </c>
      <c r="P120" s="229">
        <f t="shared" si="21"/>
        <v>63531958.3133609</v>
      </c>
      <c r="Q120" s="233">
        <f t="shared" si="25"/>
        <v>65267946.13717977</v>
      </c>
      <c r="R120" s="231"/>
      <c r="S120" s="183"/>
      <c r="T120" s="232"/>
      <c r="V120" s="232"/>
      <c r="W120" s="232"/>
      <c r="X120" s="232"/>
    </row>
    <row r="121" spans="1:24" ht="12.75" customHeight="1" outlineLevel="1">
      <c r="A121" s="216">
        <v>43069</v>
      </c>
      <c r="B121" s="232">
        <f t="shared" si="17"/>
        <v>0</v>
      </c>
      <c r="C121" s="225">
        <v>196078.54095459342</v>
      </c>
      <c r="D121" s="226">
        <v>-500140</v>
      </c>
      <c r="E121" s="227"/>
      <c r="F121" s="228">
        <f t="shared" si="26"/>
        <v>0</v>
      </c>
      <c r="G121" s="229">
        <f t="shared" si="18"/>
        <v>0</v>
      </c>
      <c r="H121" s="227">
        <f t="shared" si="22"/>
        <v>196078.54095459342</v>
      </c>
      <c r="I121" s="228">
        <f t="shared" si="16"/>
        <v>-196078.54095459342</v>
      </c>
      <c r="J121" s="229">
        <f t="shared" si="19"/>
        <v>0</v>
      </c>
      <c r="K121" s="227"/>
      <c r="L121" s="228">
        <f t="shared" si="24"/>
        <v>-12740.175134002535</v>
      </c>
      <c r="M121" s="229">
        <f t="shared" si="20"/>
        <v>4049440.4100439618</v>
      </c>
      <c r="N121" s="227">
        <v>0</v>
      </c>
      <c r="O121" s="228">
        <f t="shared" si="23"/>
        <v>-291321.28391140403</v>
      </c>
      <c r="P121" s="229">
        <f t="shared" si="21"/>
        <v>63240637.029449493</v>
      </c>
      <c r="Q121" s="233">
        <f t="shared" si="25"/>
        <v>64978752.165042914</v>
      </c>
      <c r="R121" s="231"/>
      <c r="S121" s="183"/>
      <c r="T121" s="232"/>
      <c r="V121" s="232"/>
      <c r="W121" s="232"/>
      <c r="X121" s="232"/>
    </row>
    <row r="122" spans="1:24" ht="12.75" customHeight="1" outlineLevel="1" thickBot="1">
      <c r="A122" s="216">
        <v>43100</v>
      </c>
      <c r="B122" s="232">
        <f t="shared" si="17"/>
        <v>0</v>
      </c>
      <c r="C122" s="225">
        <v>201099.66308080955</v>
      </c>
      <c r="D122" s="226">
        <v>-500140</v>
      </c>
      <c r="E122" s="227"/>
      <c r="F122" s="228">
        <f t="shared" si="26"/>
        <v>0</v>
      </c>
      <c r="G122" s="229">
        <f t="shared" si="18"/>
        <v>0</v>
      </c>
      <c r="H122" s="227">
        <f t="shared" si="22"/>
        <v>201099.66308080955</v>
      </c>
      <c r="I122" s="228">
        <f t="shared" si="16"/>
        <v>-201099.66308080955</v>
      </c>
      <c r="J122" s="229">
        <f t="shared" si="19"/>
        <v>0</v>
      </c>
      <c r="K122" s="227"/>
      <c r="L122" s="228">
        <f t="shared" si="24"/>
        <v>-12529.79011691408</v>
      </c>
      <c r="M122" s="229">
        <f t="shared" si="20"/>
        <v>4036910.6199270478</v>
      </c>
      <c r="N122" s="227">
        <v>0</v>
      </c>
      <c r="O122" s="228">
        <f t="shared" si="23"/>
        <v>-286510.5468022764</v>
      </c>
      <c r="P122" s="229">
        <f t="shared" si="21"/>
        <v>62954126.482647218</v>
      </c>
      <c r="Q122" s="233">
        <f t="shared" si="25"/>
        <v>64689190.319665641</v>
      </c>
      <c r="R122" s="231"/>
      <c r="S122" s="183"/>
      <c r="T122" s="232"/>
      <c r="V122" s="232"/>
      <c r="W122" s="232"/>
      <c r="X122" s="232"/>
    </row>
    <row r="123" spans="1:24" ht="12.65" customHeight="1">
      <c r="A123" s="216">
        <v>43131</v>
      </c>
      <c r="B123" s="232">
        <f t="shared" si="17"/>
        <v>0</v>
      </c>
      <c r="C123" s="225">
        <v>201406.08033557987</v>
      </c>
      <c r="D123" s="226">
        <v>-500140</v>
      </c>
      <c r="E123" s="227"/>
      <c r="F123" s="228">
        <f t="shared" si="26"/>
        <v>0</v>
      </c>
      <c r="G123" s="229">
        <f t="shared" si="18"/>
        <v>0</v>
      </c>
      <c r="H123" s="227">
        <f t="shared" si="22"/>
        <v>201406.08033557987</v>
      </c>
      <c r="I123" s="228">
        <f t="shared" si="16"/>
        <v>-201406.08033557987</v>
      </c>
      <c r="J123" s="229">
        <f t="shared" si="19"/>
        <v>0</v>
      </c>
      <c r="K123" s="227"/>
      <c r="L123" s="228">
        <f t="shared" si="24"/>
        <v>-12516.951233939204</v>
      </c>
      <c r="M123" s="229">
        <f t="shared" si="20"/>
        <v>4024393.6686931085</v>
      </c>
      <c r="N123" s="227">
        <v>0</v>
      </c>
      <c r="O123" s="252">
        <f t="shared" si="23"/>
        <v>-286216.96843048092</v>
      </c>
      <c r="P123" s="229">
        <f t="shared" si="21"/>
        <v>62667909.514216736</v>
      </c>
      <c r="Q123" s="233">
        <f t="shared" si="25"/>
        <v>64399244.115902044</v>
      </c>
      <c r="R123" s="231"/>
      <c r="S123" s="183"/>
      <c r="T123" s="232"/>
      <c r="V123" s="232"/>
      <c r="W123" s="232"/>
      <c r="X123" s="232"/>
    </row>
    <row r="124" spans="1:24" ht="12.75" customHeight="1">
      <c r="A124" s="216">
        <v>43159</v>
      </c>
      <c r="B124" s="232">
        <f t="shared" si="17"/>
        <v>0</v>
      </c>
      <c r="C124" s="225">
        <v>180546.93647438713</v>
      </c>
      <c r="D124" s="226">
        <v>-500140</v>
      </c>
      <c r="E124" s="227"/>
      <c r="F124" s="228">
        <f t="shared" si="26"/>
        <v>0</v>
      </c>
      <c r="G124" s="229">
        <f t="shared" si="18"/>
        <v>0</v>
      </c>
      <c r="H124" s="227">
        <f t="shared" si="22"/>
        <v>180546.93647438713</v>
      </c>
      <c r="I124" s="228">
        <f t="shared" si="16"/>
        <v>-180546.93647438713</v>
      </c>
      <c r="J124" s="229">
        <f t="shared" si="19"/>
        <v>0</v>
      </c>
      <c r="K124" s="227"/>
      <c r="L124" s="228">
        <f t="shared" si="24"/>
        <v>-13390.94936172318</v>
      </c>
      <c r="M124" s="229">
        <f t="shared" si="20"/>
        <v>4011002.7193313851</v>
      </c>
      <c r="N124" s="227">
        <v>0</v>
      </c>
      <c r="O124" s="253">
        <f t="shared" si="23"/>
        <v>-306202.11416388967</v>
      </c>
      <c r="P124" s="229">
        <f t="shared" si="21"/>
        <v>62361707.400052845</v>
      </c>
      <c r="Q124" s="233">
        <f t="shared" si="25"/>
        <v>64108953.444901891</v>
      </c>
      <c r="R124" s="231"/>
      <c r="S124" s="183"/>
      <c r="T124" s="232"/>
      <c r="V124" s="232"/>
      <c r="W124" s="232"/>
      <c r="X124" s="232"/>
    </row>
    <row r="125" spans="1:24" ht="12.75" customHeight="1">
      <c r="A125" s="216">
        <v>43190</v>
      </c>
      <c r="B125" s="232">
        <f t="shared" si="17"/>
        <v>0</v>
      </c>
      <c r="C125" s="225">
        <v>198376.42185770589</v>
      </c>
      <c r="D125" s="226">
        <v>-500140</v>
      </c>
      <c r="E125" s="227"/>
      <c r="F125" s="228">
        <f t="shared" si="26"/>
        <v>0</v>
      </c>
      <c r="G125" s="229">
        <f t="shared" si="18"/>
        <v>0</v>
      </c>
      <c r="H125" s="227">
        <f t="shared" si="22"/>
        <v>198376.42185770589</v>
      </c>
      <c r="I125" s="228">
        <f t="shared" si="16"/>
        <v>-198376.42185770589</v>
      </c>
      <c r="J125" s="229">
        <f t="shared" si="19"/>
        <v>0</v>
      </c>
      <c r="K125" s="227"/>
      <c r="L125" s="228">
        <f t="shared" si="24"/>
        <v>-12643.893924162121</v>
      </c>
      <c r="M125" s="229">
        <f t="shared" si="20"/>
        <v>3998358.8254072228</v>
      </c>
      <c r="N125" s="227">
        <v>0</v>
      </c>
      <c r="O125" s="253">
        <f t="shared" si="23"/>
        <v>-289119.68421813194</v>
      </c>
      <c r="P125" s="229">
        <f t="shared" si="21"/>
        <v>62072587.715834714</v>
      </c>
      <c r="Q125" s="233">
        <f t="shared" si="25"/>
        <v>63818319.797621392</v>
      </c>
      <c r="R125" s="231"/>
      <c r="S125" s="183"/>
      <c r="T125" s="232"/>
      <c r="V125" s="232"/>
      <c r="W125" s="232"/>
      <c r="X125" s="232"/>
    </row>
    <row r="126" spans="1:24" ht="12.75" customHeight="1">
      <c r="A126" s="216">
        <v>43220</v>
      </c>
      <c r="B126" s="232">
        <f t="shared" si="17"/>
        <v>0</v>
      </c>
      <c r="C126" s="225">
        <v>192212.22625586277</v>
      </c>
      <c r="D126" s="226">
        <v>-500140</v>
      </c>
      <c r="E126" s="227"/>
      <c r="F126" s="228">
        <f t="shared" si="26"/>
        <v>0</v>
      </c>
      <c r="G126" s="229">
        <f t="shared" si="18"/>
        <v>0</v>
      </c>
      <c r="H126" s="227">
        <f t="shared" si="22"/>
        <v>192212.22625586277</v>
      </c>
      <c r="I126" s="228">
        <f t="shared" si="16"/>
        <v>-192212.22625586277</v>
      </c>
      <c r="J126" s="229">
        <f t="shared" si="19"/>
        <v>0</v>
      </c>
      <c r="K126" s="227"/>
      <c r="L126" s="228">
        <f t="shared" si="24"/>
        <v>-12902.173719879351</v>
      </c>
      <c r="M126" s="229">
        <f t="shared" si="20"/>
        <v>3985456.6516873436</v>
      </c>
      <c r="N126" s="227">
        <v>0</v>
      </c>
      <c r="O126" s="253">
        <f t="shared" si="23"/>
        <v>-295025.6000242579</v>
      </c>
      <c r="P126" s="229">
        <f t="shared" si="21"/>
        <v>61777562.115810454</v>
      </c>
      <c r="Q126" s="233">
        <f t="shared" si="25"/>
        <v>63529370.64009463</v>
      </c>
      <c r="R126" s="231"/>
      <c r="S126" s="183"/>
      <c r="T126" s="232"/>
      <c r="V126" s="232"/>
      <c r="W126" s="232"/>
      <c r="X126" s="232"/>
    </row>
    <row r="127" spans="1:24" ht="12.75" customHeight="1">
      <c r="A127" s="216">
        <v>43251</v>
      </c>
      <c r="B127" s="232">
        <f t="shared" si="17"/>
        <v>0</v>
      </c>
      <c r="C127" s="225">
        <v>197104.47122545453</v>
      </c>
      <c r="D127" s="226">
        <v>-500140</v>
      </c>
      <c r="E127" s="227"/>
      <c r="F127" s="228">
        <f t="shared" si="26"/>
        <v>0</v>
      </c>
      <c r="G127" s="229">
        <f t="shared" si="18"/>
        <v>0</v>
      </c>
      <c r="H127" s="227">
        <f t="shared" si="22"/>
        <v>197104.47122545453</v>
      </c>
      <c r="I127" s="228">
        <f t="shared" si="16"/>
        <v>-197104.47122545453</v>
      </c>
      <c r="J127" s="229">
        <f t="shared" si="19"/>
        <v>0</v>
      </c>
      <c r="K127" s="227"/>
      <c r="L127" s="228">
        <f t="shared" si="24"/>
        <v>-12697.188655653455</v>
      </c>
      <c r="M127" s="229">
        <f t="shared" si="20"/>
        <v>3972759.4630316901</v>
      </c>
      <c r="N127" s="227">
        <v>0</v>
      </c>
      <c r="O127" s="253">
        <f t="shared" si="23"/>
        <v>-290338.34011889203</v>
      </c>
      <c r="P127" s="229">
        <f t="shared" si="21"/>
        <v>61487223.775691561</v>
      </c>
      <c r="Q127" s="233">
        <f t="shared" si="25"/>
        <v>63240045.610061906</v>
      </c>
      <c r="R127" s="231"/>
      <c r="S127" s="183"/>
      <c r="T127" s="232"/>
      <c r="V127" s="232"/>
      <c r="W127" s="232"/>
      <c r="X127" s="232"/>
    </row>
    <row r="128" spans="1:24" ht="12.75" customHeight="1">
      <c r="A128" s="216">
        <v>43281</v>
      </c>
      <c r="B128" s="232">
        <f t="shared" si="17"/>
        <v>0</v>
      </c>
      <c r="C128" s="225">
        <v>189280.29869662988</v>
      </c>
      <c r="D128" s="225">
        <v>-500140</v>
      </c>
      <c r="E128" s="227"/>
      <c r="F128" s="228">
        <f t="shared" si="26"/>
        <v>0</v>
      </c>
      <c r="G128" s="229">
        <f t="shared" si="18"/>
        <v>0</v>
      </c>
      <c r="H128" s="227">
        <f t="shared" si="22"/>
        <v>189280.29869662988</v>
      </c>
      <c r="I128" s="228">
        <f t="shared" si="16"/>
        <v>-189280.29869662988</v>
      </c>
      <c r="J128" s="229">
        <f t="shared" si="19"/>
        <v>0</v>
      </c>
      <c r="K128" s="227"/>
      <c r="L128" s="228">
        <f t="shared" si="24"/>
        <v>-13025.021484611209</v>
      </c>
      <c r="M128" s="229">
        <f t="shared" si="20"/>
        <v>3959734.441547079</v>
      </c>
      <c r="N128" s="227">
        <v>0</v>
      </c>
      <c r="O128" s="253">
        <f t="shared" si="23"/>
        <v>-297834.67981875892</v>
      </c>
      <c r="P128" s="229">
        <f t="shared" si="21"/>
        <v>61189389.095872805</v>
      </c>
      <c r="Q128" s="233">
        <f t="shared" si="25"/>
        <v>62948288.183836877</v>
      </c>
      <c r="R128" s="231"/>
      <c r="S128" s="183"/>
      <c r="T128" s="232"/>
      <c r="V128" s="232"/>
      <c r="W128" s="232"/>
      <c r="X128" s="232"/>
    </row>
    <row r="129" spans="1:24" ht="12.75" customHeight="1">
      <c r="A129" s="216">
        <v>43312</v>
      </c>
      <c r="B129" s="232">
        <f t="shared" si="17"/>
        <v>0</v>
      </c>
      <c r="C129" s="225">
        <v>195827.27335335387</v>
      </c>
      <c r="D129" s="226">
        <v>-500140</v>
      </c>
      <c r="E129" s="227"/>
      <c r="F129" s="228">
        <f t="shared" si="26"/>
        <v>0</v>
      </c>
      <c r="G129" s="229">
        <f t="shared" si="18"/>
        <v>0</v>
      </c>
      <c r="H129" s="227">
        <f t="shared" si="22"/>
        <v>195827.27335335387</v>
      </c>
      <c r="I129" s="228">
        <f t="shared" si="16"/>
        <v>-195827.27335335387</v>
      </c>
      <c r="J129" s="229">
        <f t="shared" si="19"/>
        <v>0</v>
      </c>
      <c r="K129" s="227"/>
      <c r="L129" s="228">
        <f t="shared" si="24"/>
        <v>-12750.703246494473</v>
      </c>
      <c r="M129" s="229">
        <f t="shared" si="20"/>
        <v>3946983.7383005847</v>
      </c>
      <c r="N129" s="227">
        <v>0</v>
      </c>
      <c r="O129" s="253">
        <f t="shared" si="23"/>
        <v>-291562.02340015169</v>
      </c>
      <c r="P129" s="229">
        <f t="shared" si="21"/>
        <v>60897827.072472654</v>
      </c>
      <c r="Q129" s="233">
        <f t="shared" si="25"/>
        <v>62656153.943921797</v>
      </c>
      <c r="R129" s="231"/>
      <c r="S129" s="183"/>
      <c r="T129" s="232"/>
      <c r="V129" s="232"/>
      <c r="W129" s="232"/>
      <c r="X129" s="232"/>
    </row>
    <row r="130" spans="1:24" ht="12.75" customHeight="1">
      <c r="A130" s="216">
        <v>43343</v>
      </c>
      <c r="B130" s="232">
        <f t="shared" si="17"/>
        <v>0</v>
      </c>
      <c r="C130" s="225">
        <v>194312.4441144169</v>
      </c>
      <c r="D130" s="226">
        <v>-500140</v>
      </c>
      <c r="E130" s="227"/>
      <c r="F130" s="228">
        <f t="shared" si="26"/>
        <v>0</v>
      </c>
      <c r="G130" s="229">
        <f t="shared" si="18"/>
        <v>0</v>
      </c>
      <c r="H130" s="227">
        <f t="shared" si="22"/>
        <v>194312.4441144169</v>
      </c>
      <c r="I130" s="228">
        <f t="shared" si="16"/>
        <v>-194312.4441144169</v>
      </c>
      <c r="J130" s="229">
        <f t="shared" si="19"/>
        <v>0</v>
      </c>
      <c r="K130" s="227"/>
      <c r="L130" s="228">
        <f t="shared" si="24"/>
        <v>-12814.174591605932</v>
      </c>
      <c r="M130" s="229">
        <f t="shared" si="20"/>
        <v>3934169.5637089787</v>
      </c>
      <c r="N130" s="227">
        <v>0</v>
      </c>
      <c r="O130" s="253">
        <f t="shared" si="23"/>
        <v>-293013.38129397715</v>
      </c>
      <c r="P130" s="229">
        <f t="shared" si="21"/>
        <v>60604813.691178679</v>
      </c>
      <c r="Q130" s="233">
        <f t="shared" si="25"/>
        <v>62363626.336145975</v>
      </c>
      <c r="R130" s="231"/>
      <c r="S130" s="183"/>
      <c r="T130" s="232"/>
      <c r="V130" s="232"/>
      <c r="W130" s="232"/>
      <c r="X130" s="232"/>
    </row>
    <row r="131" spans="1:24" ht="12.75" customHeight="1">
      <c r="A131" s="216">
        <v>43373</v>
      </c>
      <c r="B131" s="232">
        <f t="shared" si="17"/>
        <v>0</v>
      </c>
      <c r="C131" s="225">
        <v>186578.33697627086</v>
      </c>
      <c r="D131" s="226">
        <v>-500140</v>
      </c>
      <c r="E131" s="227"/>
      <c r="F131" s="228">
        <f t="shared" si="26"/>
        <v>0</v>
      </c>
      <c r="G131" s="229">
        <f t="shared" si="18"/>
        <v>0</v>
      </c>
      <c r="H131" s="227">
        <f t="shared" si="22"/>
        <v>186578.33697627086</v>
      </c>
      <c r="I131" s="228">
        <f t="shared" si="16"/>
        <v>-186578.33697627086</v>
      </c>
      <c r="J131" s="229">
        <f t="shared" si="19"/>
        <v>0</v>
      </c>
      <c r="K131" s="227"/>
      <c r="L131" s="228">
        <f t="shared" si="24"/>
        <v>-13138.233680694249</v>
      </c>
      <c r="M131" s="229">
        <f t="shared" si="20"/>
        <v>3921031.3300282843</v>
      </c>
      <c r="N131" s="227">
        <v>0</v>
      </c>
      <c r="O131" s="253">
        <f t="shared" si="23"/>
        <v>-300423.42934303486</v>
      </c>
      <c r="P131" s="229">
        <f t="shared" si="21"/>
        <v>60304390.261835642</v>
      </c>
      <c r="Q131" s="233">
        <f t="shared" si="25"/>
        <v>62070721.041182198</v>
      </c>
      <c r="R131" s="231"/>
      <c r="S131" s="183"/>
      <c r="T131" s="232"/>
      <c r="V131" s="232"/>
      <c r="W131" s="232"/>
      <c r="X131" s="232"/>
    </row>
    <row r="132" spans="1:24" ht="12.75" customHeight="1">
      <c r="A132" s="216">
        <v>43404</v>
      </c>
      <c r="B132" s="232">
        <f t="shared" si="17"/>
        <v>0</v>
      </c>
      <c r="C132" s="225">
        <v>193029.55528403097</v>
      </c>
      <c r="D132" s="226">
        <v>-500140</v>
      </c>
      <c r="E132" s="227"/>
      <c r="F132" s="228">
        <f t="shared" si="26"/>
        <v>0</v>
      </c>
      <c r="G132" s="229">
        <f t="shared" si="18"/>
        <v>0</v>
      </c>
      <c r="H132" s="227">
        <f t="shared" si="22"/>
        <v>193029.55528403097</v>
      </c>
      <c r="I132" s="228">
        <f t="shared" si="16"/>
        <v>-193029.55528403097</v>
      </c>
      <c r="J132" s="229">
        <f t="shared" si="19"/>
        <v>0</v>
      </c>
      <c r="K132" s="227"/>
      <c r="L132" s="228">
        <f t="shared" si="24"/>
        <v>-12867.927633599102</v>
      </c>
      <c r="M132" s="229">
        <f t="shared" si="20"/>
        <v>3908163.4023946854</v>
      </c>
      <c r="N132" s="227">
        <v>0</v>
      </c>
      <c r="O132" s="253">
        <f t="shared" si="23"/>
        <v>-294242.51708236989</v>
      </c>
      <c r="P132" s="229">
        <f t="shared" si="21"/>
        <v>60010147.744753271</v>
      </c>
      <c r="Q132" s="233">
        <f t="shared" si="25"/>
        <v>61777435.598676659</v>
      </c>
      <c r="R132" s="231"/>
      <c r="S132" s="183"/>
      <c r="T132" s="232"/>
      <c r="V132" s="232"/>
      <c r="W132" s="232"/>
      <c r="X132" s="232"/>
    </row>
    <row r="133" spans="1:24" ht="12.75" customHeight="1">
      <c r="A133" s="216">
        <v>43434</v>
      </c>
      <c r="B133" s="232">
        <f t="shared" si="17"/>
        <v>0</v>
      </c>
      <c r="C133" s="225">
        <v>185336.83165654258</v>
      </c>
      <c r="D133" s="226">
        <v>-500140</v>
      </c>
      <c r="E133" s="227"/>
      <c r="F133" s="228">
        <f t="shared" si="26"/>
        <v>0</v>
      </c>
      <c r="G133" s="229">
        <f t="shared" si="18"/>
        <v>0</v>
      </c>
      <c r="H133" s="227">
        <f t="shared" si="22"/>
        <v>185336.83165654258</v>
      </c>
      <c r="I133" s="228">
        <f t="shared" si="16"/>
        <v>-185336.83165654258</v>
      </c>
      <c r="J133" s="229">
        <f t="shared" si="19"/>
        <v>0</v>
      </c>
      <c r="K133" s="227"/>
      <c r="L133" s="228">
        <f t="shared" si="24"/>
        <v>-13190.252753590865</v>
      </c>
      <c r="M133" s="229">
        <f t="shared" si="20"/>
        <v>3894973.1496410947</v>
      </c>
      <c r="N133" s="227">
        <v>0</v>
      </c>
      <c r="O133" s="253">
        <f t="shared" si="23"/>
        <v>-301612.91558986652</v>
      </c>
      <c r="P133" s="229">
        <f t="shared" si="21"/>
        <v>59708534.829163402</v>
      </c>
      <c r="Q133" s="233">
        <f t="shared" si="25"/>
        <v>61483522.566639423</v>
      </c>
      <c r="R133" s="231"/>
      <c r="S133" s="183"/>
      <c r="T133" s="232"/>
      <c r="V133" s="232"/>
      <c r="W133" s="232"/>
      <c r="X133" s="232"/>
    </row>
    <row r="134" spans="1:24" ht="12.75" customHeight="1" thickBot="1">
      <c r="A134" s="216">
        <v>43465</v>
      </c>
      <c r="B134" s="232">
        <f t="shared" si="17"/>
        <v>0</v>
      </c>
      <c r="C134" s="225">
        <v>189999.89680615702</v>
      </c>
      <c r="D134" s="226">
        <v>-500140</v>
      </c>
      <c r="E134" s="227"/>
      <c r="F134" s="228">
        <f t="shared" si="26"/>
        <v>0</v>
      </c>
      <c r="G134" s="229">
        <f t="shared" si="18"/>
        <v>0</v>
      </c>
      <c r="H134" s="227">
        <f t="shared" si="22"/>
        <v>189999.89680615702</v>
      </c>
      <c r="I134" s="228">
        <f t="shared" ref="I134:I197" si="27">-J133-H134</f>
        <v>-189999.89680615702</v>
      </c>
      <c r="J134" s="229">
        <f t="shared" si="19"/>
        <v>0</v>
      </c>
      <c r="K134" s="227"/>
      <c r="L134" s="228">
        <f t="shared" si="24"/>
        <v>-12994.870323822021</v>
      </c>
      <c r="M134" s="229">
        <f t="shared" si="20"/>
        <v>3881978.2793172728</v>
      </c>
      <c r="N134" s="227">
        <v>0</v>
      </c>
      <c r="O134" s="254">
        <f t="shared" si="23"/>
        <v>-297145.23287002096</v>
      </c>
      <c r="P134" s="229">
        <f t="shared" si="21"/>
        <v>59411389.596293382</v>
      </c>
      <c r="Q134" s="233">
        <f t="shared" si="25"/>
        <v>61188737.604696095</v>
      </c>
      <c r="R134" s="231"/>
      <c r="S134" s="183"/>
      <c r="T134" s="232"/>
      <c r="V134" s="232"/>
      <c r="W134" s="232"/>
      <c r="X134" s="232"/>
    </row>
    <row r="135" spans="1:24" ht="12.75" customHeight="1">
      <c r="A135" s="216">
        <v>43496</v>
      </c>
      <c r="B135" s="232">
        <f t="shared" si="17"/>
        <v>0</v>
      </c>
      <c r="C135" s="225">
        <v>190206.54128467015</v>
      </c>
      <c r="D135" s="226">
        <v>-500140</v>
      </c>
      <c r="E135" s="227"/>
      <c r="F135" s="228">
        <f t="shared" si="26"/>
        <v>0</v>
      </c>
      <c r="G135" s="229">
        <f t="shared" si="18"/>
        <v>0</v>
      </c>
      <c r="H135" s="227">
        <f t="shared" si="22"/>
        <v>190206.54128467015</v>
      </c>
      <c r="I135" s="228">
        <f t="shared" si="27"/>
        <v>-190206.54128467015</v>
      </c>
      <c r="J135" s="229">
        <f t="shared" si="19"/>
        <v>0</v>
      </c>
      <c r="K135" s="227"/>
      <c r="L135" s="228">
        <f t="shared" si="24"/>
        <v>-12986.211920172322</v>
      </c>
      <c r="M135" s="229">
        <f t="shared" si="20"/>
        <v>3868992.0673971004</v>
      </c>
      <c r="N135" s="227">
        <v>0</v>
      </c>
      <c r="O135" s="228">
        <f t="shared" si="23"/>
        <v>-296947.24679515755</v>
      </c>
      <c r="P135" s="229">
        <f t="shared" si="21"/>
        <v>59114442.349498227</v>
      </c>
      <c r="Q135" s="233">
        <f t="shared" si="25"/>
        <v>60893062.435901403</v>
      </c>
      <c r="R135" s="231"/>
      <c r="S135" s="183"/>
      <c r="T135" s="232"/>
      <c r="V135" s="232"/>
      <c r="W135" s="232"/>
      <c r="X135" s="232"/>
    </row>
    <row r="136" spans="1:24" ht="12.75" customHeight="1">
      <c r="A136" s="216">
        <v>43524</v>
      </c>
      <c r="B136" s="232">
        <f t="shared" ref="B136:B199" si="28">E136+K136+H136-C136</f>
        <v>0</v>
      </c>
      <c r="C136" s="225">
        <v>170431.22378324287</v>
      </c>
      <c r="D136" s="226">
        <v>-500140</v>
      </c>
      <c r="E136" s="227"/>
      <c r="F136" s="228">
        <f t="shared" si="26"/>
        <v>0</v>
      </c>
      <c r="G136" s="229">
        <f t="shared" si="18"/>
        <v>0</v>
      </c>
      <c r="H136" s="227">
        <f t="shared" si="22"/>
        <v>170431.22378324287</v>
      </c>
      <c r="I136" s="228">
        <f t="shared" si="27"/>
        <v>-170431.22378324287</v>
      </c>
      <c r="J136" s="229">
        <f t="shared" si="19"/>
        <v>0</v>
      </c>
      <c r="K136" s="227"/>
      <c r="L136" s="228">
        <f t="shared" si="24"/>
        <v>-13814.797723482125</v>
      </c>
      <c r="M136" s="229">
        <f t="shared" si="20"/>
        <v>3855177.2696736185</v>
      </c>
      <c r="N136" s="227">
        <v>0</v>
      </c>
      <c r="O136" s="228">
        <f t="shared" si="23"/>
        <v>-315893.978493275</v>
      </c>
      <c r="P136" s="229">
        <f t="shared" si="21"/>
        <v>58798548.371004954</v>
      </c>
      <c r="Q136" s="233">
        <f t="shared" si="25"/>
        <v>60596536.344494469</v>
      </c>
      <c r="R136" s="231"/>
      <c r="S136" s="183"/>
      <c r="T136" s="232"/>
      <c r="V136" s="232"/>
      <c r="W136" s="232"/>
      <c r="X136" s="232"/>
    </row>
    <row r="137" spans="1:24" ht="12.75" customHeight="1">
      <c r="A137" s="216">
        <v>43555</v>
      </c>
      <c r="B137" s="232">
        <f t="shared" si="28"/>
        <v>0</v>
      </c>
      <c r="C137" s="225">
        <v>187176.88280679617</v>
      </c>
      <c r="D137" s="226">
        <v>-500140</v>
      </c>
      <c r="E137" s="227"/>
      <c r="F137" s="228">
        <f t="shared" si="26"/>
        <v>0</v>
      </c>
      <c r="G137" s="229">
        <f t="shared" ref="G137:G200" si="29">G136+E137+F137</f>
        <v>0</v>
      </c>
      <c r="H137" s="227">
        <f t="shared" si="22"/>
        <v>187176.88280679617</v>
      </c>
      <c r="I137" s="228">
        <f t="shared" si="27"/>
        <v>-187176.88280679617</v>
      </c>
      <c r="J137" s="229">
        <f t="shared" ref="J137:J200" si="30">J136+H137+I137</f>
        <v>0</v>
      </c>
      <c r="K137" s="227"/>
      <c r="L137" s="228">
        <f t="shared" si="24"/>
        <v>-13113.154610395241</v>
      </c>
      <c r="M137" s="229">
        <f t="shared" ref="M137:M200" si="31">M136+K137+L137</f>
        <v>3842064.1150632231</v>
      </c>
      <c r="N137" s="227">
        <v>0</v>
      </c>
      <c r="O137" s="228">
        <f t="shared" si="23"/>
        <v>-299849.96258280857</v>
      </c>
      <c r="P137" s="229">
        <f t="shared" si="21"/>
        <v>58498698.408422142</v>
      </c>
      <c r="Q137" s="233">
        <f t="shared" si="25"/>
        <v>60299159.330475293</v>
      </c>
      <c r="R137" s="231"/>
      <c r="S137" s="183"/>
      <c r="T137" s="232"/>
      <c r="V137" s="232"/>
      <c r="W137" s="232"/>
      <c r="X137" s="232"/>
    </row>
    <row r="138" spans="1:24" ht="12.75" customHeight="1">
      <c r="A138" s="216">
        <v>43585</v>
      </c>
      <c r="B138" s="232">
        <f t="shared" si="28"/>
        <v>0</v>
      </c>
      <c r="C138" s="225">
        <v>181278.65833221088</v>
      </c>
      <c r="D138" s="226">
        <v>-500140</v>
      </c>
      <c r="E138" s="227"/>
      <c r="F138" s="228">
        <f t="shared" si="26"/>
        <v>0</v>
      </c>
      <c r="G138" s="229">
        <f t="shared" si="29"/>
        <v>0</v>
      </c>
      <c r="H138" s="227">
        <f t="shared" si="22"/>
        <v>181278.65833221088</v>
      </c>
      <c r="I138" s="228">
        <f t="shared" si="27"/>
        <v>-181278.65833221088</v>
      </c>
      <c r="J138" s="229">
        <f t="shared" si="30"/>
        <v>0</v>
      </c>
      <c r="K138" s="227"/>
      <c r="L138" s="228">
        <f t="shared" si="24"/>
        <v>-13360.290215880364</v>
      </c>
      <c r="M138" s="229">
        <f t="shared" si="31"/>
        <v>3828703.8248473429</v>
      </c>
      <c r="N138" s="227">
        <v>0</v>
      </c>
      <c r="O138" s="228">
        <f t="shared" si="23"/>
        <v>-305501.05145190877</v>
      </c>
      <c r="P138" s="229">
        <f t="shared" si="21"/>
        <v>58193197.356970236</v>
      </c>
      <c r="Q138" s="233">
        <f t="shared" si="25"/>
        <v>60000898.74438142</v>
      </c>
      <c r="R138" s="231"/>
      <c r="S138" s="183"/>
      <c r="T138" s="232"/>
      <c r="V138" s="232"/>
      <c r="W138" s="232"/>
      <c r="X138" s="232"/>
    </row>
    <row r="139" spans="1:24" ht="12.75" customHeight="1">
      <c r="A139" s="216">
        <v>43616</v>
      </c>
      <c r="B139" s="232">
        <f t="shared" si="28"/>
        <v>0</v>
      </c>
      <c r="C139" s="225">
        <v>185806.45103768088</v>
      </c>
      <c r="D139" s="226">
        <v>-500140</v>
      </c>
      <c r="E139" s="227"/>
      <c r="F139" s="228">
        <f t="shared" si="26"/>
        <v>0</v>
      </c>
      <c r="G139" s="229">
        <f t="shared" si="29"/>
        <v>0</v>
      </c>
      <c r="H139" s="227">
        <f t="shared" si="22"/>
        <v>185806.45103768088</v>
      </c>
      <c r="I139" s="228">
        <f t="shared" si="27"/>
        <v>-185806.45103768088</v>
      </c>
      <c r="J139" s="229">
        <f t="shared" si="30"/>
        <v>0</v>
      </c>
      <c r="K139" s="227"/>
      <c r="L139" s="228">
        <f t="shared" si="24"/>
        <v>-13170.575701521173</v>
      </c>
      <c r="M139" s="229">
        <f t="shared" si="31"/>
        <v>3815533.2491458217</v>
      </c>
      <c r="N139" s="227">
        <v>0</v>
      </c>
      <c r="O139" s="228">
        <f t="shared" si="23"/>
        <v>-301162.97326079797</v>
      </c>
      <c r="P139" s="229">
        <f t="shared" ref="P139:P201" si="32">P138+N139+O139</f>
        <v>57892034.383709438</v>
      </c>
      <c r="Q139" s="233">
        <f t="shared" si="25"/>
        <v>59701750.654763818</v>
      </c>
      <c r="R139" s="231"/>
      <c r="S139" s="183"/>
      <c r="T139" s="232"/>
      <c r="V139" s="232"/>
      <c r="W139" s="232"/>
      <c r="X139" s="232"/>
    </row>
    <row r="140" spans="1:24" ht="12.75" customHeight="1">
      <c r="A140" s="216">
        <v>43646</v>
      </c>
      <c r="B140" s="232">
        <f t="shared" si="28"/>
        <v>0</v>
      </c>
      <c r="C140" s="225">
        <v>178346.73077297799</v>
      </c>
      <c r="D140" s="226">
        <v>-500140</v>
      </c>
      <c r="E140" s="227"/>
      <c r="F140" s="228">
        <f t="shared" si="26"/>
        <v>0</v>
      </c>
      <c r="G140" s="229">
        <f t="shared" si="29"/>
        <v>0</v>
      </c>
      <c r="H140" s="227">
        <f t="shared" si="22"/>
        <v>178346.73077297799</v>
      </c>
      <c r="I140" s="228">
        <f t="shared" si="27"/>
        <v>-178346.73077297799</v>
      </c>
      <c r="J140" s="229">
        <f t="shared" si="30"/>
        <v>0</v>
      </c>
      <c r="K140" s="227"/>
      <c r="L140" s="228">
        <f t="shared" si="24"/>
        <v>-13483.137980612222</v>
      </c>
      <c r="M140" s="229">
        <f t="shared" si="31"/>
        <v>3802050.1111652097</v>
      </c>
      <c r="N140" s="227">
        <v>0</v>
      </c>
      <c r="O140" s="228">
        <f t="shared" si="23"/>
        <v>-308310.13124640979</v>
      </c>
      <c r="P140" s="229">
        <f t="shared" si="32"/>
        <v>57583724.252463028</v>
      </c>
      <c r="Q140" s="233">
        <f t="shared" si="25"/>
        <v>59401715.061622478</v>
      </c>
      <c r="R140" s="231"/>
      <c r="S140" s="183"/>
      <c r="T140" s="232"/>
      <c r="V140" s="232"/>
      <c r="W140" s="232"/>
      <c r="X140" s="232"/>
    </row>
    <row r="141" spans="1:24" ht="12.75" customHeight="1">
      <c r="A141" s="216">
        <v>43677</v>
      </c>
      <c r="B141" s="232">
        <f t="shared" si="28"/>
        <v>0</v>
      </c>
      <c r="C141" s="225">
        <v>184428.80219570015</v>
      </c>
      <c r="D141" s="226">
        <v>-500140</v>
      </c>
      <c r="E141" s="227"/>
      <c r="F141" s="228">
        <f t="shared" si="26"/>
        <v>0</v>
      </c>
      <c r="G141" s="229">
        <f t="shared" si="29"/>
        <v>0</v>
      </c>
      <c r="H141" s="227">
        <f t="shared" ref="H141:H204" si="33">C141</f>
        <v>184428.80219570015</v>
      </c>
      <c r="I141" s="228">
        <f t="shared" si="27"/>
        <v>-184428.80219570015</v>
      </c>
      <c r="J141" s="229">
        <f t="shared" si="30"/>
        <v>0</v>
      </c>
      <c r="K141" s="227"/>
      <c r="L141" s="228">
        <f t="shared" si="24"/>
        <v>-13228.299188000165</v>
      </c>
      <c r="M141" s="229">
        <f t="shared" si="31"/>
        <v>3788821.8119772095</v>
      </c>
      <c r="N141" s="227">
        <v>0</v>
      </c>
      <c r="O141" s="228">
        <f t="shared" si="23"/>
        <v>-302482.89861629967</v>
      </c>
      <c r="P141" s="229">
        <f t="shared" si="32"/>
        <v>57281241.353846729</v>
      </c>
      <c r="Q141" s="233">
        <f t="shared" si="25"/>
        <v>59100787.954871006</v>
      </c>
      <c r="R141" s="231"/>
      <c r="S141" s="183"/>
      <c r="T141" s="232"/>
      <c r="V141" s="232"/>
      <c r="W141" s="232"/>
      <c r="X141" s="232"/>
    </row>
    <row r="142" spans="1:24" ht="12.75" customHeight="1">
      <c r="A142" s="216">
        <v>43708</v>
      </c>
      <c r="B142" s="232">
        <f t="shared" si="28"/>
        <v>0</v>
      </c>
      <c r="C142" s="225">
        <v>182913.97295676317</v>
      </c>
      <c r="D142" s="226">
        <v>-500140</v>
      </c>
      <c r="E142" s="227"/>
      <c r="F142" s="228">
        <f t="shared" si="26"/>
        <v>0</v>
      </c>
      <c r="G142" s="229">
        <f t="shared" si="29"/>
        <v>0</v>
      </c>
      <c r="H142" s="227">
        <f t="shared" si="33"/>
        <v>182913.97295676317</v>
      </c>
      <c r="I142" s="228">
        <f t="shared" si="27"/>
        <v>-182913.97295676317</v>
      </c>
      <c r="J142" s="229">
        <f t="shared" si="30"/>
        <v>0</v>
      </c>
      <c r="K142" s="227"/>
      <c r="L142" s="228">
        <f t="shared" si="24"/>
        <v>-13291.770533111623</v>
      </c>
      <c r="M142" s="229">
        <f t="shared" si="31"/>
        <v>3775530.0414440981</v>
      </c>
      <c r="N142" s="227">
        <v>0</v>
      </c>
      <c r="O142" s="228">
        <f t="shared" ref="O142:O201" si="34">IF((I142+L142)&gt;D142,(D142-I142)*$P$1,0)</f>
        <v>-303934.25651012518</v>
      </c>
      <c r="P142" s="229">
        <f t="shared" si="32"/>
        <v>56977307.097336605</v>
      </c>
      <c r="Q142" s="233">
        <f t="shared" si="25"/>
        <v>58798950.77518484</v>
      </c>
      <c r="R142" s="231"/>
      <c r="S142" s="183"/>
      <c r="T142" s="232"/>
      <c r="V142" s="232"/>
      <c r="W142" s="232"/>
      <c r="X142" s="232"/>
    </row>
    <row r="143" spans="1:24" ht="12.75" customHeight="1">
      <c r="A143" s="216">
        <v>43738</v>
      </c>
      <c r="B143" s="232">
        <f t="shared" si="28"/>
        <v>0</v>
      </c>
      <c r="C143" s="225">
        <v>175547.55843660596</v>
      </c>
      <c r="D143" s="226">
        <v>-500140</v>
      </c>
      <c r="E143" s="227"/>
      <c r="F143" s="228">
        <f t="shared" si="26"/>
        <v>0</v>
      </c>
      <c r="G143" s="229">
        <f t="shared" si="29"/>
        <v>0</v>
      </c>
      <c r="H143" s="227">
        <f t="shared" si="33"/>
        <v>175547.55843660596</v>
      </c>
      <c r="I143" s="228">
        <f t="shared" si="27"/>
        <v>-175547.55843660596</v>
      </c>
      <c r="J143" s="229">
        <f t="shared" si="30"/>
        <v>0</v>
      </c>
      <c r="K143" s="227"/>
      <c r="L143" s="228">
        <f t="shared" ref="L143:L200" si="35">IF((F143+I143)&gt;D143,(D143-F143-I143)*$M$1,0)</f>
        <v>-13600.423301506211</v>
      </c>
      <c r="M143" s="229">
        <f t="shared" si="31"/>
        <v>3761929.6181425918</v>
      </c>
      <c r="N143" s="227">
        <v>0</v>
      </c>
      <c r="O143" s="228">
        <f t="shared" si="34"/>
        <v>-310992.01826188783</v>
      </c>
      <c r="P143" s="229">
        <f t="shared" si="32"/>
        <v>56666315.079074718</v>
      </c>
      <c r="Q143" s="233">
        <f t="shared" si="25"/>
        <v>58496218.201159723</v>
      </c>
      <c r="R143" s="231"/>
      <c r="S143" s="183"/>
      <c r="T143" s="232"/>
      <c r="V143" s="232"/>
      <c r="W143" s="232"/>
      <c r="X143" s="232"/>
    </row>
    <row r="144" spans="1:24" ht="12.75" customHeight="1">
      <c r="A144" s="216">
        <v>43769</v>
      </c>
      <c r="B144" s="232">
        <f t="shared" si="28"/>
        <v>0</v>
      </c>
      <c r="C144" s="225">
        <v>181435.00992630637</v>
      </c>
      <c r="D144" s="226">
        <v>-531048.65200000012</v>
      </c>
      <c r="E144" s="227"/>
      <c r="F144" s="228">
        <f t="shared" si="26"/>
        <v>0</v>
      </c>
      <c r="G144" s="229">
        <f t="shared" si="29"/>
        <v>0</v>
      </c>
      <c r="H144" s="227">
        <f t="shared" si="33"/>
        <v>181435.00992630637</v>
      </c>
      <c r="I144" s="228">
        <f t="shared" si="27"/>
        <v>-181435.00992630637</v>
      </c>
      <c r="J144" s="229">
        <f t="shared" si="30"/>
        <v>0</v>
      </c>
      <c r="K144" s="227"/>
      <c r="L144" s="228">
        <f t="shared" si="35"/>
        <v>-14648.811602887768</v>
      </c>
      <c r="M144" s="229">
        <f t="shared" si="31"/>
        <v>3747280.8065397041</v>
      </c>
      <c r="N144" s="227">
        <v>0</v>
      </c>
      <c r="O144" s="228">
        <f t="shared" si="34"/>
        <v>-334964.83047080599</v>
      </c>
      <c r="P144" s="229">
        <f t="shared" si="32"/>
        <v>56331350.24860391</v>
      </c>
      <c r="Q144" s="233">
        <f t="shared" si="25"/>
        <v>58191348.506205119</v>
      </c>
      <c r="R144" s="231"/>
      <c r="S144" s="183"/>
      <c r="T144" s="232"/>
      <c r="V144" s="232"/>
      <c r="W144" s="232"/>
      <c r="X144" s="232"/>
    </row>
    <row r="145" spans="1:24" ht="12.75" customHeight="1">
      <c r="A145" s="216">
        <v>43799</v>
      </c>
      <c r="B145" s="232">
        <f t="shared" si="28"/>
        <v>0</v>
      </c>
      <c r="C145" s="225">
        <v>174025.70732942232</v>
      </c>
      <c r="D145" s="226">
        <v>-531048.65200000012</v>
      </c>
      <c r="E145" s="227"/>
      <c r="F145" s="228">
        <f t="shared" si="26"/>
        <v>0</v>
      </c>
      <c r="G145" s="229">
        <f t="shared" si="29"/>
        <v>0</v>
      </c>
      <c r="H145" s="227">
        <f t="shared" si="33"/>
        <v>174025.70732942232</v>
      </c>
      <c r="I145" s="228">
        <f t="shared" si="27"/>
        <v>-174025.70732942232</v>
      </c>
      <c r="J145" s="229">
        <f t="shared" si="30"/>
        <v>0</v>
      </c>
      <c r="K145" s="227"/>
      <c r="L145" s="228">
        <f t="shared" si="35"/>
        <v>-14959.261381697208</v>
      </c>
      <c r="M145" s="229">
        <f t="shared" si="31"/>
        <v>3732321.5451580067</v>
      </c>
      <c r="N145" s="227">
        <v>0</v>
      </c>
      <c r="O145" s="228">
        <f t="shared" si="34"/>
        <v>-342063.68328888057</v>
      </c>
      <c r="P145" s="229">
        <f t="shared" si="32"/>
        <v>55989286.565315031</v>
      </c>
      <c r="Q145" s="233">
        <f t="shared" si="25"/>
        <v>57883096.599538542</v>
      </c>
      <c r="R145" s="231"/>
      <c r="S145" s="183"/>
      <c r="T145" s="232"/>
      <c r="V145" s="232"/>
      <c r="W145" s="232"/>
      <c r="X145" s="232"/>
    </row>
    <row r="146" spans="1:24" ht="12.75" customHeight="1">
      <c r="A146" s="216">
        <v>43830</v>
      </c>
      <c r="B146" s="232">
        <f t="shared" si="28"/>
        <v>0</v>
      </c>
      <c r="C146" s="225">
        <v>178218.11855449976</v>
      </c>
      <c r="D146" s="226">
        <v>-531048.65200000012</v>
      </c>
      <c r="E146" s="227"/>
      <c r="F146" s="228">
        <f t="shared" si="26"/>
        <v>0</v>
      </c>
      <c r="G146" s="229">
        <f t="shared" si="29"/>
        <v>0</v>
      </c>
      <c r="H146" s="227">
        <f t="shared" si="33"/>
        <v>178218.11855449976</v>
      </c>
      <c r="I146" s="228">
        <f t="shared" si="27"/>
        <v>-178218.11855449976</v>
      </c>
      <c r="J146" s="229">
        <f t="shared" si="30"/>
        <v>0</v>
      </c>
      <c r="K146" s="227"/>
      <c r="L146" s="228">
        <f t="shared" si="35"/>
        <v>-14783.599351366465</v>
      </c>
      <c r="M146" s="229">
        <f t="shared" si="31"/>
        <v>3717537.9458066402</v>
      </c>
      <c r="N146" s="227">
        <v>0</v>
      </c>
      <c r="O146" s="228">
        <f t="shared" si="34"/>
        <v>-338046.9340941339</v>
      </c>
      <c r="P146" s="229">
        <f t="shared" si="32"/>
        <v>55651239.6312209</v>
      </c>
      <c r="Q146" s="233">
        <f t="shared" si="25"/>
        <v>57571455.006666847</v>
      </c>
      <c r="R146" s="231"/>
      <c r="S146" s="183"/>
      <c r="T146" s="232"/>
      <c r="V146" s="232"/>
      <c r="W146" s="232"/>
      <c r="X146" s="232"/>
    </row>
    <row r="147" spans="1:24" ht="12.75" customHeight="1">
      <c r="A147" s="216">
        <v>43861</v>
      </c>
      <c r="B147" s="232">
        <f t="shared" si="28"/>
        <v>0</v>
      </c>
      <c r="C147" s="225">
        <v>178226.0848826069</v>
      </c>
      <c r="D147" s="226">
        <v>-531048.65200000012</v>
      </c>
      <c r="E147" s="227"/>
      <c r="F147" s="228">
        <f t="shared" si="26"/>
        <v>0</v>
      </c>
      <c r="G147" s="229">
        <f t="shared" si="29"/>
        <v>0</v>
      </c>
      <c r="H147" s="227">
        <f t="shared" si="33"/>
        <v>178226.0848826069</v>
      </c>
      <c r="I147" s="228">
        <f t="shared" si="27"/>
        <v>-178226.0848826069</v>
      </c>
      <c r="J147" s="229">
        <f t="shared" si="30"/>
        <v>0</v>
      </c>
      <c r="K147" s="227"/>
      <c r="L147" s="228">
        <f t="shared" si="35"/>
        <v>-14783.265562218778</v>
      </c>
      <c r="M147" s="229">
        <f t="shared" si="31"/>
        <v>3702754.6802444216</v>
      </c>
      <c r="N147" s="227">
        <v>0</v>
      </c>
      <c r="O147" s="228">
        <f t="shared" si="34"/>
        <v>-338039.30155517446</v>
      </c>
      <c r="P147" s="229">
        <f t="shared" si="32"/>
        <v>55313200.329665728</v>
      </c>
      <c r="Q147" s="233">
        <f t="shared" si="25"/>
        <v>57256397.00729581</v>
      </c>
      <c r="R147" s="231"/>
      <c r="S147" s="183"/>
      <c r="T147" s="232"/>
      <c r="V147" s="232"/>
      <c r="W147" s="232"/>
      <c r="X147" s="232"/>
    </row>
    <row r="148" spans="1:24" ht="12.75" customHeight="1">
      <c r="A148" s="216">
        <v>43890</v>
      </c>
      <c r="B148" s="232">
        <f t="shared" si="28"/>
        <v>0</v>
      </c>
      <c r="C148" s="225">
        <v>165222.9527969163</v>
      </c>
      <c r="D148" s="226">
        <v>-531048.65200000012</v>
      </c>
      <c r="E148" s="227"/>
      <c r="F148" s="228">
        <f t="shared" si="26"/>
        <v>0</v>
      </c>
      <c r="G148" s="229">
        <f t="shared" si="29"/>
        <v>0</v>
      </c>
      <c r="H148" s="227">
        <f t="shared" si="33"/>
        <v>165222.9527969163</v>
      </c>
      <c r="I148" s="228">
        <f t="shared" si="27"/>
        <v>-165222.9527969163</v>
      </c>
      <c r="J148" s="229">
        <f t="shared" si="30"/>
        <v>0</v>
      </c>
      <c r="K148" s="227"/>
      <c r="L148" s="228">
        <f t="shared" si="35"/>
        <v>-15328.096796609212</v>
      </c>
      <c r="M148" s="229">
        <f t="shared" si="31"/>
        <v>3687426.5834478126</v>
      </c>
      <c r="N148" s="227">
        <v>0</v>
      </c>
      <c r="O148" s="228">
        <f t="shared" si="34"/>
        <v>-350497.60240647459</v>
      </c>
      <c r="P148" s="229">
        <f t="shared" si="32"/>
        <v>54962702.727259256</v>
      </c>
      <c r="Q148" s="233">
        <f t="shared" si="25"/>
        <v>56938185.021313392</v>
      </c>
      <c r="R148" s="231"/>
      <c r="S148" s="183"/>
      <c r="T148" s="232"/>
      <c r="V148" s="232"/>
      <c r="W148" s="232"/>
      <c r="X148" s="232"/>
    </row>
    <row r="149" spans="1:24" ht="12.75" customHeight="1">
      <c r="A149" s="216">
        <v>43921</v>
      </c>
      <c r="B149" s="232">
        <f t="shared" si="28"/>
        <v>0</v>
      </c>
      <c r="C149" s="225">
        <v>175009.19351080034</v>
      </c>
      <c r="D149" s="226">
        <v>-531048.65200000012</v>
      </c>
      <c r="E149" s="227"/>
      <c r="F149" s="228">
        <f t="shared" si="26"/>
        <v>0</v>
      </c>
      <c r="G149" s="229">
        <f t="shared" si="29"/>
        <v>0</v>
      </c>
      <c r="H149" s="227">
        <f t="shared" si="33"/>
        <v>175009.19351080034</v>
      </c>
      <c r="I149" s="228">
        <f t="shared" si="27"/>
        <v>-175009.19351080034</v>
      </c>
      <c r="J149" s="229">
        <f t="shared" si="30"/>
        <v>0</v>
      </c>
      <c r="K149" s="227"/>
      <c r="L149" s="228">
        <f t="shared" si="35"/>
        <v>-14918.053310697469</v>
      </c>
      <c r="M149" s="229">
        <f t="shared" si="31"/>
        <v>3672508.5301371152</v>
      </c>
      <c r="N149" s="227">
        <v>0</v>
      </c>
      <c r="O149" s="228">
        <f t="shared" si="34"/>
        <v>-341121.40517850226</v>
      </c>
      <c r="P149" s="229">
        <f t="shared" si="32"/>
        <v>54621581.322080754</v>
      </c>
      <c r="Q149" s="233">
        <f t="shared" ref="Q149:Q212" si="36">(P149+P137+SUM(P138:P148)*2)/24</f>
        <v>56616811.574226417</v>
      </c>
      <c r="R149" s="231"/>
      <c r="S149" s="183"/>
      <c r="T149" s="232"/>
      <c r="V149" s="232"/>
      <c r="W149" s="232"/>
      <c r="X149" s="232"/>
    </row>
    <row r="150" spans="1:24" ht="12.75" customHeight="1">
      <c r="A150" s="216">
        <v>43951</v>
      </c>
      <c r="B150" s="232">
        <f t="shared" si="28"/>
        <v>0</v>
      </c>
      <c r="C150" s="225">
        <v>169326.8317869422</v>
      </c>
      <c r="D150" s="226">
        <v>-531048.65200000012</v>
      </c>
      <c r="E150" s="227"/>
      <c r="F150" s="228">
        <f t="shared" si="26"/>
        <v>0</v>
      </c>
      <c r="G150" s="229">
        <f t="shared" si="29"/>
        <v>0</v>
      </c>
      <c r="H150" s="227">
        <f t="shared" si="33"/>
        <v>169326.8317869422</v>
      </c>
      <c r="I150" s="228">
        <f t="shared" si="27"/>
        <v>-169326.8317869422</v>
      </c>
      <c r="J150" s="229">
        <f t="shared" si="30"/>
        <v>0</v>
      </c>
      <c r="K150" s="227"/>
      <c r="L150" s="228">
        <f t="shared" si="35"/>
        <v>-15156.144266927127</v>
      </c>
      <c r="M150" s="229">
        <f t="shared" si="31"/>
        <v>3657352.385870188</v>
      </c>
      <c r="N150" s="227">
        <v>0</v>
      </c>
      <c r="O150" s="228">
        <f t="shared" si="34"/>
        <v>-346565.67594613077</v>
      </c>
      <c r="P150" s="229">
        <f t="shared" si="32"/>
        <v>54275015.646134622</v>
      </c>
      <c r="Q150" s="233">
        <f t="shared" si="36"/>
        <v>56292007.457677372</v>
      </c>
      <c r="R150" s="231"/>
      <c r="S150" s="183"/>
      <c r="T150" s="232"/>
      <c r="V150" s="232"/>
      <c r="W150" s="232"/>
      <c r="X150" s="232"/>
    </row>
    <row r="151" spans="1:24" ht="12.75" customHeight="1">
      <c r="A151" s="216">
        <v>43982</v>
      </c>
      <c r="B151" s="232">
        <f t="shared" si="28"/>
        <v>0</v>
      </c>
      <c r="C151" s="225">
        <v>173362.61382727031</v>
      </c>
      <c r="D151" s="226">
        <v>-531048.65200000012</v>
      </c>
      <c r="E151" s="227"/>
      <c r="F151" s="228">
        <f t="shared" si="26"/>
        <v>0</v>
      </c>
      <c r="G151" s="229">
        <f t="shared" si="29"/>
        <v>0</v>
      </c>
      <c r="H151" s="227">
        <f t="shared" si="33"/>
        <v>173362.61382727031</v>
      </c>
      <c r="I151" s="228">
        <f t="shared" si="27"/>
        <v>-173362.61382727031</v>
      </c>
      <c r="J151" s="229">
        <f t="shared" si="30"/>
        <v>0</v>
      </c>
      <c r="K151" s="227"/>
      <c r="L151" s="228">
        <f t="shared" si="35"/>
        <v>-14987.044999437378</v>
      </c>
      <c r="M151" s="229">
        <f t="shared" si="31"/>
        <v>3642365.3408707506</v>
      </c>
      <c r="N151" s="227">
        <v>0</v>
      </c>
      <c r="O151" s="228">
        <f t="shared" si="34"/>
        <v>-342698.99317329237</v>
      </c>
      <c r="P151" s="229">
        <f t="shared" si="32"/>
        <v>53932316.652961329</v>
      </c>
      <c r="Q151" s="233">
        <f t="shared" si="36"/>
        <v>55963761.64761138</v>
      </c>
      <c r="R151" s="231"/>
      <c r="S151" s="183"/>
      <c r="T151" s="232"/>
      <c r="V151" s="232"/>
      <c r="W151" s="232"/>
      <c r="X151" s="232"/>
    </row>
    <row r="152" spans="1:24" ht="12.75" customHeight="1">
      <c r="A152" s="216">
        <v>44012</v>
      </c>
      <c r="B152" s="232">
        <f t="shared" si="28"/>
        <v>0</v>
      </c>
      <c r="C152" s="225">
        <v>166213.71110454871</v>
      </c>
      <c r="D152" s="226">
        <v>-531048.65200000012</v>
      </c>
      <c r="E152" s="227"/>
      <c r="F152" s="228">
        <f t="shared" si="26"/>
        <v>0</v>
      </c>
      <c r="G152" s="229">
        <f t="shared" si="29"/>
        <v>0</v>
      </c>
      <c r="H152" s="227">
        <f t="shared" si="33"/>
        <v>166213.71110454871</v>
      </c>
      <c r="I152" s="228">
        <f t="shared" si="27"/>
        <v>-166213.71110454871</v>
      </c>
      <c r="J152" s="229">
        <f t="shared" si="30"/>
        <v>0</v>
      </c>
      <c r="K152" s="227"/>
      <c r="L152" s="228">
        <f t="shared" si="35"/>
        <v>-15286.584023519414</v>
      </c>
      <c r="M152" s="229">
        <f t="shared" si="31"/>
        <v>3627078.7568472312</v>
      </c>
      <c r="N152" s="227">
        <v>0</v>
      </c>
      <c r="O152" s="228">
        <f t="shared" si="34"/>
        <v>-349548.35687193199</v>
      </c>
      <c r="P152" s="229">
        <f t="shared" si="32"/>
        <v>53582768.296089396</v>
      </c>
      <c r="Q152" s="233">
        <f t="shared" si="36"/>
        <v>55632066.910647988</v>
      </c>
      <c r="R152" s="231"/>
      <c r="S152" s="183"/>
      <c r="T152" s="232"/>
      <c r="V152" s="232"/>
      <c r="W152" s="232"/>
      <c r="X152" s="232"/>
    </row>
    <row r="153" spans="1:24" ht="12.75" customHeight="1">
      <c r="A153" s="216">
        <v>44043</v>
      </c>
      <c r="B153" s="232">
        <f t="shared" si="28"/>
        <v>0</v>
      </c>
      <c r="C153" s="225">
        <v>171687.09363470337</v>
      </c>
      <c r="D153" s="226">
        <v>-531048.65200000012</v>
      </c>
      <c r="E153" s="227"/>
      <c r="F153" s="228">
        <f t="shared" si="26"/>
        <v>0</v>
      </c>
      <c r="G153" s="229">
        <f t="shared" si="29"/>
        <v>0</v>
      </c>
      <c r="H153" s="227">
        <f t="shared" si="33"/>
        <v>171687.09363470337</v>
      </c>
      <c r="I153" s="228">
        <f t="shared" si="27"/>
        <v>-171687.09363470337</v>
      </c>
      <c r="J153" s="229">
        <f t="shared" si="30"/>
        <v>0</v>
      </c>
      <c r="K153" s="227"/>
      <c r="L153" s="228">
        <f t="shared" si="35"/>
        <v>-15057.249295505933</v>
      </c>
      <c r="M153" s="229">
        <f t="shared" si="31"/>
        <v>3612021.507551725</v>
      </c>
      <c r="N153" s="227">
        <v>0</v>
      </c>
      <c r="O153" s="228">
        <f t="shared" si="34"/>
        <v>-344304.30906979082</v>
      </c>
      <c r="P153" s="229">
        <f>P152+N153+O153</f>
        <v>53238463.987019606</v>
      </c>
      <c r="Q153" s="233">
        <f t="shared" si="36"/>
        <v>55296911.355514616</v>
      </c>
      <c r="R153" s="231"/>
      <c r="S153" s="183"/>
      <c r="T153" s="232"/>
      <c r="V153" s="232"/>
      <c r="W153" s="232"/>
      <c r="X153" s="232"/>
    </row>
    <row r="154" spans="1:24" ht="12.75" customHeight="1">
      <c r="A154" s="216">
        <v>44074</v>
      </c>
      <c r="B154" s="232">
        <f t="shared" si="28"/>
        <v>0</v>
      </c>
      <c r="C154" s="225">
        <v>170078.64794880006</v>
      </c>
      <c r="D154" s="226">
        <v>-531048.65200000012</v>
      </c>
      <c r="E154" s="227"/>
      <c r="F154" s="228">
        <f t="shared" si="26"/>
        <v>0</v>
      </c>
      <c r="G154" s="229">
        <f t="shared" si="29"/>
        <v>0</v>
      </c>
      <c r="H154" s="227">
        <f t="shared" si="33"/>
        <v>170078.64794880006</v>
      </c>
      <c r="I154" s="228">
        <f t="shared" si="27"/>
        <v>-170078.64794880006</v>
      </c>
      <c r="J154" s="229">
        <f t="shared" si="30"/>
        <v>0</v>
      </c>
      <c r="K154" s="227"/>
      <c r="L154" s="228">
        <f t="shared" si="35"/>
        <v>-15124.643169745283</v>
      </c>
      <c r="M154" s="229">
        <f t="shared" si="31"/>
        <v>3596896.8643819797</v>
      </c>
      <c r="N154" s="227">
        <v>0</v>
      </c>
      <c r="O154" s="228">
        <f t="shared" si="34"/>
        <v>-345845.36088145478</v>
      </c>
      <c r="P154" s="229">
        <f t="shared" si="32"/>
        <v>52892618.626138151</v>
      </c>
      <c r="Q154" s="233">
        <f t="shared" si="36"/>
        <v>54958266.945596881</v>
      </c>
      <c r="R154" s="231"/>
      <c r="S154" s="183"/>
      <c r="T154" s="232"/>
      <c r="V154" s="232"/>
      <c r="W154" s="232"/>
      <c r="X154" s="232"/>
    </row>
    <row r="155" spans="1:24" ht="12.75" customHeight="1">
      <c r="A155" s="216">
        <v>44104</v>
      </c>
      <c r="B155" s="232">
        <f t="shared" si="28"/>
        <v>0</v>
      </c>
      <c r="C155" s="225">
        <v>163035.67960925493</v>
      </c>
      <c r="D155" s="226">
        <v>-531048.65200000012</v>
      </c>
      <c r="E155" s="227"/>
      <c r="F155" s="228">
        <f t="shared" si="26"/>
        <v>0</v>
      </c>
      <c r="G155" s="229">
        <f t="shared" si="29"/>
        <v>0</v>
      </c>
      <c r="H155" s="227">
        <f t="shared" si="33"/>
        <v>163035.67960925493</v>
      </c>
      <c r="I155" s="228">
        <f t="shared" si="27"/>
        <v>-163035.67960925493</v>
      </c>
      <c r="J155" s="229">
        <f t="shared" si="30"/>
        <v>0</v>
      </c>
      <c r="K155" s="227"/>
      <c r="L155" s="228">
        <f t="shared" si="35"/>
        <v>-15419.743543172222</v>
      </c>
      <c r="M155" s="229">
        <f t="shared" si="31"/>
        <v>3581477.1208388074</v>
      </c>
      <c r="N155" s="227">
        <v>0</v>
      </c>
      <c r="O155" s="228">
        <f t="shared" si="34"/>
        <v>-352593.22884757293</v>
      </c>
      <c r="P155" s="229">
        <f t="shared" si="32"/>
        <v>52540025.39729058</v>
      </c>
      <c r="Q155" s="233">
        <f t="shared" si="36"/>
        <v>54616142.855889268</v>
      </c>
      <c r="R155" s="231"/>
      <c r="S155" s="183"/>
      <c r="T155" s="232"/>
      <c r="V155" s="232"/>
      <c r="W155" s="232"/>
      <c r="X155" s="232"/>
    </row>
    <row r="156" spans="1:24" ht="12.75" customHeight="1">
      <c r="A156" s="216">
        <v>44135</v>
      </c>
      <c r="B156" s="232">
        <f t="shared" si="28"/>
        <v>0</v>
      </c>
      <c r="C156" s="225">
        <v>168390.70437696893</v>
      </c>
      <c r="D156" s="226">
        <v>-531048.65200000012</v>
      </c>
      <c r="E156" s="227"/>
      <c r="F156" s="228">
        <f t="shared" si="26"/>
        <v>0</v>
      </c>
      <c r="G156" s="229">
        <f t="shared" si="29"/>
        <v>0</v>
      </c>
      <c r="H156" s="227">
        <f t="shared" si="33"/>
        <v>168390.70437696893</v>
      </c>
      <c r="I156" s="228">
        <f t="shared" si="27"/>
        <v>-168390.70437696893</v>
      </c>
      <c r="J156" s="229">
        <f t="shared" si="30"/>
        <v>0</v>
      </c>
      <c r="K156" s="227"/>
      <c r="L156" s="228">
        <f t="shared" si="35"/>
        <v>-15195.368005405007</v>
      </c>
      <c r="M156" s="229">
        <f t="shared" si="31"/>
        <v>3566281.7528334022</v>
      </c>
      <c r="N156" s="227">
        <v>0</v>
      </c>
      <c r="O156" s="228">
        <f t="shared" si="34"/>
        <v>-347462.57961762621</v>
      </c>
      <c r="P156" s="229">
        <f t="shared" si="32"/>
        <v>52192562.817672953</v>
      </c>
      <c r="Q156" s="233">
        <f t="shared" si="36"/>
        <v>54271764.642859481</v>
      </c>
      <c r="R156" s="231"/>
      <c r="S156" s="183"/>
      <c r="T156" s="232"/>
      <c r="V156" s="232"/>
      <c r="W156" s="232"/>
      <c r="X156" s="232"/>
    </row>
    <row r="157" spans="1:24" ht="12.75" customHeight="1">
      <c r="A157" s="216">
        <v>44165</v>
      </c>
      <c r="B157" s="232">
        <f t="shared" si="28"/>
        <v>0</v>
      </c>
      <c r="C157" s="225">
        <v>161402.18583006354</v>
      </c>
      <c r="D157" s="226">
        <v>-531048.65200000012</v>
      </c>
      <c r="E157" s="227"/>
      <c r="F157" s="228">
        <f t="shared" si="26"/>
        <v>0</v>
      </c>
      <c r="G157" s="229">
        <f t="shared" si="29"/>
        <v>0</v>
      </c>
      <c r="H157" s="227">
        <f t="shared" si="33"/>
        <v>161402.18583006354</v>
      </c>
      <c r="I157" s="228">
        <f t="shared" si="27"/>
        <v>-161402.18583006354</v>
      </c>
      <c r="J157" s="229">
        <f t="shared" si="30"/>
        <v>0</v>
      </c>
      <c r="K157" s="227"/>
      <c r="L157" s="228">
        <f t="shared" si="35"/>
        <v>-15488.186932520342</v>
      </c>
      <c r="M157" s="229">
        <f t="shared" si="31"/>
        <v>3550793.5659008818</v>
      </c>
      <c r="N157" s="227">
        <v>0</v>
      </c>
      <c r="O157" s="228">
        <f t="shared" si="34"/>
        <v>-354158.27923741622</v>
      </c>
      <c r="P157" s="229">
        <f t="shared" si="32"/>
        <v>51838404.538435534</v>
      </c>
      <c r="Q157" s="233">
        <f t="shared" si="36"/>
        <v>53926361.748784043</v>
      </c>
      <c r="R157" s="231"/>
      <c r="S157" s="183"/>
      <c r="T157" s="232"/>
      <c r="V157" s="232"/>
      <c r="W157" s="232"/>
      <c r="X157" s="232"/>
    </row>
    <row r="158" spans="1:24" ht="12.75" customHeight="1">
      <c r="A158" s="216">
        <v>44196</v>
      </c>
      <c r="B158" s="232">
        <f t="shared" si="28"/>
        <v>0</v>
      </c>
      <c r="C158" s="225">
        <v>165173.81300516234</v>
      </c>
      <c r="D158" s="226">
        <v>-531048.65200000012</v>
      </c>
      <c r="E158" s="227"/>
      <c r="F158" s="228">
        <f t="shared" si="26"/>
        <v>0</v>
      </c>
      <c r="G158" s="229">
        <f t="shared" si="29"/>
        <v>0</v>
      </c>
      <c r="H158" s="227">
        <f t="shared" si="33"/>
        <v>165173.81300516234</v>
      </c>
      <c r="I158" s="228">
        <f t="shared" si="27"/>
        <v>-165173.81300516234</v>
      </c>
      <c r="J158" s="229">
        <f t="shared" si="30"/>
        <v>0</v>
      </c>
      <c r="K158" s="227"/>
      <c r="L158" s="228">
        <f t="shared" si="35"/>
        <v>-15330.155753883702</v>
      </c>
      <c r="M158" s="229">
        <f t="shared" si="31"/>
        <v>3535463.4101469982</v>
      </c>
      <c r="N158" s="227">
        <v>0</v>
      </c>
      <c r="O158" s="228">
        <f t="shared" si="34"/>
        <v>-350544.68324095407</v>
      </c>
      <c r="P158" s="229">
        <f t="shared" si="32"/>
        <v>51487859.855194576</v>
      </c>
      <c r="Q158" s="233">
        <f t="shared" si="36"/>
        <v>53579934.173662968</v>
      </c>
      <c r="R158" s="231">
        <f>-SUM(O153:O158)</f>
        <v>2094908.4408948149</v>
      </c>
      <c r="S158" s="231">
        <f>SUM('LSR Carrying Charge'!H155:H160)</f>
        <v>343710</v>
      </c>
      <c r="T158" s="231">
        <f>SUM(R158:S158)</f>
        <v>2438618.4408948151</v>
      </c>
      <c r="V158" s="232"/>
      <c r="W158" s="232"/>
      <c r="X158" s="232"/>
    </row>
    <row r="159" spans="1:24" ht="12.75" customHeight="1">
      <c r="A159" s="216">
        <v>44227</v>
      </c>
      <c r="B159" s="232">
        <f t="shared" si="28"/>
        <v>0</v>
      </c>
      <c r="C159" s="225">
        <v>165064.52762302614</v>
      </c>
      <c r="D159" s="226">
        <v>-531048.65200000012</v>
      </c>
      <c r="E159" s="227"/>
      <c r="F159" s="228">
        <f t="shared" si="26"/>
        <v>0</v>
      </c>
      <c r="G159" s="229">
        <f t="shared" si="29"/>
        <v>0</v>
      </c>
      <c r="H159" s="227">
        <f t="shared" si="33"/>
        <v>165064.52762302614</v>
      </c>
      <c r="I159" s="228">
        <f t="shared" si="27"/>
        <v>-165064.52762302614</v>
      </c>
      <c r="J159" s="229">
        <f t="shared" si="30"/>
        <v>0</v>
      </c>
      <c r="K159" s="227"/>
      <c r="L159" s="228">
        <f t="shared" si="35"/>
        <v>-15334.734811395208</v>
      </c>
      <c r="M159" s="229">
        <f t="shared" si="31"/>
        <v>3520128.6753356028</v>
      </c>
      <c r="N159" s="227">
        <v>0</v>
      </c>
      <c r="O159" s="228">
        <f t="shared" si="34"/>
        <v>-350649.38956557872</v>
      </c>
      <c r="P159" s="229">
        <f t="shared" si="32"/>
        <v>51137210.465628996</v>
      </c>
      <c r="Q159" s="233">
        <f t="shared" si="36"/>
        <v>53232460.438660346</v>
      </c>
      <c r="R159" s="231"/>
      <c r="S159" s="183"/>
      <c r="T159" s="232"/>
      <c r="V159" s="232"/>
      <c r="W159" s="232"/>
      <c r="X159" s="232"/>
    </row>
    <row r="160" spans="1:24" ht="12.75" customHeight="1">
      <c r="A160" s="216">
        <v>44255</v>
      </c>
      <c r="B160" s="232">
        <f t="shared" si="28"/>
        <v>0</v>
      </c>
      <c r="C160" s="225">
        <v>147637.75142707871</v>
      </c>
      <c r="D160" s="226">
        <v>-531048.65200000012</v>
      </c>
      <c r="E160" s="227"/>
      <c r="F160" s="228">
        <f t="shared" si="26"/>
        <v>0</v>
      </c>
      <c r="G160" s="229">
        <f t="shared" si="29"/>
        <v>0</v>
      </c>
      <c r="H160" s="227">
        <f t="shared" si="33"/>
        <v>147637.75142707871</v>
      </c>
      <c r="I160" s="228">
        <f t="shared" si="27"/>
        <v>-147637.75142707871</v>
      </c>
      <c r="J160" s="229">
        <f t="shared" si="30"/>
        <v>0</v>
      </c>
      <c r="K160" s="227"/>
      <c r="L160" s="228">
        <f t="shared" si="35"/>
        <v>-16064.916734005406</v>
      </c>
      <c r="M160" s="229">
        <f t="shared" si="31"/>
        <v>3504063.7586015975</v>
      </c>
      <c r="N160" s="227">
        <v>0</v>
      </c>
      <c r="O160" s="228">
        <f t="shared" si="34"/>
        <v>-367345.98383891594</v>
      </c>
      <c r="P160" s="229">
        <f t="shared" si="32"/>
        <v>50769864.481790081</v>
      </c>
      <c r="Q160" s="233">
        <f t="shared" si="36"/>
        <v>52883759.267430939</v>
      </c>
      <c r="R160" s="231"/>
      <c r="S160" s="183"/>
      <c r="T160" s="232"/>
      <c r="V160" s="232"/>
      <c r="W160" s="232"/>
      <c r="X160" s="232"/>
    </row>
    <row r="161" spans="1:24" ht="12.75" customHeight="1">
      <c r="A161" s="216">
        <v>44286</v>
      </c>
      <c r="B161" s="232">
        <f t="shared" si="28"/>
        <v>0</v>
      </c>
      <c r="C161" s="225">
        <v>161847.63625121955</v>
      </c>
      <c r="D161" s="226">
        <v>-531048.65200000012</v>
      </c>
      <c r="E161" s="227"/>
      <c r="F161" s="228">
        <f t="shared" si="26"/>
        <v>0</v>
      </c>
      <c r="G161" s="229">
        <f t="shared" si="29"/>
        <v>0</v>
      </c>
      <c r="H161" s="227">
        <f t="shared" si="33"/>
        <v>161847.63625121955</v>
      </c>
      <c r="I161" s="228">
        <f t="shared" si="27"/>
        <v>-161847.63625121955</v>
      </c>
      <c r="J161" s="229">
        <f t="shared" si="30"/>
        <v>0</v>
      </c>
      <c r="K161" s="227"/>
      <c r="L161" s="228">
        <f t="shared" si="35"/>
        <v>-15469.522559873905</v>
      </c>
      <c r="M161" s="229">
        <f t="shared" si="31"/>
        <v>3488594.2360417238</v>
      </c>
      <c r="N161" s="227">
        <v>0</v>
      </c>
      <c r="O161" s="228">
        <f t="shared" si="34"/>
        <v>-353731.49318890664</v>
      </c>
      <c r="P161" s="229">
        <f t="shared" si="32"/>
        <v>50416132.98860117</v>
      </c>
      <c r="Q161" s="233">
        <f t="shared" si="36"/>
        <v>52533830.659974724</v>
      </c>
      <c r="R161" s="231"/>
      <c r="S161" s="183"/>
      <c r="T161" s="232"/>
      <c r="V161" s="232"/>
      <c r="W161" s="232"/>
      <c r="X161" s="232"/>
    </row>
    <row r="162" spans="1:24" ht="12.75" customHeight="1">
      <c r="A162" s="216">
        <v>44316</v>
      </c>
      <c r="B162" s="232">
        <f t="shared" si="28"/>
        <v>0</v>
      </c>
      <c r="C162" s="225">
        <v>156461.14092512958</v>
      </c>
      <c r="D162" s="226">
        <v>-531048.65200000012</v>
      </c>
      <c r="E162" s="227"/>
      <c r="F162" s="228">
        <f t="shared" si="26"/>
        <v>0</v>
      </c>
      <c r="G162" s="229">
        <f t="shared" si="29"/>
        <v>0</v>
      </c>
      <c r="H162" s="227">
        <f t="shared" si="33"/>
        <v>156461.14092512958</v>
      </c>
      <c r="I162" s="228">
        <f t="shared" si="27"/>
        <v>-156461.14092512958</v>
      </c>
      <c r="J162" s="229">
        <f t="shared" si="30"/>
        <v>0</v>
      </c>
      <c r="K162" s="227"/>
      <c r="L162" s="228">
        <f t="shared" si="35"/>
        <v>-15695.216714037075</v>
      </c>
      <c r="M162" s="229">
        <f t="shared" si="31"/>
        <v>3472899.0193276866</v>
      </c>
      <c r="N162" s="227">
        <v>0</v>
      </c>
      <c r="O162" s="228">
        <f t="shared" si="34"/>
        <v>-358892.29436083342</v>
      </c>
      <c r="P162" s="229">
        <f t="shared" si="32"/>
        <v>50057240.694240339</v>
      </c>
      <c r="Q162" s="233">
        <f t="shared" si="36"/>
        <v>52182863.023084156</v>
      </c>
      <c r="R162" s="231"/>
      <c r="S162" s="183"/>
      <c r="T162" s="232"/>
      <c r="V162" s="232"/>
      <c r="W162" s="232"/>
      <c r="X162" s="232"/>
    </row>
    <row r="163" spans="1:24" ht="12.75" customHeight="1">
      <c r="A163" s="216">
        <v>44347</v>
      </c>
      <c r="B163" s="232">
        <f t="shared" si="28"/>
        <v>0</v>
      </c>
      <c r="C163" s="225">
        <v>160068.06660339725</v>
      </c>
      <c r="D163" s="226">
        <v>-531048.65200000012</v>
      </c>
      <c r="E163" s="227"/>
      <c r="F163" s="228">
        <f t="shared" si="26"/>
        <v>0</v>
      </c>
      <c r="G163" s="229">
        <f t="shared" si="29"/>
        <v>0</v>
      </c>
      <c r="H163" s="227">
        <f t="shared" si="33"/>
        <v>160068.06660339725</v>
      </c>
      <c r="I163" s="228">
        <f t="shared" si="27"/>
        <v>-160068.06660339725</v>
      </c>
      <c r="J163" s="229">
        <f t="shared" si="30"/>
        <v>0</v>
      </c>
      <c r="K163" s="227"/>
      <c r="L163" s="228">
        <f t="shared" si="35"/>
        <v>-15544.086528117659</v>
      </c>
      <c r="M163" s="229">
        <f t="shared" si="31"/>
        <v>3457354.9327995689</v>
      </c>
      <c r="N163" s="227">
        <v>0</v>
      </c>
      <c r="O163" s="228">
        <f t="shared" si="34"/>
        <v>-355436.49886848521</v>
      </c>
      <c r="P163" s="229">
        <f t="shared" si="32"/>
        <v>49701804.195371851</v>
      </c>
      <c r="Q163" s="233">
        <f t="shared" si="36"/>
        <v>51830851.047688991</v>
      </c>
      <c r="R163" s="231"/>
      <c r="S163" s="183"/>
      <c r="T163" s="232"/>
      <c r="V163" s="232"/>
      <c r="W163" s="232"/>
      <c r="X163" s="232"/>
    </row>
    <row r="164" spans="1:24" ht="12.75" customHeight="1">
      <c r="A164" s="216">
        <v>44377</v>
      </c>
      <c r="B164" s="232">
        <f t="shared" si="28"/>
        <v>0</v>
      </c>
      <c r="C164" s="225">
        <v>153348.02024273609</v>
      </c>
      <c r="D164" s="226">
        <v>-531048.65200000012</v>
      </c>
      <c r="E164" s="227"/>
      <c r="F164" s="228">
        <f t="shared" si="26"/>
        <v>0</v>
      </c>
      <c r="G164" s="229">
        <f t="shared" si="29"/>
        <v>0</v>
      </c>
      <c r="H164" s="227">
        <f t="shared" si="33"/>
        <v>153348.02024273609</v>
      </c>
      <c r="I164" s="228">
        <f t="shared" si="27"/>
        <v>-153348.02024273609</v>
      </c>
      <c r="J164" s="229">
        <f t="shared" si="30"/>
        <v>0</v>
      </c>
      <c r="K164" s="227"/>
      <c r="L164" s="228">
        <f t="shared" si="35"/>
        <v>-15825.656470629363</v>
      </c>
      <c r="M164" s="229">
        <f t="shared" si="31"/>
        <v>3441529.2763289395</v>
      </c>
      <c r="N164" s="227">
        <v>0</v>
      </c>
      <c r="O164" s="228">
        <f t="shared" si="34"/>
        <v>-361874.97528663464</v>
      </c>
      <c r="P164" s="229">
        <f t="shared" si="32"/>
        <v>49339929.220085219</v>
      </c>
      <c r="Q164" s="233">
        <f t="shared" si="36"/>
        <v>51477794.733789258</v>
      </c>
      <c r="R164" s="231"/>
      <c r="S164" s="183"/>
      <c r="T164" s="232"/>
      <c r="V164" s="232"/>
      <c r="W164" s="232"/>
      <c r="X164" s="232"/>
    </row>
    <row r="165" spans="1:24" ht="12.75" customHeight="1">
      <c r="A165" s="216">
        <v>44408</v>
      </c>
      <c r="B165" s="232">
        <f t="shared" si="28"/>
        <v>0</v>
      </c>
      <c r="C165" s="225">
        <v>158274.3442709368</v>
      </c>
      <c r="D165" s="226">
        <v>-531048.65200000012</v>
      </c>
      <c r="E165" s="227"/>
      <c r="F165" s="228">
        <f t="shared" si="26"/>
        <v>0</v>
      </c>
      <c r="G165" s="229">
        <f t="shared" si="29"/>
        <v>0</v>
      </c>
      <c r="H165" s="227">
        <f t="shared" si="33"/>
        <v>158274.3442709368</v>
      </c>
      <c r="I165" s="228">
        <f t="shared" si="27"/>
        <v>-158274.3442709368</v>
      </c>
      <c r="J165" s="229">
        <f t="shared" si="30"/>
        <v>0</v>
      </c>
      <c r="K165" s="227"/>
      <c r="L165" s="228">
        <f t="shared" si="35"/>
        <v>-15619.243493847753</v>
      </c>
      <c r="M165" s="229">
        <f t="shared" si="31"/>
        <v>3425910.0328350919</v>
      </c>
      <c r="N165" s="227">
        <v>0</v>
      </c>
      <c r="O165" s="228">
        <f t="shared" si="34"/>
        <v>-357155.06423521554</v>
      </c>
      <c r="P165" s="229">
        <f t="shared" si="32"/>
        <v>48982774.155850001</v>
      </c>
      <c r="Q165" s="233">
        <f t="shared" si="36"/>
        <v>51123689.362657018</v>
      </c>
      <c r="R165" s="231"/>
      <c r="S165" s="183"/>
      <c r="T165" s="232"/>
      <c r="V165" s="232"/>
      <c r="W165" s="232"/>
      <c r="X165" s="232"/>
    </row>
    <row r="166" spans="1:24" ht="12.75" customHeight="1">
      <c r="A166" s="216">
        <v>44439</v>
      </c>
      <c r="B166" s="232">
        <f t="shared" si="28"/>
        <v>0</v>
      </c>
      <c r="C166" s="225">
        <v>156665.89858503349</v>
      </c>
      <c r="D166" s="226">
        <v>-531048.65200000012</v>
      </c>
      <c r="E166" s="227"/>
      <c r="F166" s="228">
        <f t="shared" si="26"/>
        <v>0</v>
      </c>
      <c r="G166" s="229">
        <f t="shared" si="29"/>
        <v>0</v>
      </c>
      <c r="H166" s="227">
        <f t="shared" si="33"/>
        <v>156665.89858503349</v>
      </c>
      <c r="I166" s="228">
        <f t="shared" si="27"/>
        <v>-156665.89858503349</v>
      </c>
      <c r="J166" s="229">
        <f t="shared" si="30"/>
        <v>0</v>
      </c>
      <c r="K166" s="227"/>
      <c r="L166" s="228">
        <f t="shared" si="35"/>
        <v>-15686.637368087102</v>
      </c>
      <c r="M166" s="229">
        <f t="shared" si="31"/>
        <v>3410223.3954670047</v>
      </c>
      <c r="N166" s="227">
        <v>0</v>
      </c>
      <c r="O166" s="228">
        <f t="shared" si="34"/>
        <v>-358696.1160468795</v>
      </c>
      <c r="P166" s="229">
        <f t="shared" si="32"/>
        <v>48624078.039803118</v>
      </c>
      <c r="Q166" s="233">
        <f t="shared" si="36"/>
        <v>50768513.095260985</v>
      </c>
      <c r="R166" s="231"/>
      <c r="S166" s="183"/>
      <c r="T166" s="232"/>
      <c r="V166" s="232"/>
      <c r="W166" s="232"/>
      <c r="X166" s="232"/>
    </row>
    <row r="167" spans="1:24" ht="12.75" customHeight="1">
      <c r="A167" s="216">
        <v>44469</v>
      </c>
      <c r="B167" s="232">
        <f t="shared" si="28"/>
        <v>0</v>
      </c>
      <c r="C167" s="225">
        <v>150055.59957980341</v>
      </c>
      <c r="D167" s="226">
        <v>-531048.65200000012</v>
      </c>
      <c r="E167" s="227"/>
      <c r="F167" s="228">
        <f t="shared" si="26"/>
        <v>0</v>
      </c>
      <c r="G167" s="229">
        <f t="shared" si="29"/>
        <v>0</v>
      </c>
      <c r="H167" s="227">
        <f t="shared" si="33"/>
        <v>150055.59957980341</v>
      </c>
      <c r="I167" s="228">
        <f t="shared" si="27"/>
        <v>-150055.59957980341</v>
      </c>
      <c r="J167" s="229">
        <f t="shared" si="30"/>
        <v>0</v>
      </c>
      <c r="K167" s="227"/>
      <c r="L167" s="228">
        <f t="shared" si="35"/>
        <v>-15963.608896406242</v>
      </c>
      <c r="M167" s="229">
        <f t="shared" si="31"/>
        <v>3394259.7865705984</v>
      </c>
      <c r="N167" s="227">
        <v>0</v>
      </c>
      <c r="O167" s="228">
        <f t="shared" si="34"/>
        <v>-365029.44352379045</v>
      </c>
      <c r="P167" s="229">
        <f t="shared" si="32"/>
        <v>48259048.596279331</v>
      </c>
      <c r="Q167" s="233">
        <f t="shared" si="36"/>
        <v>50412283.20412156</v>
      </c>
      <c r="R167" s="231"/>
      <c r="S167" s="183"/>
      <c r="T167" s="232"/>
      <c r="V167" s="232"/>
      <c r="W167" s="232"/>
      <c r="X167" s="232"/>
    </row>
    <row r="168" spans="1:24" ht="12.75" customHeight="1">
      <c r="A168" s="216">
        <v>44500</v>
      </c>
      <c r="B168" s="232">
        <f t="shared" si="28"/>
        <v>0</v>
      </c>
      <c r="C168" s="225">
        <v>154757.98951846015</v>
      </c>
      <c r="D168" s="226">
        <v>-563867.45869360014</v>
      </c>
      <c r="E168" s="227"/>
      <c r="F168" s="228">
        <f t="shared" si="26"/>
        <v>0</v>
      </c>
      <c r="G168" s="229">
        <f t="shared" si="29"/>
        <v>0</v>
      </c>
      <c r="H168" s="227">
        <f t="shared" si="33"/>
        <v>154757.98951846015</v>
      </c>
      <c r="I168" s="228">
        <f t="shared" si="27"/>
        <v>-154757.98951846015</v>
      </c>
      <c r="J168" s="229">
        <f t="shared" si="30"/>
        <v>0</v>
      </c>
      <c r="K168" s="227"/>
      <c r="L168" s="228">
        <f t="shared" si="35"/>
        <v>-17141.686758438365</v>
      </c>
      <c r="M168" s="229">
        <f t="shared" si="31"/>
        <v>3377118.0998121598</v>
      </c>
      <c r="N168" s="227">
        <v>0</v>
      </c>
      <c r="O168" s="228">
        <f t="shared" si="34"/>
        <v>-391967.78241670167</v>
      </c>
      <c r="P168" s="229">
        <f t="shared" si="32"/>
        <v>47867080.813862629</v>
      </c>
      <c r="Q168" s="233">
        <f t="shared" si="36"/>
        <v>50053680.753920674</v>
      </c>
      <c r="R168" s="231"/>
      <c r="S168" s="183"/>
      <c r="T168" s="232"/>
      <c r="V168" s="232"/>
      <c r="W168" s="232"/>
      <c r="X168" s="232"/>
    </row>
    <row r="169" spans="1:24" ht="12.75" customHeight="1">
      <c r="A169" s="216">
        <v>44530</v>
      </c>
      <c r="B169" s="232">
        <f t="shared" si="28"/>
        <v>0</v>
      </c>
      <c r="C169" s="225">
        <v>148113.04053790454</v>
      </c>
      <c r="D169" s="226">
        <v>-563867.45869360014</v>
      </c>
      <c r="E169" s="227"/>
      <c r="F169" s="228">
        <f t="shared" si="26"/>
        <v>0</v>
      </c>
      <c r="G169" s="229">
        <f t="shared" si="29"/>
        <v>0</v>
      </c>
      <c r="H169" s="227">
        <f t="shared" si="33"/>
        <v>148113.04053790454</v>
      </c>
      <c r="I169" s="228">
        <f t="shared" si="27"/>
        <v>-148113.04053790454</v>
      </c>
      <c r="J169" s="229">
        <f t="shared" si="30"/>
        <v>0</v>
      </c>
      <c r="K169" s="227"/>
      <c r="L169" s="228">
        <f t="shared" si="35"/>
        <v>-17420.110120723646</v>
      </c>
      <c r="M169" s="229">
        <f t="shared" si="31"/>
        <v>3359697.9896914363</v>
      </c>
      <c r="N169" s="227">
        <v>0</v>
      </c>
      <c r="O169" s="228">
        <f t="shared" si="34"/>
        <v>-398334.30803497194</v>
      </c>
      <c r="P169" s="229">
        <f t="shared" si="32"/>
        <v>47468746.505827658</v>
      </c>
      <c r="Q169" s="233">
        <f t="shared" si="36"/>
        <v>49691383.252403237</v>
      </c>
      <c r="R169" s="231"/>
      <c r="S169" s="183"/>
      <c r="T169" s="232"/>
      <c r="V169" s="232"/>
      <c r="W169" s="232"/>
      <c r="X169" s="232"/>
    </row>
    <row r="170" spans="1:24" ht="12.75" customHeight="1">
      <c r="A170" s="216">
        <v>44561</v>
      </c>
      <c r="B170" s="232">
        <f t="shared" si="28"/>
        <v>0</v>
      </c>
      <c r="C170" s="225">
        <v>151342.29425987593</v>
      </c>
      <c r="D170" s="226">
        <v>-563867.45869360014</v>
      </c>
      <c r="E170" s="227"/>
      <c r="F170" s="228">
        <f t="shared" si="26"/>
        <v>0</v>
      </c>
      <c r="G170" s="229">
        <f t="shared" si="29"/>
        <v>0</v>
      </c>
      <c r="H170" s="227">
        <f t="shared" si="33"/>
        <v>151342.29425987593</v>
      </c>
      <c r="I170" s="228">
        <f t="shared" si="27"/>
        <v>-151342.29425987593</v>
      </c>
      <c r="J170" s="229">
        <f t="shared" si="30"/>
        <v>0</v>
      </c>
      <c r="K170" s="227"/>
      <c r="L170" s="228">
        <f t="shared" si="35"/>
        <v>-17284.804389773046</v>
      </c>
      <c r="M170" s="229">
        <f t="shared" si="31"/>
        <v>3342413.1853016634</v>
      </c>
      <c r="N170" s="227">
        <v>0</v>
      </c>
      <c r="O170" s="228">
        <f t="shared" si="34"/>
        <v>-395240.36004395119</v>
      </c>
      <c r="P170" s="229">
        <f t="shared" si="32"/>
        <v>47073506.145783707</v>
      </c>
      <c r="Q170" s="233">
        <f t="shared" si="36"/>
        <v>49325382.763152458</v>
      </c>
      <c r="R170" s="231">
        <f>-SUM(O159:O170)</f>
        <v>4414353.7094108649</v>
      </c>
      <c r="S170" s="231">
        <f>SUM('LSR Carrying Charge'!H161:H172)</f>
        <v>687420</v>
      </c>
      <c r="T170" s="231">
        <f>SUM(R170:S170)</f>
        <v>5101773.7094108649</v>
      </c>
      <c r="V170" s="232"/>
      <c r="W170" s="232"/>
      <c r="X170" s="232"/>
    </row>
    <row r="171" spans="1:24" ht="12.75" customHeight="1">
      <c r="A171" s="216">
        <v>44592</v>
      </c>
      <c r="B171" s="232">
        <f t="shared" si="28"/>
        <v>0</v>
      </c>
      <c r="C171" s="225">
        <v>151010.17267606908</v>
      </c>
      <c r="D171" s="226">
        <v>-563867.45869360014</v>
      </c>
      <c r="E171" s="227"/>
      <c r="F171" s="228">
        <f t="shared" si="26"/>
        <v>0</v>
      </c>
      <c r="G171" s="229">
        <f t="shared" si="29"/>
        <v>0</v>
      </c>
      <c r="H171" s="227">
        <f t="shared" si="33"/>
        <v>151010.17267606908</v>
      </c>
      <c r="I171" s="228">
        <f t="shared" si="27"/>
        <v>-151010.17267606908</v>
      </c>
      <c r="J171" s="229">
        <f t="shared" si="30"/>
        <v>0</v>
      </c>
      <c r="K171" s="227"/>
      <c r="L171" s="228">
        <f t="shared" si="35"/>
        <v>-17298.72028413455</v>
      </c>
      <c r="M171" s="229">
        <f t="shared" si="31"/>
        <v>3325114.4650175287</v>
      </c>
      <c r="N171" s="227">
        <v>0</v>
      </c>
      <c r="O171" s="228">
        <f t="shared" si="34"/>
        <v>-395558.56573339651</v>
      </c>
      <c r="P171" s="229">
        <f t="shared" si="32"/>
        <v>46677947.580050312</v>
      </c>
      <c r="Q171" s="233">
        <f t="shared" si="36"/>
        <v>48955648.738361217</v>
      </c>
      <c r="R171" s="231"/>
      <c r="S171" s="183"/>
      <c r="T171" s="232"/>
      <c r="V171" s="232"/>
      <c r="W171" s="232"/>
      <c r="X171" s="232"/>
    </row>
    <row r="172" spans="1:24" ht="12.75" customHeight="1">
      <c r="A172" s="216">
        <v>44620</v>
      </c>
      <c r="B172" s="232">
        <f t="shared" si="28"/>
        <v>0</v>
      </c>
      <c r="C172" s="225">
        <v>134853.71294547597</v>
      </c>
      <c r="D172" s="226">
        <v>-563867.45869360014</v>
      </c>
      <c r="E172" s="227"/>
      <c r="F172" s="228">
        <f t="shared" si="26"/>
        <v>0</v>
      </c>
      <c r="G172" s="229">
        <f t="shared" si="29"/>
        <v>0</v>
      </c>
      <c r="H172" s="227">
        <f t="shared" si="33"/>
        <v>134853.71294547597</v>
      </c>
      <c r="I172" s="228">
        <f t="shared" si="27"/>
        <v>-134853.71294547597</v>
      </c>
      <c r="J172" s="229">
        <f t="shared" si="30"/>
        <v>0</v>
      </c>
      <c r="K172" s="227"/>
      <c r="L172" s="228">
        <f t="shared" si="35"/>
        <v>-17975.675946846404</v>
      </c>
      <c r="M172" s="229">
        <f t="shared" si="31"/>
        <v>3307138.7890706821</v>
      </c>
      <c r="N172" s="227">
        <v>0</v>
      </c>
      <c r="O172" s="228">
        <f t="shared" si="34"/>
        <v>-411038.06980127777</v>
      </c>
      <c r="P172" s="229">
        <f t="shared" si="32"/>
        <v>46266909.510249034</v>
      </c>
      <c r="Q172" s="233">
        <f t="shared" si="36"/>
        <v>48582222.994314574</v>
      </c>
      <c r="R172" s="231"/>
      <c r="S172" s="183"/>
      <c r="T172" s="232"/>
      <c r="V172" s="232"/>
      <c r="W172" s="232"/>
      <c r="X172" s="232"/>
    </row>
    <row r="173" spans="1:24" ht="12.75" customHeight="1">
      <c r="A173" s="216">
        <v>44651</v>
      </c>
      <c r="B173" s="232">
        <f t="shared" si="28"/>
        <v>0</v>
      </c>
      <c r="C173" s="225">
        <v>147594.47741748486</v>
      </c>
      <c r="D173" s="226">
        <v>-563867.45869360014</v>
      </c>
      <c r="E173" s="227"/>
      <c r="F173" s="228">
        <f t="shared" si="26"/>
        <v>0</v>
      </c>
      <c r="G173" s="229">
        <f t="shared" si="29"/>
        <v>0</v>
      </c>
      <c r="H173" s="227">
        <f t="shared" si="33"/>
        <v>147594.47741748486</v>
      </c>
      <c r="I173" s="228">
        <f t="shared" si="27"/>
        <v>-147594.47741748486</v>
      </c>
      <c r="J173" s="229">
        <f t="shared" si="30"/>
        <v>0</v>
      </c>
      <c r="K173" s="227"/>
      <c r="L173" s="228">
        <f t="shared" si="35"/>
        <v>-17441.83791546923</v>
      </c>
      <c r="M173" s="229">
        <f t="shared" si="31"/>
        <v>3289696.9511552127</v>
      </c>
      <c r="N173" s="227">
        <v>0</v>
      </c>
      <c r="O173" s="228">
        <f t="shared" si="34"/>
        <v>-398831.14336064603</v>
      </c>
      <c r="P173" s="229">
        <f t="shared" si="32"/>
        <v>45868078.366888389</v>
      </c>
      <c r="Q173" s="233">
        <f t="shared" si="36"/>
        <v>48205097.594595663</v>
      </c>
      <c r="R173" s="231"/>
      <c r="S173" s="183"/>
      <c r="T173" s="232"/>
      <c r="V173" s="232"/>
      <c r="W173" s="232"/>
      <c r="X173" s="232"/>
    </row>
    <row r="174" spans="1:24" ht="12.75" customHeight="1">
      <c r="A174" s="216">
        <v>44681</v>
      </c>
      <c r="B174" s="232">
        <f t="shared" si="28"/>
        <v>0</v>
      </c>
      <c r="C174" s="225">
        <v>142451.12224924116</v>
      </c>
      <c r="D174" s="226">
        <v>-563867.45869360014</v>
      </c>
      <c r="E174" s="227"/>
      <c r="F174" s="228">
        <f t="shared" si="26"/>
        <v>0</v>
      </c>
      <c r="G174" s="229">
        <f t="shared" si="29"/>
        <v>0</v>
      </c>
      <c r="H174" s="227">
        <f t="shared" si="33"/>
        <v>142451.12224924116</v>
      </c>
      <c r="I174" s="228">
        <f t="shared" si="27"/>
        <v>-142451.12224924116</v>
      </c>
      <c r="J174" s="229">
        <f t="shared" si="30"/>
        <v>0</v>
      </c>
      <c r="K174" s="227"/>
      <c r="L174" s="228">
        <f t="shared" si="35"/>
        <v>-17657.344497018643</v>
      </c>
      <c r="M174" s="229">
        <f t="shared" si="31"/>
        <v>3272039.6066581942</v>
      </c>
      <c r="N174" s="227">
        <v>0</v>
      </c>
      <c r="O174" s="228">
        <f t="shared" si="34"/>
        <v>-403758.99194734031</v>
      </c>
      <c r="P174" s="229">
        <f t="shared" si="32"/>
        <v>45464319.374941051</v>
      </c>
      <c r="Q174" s="233">
        <f t="shared" si="36"/>
        <v>47824223.597053498</v>
      </c>
      <c r="R174" s="231"/>
      <c r="S174" s="183"/>
      <c r="T174" s="232"/>
      <c r="V174" s="232"/>
      <c r="W174" s="232"/>
      <c r="X174" s="232"/>
    </row>
    <row r="175" spans="1:24" ht="12.75" customHeight="1">
      <c r="A175" s="216">
        <v>44712</v>
      </c>
      <c r="B175" s="232">
        <f t="shared" si="28"/>
        <v>0</v>
      </c>
      <c r="C175" s="225">
        <v>145491.64536159043</v>
      </c>
      <c r="D175" s="226">
        <v>-563867.45869360014</v>
      </c>
      <c r="E175" s="227"/>
      <c r="F175" s="228">
        <f t="shared" si="26"/>
        <v>0</v>
      </c>
      <c r="G175" s="229">
        <f t="shared" si="29"/>
        <v>0</v>
      </c>
      <c r="H175" s="227">
        <f t="shared" si="33"/>
        <v>145491.64536159043</v>
      </c>
      <c r="I175" s="228">
        <f t="shared" si="27"/>
        <v>-145491.64536159043</v>
      </c>
      <c r="J175" s="229">
        <f t="shared" si="30"/>
        <v>0</v>
      </c>
      <c r="K175" s="227"/>
      <c r="L175" s="228">
        <f t="shared" si="35"/>
        <v>-17529.946578611205</v>
      </c>
      <c r="M175" s="229">
        <f t="shared" si="31"/>
        <v>3254509.6600795831</v>
      </c>
      <c r="N175" s="227">
        <v>0</v>
      </c>
      <c r="O175" s="228">
        <f t="shared" si="34"/>
        <v>-400845.8667533985</v>
      </c>
      <c r="P175" s="229">
        <f t="shared" si="32"/>
        <v>45063473.508187652</v>
      </c>
      <c r="Q175" s="233">
        <f t="shared" si="36"/>
        <v>47439588.096783347</v>
      </c>
      <c r="R175" s="231"/>
      <c r="S175" s="183"/>
      <c r="T175" s="232"/>
      <c r="V175" s="232"/>
      <c r="W175" s="232"/>
      <c r="X175" s="232"/>
    </row>
    <row r="176" spans="1:24" ht="12.75" customHeight="1">
      <c r="A176" s="216">
        <v>44742</v>
      </c>
      <c r="B176" s="232">
        <f t="shared" si="28"/>
        <v>0</v>
      </c>
      <c r="C176" s="225">
        <v>139145.61070867578</v>
      </c>
      <c r="D176" s="226">
        <v>-563867.45869360014</v>
      </c>
      <c r="E176" s="227"/>
      <c r="F176" s="228">
        <f t="shared" si="26"/>
        <v>0</v>
      </c>
      <c r="G176" s="229">
        <f t="shared" si="29"/>
        <v>0</v>
      </c>
      <c r="H176" s="227">
        <f t="shared" si="33"/>
        <v>139145.61070867578</v>
      </c>
      <c r="I176" s="228">
        <f t="shared" si="27"/>
        <v>-139145.61070867578</v>
      </c>
      <c r="J176" s="229">
        <f t="shared" si="30"/>
        <v>0</v>
      </c>
      <c r="K176" s="227"/>
      <c r="L176" s="228">
        <f t="shared" si="35"/>
        <v>-17795.84543056833</v>
      </c>
      <c r="M176" s="229">
        <f t="shared" si="31"/>
        <v>3236713.8146490147</v>
      </c>
      <c r="N176" s="227">
        <v>0</v>
      </c>
      <c r="O176" s="228">
        <f t="shared" si="34"/>
        <v>-406926.002554356</v>
      </c>
      <c r="P176" s="229">
        <f t="shared" si="32"/>
        <v>44656547.505633295</v>
      </c>
      <c r="Q176" s="233">
        <f t="shared" si="36"/>
        <v>47051183.413381845</v>
      </c>
      <c r="R176" s="231"/>
      <c r="S176" s="183"/>
      <c r="T176" s="232"/>
      <c r="V176" s="232"/>
      <c r="W176" s="232"/>
      <c r="X176" s="232"/>
    </row>
    <row r="177" spans="1:24" ht="12.75" customHeight="1">
      <c r="A177" s="216">
        <v>44773</v>
      </c>
      <c r="B177" s="232">
        <f t="shared" si="28"/>
        <v>0</v>
      </c>
      <c r="C177" s="225">
        <v>143369.51982965984</v>
      </c>
      <c r="D177" s="226">
        <v>-563867.45869360014</v>
      </c>
      <c r="E177" s="227"/>
      <c r="F177" s="228">
        <f t="shared" si="26"/>
        <v>0</v>
      </c>
      <c r="G177" s="229">
        <f t="shared" si="29"/>
        <v>0</v>
      </c>
      <c r="H177" s="227">
        <f t="shared" si="33"/>
        <v>143369.51982965984</v>
      </c>
      <c r="I177" s="228">
        <f t="shared" si="27"/>
        <v>-143369.51982965984</v>
      </c>
      <c r="J177" s="229">
        <f t="shared" si="30"/>
        <v>0</v>
      </c>
      <c r="K177" s="227"/>
      <c r="L177" s="228">
        <f t="shared" si="35"/>
        <v>-17618.8636383991</v>
      </c>
      <c r="M177" s="229">
        <f t="shared" si="31"/>
        <v>3219094.9510106156</v>
      </c>
      <c r="N177" s="227">
        <v>0</v>
      </c>
      <c r="O177" s="228">
        <f t="shared" si="34"/>
        <v>-402879.07522554119</v>
      </c>
      <c r="P177" s="229">
        <f t="shared" si="32"/>
        <v>44253668.430407755</v>
      </c>
      <c r="Q177" s="233">
        <f t="shared" si="36"/>
        <v>46658996.436719589</v>
      </c>
      <c r="R177" s="231"/>
      <c r="S177" s="183"/>
      <c r="T177" s="232"/>
      <c r="V177" s="232"/>
      <c r="W177" s="232"/>
      <c r="X177" s="232"/>
    </row>
    <row r="178" spans="1:24" ht="12.75" customHeight="1">
      <c r="A178" s="216">
        <v>44804</v>
      </c>
      <c r="B178" s="232">
        <f t="shared" si="28"/>
        <v>0</v>
      </c>
      <c r="C178" s="225">
        <v>141661.67220036773</v>
      </c>
      <c r="D178" s="226">
        <v>-563867.45869360014</v>
      </c>
      <c r="E178" s="227"/>
      <c r="F178" s="228">
        <f t="shared" si="26"/>
        <v>0</v>
      </c>
      <c r="G178" s="229">
        <f t="shared" si="29"/>
        <v>0</v>
      </c>
      <c r="H178" s="227">
        <f t="shared" si="33"/>
        <v>141661.67220036773</v>
      </c>
      <c r="I178" s="228">
        <f t="shared" si="27"/>
        <v>-141661.67220036773</v>
      </c>
      <c r="J178" s="229">
        <f t="shared" si="30"/>
        <v>0</v>
      </c>
      <c r="K178" s="227"/>
      <c r="L178" s="228">
        <f t="shared" si="35"/>
        <v>-17690.422454066436</v>
      </c>
      <c r="M178" s="229">
        <f>M177+K178+L178</f>
        <v>3201404.528556549</v>
      </c>
      <c r="N178" s="227">
        <v>0</v>
      </c>
      <c r="O178" s="228">
        <f t="shared" si="34"/>
        <v>-404515.36403916596</v>
      </c>
      <c r="P178" s="229">
        <f t="shared" si="32"/>
        <v>43849153.066368587</v>
      </c>
      <c r="Q178" s="233">
        <f t="shared" si="36"/>
        <v>46262995.157599725</v>
      </c>
      <c r="R178" s="231"/>
      <c r="S178" s="183"/>
      <c r="T178" s="232"/>
      <c r="V178" s="232"/>
      <c r="W178" s="232"/>
      <c r="X178" s="232"/>
    </row>
    <row r="179" spans="1:24" ht="12.75" customHeight="1">
      <c r="A179" s="216">
        <v>44834</v>
      </c>
      <c r="B179" s="232">
        <f t="shared" si="28"/>
        <v>0</v>
      </c>
      <c r="C179" s="225">
        <v>135439.18506878286</v>
      </c>
      <c r="D179" s="226">
        <v>-563867.45869360014</v>
      </c>
      <c r="E179" s="227"/>
      <c r="F179" s="228">
        <f t="shared" si="26"/>
        <v>0</v>
      </c>
      <c r="G179" s="229">
        <f t="shared" si="29"/>
        <v>0</v>
      </c>
      <c r="H179" s="227">
        <f t="shared" si="33"/>
        <v>135439.18506878286</v>
      </c>
      <c r="I179" s="228">
        <f t="shared" si="27"/>
        <v>-135439.18506878286</v>
      </c>
      <c r="J179" s="229">
        <f t="shared" si="30"/>
        <v>0</v>
      </c>
      <c r="K179" s="227"/>
      <c r="L179" s="228">
        <f t="shared" si="35"/>
        <v>-17951.144664879845</v>
      </c>
      <c r="M179" s="229">
        <f t="shared" si="31"/>
        <v>3183453.3838916691</v>
      </c>
      <c r="N179" s="227">
        <v>0</v>
      </c>
      <c r="O179" s="228">
        <f t="shared" si="34"/>
        <v>-410477.12895993737</v>
      </c>
      <c r="P179" s="229">
        <f t="shared" si="32"/>
        <v>43438675.937408648</v>
      </c>
      <c r="Q179" s="233">
        <f t="shared" si="36"/>
        <v>45863191.08958701</v>
      </c>
      <c r="R179" s="231"/>
      <c r="S179" s="183"/>
      <c r="T179" s="232"/>
      <c r="V179" s="232"/>
      <c r="W179" s="232"/>
      <c r="X179" s="232"/>
    </row>
    <row r="180" spans="1:24" ht="12.75" customHeight="1">
      <c r="A180" s="216">
        <v>44865</v>
      </c>
      <c r="B180" s="232">
        <f t="shared" si="28"/>
        <v>0</v>
      </c>
      <c r="C180" s="225">
        <v>139519.50199744021</v>
      </c>
      <c r="D180" s="226">
        <v>-563867.45869360014</v>
      </c>
      <c r="E180" s="227"/>
      <c r="F180" s="228">
        <f t="shared" si="26"/>
        <v>0</v>
      </c>
      <c r="G180" s="229">
        <f t="shared" si="29"/>
        <v>0</v>
      </c>
      <c r="H180" s="227">
        <f t="shared" si="33"/>
        <v>139519.50199744021</v>
      </c>
      <c r="I180" s="228">
        <f t="shared" si="27"/>
        <v>-139519.50199744021</v>
      </c>
      <c r="J180" s="229">
        <f t="shared" si="30"/>
        <v>0</v>
      </c>
      <c r="K180" s="227"/>
      <c r="L180" s="228">
        <f t="shared" si="35"/>
        <v>-17780.179385569099</v>
      </c>
      <c r="M180" s="229">
        <f t="shared" si="31"/>
        <v>3165673.2045061002</v>
      </c>
      <c r="N180" s="227">
        <v>0</v>
      </c>
      <c r="O180" s="228">
        <f t="shared" si="34"/>
        <v>-406567.77731059078</v>
      </c>
      <c r="P180" s="229">
        <f t="shared" si="32"/>
        <v>43032108.160098061</v>
      </c>
      <c r="Q180" s="233">
        <f t="shared" si="36"/>
        <v>45460885.03489387</v>
      </c>
      <c r="R180" s="231"/>
      <c r="S180" s="183"/>
      <c r="T180" s="232"/>
      <c r="V180" s="232"/>
      <c r="W180" s="232"/>
      <c r="X180" s="232"/>
    </row>
    <row r="181" spans="1:24" ht="12.75" customHeight="1">
      <c r="A181" s="216">
        <v>44895</v>
      </c>
      <c r="B181" s="232">
        <f t="shared" si="28"/>
        <v>0</v>
      </c>
      <c r="C181" s="225">
        <v>133366.11713046589</v>
      </c>
      <c r="D181" s="226">
        <v>-563867.45869360014</v>
      </c>
      <c r="E181" s="227"/>
      <c r="F181" s="228">
        <f t="shared" si="26"/>
        <v>0</v>
      </c>
      <c r="G181" s="229">
        <f t="shared" si="29"/>
        <v>0</v>
      </c>
      <c r="H181" s="227">
        <f t="shared" si="33"/>
        <v>133366.11713046589</v>
      </c>
      <c r="I181" s="228">
        <f t="shared" si="27"/>
        <v>-133366.11713046589</v>
      </c>
      <c r="J181" s="229">
        <f t="shared" si="30"/>
        <v>0</v>
      </c>
      <c r="K181" s="227"/>
      <c r="L181" s="228">
        <f t="shared" si="35"/>
        <v>-18038.006211495325</v>
      </c>
      <c r="M181" s="229">
        <f t="shared" si="31"/>
        <v>3147635.1982946047</v>
      </c>
      <c r="N181" s="227">
        <v>0</v>
      </c>
      <c r="O181" s="228">
        <f t="shared" si="34"/>
        <v>-412463.3353516389</v>
      </c>
      <c r="P181" s="229">
        <f t="shared" si="32"/>
        <v>42619644.824746422</v>
      </c>
      <c r="Q181" s="233">
        <f t="shared" si="36"/>
        <v>45057381.937608629</v>
      </c>
      <c r="R181" s="231"/>
      <c r="S181" s="183"/>
      <c r="T181" s="232"/>
      <c r="V181" s="232"/>
      <c r="W181" s="232"/>
      <c r="X181" s="232"/>
    </row>
    <row r="182" spans="1:24" ht="12.75" customHeight="1">
      <c r="A182" s="216">
        <v>44926</v>
      </c>
      <c r="B182" s="232">
        <f t="shared" si="28"/>
        <v>0</v>
      </c>
      <c r="C182" s="225">
        <v>136103.80673885596</v>
      </c>
      <c r="D182" s="226">
        <v>-563867.45869360014</v>
      </c>
      <c r="E182" s="227"/>
      <c r="F182" s="228">
        <f t="shared" si="26"/>
        <v>0</v>
      </c>
      <c r="G182" s="229">
        <f t="shared" si="29"/>
        <v>0</v>
      </c>
      <c r="H182" s="227">
        <f t="shared" si="33"/>
        <v>136103.80673885596</v>
      </c>
      <c r="I182" s="228">
        <f t="shared" si="27"/>
        <v>-136103.80673885596</v>
      </c>
      <c r="J182" s="229">
        <f t="shared" si="30"/>
        <v>0</v>
      </c>
      <c r="K182" s="227"/>
      <c r="L182" s="228">
        <f t="shared" si="35"/>
        <v>-17923.29701690378</v>
      </c>
      <c r="M182" s="229">
        <f t="shared" si="31"/>
        <v>3129711.9012777009</v>
      </c>
      <c r="N182" s="227">
        <v>0</v>
      </c>
      <c r="O182" s="228">
        <f t="shared" si="34"/>
        <v>-409840.35493784037</v>
      </c>
      <c r="P182" s="229">
        <f t="shared" si="32"/>
        <v>42209804.469808578</v>
      </c>
      <c r="Q182" s="233">
        <f t="shared" si="36"/>
        <v>44652681.797731273</v>
      </c>
      <c r="R182" s="231">
        <f>-SUM(O171:O182)</f>
        <v>4863701.6759751299</v>
      </c>
      <c r="S182" s="231">
        <f>SUM('LSR Carrying Charge'!H173:H184)</f>
        <v>687420</v>
      </c>
      <c r="T182" s="231">
        <f>SUM(R182:S182)</f>
        <v>5551121.6759751299</v>
      </c>
      <c r="V182" s="232"/>
      <c r="W182" s="232"/>
      <c r="X182" s="232"/>
    </row>
    <row r="183" spans="1:24" ht="12.75" customHeight="1">
      <c r="A183" s="216">
        <v>44957</v>
      </c>
      <c r="B183" s="232">
        <f t="shared" si="28"/>
        <v>0</v>
      </c>
      <c r="C183" s="225">
        <v>135634.7105406012</v>
      </c>
      <c r="D183" s="226">
        <v>-563867.45869360014</v>
      </c>
      <c r="E183" s="227"/>
      <c r="F183" s="228">
        <f t="shared" ref="F183:F246" si="37">-MIN(ABS(D183),ABS(G182))</f>
        <v>0</v>
      </c>
      <c r="G183" s="229">
        <f t="shared" si="29"/>
        <v>0</v>
      </c>
      <c r="H183" s="227">
        <f t="shared" si="33"/>
        <v>135634.7105406012</v>
      </c>
      <c r="I183" s="228">
        <f t="shared" si="27"/>
        <v>-135634.7105406012</v>
      </c>
      <c r="J183" s="229">
        <f t="shared" si="30"/>
        <v>0</v>
      </c>
      <c r="K183" s="227"/>
      <c r="L183" s="228">
        <f t="shared" si="35"/>
        <v>-17942.952147610657</v>
      </c>
      <c r="M183" s="229">
        <f t="shared" si="31"/>
        <v>3111768.9491300904</v>
      </c>
      <c r="N183" s="227">
        <v>0</v>
      </c>
      <c r="O183" s="228">
        <f t="shared" si="34"/>
        <v>-410289.79600538831</v>
      </c>
      <c r="P183" s="229">
        <f t="shared" si="32"/>
        <v>41799514.673803188</v>
      </c>
      <c r="Q183" s="233">
        <f t="shared" si="36"/>
        <v>44246759.523472019</v>
      </c>
      <c r="R183" s="231"/>
      <c r="S183" s="183"/>
      <c r="T183" s="232"/>
      <c r="V183" s="232"/>
      <c r="W183" s="232"/>
      <c r="X183" s="232"/>
    </row>
    <row r="184" spans="1:24" ht="12.75" customHeight="1">
      <c r="A184" s="216">
        <v>44985</v>
      </c>
      <c r="B184" s="232">
        <f t="shared" si="28"/>
        <v>0</v>
      </c>
      <c r="C184" s="225">
        <v>120966.19875860173</v>
      </c>
      <c r="D184" s="226">
        <v>-563867.45869360014</v>
      </c>
      <c r="E184" s="227"/>
      <c r="F184" s="228">
        <f t="shared" si="37"/>
        <v>0</v>
      </c>
      <c r="G184" s="229">
        <f t="shared" si="29"/>
        <v>0</v>
      </c>
      <c r="H184" s="227">
        <f t="shared" si="33"/>
        <v>120966.19875860173</v>
      </c>
      <c r="I184" s="228">
        <f t="shared" si="27"/>
        <v>-120966.19875860173</v>
      </c>
      <c r="J184" s="229">
        <f t="shared" si="30"/>
        <v>0</v>
      </c>
      <c r="K184" s="227"/>
      <c r="L184" s="228">
        <f t="shared" si="35"/>
        <v>-18557.562791276432</v>
      </c>
      <c r="M184" s="229">
        <f t="shared" si="31"/>
        <v>3093211.3863388142</v>
      </c>
      <c r="N184" s="227">
        <v>0</v>
      </c>
      <c r="O184" s="228">
        <f t="shared" si="34"/>
        <v>-424343.69714372198</v>
      </c>
      <c r="P184" s="229">
        <f t="shared" si="32"/>
        <v>41375170.976659469</v>
      </c>
      <c r="Q184" s="233">
        <f t="shared" si="36"/>
        <v>43839669.046812154</v>
      </c>
      <c r="R184" s="231"/>
      <c r="S184" s="183"/>
      <c r="T184" s="232"/>
      <c r="V184" s="232"/>
      <c r="W184" s="232"/>
      <c r="X184" s="232"/>
    </row>
    <row r="185" spans="1:24" ht="12.75" customHeight="1">
      <c r="A185" s="216">
        <v>45016</v>
      </c>
      <c r="B185" s="232">
        <f t="shared" si="28"/>
        <v>0</v>
      </c>
      <c r="C185" s="225">
        <v>132219.01528201695</v>
      </c>
      <c r="D185" s="226">
        <v>-563867.45869360014</v>
      </c>
      <c r="E185" s="227"/>
      <c r="F185" s="228">
        <f t="shared" si="37"/>
        <v>0</v>
      </c>
      <c r="G185" s="229">
        <f t="shared" si="29"/>
        <v>0</v>
      </c>
      <c r="H185" s="227">
        <f t="shared" si="33"/>
        <v>132219.01528201695</v>
      </c>
      <c r="I185" s="228">
        <f t="shared" si="27"/>
        <v>-132219.01528201695</v>
      </c>
      <c r="J185" s="229">
        <f t="shared" si="30"/>
        <v>0</v>
      </c>
      <c r="K185" s="227"/>
      <c r="L185" s="228">
        <f t="shared" si="35"/>
        <v>-18086.069778945337</v>
      </c>
      <c r="M185" s="229">
        <f t="shared" si="31"/>
        <v>3075125.3165598689</v>
      </c>
      <c r="N185" s="227">
        <v>0</v>
      </c>
      <c r="O185" s="228">
        <f t="shared" si="34"/>
        <v>-413562.37363263784</v>
      </c>
      <c r="P185" s="229">
        <f t="shared" si="32"/>
        <v>40961608.60302683</v>
      </c>
      <c r="Q185" s="233">
        <f t="shared" si="36"/>
        <v>43431410.367751695</v>
      </c>
      <c r="R185" s="231"/>
      <c r="S185" s="183"/>
      <c r="T185" s="232"/>
      <c r="V185" s="232"/>
      <c r="W185" s="232"/>
      <c r="X185" s="232"/>
    </row>
    <row r="186" spans="1:24" ht="12.75" customHeight="1">
      <c r="A186" s="216">
        <v>45046</v>
      </c>
      <c r="B186" s="232">
        <f t="shared" si="28"/>
        <v>0</v>
      </c>
      <c r="C186" s="225">
        <v>127440.80273059808</v>
      </c>
      <c r="D186" s="226">
        <v>-563867.45869360014</v>
      </c>
      <c r="E186" s="227"/>
      <c r="F186" s="228">
        <f t="shared" si="37"/>
        <v>0</v>
      </c>
      <c r="G186" s="229">
        <f t="shared" si="29"/>
        <v>0</v>
      </c>
      <c r="H186" s="227">
        <f t="shared" si="33"/>
        <v>127440.80273059808</v>
      </c>
      <c r="I186" s="228">
        <f t="shared" si="27"/>
        <v>-127440.80273059808</v>
      </c>
      <c r="J186" s="229">
        <f t="shared" si="30"/>
        <v>0</v>
      </c>
      <c r="K186" s="227"/>
      <c r="L186" s="228">
        <f t="shared" si="35"/>
        <v>-18286.276884849787</v>
      </c>
      <c r="M186" s="229">
        <f t="shared" si="31"/>
        <v>3056839.0396750192</v>
      </c>
      <c r="N186" s="227">
        <v>0</v>
      </c>
      <c r="O186" s="228">
        <f t="shared" si="34"/>
        <v>-418140.37907815224</v>
      </c>
      <c r="P186" s="229">
        <f t="shared" si="32"/>
        <v>40543468.22394868</v>
      </c>
      <c r="Q186" s="233">
        <f t="shared" si="36"/>
        <v>43021938.66296611</v>
      </c>
      <c r="R186" s="231"/>
      <c r="S186" s="183"/>
      <c r="T186" s="232"/>
      <c r="V186" s="232"/>
      <c r="W186" s="232"/>
      <c r="X186" s="232"/>
    </row>
    <row r="187" spans="1:24" ht="12.75" customHeight="1">
      <c r="A187" s="216">
        <v>45077</v>
      </c>
      <c r="B187" s="232">
        <f t="shared" si="28"/>
        <v>0</v>
      </c>
      <c r="C187" s="225">
        <v>129980.98185899257</v>
      </c>
      <c r="D187" s="226">
        <v>-563867.45869360014</v>
      </c>
      <c r="E187" s="227"/>
      <c r="F187" s="228">
        <f t="shared" si="37"/>
        <v>0</v>
      </c>
      <c r="G187" s="229">
        <f t="shared" si="29"/>
        <v>0</v>
      </c>
      <c r="H187" s="227">
        <f t="shared" si="33"/>
        <v>129980.98185899257</v>
      </c>
      <c r="I187" s="228">
        <f t="shared" si="27"/>
        <v>-129980.98185899257</v>
      </c>
      <c r="J187" s="229">
        <f t="shared" si="30"/>
        <v>0</v>
      </c>
      <c r="K187" s="227"/>
      <c r="L187" s="228">
        <f t="shared" si="35"/>
        <v>-18179.843379370057</v>
      </c>
      <c r="M187" s="229">
        <f t="shared" si="31"/>
        <v>3038659.1962956493</v>
      </c>
      <c r="N187" s="227">
        <v>0</v>
      </c>
      <c r="O187" s="228">
        <f t="shared" si="34"/>
        <v>-415706.63345523749</v>
      </c>
      <c r="P187" s="229">
        <f t="shared" si="32"/>
        <v>40127761.590493441</v>
      </c>
      <c r="Q187" s="233">
        <f t="shared" si="36"/>
        <v>42611248.53510417</v>
      </c>
      <c r="R187" s="231"/>
      <c r="S187" s="183"/>
      <c r="T187" s="232"/>
      <c r="V187" s="232"/>
      <c r="W187" s="232"/>
      <c r="X187" s="232"/>
    </row>
    <row r="188" spans="1:24" ht="12.75" customHeight="1">
      <c r="A188" s="216">
        <v>45107</v>
      </c>
      <c r="B188" s="232">
        <f t="shared" si="28"/>
        <v>0</v>
      </c>
      <c r="C188" s="225">
        <v>124135.2911900327</v>
      </c>
      <c r="D188" s="226">
        <v>-563867.45869360014</v>
      </c>
      <c r="E188" s="227"/>
      <c r="F188" s="228">
        <f t="shared" si="37"/>
        <v>0</v>
      </c>
      <c r="G188" s="229">
        <f t="shared" si="29"/>
        <v>0</v>
      </c>
      <c r="H188" s="227">
        <f t="shared" si="33"/>
        <v>124135.2911900327</v>
      </c>
      <c r="I188" s="228">
        <f t="shared" si="27"/>
        <v>-124135.2911900327</v>
      </c>
      <c r="J188" s="229">
        <f t="shared" si="30"/>
        <v>0</v>
      </c>
      <c r="K188" s="227"/>
      <c r="L188" s="228">
        <f t="shared" si="35"/>
        <v>-18424.777818399474</v>
      </c>
      <c r="M188" s="229">
        <f t="shared" si="31"/>
        <v>3020234.4184772498</v>
      </c>
      <c r="N188" s="227">
        <v>0</v>
      </c>
      <c r="O188" s="228">
        <f t="shared" si="34"/>
        <v>-421307.38968516793</v>
      </c>
      <c r="P188" s="229">
        <f t="shared" si="32"/>
        <v>39706454.200808272</v>
      </c>
      <c r="Q188" s="233">
        <f t="shared" si="36"/>
        <v>42199339.98416587</v>
      </c>
      <c r="R188" s="231"/>
      <c r="S188" s="183"/>
      <c r="T188" s="232"/>
      <c r="V188" s="232"/>
      <c r="W188" s="232"/>
      <c r="X188" s="232"/>
    </row>
    <row r="189" spans="1:24" ht="12.75" customHeight="1">
      <c r="A189" s="216">
        <v>45138</v>
      </c>
      <c r="B189" s="232">
        <f t="shared" si="28"/>
        <v>0</v>
      </c>
      <c r="C189" s="225">
        <v>127720.9506439047</v>
      </c>
      <c r="D189" s="226">
        <v>-563867.45869360014</v>
      </c>
      <c r="E189" s="227"/>
      <c r="F189" s="228">
        <f t="shared" si="37"/>
        <v>0</v>
      </c>
      <c r="G189" s="229">
        <f t="shared" si="29"/>
        <v>0</v>
      </c>
      <c r="H189" s="227">
        <f t="shared" si="33"/>
        <v>127720.9506439047</v>
      </c>
      <c r="I189" s="228">
        <f t="shared" si="27"/>
        <v>-127720.9506439047</v>
      </c>
      <c r="J189" s="229">
        <f t="shared" si="30"/>
        <v>0</v>
      </c>
      <c r="K189" s="227"/>
      <c r="L189" s="228">
        <f t="shared" si="35"/>
        <v>-18274.538687282238</v>
      </c>
      <c r="M189" s="229">
        <f t="shared" si="31"/>
        <v>3001959.8797899676</v>
      </c>
      <c r="N189" s="227">
        <v>0</v>
      </c>
      <c r="O189" s="228">
        <f t="shared" si="34"/>
        <v>-417871.96936241322</v>
      </c>
      <c r="P189" s="229">
        <f t="shared" si="32"/>
        <v>39288582.231445856</v>
      </c>
      <c r="Q189" s="233">
        <f t="shared" si="36"/>
        <v>41786207.50484141</v>
      </c>
      <c r="R189" s="231"/>
      <c r="S189" s="183"/>
      <c r="T189" s="232"/>
      <c r="V189" s="232"/>
      <c r="W189" s="232"/>
      <c r="X189" s="232"/>
    </row>
    <row r="190" spans="1:24" ht="12.75" customHeight="1">
      <c r="A190" s="216">
        <v>45169</v>
      </c>
      <c r="B190" s="232">
        <f t="shared" si="28"/>
        <v>0</v>
      </c>
      <c r="C190" s="225">
        <v>126013.10301461257</v>
      </c>
      <c r="D190" s="226">
        <v>-563867.45869360014</v>
      </c>
      <c r="E190" s="227"/>
      <c r="F190" s="228">
        <f t="shared" si="37"/>
        <v>0</v>
      </c>
      <c r="G190" s="229">
        <f t="shared" si="29"/>
        <v>0</v>
      </c>
      <c r="H190" s="227">
        <f t="shared" si="33"/>
        <v>126013.10301461257</v>
      </c>
      <c r="I190" s="228">
        <f t="shared" si="27"/>
        <v>-126013.10301461257</v>
      </c>
      <c r="J190" s="229">
        <f t="shared" si="30"/>
        <v>0</v>
      </c>
      <c r="K190" s="227"/>
      <c r="L190" s="228">
        <f t="shared" si="35"/>
        <v>-18346.097502949578</v>
      </c>
      <c r="M190" s="229">
        <f t="shared" si="31"/>
        <v>2983613.7822870179</v>
      </c>
      <c r="N190" s="227">
        <v>0</v>
      </c>
      <c r="O190" s="228">
        <f t="shared" si="34"/>
        <v>-419508.25817603798</v>
      </c>
      <c r="P190" s="229">
        <f t="shared" si="32"/>
        <v>38869073.97326982</v>
      </c>
      <c r="Q190" s="233">
        <f t="shared" si="36"/>
        <v>41371825.61767222</v>
      </c>
      <c r="R190" s="231"/>
      <c r="S190" s="183"/>
      <c r="T190" s="232"/>
      <c r="V190" s="232"/>
      <c r="W190" s="232"/>
      <c r="X190" s="232"/>
    </row>
    <row r="191" spans="1:24" ht="12.75" customHeight="1">
      <c r="A191" s="216">
        <v>45199</v>
      </c>
      <c r="B191" s="232">
        <f t="shared" si="28"/>
        <v>0</v>
      </c>
      <c r="C191" s="225">
        <v>120295.40843740691</v>
      </c>
      <c r="D191" s="226">
        <v>-563867.45869360014</v>
      </c>
      <c r="E191" s="227"/>
      <c r="F191" s="228">
        <f t="shared" si="37"/>
        <v>0</v>
      </c>
      <c r="G191" s="229">
        <f t="shared" si="29"/>
        <v>0</v>
      </c>
      <c r="H191" s="227">
        <f t="shared" si="33"/>
        <v>120295.40843740691</v>
      </c>
      <c r="I191" s="228">
        <f t="shared" si="27"/>
        <v>-120295.40843740691</v>
      </c>
      <c r="J191" s="229">
        <f t="shared" si="30"/>
        <v>0</v>
      </c>
      <c r="K191" s="227"/>
      <c r="L191" s="228">
        <f t="shared" si="35"/>
        <v>-18585.668905734499</v>
      </c>
      <c r="M191" s="229">
        <f t="shared" si="31"/>
        <v>2965028.1133812834</v>
      </c>
      <c r="N191" s="227">
        <v>0</v>
      </c>
      <c r="O191" s="228">
        <f t="shared" si="34"/>
        <v>-424986.38135045877</v>
      </c>
      <c r="P191" s="229">
        <f t="shared" si="32"/>
        <v>38444087.591919363</v>
      </c>
      <c r="Q191" s="233">
        <f t="shared" si="36"/>
        <v>40956214.474397719</v>
      </c>
      <c r="R191" s="231"/>
      <c r="S191" s="183"/>
      <c r="T191" s="232"/>
      <c r="V191" s="232"/>
      <c r="W191" s="232"/>
      <c r="X191" s="232"/>
    </row>
    <row r="192" spans="1:24" ht="12.75" customHeight="1">
      <c r="A192" s="216">
        <v>45230</v>
      </c>
      <c r="B192" s="232">
        <f t="shared" si="28"/>
        <v>0</v>
      </c>
      <c r="C192" s="225">
        <v>123624.72710133959</v>
      </c>
      <c r="D192" s="226">
        <v>-598714.46764086466</v>
      </c>
      <c r="E192" s="227"/>
      <c r="F192" s="228">
        <f t="shared" si="37"/>
        <v>0</v>
      </c>
      <c r="G192" s="229">
        <f t="shared" si="29"/>
        <v>0</v>
      </c>
      <c r="H192" s="227">
        <f t="shared" si="33"/>
        <v>123624.72710133959</v>
      </c>
      <c r="I192" s="228">
        <f t="shared" si="27"/>
        <v>-123624.72710133959</v>
      </c>
      <c r="J192" s="229">
        <f t="shared" si="30"/>
        <v>0</v>
      </c>
      <c r="K192" s="227"/>
      <c r="L192" s="228">
        <f t="shared" si="35"/>
        <v>-19906.2601286061</v>
      </c>
      <c r="M192" s="229">
        <f t="shared" si="31"/>
        <v>2945121.8532526772</v>
      </c>
      <c r="N192" s="227">
        <v>0</v>
      </c>
      <c r="O192" s="228">
        <f t="shared" si="34"/>
        <v>-455183.48041091894</v>
      </c>
      <c r="P192" s="229">
        <f t="shared" si="32"/>
        <v>37988904.111508444</v>
      </c>
      <c r="Q192" s="233">
        <f t="shared" si="36"/>
        <v>40537973.124644428</v>
      </c>
      <c r="R192" s="231"/>
      <c r="S192" s="183"/>
      <c r="T192" s="232"/>
      <c r="V192" s="232"/>
      <c r="W192" s="232"/>
      <c r="X192" s="232"/>
    </row>
    <row r="193" spans="1:24" ht="12.75" customHeight="1">
      <c r="A193" s="216">
        <v>45260</v>
      </c>
      <c r="B193" s="232">
        <f t="shared" si="28"/>
        <v>0</v>
      </c>
      <c r="C193" s="225">
        <v>117881.93660182958</v>
      </c>
      <c r="D193" s="226">
        <v>-598714.46764086466</v>
      </c>
      <c r="E193" s="227"/>
      <c r="F193" s="228">
        <f t="shared" si="37"/>
        <v>0</v>
      </c>
      <c r="G193" s="229">
        <f t="shared" si="29"/>
        <v>0</v>
      </c>
      <c r="H193" s="227">
        <f t="shared" si="33"/>
        <v>117881.93660182958</v>
      </c>
      <c r="I193" s="228">
        <f t="shared" si="27"/>
        <v>-117881.93660182958</v>
      </c>
      <c r="J193" s="229">
        <f t="shared" si="30"/>
        <v>0</v>
      </c>
      <c r="K193" s="227"/>
      <c r="L193" s="228">
        <f t="shared" si="35"/>
        <v>-20146.883050535569</v>
      </c>
      <c r="M193" s="229">
        <f t="shared" si="31"/>
        <v>2924974.9702021419</v>
      </c>
      <c r="N193" s="227">
        <v>0</v>
      </c>
      <c r="O193" s="228">
        <f t="shared" si="34"/>
        <v>-460685.64798849949</v>
      </c>
      <c r="P193" s="229">
        <f t="shared" si="32"/>
        <v>37528218.463519946</v>
      </c>
      <c r="Q193" s="233">
        <f t="shared" si="36"/>
        <v>40115696.857568763</v>
      </c>
      <c r="R193" s="231"/>
      <c r="S193" s="183"/>
      <c r="T193" s="232"/>
      <c r="V193" s="232"/>
      <c r="W193" s="232"/>
      <c r="X193" s="232"/>
    </row>
    <row r="194" spans="1:24" ht="12.75" customHeight="1">
      <c r="A194" s="216">
        <v>45291</v>
      </c>
      <c r="B194" s="232">
        <f t="shared" si="28"/>
        <v>0</v>
      </c>
      <c r="C194" s="225">
        <v>119997.94187577488</v>
      </c>
      <c r="D194" s="226">
        <v>-598714.46764086466</v>
      </c>
      <c r="E194" s="227"/>
      <c r="F194" s="228">
        <f t="shared" si="37"/>
        <v>0</v>
      </c>
      <c r="G194" s="229">
        <f t="shared" si="29"/>
        <v>0</v>
      </c>
      <c r="H194" s="227">
        <f t="shared" si="33"/>
        <v>119997.94187577488</v>
      </c>
      <c r="I194" s="228">
        <f t="shared" si="27"/>
        <v>-119997.94187577488</v>
      </c>
      <c r="J194" s="229">
        <f t="shared" si="30"/>
        <v>0</v>
      </c>
      <c r="K194" s="227"/>
      <c r="L194" s="228">
        <f t="shared" si="35"/>
        <v>-20058.222429557263</v>
      </c>
      <c r="M194" s="229">
        <f t="shared" si="31"/>
        <v>2904916.7477725847</v>
      </c>
      <c r="N194" s="227">
        <v>0</v>
      </c>
      <c r="O194" s="228">
        <f t="shared" si="34"/>
        <v>-458658.30333553249</v>
      </c>
      <c r="P194" s="229">
        <f t="shared" si="32"/>
        <v>37069560.160184413</v>
      </c>
      <c r="Q194" s="233">
        <f t="shared" si="36"/>
        <v>39689377.246283315</v>
      </c>
      <c r="R194" s="231">
        <f>-SUM(O183:O194)</f>
        <v>5140244.3096241662</v>
      </c>
      <c r="S194" s="231">
        <f>SUM('LSR Carrying Charge'!H185:H196)</f>
        <v>687420</v>
      </c>
      <c r="T194" s="231">
        <f>SUM(R194:S194)</f>
        <v>5827664.3096241662</v>
      </c>
      <c r="V194" s="232"/>
      <c r="W194" s="232"/>
      <c r="X194" s="232"/>
    </row>
    <row r="195" spans="1:24" ht="12.75" customHeight="1">
      <c r="A195" s="216">
        <v>45322</v>
      </c>
      <c r="B195" s="232">
        <f t="shared" si="28"/>
        <v>0</v>
      </c>
      <c r="C195" s="225">
        <v>119279.47817597965</v>
      </c>
      <c r="D195" s="226">
        <v>-598714.46764086466</v>
      </c>
      <c r="E195" s="227"/>
      <c r="F195" s="228">
        <f t="shared" si="37"/>
        <v>0</v>
      </c>
      <c r="G195" s="229">
        <f t="shared" si="29"/>
        <v>0</v>
      </c>
      <c r="H195" s="227">
        <f t="shared" si="33"/>
        <v>119279.47817597965</v>
      </c>
      <c r="I195" s="228">
        <f t="shared" si="27"/>
        <v>-119279.47817597965</v>
      </c>
      <c r="J195" s="229">
        <f t="shared" si="30"/>
        <v>0</v>
      </c>
      <c r="K195" s="227"/>
      <c r="L195" s="228">
        <f t="shared" si="35"/>
        <v>-20088.326058578681</v>
      </c>
      <c r="M195" s="229">
        <f t="shared" si="31"/>
        <v>2884828.421714006</v>
      </c>
      <c r="N195" s="227">
        <v>0</v>
      </c>
      <c r="O195" s="228">
        <f t="shared" si="34"/>
        <v>-459346.66340630635</v>
      </c>
      <c r="P195" s="229">
        <f t="shared" si="32"/>
        <v>36610213.496778108</v>
      </c>
      <c r="Q195" s="233">
        <f t="shared" si="36"/>
        <v>39258979.517672926</v>
      </c>
      <c r="R195" s="231"/>
      <c r="S195" s="183"/>
      <c r="T195" s="232"/>
      <c r="V195" s="232"/>
      <c r="W195" s="232"/>
      <c r="X195" s="232"/>
    </row>
    <row r="196" spans="1:24" ht="12.75" customHeight="1">
      <c r="A196" s="216">
        <v>45351</v>
      </c>
      <c r="B196" s="232">
        <f t="shared" si="28"/>
        <v>0</v>
      </c>
      <c r="C196" s="225">
        <v>109887.62843008777</v>
      </c>
      <c r="D196" s="226">
        <v>-598714.46764086466</v>
      </c>
      <c r="E196" s="227"/>
      <c r="F196" s="228">
        <f t="shared" si="37"/>
        <v>0</v>
      </c>
      <c r="G196" s="229">
        <f t="shared" si="29"/>
        <v>0</v>
      </c>
      <c r="H196" s="227">
        <f t="shared" si="33"/>
        <v>109887.62843008777</v>
      </c>
      <c r="I196" s="228">
        <f t="shared" si="27"/>
        <v>-109887.62843008777</v>
      </c>
      <c r="J196" s="229">
        <f t="shared" si="30"/>
        <v>0</v>
      </c>
      <c r="K196" s="227"/>
      <c r="L196" s="228">
        <f t="shared" si="35"/>
        <v>-20481.844562931554</v>
      </c>
      <c r="M196" s="229">
        <f t="shared" si="31"/>
        <v>2864346.5771510745</v>
      </c>
      <c r="N196" s="227">
        <v>0</v>
      </c>
      <c r="O196" s="228">
        <f t="shared" si="34"/>
        <v>-468344.99464784533</v>
      </c>
      <c r="P196" s="229">
        <f t="shared" si="32"/>
        <v>36141868.502130263</v>
      </c>
      <c r="Q196" s="233">
        <f t="shared" si="36"/>
        <v>38824704.365524836</v>
      </c>
      <c r="R196" s="231"/>
      <c r="S196" s="183"/>
      <c r="T196" s="232"/>
      <c r="V196" s="232"/>
      <c r="W196" s="232"/>
      <c r="X196" s="232"/>
    </row>
    <row r="197" spans="1:24" ht="12.75" customHeight="1">
      <c r="A197" s="216">
        <v>45382</v>
      </c>
      <c r="B197" s="232">
        <f t="shared" si="28"/>
        <v>0</v>
      </c>
      <c r="C197" s="225">
        <v>115652.6929504149</v>
      </c>
      <c r="D197" s="226">
        <v>-598714.46764086466</v>
      </c>
      <c r="E197" s="227"/>
      <c r="F197" s="228">
        <f t="shared" si="37"/>
        <v>0</v>
      </c>
      <c r="G197" s="229">
        <f t="shared" si="29"/>
        <v>0</v>
      </c>
      <c r="H197" s="227">
        <f t="shared" si="33"/>
        <v>115652.6929504149</v>
      </c>
      <c r="I197" s="228">
        <f t="shared" si="27"/>
        <v>-115652.6929504149</v>
      </c>
      <c r="J197" s="229">
        <f t="shared" si="30"/>
        <v>0</v>
      </c>
      <c r="K197" s="227"/>
      <c r="L197" s="228">
        <f t="shared" si="35"/>
        <v>-20240.288359529844</v>
      </c>
      <c r="M197" s="229">
        <f t="shared" si="31"/>
        <v>2844106.2887915447</v>
      </c>
      <c r="N197" s="227">
        <v>0</v>
      </c>
      <c r="O197" s="228">
        <f t="shared" si="34"/>
        <v>-462821.4863309199</v>
      </c>
      <c r="P197" s="229">
        <f t="shared" si="32"/>
        <v>35679047.015799344</v>
      </c>
      <c r="Q197" s="233">
        <f t="shared" si="36"/>
        <v>38386543.362951644</v>
      </c>
      <c r="R197" s="231"/>
      <c r="S197" s="183"/>
      <c r="T197" s="232"/>
      <c r="V197" s="232"/>
      <c r="W197" s="232"/>
      <c r="X197" s="232"/>
    </row>
    <row r="198" spans="1:24" ht="12.75" customHeight="1">
      <c r="A198" s="216">
        <v>45412</v>
      </c>
      <c r="B198" s="232">
        <f t="shared" si="28"/>
        <v>0</v>
      </c>
      <c r="C198" s="225">
        <v>111177.76851912968</v>
      </c>
      <c r="D198" s="226">
        <v>-598714.46764086466</v>
      </c>
      <c r="E198" s="227"/>
      <c r="F198" s="228">
        <f t="shared" si="37"/>
        <v>0</v>
      </c>
      <c r="G198" s="229">
        <f t="shared" si="29"/>
        <v>0</v>
      </c>
      <c r="H198" s="227">
        <f t="shared" si="33"/>
        <v>111177.76851912968</v>
      </c>
      <c r="I198" s="228">
        <f t="shared" ref="I198:I261" si="38">-J197-H198</f>
        <v>-111177.76851912968</v>
      </c>
      <c r="J198" s="229">
        <f t="shared" si="30"/>
        <v>0</v>
      </c>
      <c r="K198" s="227"/>
      <c r="L198" s="228">
        <f t="shared" si="35"/>
        <v>-20427.787693200695</v>
      </c>
      <c r="M198" s="229">
        <f t="shared" si="31"/>
        <v>2823678.5010983441</v>
      </c>
      <c r="N198" s="227">
        <v>0</v>
      </c>
      <c r="O198" s="228">
        <f t="shared" si="34"/>
        <v>-467108.91142853431</v>
      </c>
      <c r="P198" s="229">
        <f t="shared" si="32"/>
        <v>35211938.10437081</v>
      </c>
      <c r="Q198" s="233">
        <f t="shared" si="36"/>
        <v>37944289.541834749</v>
      </c>
      <c r="R198" s="231"/>
      <c r="S198" s="183"/>
      <c r="T198" s="232"/>
      <c r="V198" s="232"/>
      <c r="W198" s="232"/>
      <c r="X198" s="232"/>
    </row>
    <row r="199" spans="1:24" ht="12.75" customHeight="1">
      <c r="A199" s="216">
        <v>45443</v>
      </c>
      <c r="B199" s="232">
        <f t="shared" si="28"/>
        <v>0</v>
      </c>
      <c r="C199" s="225">
        <v>113070.30152365162</v>
      </c>
      <c r="D199" s="226">
        <v>-598714.46764086466</v>
      </c>
      <c r="E199" s="227"/>
      <c r="F199" s="228">
        <f t="shared" si="37"/>
        <v>0</v>
      </c>
      <c r="G199" s="229">
        <f t="shared" si="29"/>
        <v>0</v>
      </c>
      <c r="H199" s="227">
        <f t="shared" si="33"/>
        <v>113070.30152365162</v>
      </c>
      <c r="I199" s="228">
        <f t="shared" si="38"/>
        <v>-113070.30152365162</v>
      </c>
      <c r="J199" s="229">
        <f t="shared" si="30"/>
        <v>0</v>
      </c>
      <c r="K199" s="227"/>
      <c r="L199" s="228">
        <f t="shared" si="35"/>
        <v>-20348.490560311227</v>
      </c>
      <c r="M199" s="229">
        <f t="shared" si="31"/>
        <v>2803330.0105380327</v>
      </c>
      <c r="N199" s="227">
        <v>0</v>
      </c>
      <c r="O199" s="228">
        <f t="shared" si="34"/>
        <v>-465295.67555690178</v>
      </c>
      <c r="P199" s="229">
        <f t="shared" si="32"/>
        <v>34746642.428813912</v>
      </c>
      <c r="Q199" s="233">
        <f t="shared" si="36"/>
        <v>37497929.155115701</v>
      </c>
      <c r="R199" s="231"/>
      <c r="S199" s="183"/>
      <c r="T199" s="232"/>
      <c r="V199" s="232"/>
      <c r="W199" s="232"/>
      <c r="X199" s="232"/>
    </row>
    <row r="200" spans="1:24" ht="12.75" customHeight="1">
      <c r="A200" s="216">
        <v>45473</v>
      </c>
      <c r="B200" s="232">
        <f t="shared" ref="B200:B298" si="39">E200+K200+H200-C200</f>
        <v>0</v>
      </c>
      <c r="C200" s="225">
        <v>107667.97636535738</v>
      </c>
      <c r="D200" s="226">
        <v>-598714.46764086466</v>
      </c>
      <c r="E200" s="227"/>
      <c r="F200" s="228">
        <f t="shared" si="37"/>
        <v>0</v>
      </c>
      <c r="G200" s="229">
        <f t="shared" si="29"/>
        <v>0</v>
      </c>
      <c r="H200" s="227">
        <f t="shared" si="33"/>
        <v>107667.97636535738</v>
      </c>
      <c r="I200" s="228">
        <f t="shared" si="38"/>
        <v>-107667.97636535738</v>
      </c>
      <c r="J200" s="229">
        <f t="shared" si="30"/>
        <v>0</v>
      </c>
      <c r="K200" s="227"/>
      <c r="L200" s="228">
        <f t="shared" si="35"/>
        <v>-20574.847984443753</v>
      </c>
      <c r="M200" s="229">
        <f t="shared" si="31"/>
        <v>2782755.1625535889</v>
      </c>
      <c r="N200" s="227">
        <v>0</v>
      </c>
      <c r="O200" s="228">
        <f t="shared" si="34"/>
        <v>-470471.64329106349</v>
      </c>
      <c r="P200" s="229">
        <f t="shared" si="32"/>
        <v>34276170.785522848</v>
      </c>
      <c r="Q200" s="233">
        <f t="shared" si="36"/>
        <v>37047454.047742151</v>
      </c>
      <c r="R200" s="231"/>
      <c r="S200" s="183"/>
      <c r="T200" s="232"/>
      <c r="V200" s="232"/>
      <c r="W200" s="232"/>
      <c r="X200" s="232"/>
    </row>
    <row r="201" spans="1:24" ht="12.75" customHeight="1">
      <c r="A201" s="216">
        <v>45504</v>
      </c>
      <c r="B201" s="232">
        <f t="shared" si="39"/>
        <v>0</v>
      </c>
      <c r="C201" s="225">
        <v>110448.8270750122</v>
      </c>
      <c r="D201" s="226">
        <v>-598714.46764086466</v>
      </c>
      <c r="E201" s="227"/>
      <c r="F201" s="228">
        <f t="shared" si="37"/>
        <v>0</v>
      </c>
      <c r="G201" s="229">
        <f t="shared" ref="G201:G264" si="40">G200+E201+F201</f>
        <v>0</v>
      </c>
      <c r="H201" s="227">
        <f t="shared" si="33"/>
        <v>110448.8270750122</v>
      </c>
      <c r="I201" s="228">
        <f t="shared" si="38"/>
        <v>-110448.8270750122</v>
      </c>
      <c r="J201" s="229">
        <f t="shared" ref="J201:J264" si="41">J200+H201+I201</f>
        <v>0</v>
      </c>
      <c r="K201" s="227"/>
      <c r="L201" s="228">
        <f>IF((F201+I201)&gt;D201,(D201-F201-I201)*$M$1,0)</f>
        <v>-20458.330339709217</v>
      </c>
      <c r="M201" s="229">
        <f>M200+K201+L201</f>
        <v>2762296.8322138796</v>
      </c>
      <c r="N201" s="227">
        <v>0</v>
      </c>
      <c r="O201" s="228">
        <f t="shared" si="34"/>
        <v>-467807.31022614322</v>
      </c>
      <c r="P201" s="229">
        <f t="shared" si="32"/>
        <v>33808363.475296706</v>
      </c>
      <c r="Q201" s="233">
        <f t="shared" si="36"/>
        <v>36592849.790599048</v>
      </c>
      <c r="R201" s="231"/>
      <c r="S201" s="183"/>
      <c r="T201" s="232"/>
      <c r="V201" s="232"/>
      <c r="W201" s="232"/>
      <c r="X201" s="232"/>
    </row>
    <row r="202" spans="1:24" ht="12.75" customHeight="1">
      <c r="A202" s="216">
        <v>45535</v>
      </c>
      <c r="B202" s="232">
        <f t="shared" si="39"/>
        <v>0</v>
      </c>
      <c r="C202" s="225">
        <v>108635.43446222984</v>
      </c>
      <c r="D202" s="226">
        <v>-598714.46764086466</v>
      </c>
      <c r="E202" s="227"/>
      <c r="F202" s="228">
        <f t="shared" si="37"/>
        <v>0</v>
      </c>
      <c r="G202" s="229">
        <f t="shared" si="40"/>
        <v>0</v>
      </c>
      <c r="H202" s="227">
        <f t="shared" si="33"/>
        <v>108635.43446222984</v>
      </c>
      <c r="I202" s="228">
        <f>-J201-H202</f>
        <v>-108635.43446222984</v>
      </c>
      <c r="J202" s="229">
        <f t="shared" si="41"/>
        <v>0</v>
      </c>
      <c r="K202" s="227"/>
      <c r="L202" s="228">
        <f>IF((F202+I202)&gt;D202,(D202-F202-I202)*$M$1,0)</f>
        <v>-20534.311490184798</v>
      </c>
      <c r="M202" s="229">
        <f>M201+K202+L202</f>
        <v>2741762.5207236949</v>
      </c>
      <c r="N202" s="227">
        <v>0</v>
      </c>
      <c r="O202" s="228">
        <f>IF((I202+L202)&gt;D202,(D202-I202)*$P$1,0)</f>
        <v>-469544.72168845002</v>
      </c>
      <c r="P202" s="229">
        <f>P201+N202+O202</f>
        <v>33338818.753608257</v>
      </c>
      <c r="Q202" s="233">
        <f t="shared" si="36"/>
        <v>36134080.04160694</v>
      </c>
      <c r="R202" s="231"/>
      <c r="S202" s="183"/>
      <c r="T202" s="232"/>
      <c r="V202" s="232"/>
      <c r="W202" s="232"/>
      <c r="X202" s="232"/>
    </row>
    <row r="203" spans="1:24" ht="12.75" customHeight="1">
      <c r="A203" s="216">
        <v>45565</v>
      </c>
      <c r="B203" s="232">
        <f t="shared" si="39"/>
        <v>0</v>
      </c>
      <c r="C203" s="225">
        <v>103376.16953172337</v>
      </c>
      <c r="D203" s="226">
        <v>-598714.46764086466</v>
      </c>
      <c r="E203" s="227"/>
      <c r="F203" s="228">
        <f t="shared" si="37"/>
        <v>0</v>
      </c>
      <c r="G203" s="229">
        <f t="shared" si="40"/>
        <v>0</v>
      </c>
      <c r="H203" s="227">
        <f t="shared" si="33"/>
        <v>103376.16953172337</v>
      </c>
      <c r="I203" s="228">
        <f t="shared" si="38"/>
        <v>-103376.16953172337</v>
      </c>
      <c r="J203" s="229">
        <f t="shared" si="41"/>
        <v>0</v>
      </c>
      <c r="K203" s="227"/>
      <c r="L203" s="228">
        <f>IF((F203+I203)&gt;D203,(D203-F203-I203)*$M$1,0)</f>
        <v>-20754.674690773019</v>
      </c>
      <c r="M203" s="229">
        <f>M202+K203+L203</f>
        <v>2721007.8460329217</v>
      </c>
      <c r="N203" s="227">
        <v>0</v>
      </c>
      <c r="O203" s="228">
        <f>IF((I203+L203)&gt;D203,(D203-I203)*$P$1,0)</f>
        <v>-474583.62341836822</v>
      </c>
      <c r="P203" s="229">
        <f>P202+N203+O203</f>
        <v>32864235.130189888</v>
      </c>
      <c r="Q203" s="233">
        <f t="shared" si="36"/>
        <v>35671158.888215639</v>
      </c>
      <c r="R203" s="231"/>
      <c r="S203" s="183"/>
      <c r="T203" s="232"/>
      <c r="V203" s="232"/>
      <c r="W203" s="232"/>
      <c r="X203" s="232"/>
    </row>
    <row r="204" spans="1:24" ht="12.75" customHeight="1">
      <c r="A204" s="216">
        <v>45596</v>
      </c>
      <c r="B204" s="232">
        <f t="shared" si="39"/>
        <v>0</v>
      </c>
      <c r="C204" s="225">
        <v>105985.3207474091</v>
      </c>
      <c r="D204" s="226">
        <v>-598714.46764086466</v>
      </c>
      <c r="E204" s="227"/>
      <c r="F204" s="228">
        <f t="shared" si="37"/>
        <v>0</v>
      </c>
      <c r="G204" s="229">
        <f t="shared" si="40"/>
        <v>0</v>
      </c>
      <c r="H204" s="227">
        <f t="shared" si="33"/>
        <v>105985.3207474091</v>
      </c>
      <c r="I204" s="228">
        <f t="shared" si="38"/>
        <v>-105985.3207474091</v>
      </c>
      <c r="J204" s="229">
        <f t="shared" si="41"/>
        <v>0</v>
      </c>
      <c r="K204" s="227"/>
      <c r="L204" s="228">
        <f t="shared" ref="L204:L267" si="42">IF((F204+I204)&gt;D204,(D204-F204-I204)*$M$1,0)</f>
        <v>-20645.351254835787</v>
      </c>
      <c r="M204" s="229">
        <f t="shared" ref="M204:M267" si="43">M203+K204+L204</f>
        <v>2700362.494778086</v>
      </c>
      <c r="N204" s="227">
        <v>0</v>
      </c>
      <c r="O204" s="228">
        <f t="shared" ref="O204:O267" si="44">IF((I204+L204)&gt;D204,(D204-I204)*$P$1,0)</f>
        <v>-472083.79563861975</v>
      </c>
      <c r="P204" s="229">
        <f t="shared" ref="P204:P267" si="45">P203+N204+O204</f>
        <v>32392151.334551267</v>
      </c>
      <c r="Q204" s="233">
        <f t="shared" si="36"/>
        <v>35205467.003270358</v>
      </c>
      <c r="R204" s="231"/>
      <c r="S204" s="183"/>
      <c r="T204" s="232"/>
      <c r="V204" s="232"/>
      <c r="W204" s="232"/>
      <c r="X204" s="232"/>
    </row>
    <row r="205" spans="1:24" ht="12.75" customHeight="1">
      <c r="A205" s="216">
        <v>45626</v>
      </c>
      <c r="B205" s="232">
        <f t="shared" si="39"/>
        <v>0</v>
      </c>
      <c r="C205" s="225">
        <v>100811.54335609041</v>
      </c>
      <c r="D205" s="226">
        <v>-598714.46764086466</v>
      </c>
      <c r="E205" s="227"/>
      <c r="F205" s="228">
        <f t="shared" si="37"/>
        <v>0</v>
      </c>
      <c r="G205" s="229">
        <f t="shared" si="40"/>
        <v>0</v>
      </c>
      <c r="H205" s="227">
        <f t="shared" ref="H205:H268" si="46">C205</f>
        <v>100811.54335609041</v>
      </c>
      <c r="I205" s="228">
        <f t="shared" si="38"/>
        <v>-100811.54335609041</v>
      </c>
      <c r="J205" s="229">
        <f t="shared" si="41"/>
        <v>0</v>
      </c>
      <c r="K205" s="227"/>
      <c r="L205" s="228">
        <f t="shared" si="42"/>
        <v>-20862.132527532041</v>
      </c>
      <c r="M205" s="229">
        <f t="shared" si="43"/>
        <v>2679500.3622505539</v>
      </c>
      <c r="N205" s="227">
        <v>0</v>
      </c>
      <c r="O205" s="228">
        <f t="shared" si="44"/>
        <v>-477040.79175724217</v>
      </c>
      <c r="P205" s="229">
        <f t="shared" si="45"/>
        <v>31915110.542794026</v>
      </c>
      <c r="Q205" s="233">
        <f t="shared" si="36"/>
        <v>34738389.474200226</v>
      </c>
      <c r="R205" s="231"/>
      <c r="S205" s="183"/>
      <c r="T205" s="232"/>
      <c r="V205" s="232"/>
      <c r="W205" s="232"/>
      <c r="X205" s="232"/>
    </row>
    <row r="206" spans="1:24" ht="12.75" customHeight="1">
      <c r="A206" s="216">
        <v>45657</v>
      </c>
      <c r="B206" s="232">
        <f t="shared" si="39"/>
        <v>0</v>
      </c>
      <c r="C206" s="225">
        <v>102358.53552184439</v>
      </c>
      <c r="D206" s="226">
        <v>-598714.46764086466</v>
      </c>
      <c r="E206" s="227"/>
      <c r="F206" s="228">
        <f t="shared" si="37"/>
        <v>0</v>
      </c>
      <c r="G206" s="229">
        <f t="shared" si="40"/>
        <v>0</v>
      </c>
      <c r="H206" s="227">
        <f t="shared" si="46"/>
        <v>102358.53552184439</v>
      </c>
      <c r="I206" s="228">
        <f t="shared" si="38"/>
        <v>-102358.53552184439</v>
      </c>
      <c r="J206" s="229">
        <f t="shared" si="41"/>
        <v>0</v>
      </c>
      <c r="K206" s="227"/>
      <c r="L206" s="228">
        <f t="shared" si="42"/>
        <v>-20797.31355578695</v>
      </c>
      <c r="M206" s="229">
        <f t="shared" si="43"/>
        <v>2658703.0486947671</v>
      </c>
      <c r="N206" s="227">
        <v>0</v>
      </c>
      <c r="O206" s="228">
        <f t="shared" si="44"/>
        <v>-475558.61856323329</v>
      </c>
      <c r="P206" s="229">
        <f t="shared" si="45"/>
        <v>31439551.924230792</v>
      </c>
      <c r="Q206" s="233">
        <f t="shared" si="36"/>
        <v>34269926.301005252</v>
      </c>
      <c r="R206" s="231">
        <f>-SUM(O195:O206)</f>
        <v>5630008.2359536272</v>
      </c>
      <c r="S206" s="231">
        <f>SUM('LSR Carrying Charge'!H197:H208)</f>
        <v>687420</v>
      </c>
      <c r="T206" s="231">
        <f>SUM(R206:S206)</f>
        <v>6317428.2359536272</v>
      </c>
      <c r="V206" s="232"/>
      <c r="W206" s="232"/>
      <c r="X206" s="232"/>
    </row>
    <row r="207" spans="1:24" ht="12.75" customHeight="1">
      <c r="A207" s="216">
        <v>45688</v>
      </c>
      <c r="B207" s="232">
        <f t="shared" si="39"/>
        <v>0</v>
      </c>
      <c r="C207" s="225">
        <v>101481.51600205142</v>
      </c>
      <c r="D207" s="226">
        <v>-598714.46764086466</v>
      </c>
      <c r="E207" s="227"/>
      <c r="F207" s="228">
        <f t="shared" si="37"/>
        <v>0</v>
      </c>
      <c r="G207" s="229">
        <f t="shared" si="40"/>
        <v>0</v>
      </c>
      <c r="H207" s="227">
        <f t="shared" si="46"/>
        <v>101481.51600205142</v>
      </c>
      <c r="I207" s="228">
        <f t="shared" si="38"/>
        <v>-101481.51600205142</v>
      </c>
      <c r="J207" s="229">
        <f t="shared" si="41"/>
        <v>0</v>
      </c>
      <c r="K207" s="227"/>
      <c r="L207" s="228">
        <f t="shared" si="42"/>
        <v>-20834.060673666274</v>
      </c>
      <c r="M207" s="229">
        <f t="shared" si="43"/>
        <v>2637868.9880211009</v>
      </c>
      <c r="N207" s="227">
        <v>0</v>
      </c>
      <c r="O207" s="228">
        <f t="shared" si="44"/>
        <v>-476398.89096514694</v>
      </c>
      <c r="P207" s="229">
        <f t="shared" si="45"/>
        <v>30963153.033265643</v>
      </c>
      <c r="Q207" s="233">
        <f t="shared" si="36"/>
        <v>33800048.438527502</v>
      </c>
      <c r="R207" s="231"/>
      <c r="S207" s="183"/>
      <c r="T207" s="232"/>
      <c r="V207" s="232"/>
      <c r="W207" s="232"/>
      <c r="X207" s="232"/>
    </row>
    <row r="208" spans="1:24" ht="12.75" customHeight="1">
      <c r="A208" s="216">
        <v>45716</v>
      </c>
      <c r="B208" s="232">
        <f t="shared" si="39"/>
        <v>0</v>
      </c>
      <c r="C208" s="225">
        <v>90022.821125791379</v>
      </c>
      <c r="D208" s="226">
        <v>-598714.46764086466</v>
      </c>
      <c r="E208" s="227"/>
      <c r="F208" s="228">
        <f t="shared" si="37"/>
        <v>0</v>
      </c>
      <c r="G208" s="229">
        <f t="shared" si="40"/>
        <v>0</v>
      </c>
      <c r="H208" s="227">
        <f t="shared" si="46"/>
        <v>90022.821125791379</v>
      </c>
      <c r="I208" s="228">
        <f t="shared" si="38"/>
        <v>-90022.821125791379</v>
      </c>
      <c r="J208" s="229">
        <f t="shared" si="41"/>
        <v>0</v>
      </c>
      <c r="K208" s="227"/>
      <c r="L208" s="228">
        <f t="shared" si="42"/>
        <v>-21314.17998898157</v>
      </c>
      <c r="M208" s="229">
        <f t="shared" si="43"/>
        <v>2616554.8080321192</v>
      </c>
      <c r="N208" s="227">
        <v>0</v>
      </c>
      <c r="O208" s="228">
        <f t="shared" si="44"/>
        <v>-487377.46652609168</v>
      </c>
      <c r="P208" s="229">
        <f t="shared" si="45"/>
        <v>30475775.566739552</v>
      </c>
      <c r="Q208" s="233">
        <f t="shared" si="36"/>
        <v>33328667.046906535</v>
      </c>
      <c r="R208" s="231"/>
    </row>
    <row r="209" spans="1:20" ht="12.75" customHeight="1">
      <c r="A209" s="216">
        <v>45747</v>
      </c>
      <c r="B209" s="232">
        <f t="shared" si="39"/>
        <v>0</v>
      </c>
      <c r="C209" s="225">
        <v>97854.730776486656</v>
      </c>
      <c r="D209" s="226">
        <v>-598714.46764086466</v>
      </c>
      <c r="E209" s="227"/>
      <c r="F209" s="228">
        <f t="shared" si="37"/>
        <v>0</v>
      </c>
      <c r="G209" s="229">
        <f t="shared" si="40"/>
        <v>0</v>
      </c>
      <c r="H209" s="227">
        <f t="shared" si="46"/>
        <v>97854.730776486656</v>
      </c>
      <c r="I209" s="228">
        <f t="shared" si="38"/>
        <v>-97854.730776486656</v>
      </c>
      <c r="J209" s="229">
        <f t="shared" si="41"/>
        <v>0</v>
      </c>
      <c r="K209" s="227"/>
      <c r="L209" s="228">
        <f t="shared" si="42"/>
        <v>-20986.022974617437</v>
      </c>
      <c r="M209" s="229">
        <f t="shared" si="43"/>
        <v>2595568.7850575019</v>
      </c>
      <c r="N209" s="227">
        <v>0</v>
      </c>
      <c r="O209" s="228">
        <f t="shared" si="44"/>
        <v>-479873.71388976049</v>
      </c>
      <c r="P209" s="229">
        <f t="shared" si="45"/>
        <v>29995901.852849793</v>
      </c>
      <c r="Q209" s="233">
        <f t="shared" si="36"/>
        <v>32855782.126142357</v>
      </c>
      <c r="R209" s="231"/>
    </row>
    <row r="210" spans="1:20" ht="12.75" customHeight="1">
      <c r="A210" s="216">
        <v>45777</v>
      </c>
      <c r="B210" s="232">
        <f t="shared" si="39"/>
        <v>0</v>
      </c>
      <c r="C210" s="225">
        <v>93791.37282684994</v>
      </c>
      <c r="D210" s="226">
        <v>-598714.46764086466</v>
      </c>
      <c r="E210" s="227"/>
      <c r="F210" s="228">
        <f t="shared" si="37"/>
        <v>0</v>
      </c>
      <c r="G210" s="229">
        <f t="shared" si="40"/>
        <v>0</v>
      </c>
      <c r="H210" s="227">
        <f t="shared" si="46"/>
        <v>93791.37282684994</v>
      </c>
      <c r="I210" s="228">
        <f t="shared" si="38"/>
        <v>-93791.37282684994</v>
      </c>
      <c r="J210" s="229">
        <f t="shared" si="41"/>
        <v>0</v>
      </c>
      <c r="K210" s="227"/>
      <c r="L210" s="228">
        <f t="shared" si="42"/>
        <v>-21156.277672707216</v>
      </c>
      <c r="M210" s="229">
        <f t="shared" si="43"/>
        <v>2574412.5073847948</v>
      </c>
      <c r="N210" s="227">
        <v>0</v>
      </c>
      <c r="O210" s="228">
        <f t="shared" si="44"/>
        <v>-483766.81714130752</v>
      </c>
      <c r="P210" s="229">
        <f t="shared" si="45"/>
        <v>29512135.035708487</v>
      </c>
      <c r="Q210" s="233">
        <f t="shared" si="36"/>
        <v>32381492.616491858</v>
      </c>
      <c r="R210" s="231"/>
    </row>
    <row r="211" spans="1:20" ht="12.75" customHeight="1">
      <c r="A211" s="216">
        <v>45808</v>
      </c>
      <c r="B211" s="232">
        <f t="shared" si="39"/>
        <v>0</v>
      </c>
      <c r="C211" s="225">
        <v>95104.359308295912</v>
      </c>
      <c r="D211" s="226">
        <v>-598714.46764086466</v>
      </c>
      <c r="E211" s="227"/>
      <c r="F211" s="228">
        <f t="shared" si="37"/>
        <v>0</v>
      </c>
      <c r="G211" s="229">
        <f t="shared" si="40"/>
        <v>0</v>
      </c>
      <c r="H211" s="227">
        <f t="shared" si="46"/>
        <v>95104.359308295912</v>
      </c>
      <c r="I211" s="228">
        <f t="shared" si="38"/>
        <v>-95104.359308295912</v>
      </c>
      <c r="J211" s="229">
        <f t="shared" si="41"/>
        <v>0</v>
      </c>
      <c r="K211" s="227"/>
      <c r="L211" s="228">
        <f t="shared" si="42"/>
        <v>-21101.26353913463</v>
      </c>
      <c r="M211" s="229">
        <f t="shared" si="43"/>
        <v>2553311.2438456602</v>
      </c>
      <c r="N211" s="227">
        <v>0</v>
      </c>
      <c r="O211" s="228">
        <f t="shared" si="44"/>
        <v>-482508.84479343414</v>
      </c>
      <c r="P211" s="229">
        <f t="shared" si="45"/>
        <v>29029626.190915052</v>
      </c>
      <c r="Q211" s="233">
        <f t="shared" si="36"/>
        <v>31905791.812051807</v>
      </c>
      <c r="R211" s="231"/>
    </row>
    <row r="212" spans="1:20" ht="12.75" customHeight="1">
      <c r="A212" s="216">
        <v>45838</v>
      </c>
      <c r="B212" s="232">
        <f t="shared" si="39"/>
        <v>0</v>
      </c>
      <c r="C212" s="225">
        <v>90281.580673077624</v>
      </c>
      <c r="D212" s="226">
        <v>-598714.46764086466</v>
      </c>
      <c r="E212" s="227"/>
      <c r="F212" s="228">
        <f t="shared" si="37"/>
        <v>0</v>
      </c>
      <c r="G212" s="229">
        <f t="shared" si="40"/>
        <v>0</v>
      </c>
      <c r="H212" s="227">
        <f t="shared" si="46"/>
        <v>90281.580673077624</v>
      </c>
      <c r="I212" s="228">
        <f t="shared" si="38"/>
        <v>-90281.580673077624</v>
      </c>
      <c r="J212" s="229">
        <f t="shared" si="41"/>
        <v>0</v>
      </c>
      <c r="K212" s="227"/>
      <c r="L212" s="228">
        <f t="shared" si="42"/>
        <v>-21303.337963950278</v>
      </c>
      <c r="M212" s="229">
        <f t="shared" si="43"/>
        <v>2532007.9058817099</v>
      </c>
      <c r="N212" s="227">
        <v>0</v>
      </c>
      <c r="O212" s="228">
        <f t="shared" si="44"/>
        <v>-487129.54900383676</v>
      </c>
      <c r="P212" s="229">
        <f t="shared" si="45"/>
        <v>28542496.641911216</v>
      </c>
      <c r="Q212" s="233">
        <f t="shared" si="36"/>
        <v>31428679.71282221</v>
      </c>
      <c r="R212" s="231"/>
    </row>
    <row r="213" spans="1:20" ht="12.75" customHeight="1">
      <c r="A213" s="216">
        <v>45869</v>
      </c>
      <c r="B213" s="232">
        <f t="shared" si="39"/>
        <v>0</v>
      </c>
      <c r="C213" s="225">
        <v>92323.149234268232</v>
      </c>
      <c r="D213" s="226">
        <v>-598714.46764086466</v>
      </c>
      <c r="E213" s="227"/>
      <c r="F213" s="228">
        <f t="shared" si="37"/>
        <v>0</v>
      </c>
      <c r="G213" s="229">
        <f t="shared" si="40"/>
        <v>0</v>
      </c>
      <c r="H213" s="227">
        <f t="shared" si="46"/>
        <v>92323.149234268232</v>
      </c>
      <c r="I213" s="228">
        <f t="shared" si="38"/>
        <v>-92323.149234268232</v>
      </c>
      <c r="J213" s="229">
        <f t="shared" si="41"/>
        <v>0</v>
      </c>
      <c r="K213" s="227"/>
      <c r="L213" s="228">
        <f t="shared" si="42"/>
        <v>-21217.796241236389</v>
      </c>
      <c r="M213" s="229">
        <f t="shared" si="43"/>
        <v>2510790.1096404735</v>
      </c>
      <c r="N213" s="227">
        <v>0</v>
      </c>
      <c r="O213" s="228">
        <f t="shared" si="44"/>
        <v>-485173.52216535999</v>
      </c>
      <c r="P213" s="229">
        <f t="shared" si="45"/>
        <v>28057323.119745854</v>
      </c>
      <c r="Q213" s="233">
        <f t="shared" ref="Q213:Q276" si="47">(P213+P201+SUM(P202:P212)*2)/24</f>
        <v>30950149.942023769</v>
      </c>
      <c r="R213" s="231"/>
    </row>
    <row r="214" spans="1:20" ht="12.75" customHeight="1">
      <c r="A214" s="216">
        <v>45900</v>
      </c>
      <c r="B214" s="232">
        <f t="shared" si="39"/>
        <v>0</v>
      </c>
      <c r="C214" s="225">
        <v>90509.756621485853</v>
      </c>
      <c r="D214" s="226">
        <v>-598714.46764086466</v>
      </c>
      <c r="E214" s="227"/>
      <c r="F214" s="228">
        <f t="shared" si="37"/>
        <v>0</v>
      </c>
      <c r="G214" s="229">
        <f t="shared" si="40"/>
        <v>0</v>
      </c>
      <c r="H214" s="227">
        <f t="shared" si="46"/>
        <v>90509.756621485853</v>
      </c>
      <c r="I214" s="228">
        <f t="shared" si="38"/>
        <v>-90509.756621485853</v>
      </c>
      <c r="J214" s="229">
        <f t="shared" si="41"/>
        <v>0</v>
      </c>
      <c r="K214" s="227"/>
      <c r="L214" s="228">
        <f t="shared" si="42"/>
        <v>-21293.77739171197</v>
      </c>
      <c r="M214" s="229">
        <f t="shared" si="43"/>
        <v>2489496.3322487613</v>
      </c>
      <c r="N214" s="227">
        <v>0</v>
      </c>
      <c r="O214" s="228">
        <f t="shared" si="44"/>
        <v>-486910.93362766679</v>
      </c>
      <c r="P214" s="229">
        <f t="shared" si="45"/>
        <v>27570412.186118189</v>
      </c>
      <c r="Q214" s="233">
        <f t="shared" si="47"/>
        <v>30470172.986897066</v>
      </c>
      <c r="R214" s="231"/>
    </row>
    <row r="215" spans="1:20" ht="12.75" customHeight="1">
      <c r="A215" s="216">
        <v>45930</v>
      </c>
      <c r="B215" s="232">
        <f t="shared" si="39"/>
        <v>0</v>
      </c>
      <c r="C215" s="225">
        <v>85835.190976164668</v>
      </c>
      <c r="D215" s="226">
        <v>-598714.46764086466</v>
      </c>
      <c r="E215" s="227"/>
      <c r="F215" s="228">
        <f t="shared" si="37"/>
        <v>0</v>
      </c>
      <c r="G215" s="229">
        <f t="shared" si="40"/>
        <v>0</v>
      </c>
      <c r="H215" s="227">
        <f t="shared" si="46"/>
        <v>85835.190976164668</v>
      </c>
      <c r="I215" s="228">
        <f t="shared" si="38"/>
        <v>-85835.190976164668</v>
      </c>
      <c r="J215" s="229">
        <f t="shared" si="41"/>
        <v>0</v>
      </c>
      <c r="K215" s="227"/>
      <c r="L215" s="228">
        <f t="shared" si="42"/>
        <v>-21489.641692250931</v>
      </c>
      <c r="M215" s="229">
        <f t="shared" si="43"/>
        <v>2468006.6905565104</v>
      </c>
      <c r="N215" s="227">
        <v>0</v>
      </c>
      <c r="O215" s="228">
        <f t="shared" si="44"/>
        <v>-491389.63497244904</v>
      </c>
      <c r="P215" s="229">
        <f t="shared" si="45"/>
        <v>27079022.55114574</v>
      </c>
      <c r="Q215" s="233">
        <f t="shared" si="47"/>
        <v>29988772.189124804</v>
      </c>
      <c r="R215" s="231"/>
    </row>
    <row r="216" spans="1:20" ht="12.75" customHeight="1">
      <c r="A216" s="216">
        <v>45961</v>
      </c>
      <c r="B216" s="232">
        <f t="shared" si="39"/>
        <v>0</v>
      </c>
      <c r="C216" s="225">
        <v>87584.648461228207</v>
      </c>
      <c r="D216" s="226">
        <v>-635715.02174107009</v>
      </c>
      <c r="E216" s="227"/>
      <c r="F216" s="228">
        <f t="shared" si="37"/>
        <v>0</v>
      </c>
      <c r="G216" s="229">
        <f t="shared" si="40"/>
        <v>0</v>
      </c>
      <c r="H216" s="227">
        <f t="shared" si="46"/>
        <v>87584.648461228207</v>
      </c>
      <c r="I216" s="228">
        <f t="shared" si="38"/>
        <v>-87584.648461228207</v>
      </c>
      <c r="J216" s="229">
        <f t="shared" si="41"/>
        <v>0</v>
      </c>
      <c r="K216" s="227"/>
      <c r="L216" s="228">
        <f t="shared" si="42"/>
        <v>-22966.662640425373</v>
      </c>
      <c r="M216" s="229">
        <f t="shared" si="43"/>
        <v>2445040.027916085</v>
      </c>
      <c r="N216" s="227">
        <v>0</v>
      </c>
      <c r="O216" s="228">
        <f t="shared" si="44"/>
        <v>-525163.71063941647</v>
      </c>
      <c r="P216" s="229">
        <f t="shared" si="45"/>
        <v>26553858.840506323</v>
      </c>
      <c r="Q216" s="233">
        <f t="shared" si="47"/>
        <v>29504459.477746088</v>
      </c>
      <c r="R216" s="231"/>
    </row>
    <row r="217" spans="1:20" ht="12.75" customHeight="1">
      <c r="A217" s="216">
        <v>45991</v>
      </c>
      <c r="B217" s="232">
        <f t="shared" si="39"/>
        <v>0</v>
      </c>
      <c r="C217" s="225">
        <v>82895.988566105691</v>
      </c>
      <c r="D217" s="226">
        <v>-635715.02174107009</v>
      </c>
      <c r="E217" s="227"/>
      <c r="F217" s="228">
        <f t="shared" si="37"/>
        <v>0</v>
      </c>
      <c r="G217" s="229">
        <f t="shared" si="40"/>
        <v>0</v>
      </c>
      <c r="H217" s="227">
        <f t="shared" si="46"/>
        <v>82895.988566105691</v>
      </c>
      <c r="I217" s="228">
        <f t="shared" si="38"/>
        <v>-82895.988566105691</v>
      </c>
      <c r="J217" s="229">
        <f t="shared" si="41"/>
        <v>0</v>
      </c>
      <c r="K217" s="227"/>
      <c r="L217" s="228">
        <f t="shared" si="42"/>
        <v>-23163.117490031007</v>
      </c>
      <c r="M217" s="229">
        <f t="shared" si="43"/>
        <v>2421876.9104260541</v>
      </c>
      <c r="N217" s="227">
        <v>0</v>
      </c>
      <c r="O217" s="228">
        <f t="shared" si="44"/>
        <v>-529655.91568493331</v>
      </c>
      <c r="P217" s="229">
        <f t="shared" si="45"/>
        <v>26024202.924821388</v>
      </c>
      <c r="Q217" s="233">
        <f t="shared" si="47"/>
        <v>29015742.806412026</v>
      </c>
      <c r="R217" s="231"/>
    </row>
    <row r="218" spans="1:20" ht="12.75" customHeight="1">
      <c r="A218" s="216">
        <v>46022</v>
      </c>
      <c r="B218" s="232">
        <f t="shared" si="39"/>
        <v>0</v>
      </c>
      <c r="C218" s="225">
        <v>83733.727908723566</v>
      </c>
      <c r="D218" s="226">
        <v>-635715.02174107009</v>
      </c>
      <c r="E218" s="227"/>
      <c r="F218" s="228">
        <f t="shared" si="37"/>
        <v>0</v>
      </c>
      <c r="G218" s="229">
        <f t="shared" si="40"/>
        <v>0</v>
      </c>
      <c r="H218" s="227">
        <f t="shared" si="46"/>
        <v>83733.727908723566</v>
      </c>
      <c r="I218" s="228">
        <f t="shared" si="38"/>
        <v>-83733.727908723566</v>
      </c>
      <c r="J218" s="229">
        <f t="shared" si="41"/>
        <v>0</v>
      </c>
      <c r="K218" s="227"/>
      <c r="L218" s="228">
        <f t="shared" si="42"/>
        <v>-23128.016211575319</v>
      </c>
      <c r="M218" s="229">
        <f t="shared" si="43"/>
        <v>2398748.8942144788</v>
      </c>
      <c r="N218" s="227">
        <v>0</v>
      </c>
      <c r="O218" s="228">
        <f t="shared" si="44"/>
        <v>-528853.2776207712</v>
      </c>
      <c r="P218" s="229">
        <f t="shared" si="45"/>
        <v>25495349.647200618</v>
      </c>
      <c r="Q218" s="233">
        <f t="shared" si="47"/>
        <v>28522613.227453575</v>
      </c>
      <c r="R218" s="231">
        <f>-SUM(O207:O218)</f>
        <v>5944202.2770301746</v>
      </c>
      <c r="S218" s="231">
        <f>SUM('LSR Carrying Charge'!H209:H220)</f>
        <v>687420</v>
      </c>
      <c r="T218" s="231">
        <f>SUM(R218:S218)</f>
        <v>6631622.2770301746</v>
      </c>
    </row>
    <row r="219" spans="1:20" ht="12.75" customHeight="1">
      <c r="A219" s="216">
        <v>46053</v>
      </c>
      <c r="B219" s="232">
        <f t="shared" si="39"/>
        <v>0</v>
      </c>
      <c r="C219" s="225">
        <v>82578.234747604874</v>
      </c>
      <c r="D219" s="226">
        <v>-635715.02174107009</v>
      </c>
      <c r="E219" s="227"/>
      <c r="F219" s="228">
        <f t="shared" si="37"/>
        <v>0</v>
      </c>
      <c r="G219" s="229">
        <f t="shared" si="40"/>
        <v>0</v>
      </c>
      <c r="H219" s="227">
        <f t="shared" si="46"/>
        <v>82578.234747604874</v>
      </c>
      <c r="I219" s="228">
        <f t="shared" si="38"/>
        <v>-82578.234747604874</v>
      </c>
      <c r="J219" s="229">
        <f t="shared" si="41"/>
        <v>0</v>
      </c>
      <c r="K219" s="227"/>
      <c r="L219" s="228">
        <f t="shared" si="42"/>
        <v>-23176.43137502619</v>
      </c>
      <c r="M219" s="229">
        <f t="shared" si="43"/>
        <v>2375572.4628394525</v>
      </c>
      <c r="N219" s="227">
        <v>0</v>
      </c>
      <c r="O219" s="228">
        <f t="shared" si="44"/>
        <v>-529960.35561843892</v>
      </c>
      <c r="P219" s="229">
        <f t="shared" si="45"/>
        <v>24965389.291582178</v>
      </c>
      <c r="Q219" s="233">
        <f t="shared" si="47"/>
        <v>28025031.310007174</v>
      </c>
      <c r="R219" s="231"/>
    </row>
    <row r="220" spans="1:20" ht="12.75" customHeight="1">
      <c r="A220" s="216">
        <v>46081</v>
      </c>
      <c r="B220" s="232">
        <f t="shared" si="39"/>
        <v>0</v>
      </c>
      <c r="C220" s="225">
        <v>72847.667264447475</v>
      </c>
      <c r="D220" s="226">
        <v>-635715.02174107009</v>
      </c>
      <c r="E220" s="227"/>
      <c r="F220" s="228">
        <f t="shared" si="37"/>
        <v>0</v>
      </c>
      <c r="G220" s="229">
        <f t="shared" si="40"/>
        <v>0</v>
      </c>
      <c r="H220" s="227">
        <f t="shared" si="46"/>
        <v>72847.667264447475</v>
      </c>
      <c r="I220" s="228">
        <f t="shared" si="38"/>
        <v>-72847.667264447475</v>
      </c>
      <c r="J220" s="229">
        <f t="shared" si="41"/>
        <v>0</v>
      </c>
      <c r="K220" s="227"/>
      <c r="L220" s="228">
        <f t="shared" si="42"/>
        <v>-23584.14215257049</v>
      </c>
      <c r="M220" s="229">
        <f t="shared" si="43"/>
        <v>2351988.3206868819</v>
      </c>
      <c r="N220" s="227">
        <v>0</v>
      </c>
      <c r="O220" s="228">
        <f t="shared" si="44"/>
        <v>-539283.21232405212</v>
      </c>
      <c r="P220" s="229">
        <f t="shared" si="45"/>
        <v>24426106.079258125</v>
      </c>
      <c r="Q220" s="233">
        <f t="shared" si="47"/>
        <v>27523054.925458636</v>
      </c>
      <c r="R220" s="231"/>
    </row>
    <row r="221" spans="1:20" ht="12.75" customHeight="1">
      <c r="A221" s="216">
        <v>46112</v>
      </c>
      <c r="B221" s="232">
        <f t="shared" si="39"/>
        <v>0</v>
      </c>
      <c r="C221" s="225">
        <v>78727.314195100233</v>
      </c>
      <c r="D221" s="226">
        <v>-635715.02174107009</v>
      </c>
      <c r="E221" s="227"/>
      <c r="F221" s="228">
        <f t="shared" si="37"/>
        <v>0</v>
      </c>
      <c r="G221" s="229">
        <f t="shared" si="40"/>
        <v>0</v>
      </c>
      <c r="H221" s="227">
        <f t="shared" si="46"/>
        <v>78727.314195100233</v>
      </c>
      <c r="I221" s="228">
        <f t="shared" si="38"/>
        <v>-78727.314195100233</v>
      </c>
      <c r="J221" s="229">
        <f t="shared" si="41"/>
        <v>0</v>
      </c>
      <c r="K221" s="227"/>
      <c r="L221" s="228">
        <f t="shared" si="42"/>
        <v>-23337.784946176136</v>
      </c>
      <c r="M221" s="229">
        <f t="shared" si="43"/>
        <v>2328650.5357407057</v>
      </c>
      <c r="N221" s="227">
        <v>0</v>
      </c>
      <c r="O221" s="228">
        <f t="shared" si="44"/>
        <v>-533649.92259979376</v>
      </c>
      <c r="P221" s="229">
        <f t="shared" si="45"/>
        <v>23892456.156658333</v>
      </c>
      <c r="Q221" s="233">
        <f t="shared" si="47"/>
        <v>27016675.126138937</v>
      </c>
      <c r="R221" s="231"/>
    </row>
    <row r="222" spans="1:20" ht="12.75" customHeight="1">
      <c r="A222" s="216">
        <v>46142</v>
      </c>
      <c r="B222" s="232">
        <f t="shared" si="39"/>
        <v>0</v>
      </c>
      <c r="C222" s="225">
        <v>75010.702855989352</v>
      </c>
      <c r="D222" s="226">
        <v>-635715.02174107009</v>
      </c>
      <c r="E222" s="227"/>
      <c r="F222" s="228">
        <f t="shared" si="37"/>
        <v>0</v>
      </c>
      <c r="G222" s="229">
        <f t="shared" si="40"/>
        <v>0</v>
      </c>
      <c r="H222" s="227">
        <f t="shared" si="46"/>
        <v>75010.702855989352</v>
      </c>
      <c r="I222" s="228">
        <f t="shared" si="38"/>
        <v>-75010.702855989352</v>
      </c>
      <c r="J222" s="229">
        <f t="shared" si="41"/>
        <v>0</v>
      </c>
      <c r="K222" s="227"/>
      <c r="L222" s="228">
        <f t="shared" si="42"/>
        <v>-23493.510961284883</v>
      </c>
      <c r="M222" s="229">
        <f t="shared" si="43"/>
        <v>2305157.0247794208</v>
      </c>
      <c r="N222" s="227">
        <v>0</v>
      </c>
      <c r="O222" s="228">
        <f t="shared" si="44"/>
        <v>-537210.80792379589</v>
      </c>
      <c r="P222" s="229">
        <f t="shared" si="45"/>
        <v>23355245.348734535</v>
      </c>
      <c r="Q222" s="233">
        <f t="shared" si="47"/>
        <v>26505827.818507042</v>
      </c>
      <c r="R222" s="231"/>
    </row>
    <row r="223" spans="1:20" ht="12.75" customHeight="1">
      <c r="A223" s="216">
        <v>46173</v>
      </c>
      <c r="B223" s="232">
        <f t="shared" si="39"/>
        <v>0</v>
      </c>
      <c r="C223" s="225">
        <v>75585.599341603331</v>
      </c>
      <c r="D223" s="226">
        <v>-635715.02174107009</v>
      </c>
      <c r="E223" s="227"/>
      <c r="F223" s="228">
        <f t="shared" si="37"/>
        <v>0</v>
      </c>
      <c r="G223" s="229">
        <f t="shared" si="40"/>
        <v>0</v>
      </c>
      <c r="H223" s="227">
        <f t="shared" si="46"/>
        <v>75585.599341603331</v>
      </c>
      <c r="I223" s="228">
        <f t="shared" si="38"/>
        <v>-75585.599341603331</v>
      </c>
      <c r="J223" s="229">
        <f t="shared" si="41"/>
        <v>0</v>
      </c>
      <c r="K223" s="227"/>
      <c r="L223" s="228">
        <f t="shared" si="42"/>
        <v>-23469.422798537656</v>
      </c>
      <c r="M223" s="229">
        <f t="shared" si="43"/>
        <v>2281687.6019808832</v>
      </c>
      <c r="N223" s="227">
        <v>0</v>
      </c>
      <c r="O223" s="228">
        <f t="shared" si="44"/>
        <v>-536659.99960092909</v>
      </c>
      <c r="P223" s="229">
        <f t="shared" si="45"/>
        <v>22818585.349133607</v>
      </c>
      <c r="Q223" s="233">
        <f t="shared" si="47"/>
        <v>25990497.379808903</v>
      </c>
      <c r="R223" s="231"/>
    </row>
    <row r="224" spans="1:20" ht="12.75" customHeight="1">
      <c r="A224" s="216">
        <v>46203</v>
      </c>
      <c r="B224" s="232">
        <f t="shared" si="39"/>
        <v>0</v>
      </c>
      <c r="C224" s="225">
        <v>71284.005547113891</v>
      </c>
      <c r="D224" s="226">
        <v>-635715.02174107009</v>
      </c>
      <c r="E224" s="227"/>
      <c r="F224" s="228">
        <f t="shared" si="37"/>
        <v>0</v>
      </c>
      <c r="G224" s="229">
        <f t="shared" si="40"/>
        <v>0</v>
      </c>
      <c r="H224" s="227">
        <f t="shared" si="46"/>
        <v>71284.005547113891</v>
      </c>
      <c r="I224" s="228">
        <f t="shared" si="38"/>
        <v>-71284.005547113891</v>
      </c>
      <c r="J224" s="229">
        <f t="shared" si="41"/>
        <v>0</v>
      </c>
      <c r="K224" s="227"/>
      <c r="L224" s="228">
        <f t="shared" si="42"/>
        <v>-23649.659578526764</v>
      </c>
      <c r="M224" s="229">
        <f t="shared" si="43"/>
        <v>2258037.9424023563</v>
      </c>
      <c r="N224" s="227">
        <v>0</v>
      </c>
      <c r="O224" s="228">
        <f t="shared" si="44"/>
        <v>-540781.35661542939</v>
      </c>
      <c r="P224" s="229">
        <f t="shared" si="45"/>
        <v>22277803.992518179</v>
      </c>
      <c r="Q224" s="233">
        <f t="shared" si="47"/>
        <v>25470675.151009958</v>
      </c>
      <c r="R224" s="231"/>
    </row>
    <row r="225" spans="1:20" ht="12.75" customHeight="1">
      <c r="A225" s="216">
        <v>46234</v>
      </c>
      <c r="B225" s="232">
        <f t="shared" si="39"/>
        <v>0</v>
      </c>
      <c r="C225" s="225">
        <v>72406.712175182634</v>
      </c>
      <c r="D225" s="226">
        <v>-635715.02174107009</v>
      </c>
      <c r="E225" s="227"/>
      <c r="F225" s="228">
        <f t="shared" si="37"/>
        <v>0</v>
      </c>
      <c r="G225" s="229">
        <f t="shared" si="40"/>
        <v>0</v>
      </c>
      <c r="H225" s="227">
        <f t="shared" si="46"/>
        <v>72406.712175182634</v>
      </c>
      <c r="I225" s="228">
        <f t="shared" si="38"/>
        <v>-72406.712175182634</v>
      </c>
      <c r="J225" s="229">
        <f t="shared" si="41"/>
        <v>0</v>
      </c>
      <c r="K225" s="227"/>
      <c r="L225" s="228">
        <f t="shared" si="42"/>
        <v>-23602.618170810685</v>
      </c>
      <c r="M225" s="229">
        <f t="shared" si="43"/>
        <v>2234435.3242315454</v>
      </c>
      <c r="N225" s="227">
        <v>0</v>
      </c>
      <c r="O225" s="228">
        <f t="shared" si="44"/>
        <v>-539705.69139507669</v>
      </c>
      <c r="P225" s="229">
        <f t="shared" si="45"/>
        <v>21738098.301123101</v>
      </c>
      <c r="Q225" s="233">
        <f t="shared" si="47"/>
        <v>24946345.256509308</v>
      </c>
      <c r="R225" s="231"/>
    </row>
    <row r="226" spans="1:20" ht="12.75" customHeight="1">
      <c r="A226" s="216">
        <v>46265</v>
      </c>
      <c r="B226" s="232">
        <f t="shared" si="39"/>
        <v>0</v>
      </c>
      <c r="C226" s="225">
        <v>70481.251898930306</v>
      </c>
      <c r="D226" s="226">
        <v>-635715.02174107009</v>
      </c>
      <c r="E226" s="227"/>
      <c r="F226" s="228">
        <f t="shared" si="37"/>
        <v>0</v>
      </c>
      <c r="G226" s="229">
        <f t="shared" si="40"/>
        <v>0</v>
      </c>
      <c r="H226" s="227">
        <f t="shared" si="46"/>
        <v>70481.251898930306</v>
      </c>
      <c r="I226" s="228">
        <f t="shared" si="38"/>
        <v>-70481.251898930306</v>
      </c>
      <c r="J226" s="229">
        <f t="shared" si="41"/>
        <v>0</v>
      </c>
      <c r="K226" s="227"/>
      <c r="L226" s="228">
        <f t="shared" si="42"/>
        <v>-23683.294956385656</v>
      </c>
      <c r="M226" s="229">
        <f t="shared" si="43"/>
        <v>2210752.0292751598</v>
      </c>
      <c r="N226" s="227">
        <v>0</v>
      </c>
      <c r="O226" s="228">
        <f t="shared" si="44"/>
        <v>-541550.47488575405</v>
      </c>
      <c r="P226" s="229">
        <f t="shared" si="45"/>
        <v>21196547.826237347</v>
      </c>
      <c r="Q226" s="233">
        <f t="shared" si="47"/>
        <v>24417466.540738326</v>
      </c>
      <c r="R226" s="231"/>
    </row>
    <row r="227" spans="1:20" ht="12.75" customHeight="1">
      <c r="A227" s="216">
        <v>46295</v>
      </c>
      <c r="B227" s="232">
        <f t="shared" si="39"/>
        <v>0</v>
      </c>
      <c r="C227" s="225">
        <v>66344.314473559352</v>
      </c>
      <c r="D227" s="226">
        <v>-635715.02174107009</v>
      </c>
      <c r="E227" s="227"/>
      <c r="F227" s="228">
        <f t="shared" si="37"/>
        <v>0</v>
      </c>
      <c r="G227" s="229">
        <f t="shared" si="40"/>
        <v>0</v>
      </c>
      <c r="H227" s="227">
        <f t="shared" si="46"/>
        <v>66344.314473559352</v>
      </c>
      <c r="I227" s="228">
        <f t="shared" si="38"/>
        <v>-66344.314473559352</v>
      </c>
      <c r="J227" s="229">
        <f t="shared" si="41"/>
        <v>0</v>
      </c>
      <c r="K227" s="227"/>
      <c r="L227" s="228">
        <f t="shared" si="42"/>
        <v>-23856.6326345087</v>
      </c>
      <c r="M227" s="229">
        <f t="shared" si="43"/>
        <v>2186895.3966406509</v>
      </c>
      <c r="N227" s="227">
        <v>0</v>
      </c>
      <c r="O227" s="228">
        <f t="shared" si="44"/>
        <v>-545514.07463300193</v>
      </c>
      <c r="P227" s="229">
        <f t="shared" si="45"/>
        <v>20651033.751604345</v>
      </c>
      <c r="Q227" s="233">
        <f t="shared" si="47"/>
        <v>23884055.992429066</v>
      </c>
      <c r="R227" s="231"/>
    </row>
    <row r="228" spans="1:20" ht="12.75" customHeight="1">
      <c r="A228" s="216">
        <v>46326</v>
      </c>
      <c r="B228" s="232">
        <f t="shared" si="39"/>
        <v>0</v>
      </c>
      <c r="C228" s="225">
        <v>67264.056249999514</v>
      </c>
      <c r="D228" s="226">
        <v>-635715.02174107009</v>
      </c>
      <c r="E228" s="227"/>
      <c r="F228" s="228">
        <f t="shared" si="37"/>
        <v>0</v>
      </c>
      <c r="G228" s="229">
        <f t="shared" si="40"/>
        <v>0</v>
      </c>
      <c r="H228" s="227">
        <f t="shared" si="46"/>
        <v>67264.056249999514</v>
      </c>
      <c r="I228" s="228">
        <f t="shared" si="38"/>
        <v>-67264.056249999514</v>
      </c>
      <c r="J228" s="229">
        <f t="shared" si="41"/>
        <v>0</v>
      </c>
      <c r="K228" s="227"/>
      <c r="L228" s="228">
        <f t="shared" si="42"/>
        <v>-23818.095454075854</v>
      </c>
      <c r="M228" s="229">
        <f t="shared" si="43"/>
        <v>2163077.3011865751</v>
      </c>
      <c r="N228" s="227">
        <v>0</v>
      </c>
      <c r="O228" s="228">
        <f t="shared" si="44"/>
        <v>-544632.87003699469</v>
      </c>
      <c r="P228" s="229">
        <f t="shared" si="45"/>
        <v>20106400.881567352</v>
      </c>
      <c r="Q228" s="233">
        <f t="shared" si="47"/>
        <v>23347579.044159055</v>
      </c>
      <c r="R228" s="231"/>
    </row>
    <row r="229" spans="1:20" ht="12.75" customHeight="1">
      <c r="A229" s="216">
        <v>46356</v>
      </c>
      <c r="B229" s="232">
        <f t="shared" si="39"/>
        <v>0</v>
      </c>
      <c r="C229" s="225">
        <v>63230.899329432774</v>
      </c>
      <c r="D229" s="226">
        <v>-635715.02174107009</v>
      </c>
      <c r="E229" s="227"/>
      <c r="F229" s="228">
        <f t="shared" si="37"/>
        <v>0</v>
      </c>
      <c r="G229" s="229">
        <f t="shared" si="40"/>
        <v>0</v>
      </c>
      <c r="H229" s="227">
        <f t="shared" si="46"/>
        <v>63230.899329432774</v>
      </c>
      <c r="I229" s="228">
        <f t="shared" si="38"/>
        <v>-63230.899329432774</v>
      </c>
      <c r="J229" s="229">
        <f t="shared" si="41"/>
        <v>0</v>
      </c>
      <c r="K229" s="227"/>
      <c r="L229" s="228">
        <f t="shared" si="42"/>
        <v>-23987.084729047605</v>
      </c>
      <c r="M229" s="229">
        <f t="shared" si="43"/>
        <v>2139090.2164575276</v>
      </c>
      <c r="N229" s="227">
        <v>0</v>
      </c>
      <c r="O229" s="228">
        <f t="shared" si="44"/>
        <v>-548497.03768258973</v>
      </c>
      <c r="P229" s="229">
        <f t="shared" si="45"/>
        <v>19557903.843884762</v>
      </c>
      <c r="Q229" s="233">
        <f t="shared" si="47"/>
        <v>22809505.834164236</v>
      </c>
      <c r="R229" s="231"/>
    </row>
    <row r="230" spans="1:20" ht="12.75" customHeight="1">
      <c r="A230" s="216">
        <v>46387</v>
      </c>
      <c r="B230" s="232">
        <f t="shared" si="39"/>
        <v>0</v>
      </c>
      <c r="C230" s="225">
        <v>63413.135697494879</v>
      </c>
      <c r="D230" s="226">
        <v>-635715.02174107009</v>
      </c>
      <c r="E230" s="227"/>
      <c r="F230" s="228">
        <f t="shared" si="37"/>
        <v>0</v>
      </c>
      <c r="G230" s="229">
        <f t="shared" si="40"/>
        <v>0</v>
      </c>
      <c r="H230" s="227">
        <f t="shared" si="46"/>
        <v>63413.135697494879</v>
      </c>
      <c r="I230" s="228">
        <f t="shared" si="38"/>
        <v>-63413.135697494879</v>
      </c>
      <c r="J230" s="229">
        <f t="shared" si="41"/>
        <v>0</v>
      </c>
      <c r="K230" s="227"/>
      <c r="L230" s="228">
        <f t="shared" si="42"/>
        <v>-23979.449025225804</v>
      </c>
      <c r="M230" s="229">
        <f t="shared" si="43"/>
        <v>2115110.7674323018</v>
      </c>
      <c r="N230" s="227">
        <v>0</v>
      </c>
      <c r="O230" s="228">
        <f t="shared" si="44"/>
        <v>-548322.43701834942</v>
      </c>
      <c r="P230" s="229">
        <f t="shared" si="45"/>
        <v>19009581.406866413</v>
      </c>
      <c r="Q230" s="233">
        <f t="shared" si="47"/>
        <v>22269836.362444617</v>
      </c>
      <c r="R230" s="231">
        <f>-SUM(O219:O230)</f>
        <v>6485768.2403342072</v>
      </c>
      <c r="S230" s="231">
        <f>SUM('LSR Carrying Charge'!H221:H232)</f>
        <v>687420</v>
      </c>
      <c r="T230" s="231">
        <f>SUM(R230:S230)</f>
        <v>7173188.2403342072</v>
      </c>
    </row>
    <row r="231" spans="1:20" ht="12.75" customHeight="1">
      <c r="A231" s="216">
        <v>46418</v>
      </c>
      <c r="B231" s="232">
        <f t="shared" si="39"/>
        <v>0</v>
      </c>
      <c r="C231" s="225">
        <v>62074.986266871281</v>
      </c>
      <c r="D231" s="226">
        <v>-635715.02174107009</v>
      </c>
      <c r="E231" s="227"/>
      <c r="F231" s="228">
        <f t="shared" si="37"/>
        <v>0</v>
      </c>
      <c r="G231" s="229">
        <f t="shared" si="40"/>
        <v>0</v>
      </c>
      <c r="H231" s="227">
        <f t="shared" si="46"/>
        <v>62074.986266871281</v>
      </c>
      <c r="I231" s="228">
        <f t="shared" si="38"/>
        <v>-62074.986266871281</v>
      </c>
      <c r="J231" s="229">
        <f t="shared" si="41"/>
        <v>0</v>
      </c>
      <c r="K231" s="227"/>
      <c r="L231" s="228">
        <f t="shared" si="42"/>
        <v>-24035.517486368928</v>
      </c>
      <c r="M231" s="229">
        <f t="shared" si="43"/>
        <v>2091075.2499459328</v>
      </c>
      <c r="N231" s="227">
        <v>0</v>
      </c>
      <c r="O231" s="228">
        <f t="shared" si="44"/>
        <v>-549604.51798782975</v>
      </c>
      <c r="P231" s="229">
        <f t="shared" si="45"/>
        <v>18459976.888878584</v>
      </c>
      <c r="Q231" s="233">
        <f t="shared" si="47"/>
        <v>21728537.168984707</v>
      </c>
      <c r="R231" s="231"/>
    </row>
    <row r="232" spans="1:20" ht="12.75" customHeight="1">
      <c r="A232" s="216">
        <v>46446</v>
      </c>
      <c r="B232" s="232">
        <f t="shared" si="39"/>
        <v>0</v>
      </c>
      <c r="C232" s="225">
        <v>54328.604120559059</v>
      </c>
      <c r="D232" s="226">
        <v>-635715.02174107009</v>
      </c>
      <c r="E232" s="227"/>
      <c r="F232" s="228">
        <f t="shared" si="37"/>
        <v>0</v>
      </c>
      <c r="G232" s="229">
        <f t="shared" si="40"/>
        <v>0</v>
      </c>
      <c r="H232" s="227">
        <f t="shared" si="46"/>
        <v>54328.604120559059</v>
      </c>
      <c r="I232" s="228">
        <f t="shared" si="38"/>
        <v>-54328.604120559059</v>
      </c>
      <c r="J232" s="229">
        <f t="shared" si="41"/>
        <v>0</v>
      </c>
      <c r="K232" s="227"/>
      <c r="L232" s="228">
        <f t="shared" si="42"/>
        <v>-24360.090898299411</v>
      </c>
      <c r="M232" s="229">
        <f t="shared" si="43"/>
        <v>2066715.1590476334</v>
      </c>
      <c r="N232" s="227">
        <v>0</v>
      </c>
      <c r="O232" s="228">
        <f t="shared" si="44"/>
        <v>-557026.32672221155</v>
      </c>
      <c r="P232" s="229">
        <f t="shared" si="45"/>
        <v>17902950.562156372</v>
      </c>
      <c r="Q232" s="233">
        <f t="shared" si="47"/>
        <v>21185680.172326148</v>
      </c>
      <c r="R232" s="231"/>
    </row>
    <row r="233" spans="1:20" ht="12.75" customHeight="1">
      <c r="A233" s="216">
        <v>46477</v>
      </c>
      <c r="B233" s="232">
        <f t="shared" si="39"/>
        <v>0</v>
      </c>
      <c r="C233" s="225">
        <v>58224.065714366647</v>
      </c>
      <c r="D233" s="226">
        <v>-635715.02174107009</v>
      </c>
      <c r="E233" s="227"/>
      <c r="F233" s="228">
        <f t="shared" si="37"/>
        <v>0</v>
      </c>
      <c r="G233" s="229">
        <f t="shared" si="40"/>
        <v>0</v>
      </c>
      <c r="H233" s="227">
        <f t="shared" si="46"/>
        <v>58224.065714366647</v>
      </c>
      <c r="I233" s="228">
        <f t="shared" si="38"/>
        <v>-58224.065714366647</v>
      </c>
      <c r="J233" s="229">
        <f t="shared" si="41"/>
        <v>0</v>
      </c>
      <c r="K233" s="227"/>
      <c r="L233" s="228">
        <f t="shared" si="42"/>
        <v>-24196.871057518874</v>
      </c>
      <c r="M233" s="229">
        <f t="shared" si="43"/>
        <v>2042518.2879901147</v>
      </c>
      <c r="N233" s="227">
        <v>0</v>
      </c>
      <c r="O233" s="228">
        <f t="shared" si="44"/>
        <v>-553294.08496918459</v>
      </c>
      <c r="P233" s="229">
        <f t="shared" si="45"/>
        <v>17349656.477187186</v>
      </c>
      <c r="Q233" s="233">
        <f t="shared" si="47"/>
        <v>20641265.372468945</v>
      </c>
      <c r="R233" s="231"/>
    </row>
    <row r="234" spans="1:20" ht="12.75" customHeight="1">
      <c r="A234" s="216">
        <v>46507</v>
      </c>
      <c r="B234" s="232">
        <f t="shared" si="39"/>
        <v>0</v>
      </c>
      <c r="C234" s="225">
        <v>54994.373710603359</v>
      </c>
      <c r="D234" s="226">
        <v>-635715.02174107009</v>
      </c>
      <c r="E234" s="227"/>
      <c r="F234" s="228">
        <f t="shared" si="37"/>
        <v>0</v>
      </c>
      <c r="G234" s="229">
        <f t="shared" si="40"/>
        <v>0</v>
      </c>
      <c r="H234" s="227">
        <f t="shared" si="46"/>
        <v>54994.373710603359</v>
      </c>
      <c r="I234" s="228">
        <f t="shared" si="38"/>
        <v>-54994.373710603359</v>
      </c>
      <c r="J234" s="229">
        <f t="shared" si="41"/>
        <v>0</v>
      </c>
      <c r="K234" s="227"/>
      <c r="L234" s="228">
        <f t="shared" si="42"/>
        <v>-24332.195152476557</v>
      </c>
      <c r="M234" s="229">
        <f t="shared" si="43"/>
        <v>2018186.092837638</v>
      </c>
      <c r="N234" s="227">
        <v>0</v>
      </c>
      <c r="O234" s="228">
        <f t="shared" si="44"/>
        <v>-556388.4528779902</v>
      </c>
      <c r="P234" s="229">
        <f t="shared" si="45"/>
        <v>16793268.024309196</v>
      </c>
      <c r="Q234" s="233">
        <f t="shared" si="47"/>
        <v>20095232.997306593</v>
      </c>
      <c r="R234" s="231"/>
    </row>
    <row r="235" spans="1:20" ht="12.75" customHeight="1">
      <c r="A235" s="216">
        <v>46538</v>
      </c>
      <c r="B235" s="232">
        <f t="shared" si="39"/>
        <v>0</v>
      </c>
      <c r="C235" s="225">
        <v>54902.059224704484</v>
      </c>
      <c r="D235" s="226">
        <v>-635715.02174107009</v>
      </c>
      <c r="E235" s="227"/>
      <c r="F235" s="228">
        <f t="shared" si="37"/>
        <v>0</v>
      </c>
      <c r="G235" s="229">
        <f t="shared" si="40"/>
        <v>0</v>
      </c>
      <c r="H235" s="227">
        <f t="shared" si="46"/>
        <v>54902.059224704484</v>
      </c>
      <c r="I235" s="228">
        <f t="shared" si="38"/>
        <v>-54902.059224704484</v>
      </c>
      <c r="J235" s="229">
        <f t="shared" si="41"/>
        <v>0</v>
      </c>
      <c r="K235" s="227"/>
      <c r="L235" s="228">
        <f t="shared" si="42"/>
        <v>-24336.063129435719</v>
      </c>
      <c r="M235" s="229">
        <f t="shared" si="43"/>
        <v>1993850.0297082022</v>
      </c>
      <c r="N235" s="227">
        <v>0</v>
      </c>
      <c r="O235" s="228">
        <f t="shared" si="44"/>
        <v>-556476.89938692981</v>
      </c>
      <c r="P235" s="229">
        <f t="shared" si="45"/>
        <v>16236791.124922266</v>
      </c>
      <c r="Q235" s="233">
        <f t="shared" si="47"/>
        <v>19547575.849446733</v>
      </c>
      <c r="R235" s="231"/>
    </row>
    <row r="236" spans="1:20" ht="12.75" customHeight="1">
      <c r="A236" s="216">
        <v>46568</v>
      </c>
      <c r="B236" s="232">
        <f t="shared" si="39"/>
        <v>0</v>
      </c>
      <c r="C236" s="225">
        <v>51267.676401727898</v>
      </c>
      <c r="D236" s="226">
        <v>-635715.02174107009</v>
      </c>
      <c r="E236" s="227"/>
      <c r="F236" s="228">
        <f t="shared" si="37"/>
        <v>0</v>
      </c>
      <c r="G236" s="229">
        <f t="shared" si="40"/>
        <v>0</v>
      </c>
      <c r="H236" s="227">
        <f t="shared" si="46"/>
        <v>51267.676401727898</v>
      </c>
      <c r="I236" s="228">
        <f t="shared" si="38"/>
        <v>-51267.676401727898</v>
      </c>
      <c r="J236" s="229">
        <f t="shared" si="41"/>
        <v>0</v>
      </c>
      <c r="K236" s="227"/>
      <c r="L236" s="228">
        <f t="shared" si="42"/>
        <v>-24488.343769718434</v>
      </c>
      <c r="M236" s="229">
        <f t="shared" si="43"/>
        <v>1969361.6859384838</v>
      </c>
      <c r="N236" s="227">
        <v>0</v>
      </c>
      <c r="O236" s="228">
        <f t="shared" si="44"/>
        <v>-559959.00156962371</v>
      </c>
      <c r="P236" s="229">
        <f t="shared" si="45"/>
        <v>15676832.123352643</v>
      </c>
      <c r="Q236" s="233">
        <f t="shared" si="47"/>
        <v>18998293.928889364</v>
      </c>
      <c r="R236" s="231"/>
    </row>
    <row r="237" spans="1:20" ht="12.75" customHeight="1">
      <c r="A237" s="216">
        <v>46599</v>
      </c>
      <c r="B237" s="232">
        <f t="shared" si="39"/>
        <v>0</v>
      </c>
      <c r="C237" s="225">
        <v>51539.274204432782</v>
      </c>
      <c r="D237" s="226">
        <v>-635715.02174107009</v>
      </c>
      <c r="E237" s="227"/>
      <c r="F237" s="228">
        <f t="shared" si="37"/>
        <v>0</v>
      </c>
      <c r="G237" s="229">
        <f t="shared" si="40"/>
        <v>0</v>
      </c>
      <c r="H237" s="227">
        <f t="shared" si="46"/>
        <v>51539.274204432782</v>
      </c>
      <c r="I237" s="228">
        <f t="shared" si="38"/>
        <v>-51539.274204432782</v>
      </c>
      <c r="J237" s="229">
        <f t="shared" si="41"/>
        <v>0</v>
      </c>
      <c r="K237" s="227"/>
      <c r="L237" s="228">
        <f t="shared" si="42"/>
        <v>-24476.963821785106</v>
      </c>
      <c r="M237" s="229">
        <f t="shared" si="43"/>
        <v>1944884.7221166987</v>
      </c>
      <c r="N237" s="227">
        <v>0</v>
      </c>
      <c r="O237" s="228">
        <f t="shared" si="44"/>
        <v>-559698.78371485218</v>
      </c>
      <c r="P237" s="229">
        <f t="shared" si="45"/>
        <v>15117133.339637792</v>
      </c>
      <c r="Q237" s="233">
        <f t="shared" si="47"/>
        <v>18447379.89427891</v>
      </c>
      <c r="R237" s="231"/>
    </row>
    <row r="238" spans="1:20" ht="12.75" customHeight="1">
      <c r="A238" s="216">
        <v>46630</v>
      </c>
      <c r="B238" s="255">
        <f t="shared" si="39"/>
        <v>0</v>
      </c>
      <c r="C238" s="225">
        <v>49613.813928180454</v>
      </c>
      <c r="D238" s="226">
        <v>-635715.02174107009</v>
      </c>
      <c r="E238" s="227"/>
      <c r="F238" s="228">
        <f t="shared" si="37"/>
        <v>0</v>
      </c>
      <c r="G238" s="229">
        <f t="shared" si="40"/>
        <v>0</v>
      </c>
      <c r="H238" s="227">
        <f t="shared" si="46"/>
        <v>49613.813928180454</v>
      </c>
      <c r="I238" s="228">
        <f t="shared" si="38"/>
        <v>-49613.813928180454</v>
      </c>
      <c r="J238" s="229">
        <f t="shared" si="41"/>
        <v>0</v>
      </c>
      <c r="K238" s="227"/>
      <c r="L238" s="228">
        <f t="shared" si="42"/>
        <v>-24557.640607360074</v>
      </c>
      <c r="M238" s="229">
        <f t="shared" si="43"/>
        <v>1920327.0815093387</v>
      </c>
      <c r="N238" s="227">
        <v>0</v>
      </c>
      <c r="O238" s="228">
        <f t="shared" si="44"/>
        <v>-561543.56720552954</v>
      </c>
      <c r="P238" s="229">
        <f t="shared" si="45"/>
        <v>14555589.772432262</v>
      </c>
      <c r="Q238" s="233">
        <f t="shared" si="47"/>
        <v>17894799.768641811</v>
      </c>
      <c r="R238" s="231"/>
    </row>
    <row r="239" spans="1:20" ht="12.75" customHeight="1">
      <c r="A239" s="216">
        <v>46660</v>
      </c>
      <c r="B239" s="255">
        <f t="shared" si="39"/>
        <v>0</v>
      </c>
      <c r="C239" s="225">
        <v>46150.019663156265</v>
      </c>
      <c r="D239" s="226">
        <v>-635715.02174107009</v>
      </c>
      <c r="E239" s="227"/>
      <c r="F239" s="228">
        <f t="shared" si="37"/>
        <v>0</v>
      </c>
      <c r="G239" s="229">
        <f t="shared" si="40"/>
        <v>0</v>
      </c>
      <c r="H239" s="227">
        <f t="shared" si="46"/>
        <v>46150.019663156265</v>
      </c>
      <c r="I239" s="228">
        <f t="shared" si="38"/>
        <v>-46150.019663156265</v>
      </c>
      <c r="J239" s="229">
        <f t="shared" si="41"/>
        <v>0</v>
      </c>
      <c r="K239" s="227"/>
      <c r="L239" s="228">
        <f t="shared" si="42"/>
        <v>-24702.773587064588</v>
      </c>
      <c r="M239" s="229">
        <f t="shared" si="43"/>
        <v>1895624.3079222741</v>
      </c>
      <c r="N239" s="227">
        <v>0</v>
      </c>
      <c r="O239" s="228">
        <f t="shared" si="44"/>
        <v>-564862.22849084926</v>
      </c>
      <c r="P239" s="229">
        <f t="shared" si="45"/>
        <v>13990727.543941412</v>
      </c>
      <c r="Q239" s="233">
        <f t="shared" si="47"/>
        <v>17340580.424413975</v>
      </c>
      <c r="R239" s="231"/>
    </row>
    <row r="240" spans="1:20" ht="12.75" customHeight="1">
      <c r="A240" s="216">
        <v>46691</v>
      </c>
      <c r="B240" s="255">
        <f t="shared" si="39"/>
        <v>0</v>
      </c>
      <c r="C240" s="225">
        <v>46090.053117061863</v>
      </c>
      <c r="D240" s="226">
        <v>-675002.21008466824</v>
      </c>
      <c r="E240" s="227"/>
      <c r="F240" s="228">
        <f t="shared" si="37"/>
        <v>0</v>
      </c>
      <c r="G240" s="229">
        <f t="shared" si="40"/>
        <v>0</v>
      </c>
      <c r="H240" s="227">
        <f t="shared" si="46"/>
        <v>46090.053117061863</v>
      </c>
      <c r="I240" s="228">
        <f t="shared" si="38"/>
        <v>-46090.053117061863</v>
      </c>
      <c r="J240" s="229">
        <f t="shared" si="41"/>
        <v>0</v>
      </c>
      <c r="K240" s="227"/>
      <c r="L240" s="228">
        <f t="shared" si="42"/>
        <v>-26351.419376942707</v>
      </c>
      <c r="M240" s="229">
        <f t="shared" si="43"/>
        <v>1869272.8885453313</v>
      </c>
      <c r="N240" s="227">
        <v>0</v>
      </c>
      <c r="O240" s="228">
        <f t="shared" si="44"/>
        <v>-602560.7375906636</v>
      </c>
      <c r="P240" s="229">
        <f t="shared" si="45"/>
        <v>13388166.806350749</v>
      </c>
      <c r="Q240" s="233">
        <f t="shared" si="47"/>
        <v>16783141.24596066</v>
      </c>
      <c r="R240" s="231"/>
    </row>
    <row r="241" spans="1:20" ht="12.75" customHeight="1">
      <c r="A241" s="216">
        <v>46721</v>
      </c>
      <c r="B241" s="255">
        <f t="shared" si="39"/>
        <v>0</v>
      </c>
      <c r="C241" s="225">
        <v>42624.77360877789</v>
      </c>
      <c r="D241" s="226">
        <v>-675002.21008466824</v>
      </c>
      <c r="E241" s="227"/>
      <c r="F241" s="228">
        <f t="shared" si="37"/>
        <v>0</v>
      </c>
      <c r="G241" s="229">
        <f t="shared" si="40"/>
        <v>0</v>
      </c>
      <c r="H241" s="227">
        <f t="shared" si="46"/>
        <v>42624.77360877789</v>
      </c>
      <c r="I241" s="228">
        <f t="shared" si="38"/>
        <v>-42624.77360877789</v>
      </c>
      <c r="J241" s="229">
        <f t="shared" si="41"/>
        <v>0</v>
      </c>
      <c r="K241" s="227"/>
      <c r="L241" s="228">
        <f t="shared" si="42"/>
        <v>-26496.614588339806</v>
      </c>
      <c r="M241" s="229">
        <f t="shared" si="43"/>
        <v>1842776.2739569915</v>
      </c>
      <c r="N241" s="227">
        <v>0</v>
      </c>
      <c r="O241" s="228">
        <f t="shared" si="44"/>
        <v>-605880.82188755053</v>
      </c>
      <c r="P241" s="229">
        <f t="shared" si="45"/>
        <v>12782285.984463198</v>
      </c>
      <c r="Q241" s="233">
        <f t="shared" si="47"/>
        <v>16220897.415350737</v>
      </c>
      <c r="R241" s="231"/>
    </row>
    <row r="242" spans="1:20" ht="12.75" customHeight="1">
      <c r="A242" s="216">
        <v>46752</v>
      </c>
      <c r="B242" s="255">
        <f t="shared" si="39"/>
        <v>0</v>
      </c>
      <c r="C242" s="225">
        <v>42001.145674412444</v>
      </c>
      <c r="D242" s="226">
        <v>-675002.21008466824</v>
      </c>
      <c r="E242" s="227"/>
      <c r="F242" s="228">
        <f t="shared" si="37"/>
        <v>0</v>
      </c>
      <c r="G242" s="229">
        <f t="shared" si="40"/>
        <v>0</v>
      </c>
      <c r="H242" s="227">
        <f t="shared" si="46"/>
        <v>42001.145674412444</v>
      </c>
      <c r="I242" s="228">
        <f t="shared" si="38"/>
        <v>-42001.145674412444</v>
      </c>
      <c r="J242" s="229">
        <f t="shared" si="41"/>
        <v>0</v>
      </c>
      <c r="K242" s="227"/>
      <c r="L242" s="228">
        <f t="shared" si="42"/>
        <v>-26522.744598789715</v>
      </c>
      <c r="M242" s="229">
        <f t="shared" si="43"/>
        <v>1816253.5293582019</v>
      </c>
      <c r="N242" s="227">
        <v>0</v>
      </c>
      <c r="O242" s="228">
        <f t="shared" si="44"/>
        <v>-606478.31981146603</v>
      </c>
      <c r="P242" s="229">
        <f t="shared" si="45"/>
        <v>12175807.664651733</v>
      </c>
      <c r="Q242" s="233">
        <f t="shared" si="47"/>
        <v>15653839.431949226</v>
      </c>
      <c r="R242" s="231">
        <f>-SUM(O231:O242)</f>
        <v>6833773.7422146806</v>
      </c>
      <c r="S242" s="231">
        <f>SUM('LSR Carrying Charge'!H233:H244)</f>
        <v>687420</v>
      </c>
      <c r="T242" s="231">
        <f>SUM(R242:S242)</f>
        <v>7521193.7422146806</v>
      </c>
    </row>
    <row r="243" spans="1:20" ht="12.75" customHeight="1">
      <c r="A243" s="256">
        <v>46783</v>
      </c>
      <c r="B243" s="255">
        <f t="shared" si="39"/>
        <v>0</v>
      </c>
      <c r="C243" s="225">
        <v>40352.605851172229</v>
      </c>
      <c r="D243" s="226">
        <v>-675002.21008466824</v>
      </c>
      <c r="E243" s="227"/>
      <c r="F243" s="228">
        <f t="shared" si="37"/>
        <v>0</v>
      </c>
      <c r="G243" s="229">
        <f t="shared" si="40"/>
        <v>0</v>
      </c>
      <c r="H243" s="227">
        <f t="shared" si="46"/>
        <v>40352.605851172229</v>
      </c>
      <c r="I243" s="228">
        <f t="shared" si="38"/>
        <v>-40352.605851172229</v>
      </c>
      <c r="J243" s="229">
        <f t="shared" si="41"/>
        <v>0</v>
      </c>
      <c r="K243" s="227"/>
      <c r="L243" s="228">
        <f t="shared" si="42"/>
        <v>-26591.818417383482</v>
      </c>
      <c r="M243" s="229">
        <f t="shared" si="43"/>
        <v>1789661.7109408183</v>
      </c>
      <c r="N243" s="227">
        <v>0</v>
      </c>
      <c r="O243" s="228">
        <f t="shared" si="44"/>
        <v>-608057.78581611253</v>
      </c>
      <c r="P243" s="229">
        <f t="shared" si="45"/>
        <v>11567749.87883562</v>
      </c>
      <c r="Q243" s="233">
        <f t="shared" si="47"/>
        <v>15081922.733938491</v>
      </c>
      <c r="R243" s="231"/>
    </row>
    <row r="244" spans="1:20" ht="12.75" customHeight="1">
      <c r="A244" s="256">
        <v>46811</v>
      </c>
      <c r="B244" s="255">
        <f t="shared" si="39"/>
        <v>0</v>
      </c>
      <c r="C244" s="225">
        <v>35836.658444050903</v>
      </c>
      <c r="D244" s="226">
        <v>-675002.21008466824</v>
      </c>
      <c r="E244" s="227"/>
      <c r="F244" s="228">
        <f t="shared" si="37"/>
        <v>0</v>
      </c>
      <c r="G244" s="229">
        <f t="shared" si="40"/>
        <v>0</v>
      </c>
      <c r="H244" s="227">
        <f t="shared" si="46"/>
        <v>35836.658444050903</v>
      </c>
      <c r="I244" s="228">
        <f t="shared" si="38"/>
        <v>-35836.658444050903</v>
      </c>
      <c r="J244" s="229">
        <f t="shared" si="41"/>
        <v>0</v>
      </c>
      <c r="K244" s="227"/>
      <c r="L244" s="228">
        <f t="shared" si="42"/>
        <v>-26781.036613741864</v>
      </c>
      <c r="M244" s="229">
        <f t="shared" si="43"/>
        <v>1762880.6743270764</v>
      </c>
      <c r="N244" s="227">
        <v>0</v>
      </c>
      <c r="O244" s="228">
        <f t="shared" si="44"/>
        <v>-612384.51502687542</v>
      </c>
      <c r="P244" s="229">
        <f t="shared" si="45"/>
        <v>10955365.363808746</v>
      </c>
      <c r="Q244" s="233">
        <f t="shared" si="47"/>
        <v>14505263.891922219</v>
      </c>
      <c r="R244" s="231"/>
    </row>
    <row r="245" spans="1:20" ht="12.75" customHeight="1">
      <c r="A245" s="256">
        <v>46843</v>
      </c>
      <c r="B245" s="255">
        <f t="shared" si="39"/>
        <v>0</v>
      </c>
      <c r="C245" s="225">
        <v>36263.69840852281</v>
      </c>
      <c r="D245" s="226">
        <v>-675002.21008466824</v>
      </c>
      <c r="E245" s="227"/>
      <c r="F245" s="228">
        <f t="shared" si="37"/>
        <v>0</v>
      </c>
      <c r="G245" s="229">
        <f t="shared" si="40"/>
        <v>0</v>
      </c>
      <c r="H245" s="227">
        <f t="shared" si="46"/>
        <v>36263.69840852281</v>
      </c>
      <c r="I245" s="228">
        <f t="shared" si="38"/>
        <v>-36263.69840852281</v>
      </c>
      <c r="J245" s="229">
        <f t="shared" si="41"/>
        <v>0</v>
      </c>
      <c r="K245" s="227"/>
      <c r="L245" s="228">
        <f t="shared" si="42"/>
        <v>-26763.143639230497</v>
      </c>
      <c r="M245" s="229">
        <f t="shared" si="43"/>
        <v>1736117.530687846</v>
      </c>
      <c r="N245" s="227">
        <v>0</v>
      </c>
      <c r="O245" s="228">
        <f t="shared" si="44"/>
        <v>-611975.36803691497</v>
      </c>
      <c r="P245" s="229">
        <f t="shared" si="45"/>
        <v>10343389.995771831</v>
      </c>
      <c r="Q245" s="233">
        <f t="shared" si="47"/>
        <v>13923853.40526543</v>
      </c>
      <c r="R245" s="231"/>
    </row>
    <row r="246" spans="1:20" ht="12.75" customHeight="1">
      <c r="A246" s="256">
        <v>46873</v>
      </c>
      <c r="B246" s="255">
        <f t="shared" si="39"/>
        <v>0</v>
      </c>
      <c r="C246" s="225">
        <v>33445.009733591978</v>
      </c>
      <c r="D246" s="226">
        <v>-675002.21008466824</v>
      </c>
      <c r="E246" s="227"/>
      <c r="F246" s="228">
        <f t="shared" si="37"/>
        <v>0</v>
      </c>
      <c r="G246" s="229">
        <f t="shared" si="40"/>
        <v>0</v>
      </c>
      <c r="H246" s="227">
        <f t="shared" si="46"/>
        <v>33445.009733591978</v>
      </c>
      <c r="I246" s="228">
        <f t="shared" si="38"/>
        <v>-33445.009733591978</v>
      </c>
      <c r="J246" s="229">
        <f t="shared" si="41"/>
        <v>0</v>
      </c>
      <c r="K246" s="227"/>
      <c r="L246" s="228">
        <f t="shared" si="42"/>
        <v>-26881.246694710098</v>
      </c>
      <c r="M246" s="229">
        <f t="shared" si="43"/>
        <v>1709236.2839931359</v>
      </c>
      <c r="N246" s="227">
        <v>0</v>
      </c>
      <c r="O246" s="228">
        <f t="shared" si="44"/>
        <v>-614675.95365636621</v>
      </c>
      <c r="P246" s="229">
        <f t="shared" si="45"/>
        <v>9728714.0421154648</v>
      </c>
      <c r="Q246" s="233">
        <f t="shared" si="47"/>
        <v>13337569.219281716</v>
      </c>
      <c r="R246" s="231"/>
    </row>
    <row r="247" spans="1:20" ht="12.75" customHeight="1">
      <c r="A247" s="256">
        <v>46904</v>
      </c>
      <c r="B247" s="255">
        <f t="shared" si="39"/>
        <v>0</v>
      </c>
      <c r="C247" s="225">
        <v>32515.389670053672</v>
      </c>
      <c r="D247" s="226">
        <v>-675002.21008466824</v>
      </c>
      <c r="E247" s="227"/>
      <c r="F247" s="228">
        <f t="shared" ref="F247:F284" si="48">-MIN(ABS(D247),ABS(G246))</f>
        <v>0</v>
      </c>
      <c r="G247" s="229">
        <f t="shared" si="40"/>
        <v>0</v>
      </c>
      <c r="H247" s="227">
        <f t="shared" si="46"/>
        <v>32515.389670053672</v>
      </c>
      <c r="I247" s="228">
        <f t="shared" si="38"/>
        <v>-32515.389670053672</v>
      </c>
      <c r="J247" s="229">
        <f t="shared" si="41"/>
        <v>0</v>
      </c>
      <c r="K247" s="227"/>
      <c r="L247" s="228">
        <f t="shared" si="42"/>
        <v>-26920.197775372351</v>
      </c>
      <c r="M247" s="229">
        <f t="shared" si="43"/>
        <v>1682316.0862177636</v>
      </c>
      <c r="N247" s="227">
        <v>0</v>
      </c>
      <c r="O247" s="228">
        <f t="shared" si="44"/>
        <v>-615566.62263924221</v>
      </c>
      <c r="P247" s="229">
        <f t="shared" si="45"/>
        <v>9113147.4194762222</v>
      </c>
      <c r="Q247" s="233">
        <f t="shared" si="47"/>
        <v>12746394.315630058</v>
      </c>
      <c r="R247" s="231"/>
    </row>
    <row r="248" spans="1:20" ht="12.75" customHeight="1">
      <c r="A248" s="256">
        <v>46934</v>
      </c>
      <c r="B248" s="255">
        <f t="shared" si="39"/>
        <v>0</v>
      </c>
      <c r="C248" s="225">
        <v>29488.002531028029</v>
      </c>
      <c r="D248" s="226">
        <v>-675002.21008466824</v>
      </c>
      <c r="E248" s="227"/>
      <c r="F248" s="228">
        <f t="shared" si="48"/>
        <v>0</v>
      </c>
      <c r="G248" s="229">
        <f t="shared" si="40"/>
        <v>0</v>
      </c>
      <c r="H248" s="227">
        <f t="shared" si="46"/>
        <v>29488.002531028029</v>
      </c>
      <c r="I248" s="228">
        <f t="shared" si="38"/>
        <v>-29488.002531028029</v>
      </c>
      <c r="J248" s="229">
        <f t="shared" si="41"/>
        <v>0</v>
      </c>
      <c r="K248" s="227"/>
      <c r="L248" s="228">
        <f t="shared" si="42"/>
        <v>-27047.045296497527</v>
      </c>
      <c r="M248" s="229">
        <f t="shared" si="43"/>
        <v>1655269.0409212662</v>
      </c>
      <c r="N248" s="227">
        <v>0</v>
      </c>
      <c r="O248" s="228">
        <f t="shared" si="44"/>
        <v>-618467.16225714271</v>
      </c>
      <c r="P248" s="229">
        <f t="shared" si="45"/>
        <v>8494680.2572190799</v>
      </c>
      <c r="Q248" s="233">
        <f t="shared" si="47"/>
        <v>12150319.500147576</v>
      </c>
      <c r="R248" s="231"/>
    </row>
    <row r="249" spans="1:20" ht="12.75" customHeight="1">
      <c r="A249" s="256">
        <v>46965</v>
      </c>
      <c r="B249" s="255">
        <f t="shared" si="39"/>
        <v>0</v>
      </c>
      <c r="C249" s="225">
        <v>28715.577340893378</v>
      </c>
      <c r="D249" s="226">
        <v>-675002.21008466824</v>
      </c>
      <c r="E249" s="227"/>
      <c r="F249" s="228">
        <f t="shared" si="48"/>
        <v>0</v>
      </c>
      <c r="G249" s="229">
        <f t="shared" si="40"/>
        <v>0</v>
      </c>
      <c r="H249" s="227">
        <f t="shared" si="46"/>
        <v>28715.577340893378</v>
      </c>
      <c r="I249" s="228">
        <f t="shared" si="38"/>
        <v>-28715.577340893378</v>
      </c>
      <c r="J249" s="229">
        <f t="shared" si="41"/>
        <v>0</v>
      </c>
      <c r="K249" s="227"/>
      <c r="L249" s="228">
        <f t="shared" si="42"/>
        <v>-27079.409911964169</v>
      </c>
      <c r="M249" s="229">
        <f t="shared" si="43"/>
        <v>1628189.6310093021</v>
      </c>
      <c r="N249" s="227">
        <v>0</v>
      </c>
      <c r="O249" s="228">
        <f t="shared" si="44"/>
        <v>-619207.22283181071</v>
      </c>
      <c r="P249" s="229">
        <f t="shared" si="45"/>
        <v>7875473.0343872691</v>
      </c>
      <c r="Q249" s="233">
        <f t="shared" si="47"/>
        <v>11549327.326339906</v>
      </c>
      <c r="R249" s="231"/>
    </row>
    <row r="250" spans="1:20" ht="12.75" customHeight="1">
      <c r="A250" s="256">
        <v>46996</v>
      </c>
      <c r="B250" s="255">
        <f t="shared" si="39"/>
        <v>0</v>
      </c>
      <c r="C250" s="225">
        <v>26671.123619568669</v>
      </c>
      <c r="D250" s="226">
        <v>-675002.21008466824</v>
      </c>
      <c r="E250" s="227"/>
      <c r="F250" s="228">
        <f t="shared" si="48"/>
        <v>0</v>
      </c>
      <c r="G250" s="229">
        <f t="shared" si="40"/>
        <v>0</v>
      </c>
      <c r="H250" s="227">
        <f t="shared" si="46"/>
        <v>26671.123619568669</v>
      </c>
      <c r="I250" s="228">
        <f t="shared" si="38"/>
        <v>-26671.123619568669</v>
      </c>
      <c r="J250" s="229">
        <f t="shared" si="41"/>
        <v>0</v>
      </c>
      <c r="K250" s="227"/>
      <c r="L250" s="228">
        <f t="shared" si="42"/>
        <v>-27165.072522887673</v>
      </c>
      <c r="M250" s="229">
        <f t="shared" si="43"/>
        <v>1601024.5584864144</v>
      </c>
      <c r="N250" s="227">
        <v>0</v>
      </c>
      <c r="O250" s="228">
        <f t="shared" si="44"/>
        <v>-621166.01394221187</v>
      </c>
      <c r="P250" s="229">
        <f t="shared" si="45"/>
        <v>7254307.0204450572</v>
      </c>
      <c r="Q250" s="233">
        <f t="shared" si="47"/>
        <v>10943371.365621665</v>
      </c>
      <c r="R250" s="231"/>
    </row>
    <row r="251" spans="1:20" ht="12.75" customHeight="1">
      <c r="A251" s="256">
        <v>47026</v>
      </c>
      <c r="B251" s="255">
        <f t="shared" si="39"/>
        <v>0</v>
      </c>
      <c r="C251" s="225">
        <v>23832.261191848986</v>
      </c>
      <c r="D251" s="226">
        <v>-675002.21008466824</v>
      </c>
      <c r="E251" s="227"/>
      <c r="F251" s="228">
        <f t="shared" si="48"/>
        <v>0</v>
      </c>
      <c r="G251" s="229">
        <f t="shared" si="40"/>
        <v>0</v>
      </c>
      <c r="H251" s="227">
        <f t="shared" si="46"/>
        <v>23832.261191848986</v>
      </c>
      <c r="I251" s="228">
        <f t="shared" si="38"/>
        <v>-23832.261191848986</v>
      </c>
      <c r="J251" s="229">
        <f t="shared" si="41"/>
        <v>0</v>
      </c>
      <c r="K251" s="227"/>
      <c r="L251" s="228">
        <f t="shared" si="42"/>
        <v>-27284.020858609125</v>
      </c>
      <c r="M251" s="229">
        <f t="shared" si="43"/>
        <v>1573740.5376278053</v>
      </c>
      <c r="N251" s="227">
        <v>0</v>
      </c>
      <c r="O251" s="228">
        <f t="shared" si="44"/>
        <v>-623885.92803421011</v>
      </c>
      <c r="P251" s="229">
        <f t="shared" si="45"/>
        <v>6630421.0924108475</v>
      </c>
      <c r="Q251" s="233">
        <f t="shared" si="47"/>
        <v>10332471.815475093</v>
      </c>
      <c r="R251" s="231"/>
    </row>
    <row r="252" spans="1:20" ht="12.75" customHeight="1">
      <c r="A252" s="256">
        <v>47057</v>
      </c>
      <c r="B252" s="255">
        <f t="shared" si="39"/>
        <v>0</v>
      </c>
      <c r="C252" s="225">
        <v>22822.155394231522</v>
      </c>
      <c r="D252" s="226">
        <v>-675002.21008466824</v>
      </c>
      <c r="E252" s="227"/>
      <c r="F252" s="228">
        <f t="shared" si="48"/>
        <v>0</v>
      </c>
      <c r="G252" s="229">
        <f t="shared" si="40"/>
        <v>0</v>
      </c>
      <c r="H252" s="227">
        <f t="shared" si="46"/>
        <v>22822.155394231522</v>
      </c>
      <c r="I252" s="228">
        <f t="shared" si="38"/>
        <v>-22822.155394231522</v>
      </c>
      <c r="J252" s="229">
        <f t="shared" si="41"/>
        <v>0</v>
      </c>
      <c r="K252" s="227"/>
      <c r="L252" s="228">
        <f t="shared" si="42"/>
        <v>-27326.344291529298</v>
      </c>
      <c r="M252" s="229">
        <f t="shared" si="43"/>
        <v>1546414.1933362759</v>
      </c>
      <c r="N252" s="227">
        <v>0</v>
      </c>
      <c r="O252" s="228">
        <f t="shared" si="44"/>
        <v>-624853.71039890731</v>
      </c>
      <c r="P252" s="229">
        <f t="shared" si="45"/>
        <v>6005567.3820119407</v>
      </c>
      <c r="Q252" s="233">
        <f t="shared" si="47"/>
        <v>9718184.0706472006</v>
      </c>
      <c r="R252" s="231"/>
    </row>
    <row r="253" spans="1:20" ht="12.75" customHeight="1">
      <c r="A253" s="256">
        <v>47087</v>
      </c>
      <c r="B253" s="255">
        <f t="shared" si="39"/>
        <v>0</v>
      </c>
      <c r="C253" s="225">
        <v>20107.453231845298</v>
      </c>
      <c r="D253" s="226">
        <v>-675002.21008466824</v>
      </c>
      <c r="E253" s="227"/>
      <c r="F253" s="228">
        <f t="shared" si="48"/>
        <v>0</v>
      </c>
      <c r="G253" s="229">
        <f t="shared" si="40"/>
        <v>0</v>
      </c>
      <c r="H253" s="227">
        <f t="shared" si="46"/>
        <v>20107.453231845298</v>
      </c>
      <c r="I253" s="228">
        <f t="shared" si="38"/>
        <v>-20107.453231845298</v>
      </c>
      <c r="J253" s="229">
        <f t="shared" si="41"/>
        <v>0</v>
      </c>
      <c r="K253" s="227"/>
      <c r="L253" s="228">
        <f t="shared" si="42"/>
        <v>-27440.090312133281</v>
      </c>
      <c r="M253" s="229">
        <f t="shared" si="43"/>
        <v>1518974.1030241426</v>
      </c>
      <c r="N253" s="227">
        <v>0</v>
      </c>
      <c r="O253" s="228">
        <f t="shared" si="44"/>
        <v>-627454.66654068965</v>
      </c>
      <c r="P253" s="229">
        <f t="shared" si="45"/>
        <v>5378112.7154712509</v>
      </c>
      <c r="Q253" s="233">
        <f t="shared" si="47"/>
        <v>9102068.5417584199</v>
      </c>
      <c r="R253" s="231"/>
    </row>
    <row r="254" spans="1:20" ht="12.75" customHeight="1">
      <c r="A254" s="256">
        <v>47118</v>
      </c>
      <c r="B254" s="255">
        <f t="shared" si="39"/>
        <v>0</v>
      </c>
      <c r="C254" s="225">
        <v>18733.247951582096</v>
      </c>
      <c r="D254" s="226">
        <v>-675002.21008466824</v>
      </c>
      <c r="E254" s="227"/>
      <c r="F254" s="228">
        <f t="shared" si="48"/>
        <v>0</v>
      </c>
      <c r="G254" s="229">
        <f t="shared" si="40"/>
        <v>0</v>
      </c>
      <c r="H254" s="227">
        <f t="shared" si="46"/>
        <v>18733.247951582096</v>
      </c>
      <c r="I254" s="228">
        <f t="shared" si="38"/>
        <v>-18733.247951582096</v>
      </c>
      <c r="J254" s="229">
        <f t="shared" si="41"/>
        <v>0</v>
      </c>
      <c r="K254" s="227"/>
      <c r="L254" s="228">
        <f t="shared" si="42"/>
        <v>-27497.66951337631</v>
      </c>
      <c r="M254" s="229">
        <f t="shared" si="43"/>
        <v>1491476.4335107664</v>
      </c>
      <c r="N254" s="227">
        <v>0</v>
      </c>
      <c r="O254" s="228">
        <f t="shared" si="44"/>
        <v>-628771.29261970986</v>
      </c>
      <c r="P254" s="229">
        <f t="shared" si="45"/>
        <v>4749341.4228515411</v>
      </c>
      <c r="Q254" s="233">
        <f t="shared" si="47"/>
        <v>8484125.2288087476</v>
      </c>
      <c r="R254" s="231">
        <f>-SUM(O243:O254)</f>
        <v>7426466.2418001937</v>
      </c>
      <c r="S254" s="231">
        <f>SUM('LSR Carrying Charge'!H245:H256)</f>
        <v>687420</v>
      </c>
      <c r="T254" s="231">
        <f>SUM(R254:S254)</f>
        <v>8113886.2418001937</v>
      </c>
    </row>
    <row r="255" spans="1:20" ht="12.75" customHeight="1">
      <c r="A255" s="256">
        <v>47149</v>
      </c>
      <c r="B255" s="255">
        <f t="shared" si="39"/>
        <v>0</v>
      </c>
      <c r="C255" s="225">
        <v>16875.559332229263</v>
      </c>
      <c r="D255" s="226">
        <v>-675002.21008466824</v>
      </c>
      <c r="E255" s="227"/>
      <c r="F255" s="228">
        <f t="shared" si="48"/>
        <v>0</v>
      </c>
      <c r="G255" s="229">
        <f t="shared" si="40"/>
        <v>0</v>
      </c>
      <c r="H255" s="227">
        <f t="shared" si="46"/>
        <v>16875.559332229263</v>
      </c>
      <c r="I255" s="228">
        <f t="shared" si="38"/>
        <v>-16875.559332229263</v>
      </c>
      <c r="J255" s="229">
        <f t="shared" si="41"/>
        <v>0</v>
      </c>
      <c r="K255" s="227"/>
      <c r="L255" s="228">
        <f t="shared" si="42"/>
        <v>-27575.506666527192</v>
      </c>
      <c r="M255" s="229">
        <f t="shared" si="43"/>
        <v>1463900.9268442392</v>
      </c>
      <c r="N255" s="227">
        <v>0</v>
      </c>
      <c r="O255" s="228">
        <f t="shared" si="44"/>
        <v>-630551.14408591168</v>
      </c>
      <c r="P255" s="229">
        <f t="shared" si="45"/>
        <v>4118790.2787656295</v>
      </c>
      <c r="Q255" s="233">
        <f t="shared" si="47"/>
        <v>7864315.8187308228</v>
      </c>
      <c r="R255" s="231"/>
    </row>
    <row r="256" spans="1:20" ht="12.75" customHeight="1">
      <c r="A256" s="256">
        <v>47177</v>
      </c>
      <c r="B256" s="255">
        <f t="shared" si="39"/>
        <v>0</v>
      </c>
      <c r="C256" s="225">
        <v>13395.8373259783</v>
      </c>
      <c r="D256" s="226">
        <v>-675002.21008466824</v>
      </c>
      <c r="E256" s="227"/>
      <c r="F256" s="228">
        <f t="shared" si="48"/>
        <v>0</v>
      </c>
      <c r="G256" s="229">
        <f t="shared" si="40"/>
        <v>0</v>
      </c>
      <c r="H256" s="227">
        <f t="shared" si="46"/>
        <v>13395.8373259783</v>
      </c>
      <c r="I256" s="228">
        <f t="shared" si="38"/>
        <v>-13395.8373259783</v>
      </c>
      <c r="J256" s="229">
        <f t="shared" si="41"/>
        <v>0</v>
      </c>
      <c r="K256" s="227"/>
      <c r="L256" s="228">
        <f t="shared" si="42"/>
        <v>-27721.307018589108</v>
      </c>
      <c r="M256" s="229">
        <f t="shared" si="43"/>
        <v>1436179.6198256502</v>
      </c>
      <c r="N256" s="227">
        <v>0</v>
      </c>
      <c r="O256" s="228">
        <f t="shared" si="44"/>
        <v>-633885.06574010081</v>
      </c>
      <c r="P256" s="229">
        <f t="shared" si="45"/>
        <v>3484905.2130255289</v>
      </c>
      <c r="Q256" s="233">
        <f t="shared" si="47"/>
        <v>7242673.3291119402</v>
      </c>
      <c r="R256" s="231"/>
    </row>
    <row r="257" spans="1:20" ht="12.75" customHeight="1">
      <c r="A257" s="256">
        <v>47208</v>
      </c>
      <c r="B257" s="255">
        <f t="shared" si="39"/>
        <v>0</v>
      </c>
      <c r="C257" s="225">
        <v>12786.651889579836</v>
      </c>
      <c r="D257" s="226">
        <v>-675002.21008466824</v>
      </c>
      <c r="E257" s="227"/>
      <c r="F257" s="228">
        <f t="shared" si="48"/>
        <v>0</v>
      </c>
      <c r="G257" s="229">
        <f t="shared" si="40"/>
        <v>0</v>
      </c>
      <c r="H257" s="227">
        <f t="shared" si="46"/>
        <v>12786.651889579836</v>
      </c>
      <c r="I257" s="228">
        <f t="shared" si="38"/>
        <v>-12786.651889579836</v>
      </c>
      <c r="J257" s="229">
        <f t="shared" si="41"/>
        <v>0</v>
      </c>
      <c r="K257" s="227"/>
      <c r="L257" s="228">
        <f t="shared" si="42"/>
        <v>-27746.831888374203</v>
      </c>
      <c r="M257" s="229">
        <f t="shared" si="43"/>
        <v>1408432.7879372761</v>
      </c>
      <c r="N257" s="227">
        <v>0</v>
      </c>
      <c r="O257" s="228">
        <f t="shared" si="44"/>
        <v>-634468.72630671412</v>
      </c>
      <c r="P257" s="229">
        <f t="shared" si="45"/>
        <v>2850436.4867188148</v>
      </c>
      <c r="Q257" s="233">
        <f t="shared" si="47"/>
        <v>6619197.7599520972</v>
      </c>
      <c r="R257" s="231"/>
    </row>
    <row r="258" spans="1:20" ht="12.75" customHeight="1">
      <c r="A258" s="256">
        <v>47238</v>
      </c>
      <c r="B258" s="255">
        <f t="shared" si="39"/>
        <v>0</v>
      </c>
      <c r="C258" s="225">
        <v>10521.883387715065</v>
      </c>
      <c r="D258" s="226">
        <v>-675002.21008466824</v>
      </c>
      <c r="E258" s="227"/>
      <c r="F258" s="228">
        <f t="shared" si="48"/>
        <v>0</v>
      </c>
      <c r="G258" s="229">
        <f t="shared" si="40"/>
        <v>0</v>
      </c>
      <c r="H258" s="227">
        <f t="shared" si="46"/>
        <v>10521.883387715065</v>
      </c>
      <c r="I258" s="228">
        <f t="shared" si="38"/>
        <v>-10521.883387715065</v>
      </c>
      <c r="J258" s="229">
        <f t="shared" si="41"/>
        <v>0</v>
      </c>
      <c r="K258" s="227"/>
      <c r="L258" s="228">
        <f t="shared" si="42"/>
        <v>-27841.725688602339</v>
      </c>
      <c r="M258" s="229">
        <f t="shared" si="43"/>
        <v>1380591.0622486738</v>
      </c>
      <c r="N258" s="227">
        <v>0</v>
      </c>
      <c r="O258" s="228">
        <f t="shared" si="44"/>
        <v>-636638.60100835073</v>
      </c>
      <c r="P258" s="229">
        <f t="shared" si="45"/>
        <v>2213797.8857104639</v>
      </c>
      <c r="Q258" s="233">
        <f t="shared" si="47"/>
        <v>5993869.8572246796</v>
      </c>
      <c r="R258" s="231"/>
    </row>
    <row r="259" spans="1:20" ht="12.75" customHeight="1">
      <c r="A259" s="256">
        <v>47269</v>
      </c>
      <c r="B259" s="255">
        <f t="shared" si="39"/>
        <v>0</v>
      </c>
      <c r="C259" s="225">
        <v>8828.1591126475214</v>
      </c>
      <c r="D259" s="226">
        <v>-675002.21008466824</v>
      </c>
      <c r="E259" s="227"/>
      <c r="F259" s="228">
        <f t="shared" si="48"/>
        <v>0</v>
      </c>
      <c r="G259" s="229">
        <f t="shared" si="40"/>
        <v>0</v>
      </c>
      <c r="H259" s="227">
        <f t="shared" si="46"/>
        <v>8828.1591126475214</v>
      </c>
      <c r="I259" s="228">
        <f t="shared" si="38"/>
        <v>-8828.1591126475214</v>
      </c>
      <c r="J259" s="229">
        <f t="shared" si="41"/>
        <v>0</v>
      </c>
      <c r="K259" s="227"/>
      <c r="L259" s="228">
        <f t="shared" si="42"/>
        <v>-27912.692735727669</v>
      </c>
      <c r="M259" s="229">
        <f t="shared" si="43"/>
        <v>1352678.3695129461</v>
      </c>
      <c r="N259" s="227">
        <v>0</v>
      </c>
      <c r="O259" s="228">
        <f t="shared" si="44"/>
        <v>-638261.35823629308</v>
      </c>
      <c r="P259" s="229">
        <f t="shared" si="45"/>
        <v>1575536.5274741708</v>
      </c>
      <c r="Q259" s="233">
        <f t="shared" si="47"/>
        <v>5366681.230207718</v>
      </c>
      <c r="R259" s="231"/>
    </row>
    <row r="260" spans="1:20" ht="12.75" customHeight="1">
      <c r="A260" s="256">
        <v>47299</v>
      </c>
      <c r="B260" s="255">
        <f t="shared" si="39"/>
        <v>0</v>
      </c>
      <c r="C260" s="225">
        <v>6564.8761851511035</v>
      </c>
      <c r="D260" s="226">
        <v>-675002.21008466824</v>
      </c>
      <c r="E260" s="227"/>
      <c r="F260" s="228">
        <f t="shared" si="48"/>
        <v>0</v>
      </c>
      <c r="G260" s="229">
        <f t="shared" si="40"/>
        <v>0</v>
      </c>
      <c r="H260" s="227">
        <f t="shared" si="46"/>
        <v>6564.8761851511035</v>
      </c>
      <c r="I260" s="228">
        <f t="shared" si="38"/>
        <v>-6564.8761851511035</v>
      </c>
      <c r="J260" s="229">
        <f t="shared" si="41"/>
        <v>0</v>
      </c>
      <c r="K260" s="227"/>
      <c r="L260" s="228">
        <f t="shared" si="42"/>
        <v>-28007.524290389771</v>
      </c>
      <c r="M260" s="229">
        <f t="shared" si="43"/>
        <v>1324670.8452225563</v>
      </c>
      <c r="N260" s="227">
        <v>0</v>
      </c>
      <c r="O260" s="228">
        <f t="shared" si="44"/>
        <v>-640429.80960912735</v>
      </c>
      <c r="P260" s="229">
        <f t="shared" si="45"/>
        <v>935106.71786504344</v>
      </c>
      <c r="Q260" s="233">
        <f t="shared" si="47"/>
        <v>4737631.8789012153</v>
      </c>
      <c r="R260" s="231"/>
    </row>
    <row r="261" spans="1:20" ht="12.75" customHeight="1">
      <c r="A261" s="256">
        <v>47330</v>
      </c>
      <c r="B261" s="255">
        <f t="shared" si="39"/>
        <v>0</v>
      </c>
      <c r="C261" s="225">
        <v>4817.7430455119329</v>
      </c>
      <c r="D261" s="226">
        <v>-675002.21008466824</v>
      </c>
      <c r="E261" s="227"/>
      <c r="F261" s="228">
        <f t="shared" si="48"/>
        <v>0</v>
      </c>
      <c r="G261" s="229">
        <f t="shared" si="40"/>
        <v>0</v>
      </c>
      <c r="H261" s="227">
        <f t="shared" si="46"/>
        <v>4817.7430455119329</v>
      </c>
      <c r="I261" s="228">
        <f t="shared" si="38"/>
        <v>-4817.7430455119329</v>
      </c>
      <c r="J261" s="229">
        <f t="shared" si="41"/>
        <v>0</v>
      </c>
      <c r="K261" s="227"/>
      <c r="L261" s="228">
        <f t="shared" si="42"/>
        <v>-28080.729168940652</v>
      </c>
      <c r="M261" s="229">
        <f t="shared" si="43"/>
        <v>1296590.1160536157</v>
      </c>
      <c r="N261" s="227">
        <v>0</v>
      </c>
      <c r="O261" s="228">
        <f t="shared" si="44"/>
        <v>-642103.73787021567</v>
      </c>
      <c r="P261" s="229">
        <f t="shared" si="45"/>
        <v>293002.97999482777</v>
      </c>
      <c r="Q261" s="233">
        <f t="shared" si="47"/>
        <v>4106713.3958284445</v>
      </c>
      <c r="R261" s="231"/>
    </row>
    <row r="262" spans="1:20" ht="12.75" customHeight="1">
      <c r="A262" s="256">
        <v>47361</v>
      </c>
      <c r="B262" s="255">
        <f t="shared" si="39"/>
        <v>0</v>
      </c>
      <c r="C262" s="225">
        <v>2773.2893241872202</v>
      </c>
      <c r="D262" s="226">
        <v>-675002.21008466824</v>
      </c>
      <c r="E262" s="227"/>
      <c r="F262" s="228">
        <f t="shared" si="48"/>
        <v>0</v>
      </c>
      <c r="G262" s="229">
        <f t="shared" si="40"/>
        <v>0</v>
      </c>
      <c r="H262" s="227">
        <f t="shared" si="46"/>
        <v>2773.2893241872202</v>
      </c>
      <c r="I262" s="228">
        <f t="shared" ref="I262:I284" si="49">-J261-H262</f>
        <v>-2773.2893241872202</v>
      </c>
      <c r="J262" s="229">
        <f t="shared" si="41"/>
        <v>0</v>
      </c>
      <c r="K262" s="227"/>
      <c r="L262" s="228">
        <f t="shared" si="42"/>
        <v>-28166.391779864156</v>
      </c>
      <c r="M262" s="229">
        <f t="shared" si="43"/>
        <v>1268423.7242737515</v>
      </c>
      <c r="N262" s="227">
        <v>0</v>
      </c>
      <c r="O262" s="228">
        <f t="shared" si="44"/>
        <v>-644062.52898061683</v>
      </c>
      <c r="P262" s="229">
        <f t="shared" si="45"/>
        <v>-351059.54898578906</v>
      </c>
      <c r="Q262" s="233">
        <f t="shared" si="47"/>
        <v>3473886.8698358075</v>
      </c>
      <c r="R262" s="231"/>
    </row>
    <row r="263" spans="1:20" ht="12.75" customHeight="1">
      <c r="A263" s="256">
        <v>47391</v>
      </c>
      <c r="B263" s="255">
        <f t="shared" si="39"/>
        <v>0</v>
      </c>
      <c r="C263" s="225">
        <v>705.32477696371711</v>
      </c>
      <c r="D263" s="226">
        <v>-675002.21008466824</v>
      </c>
      <c r="E263" s="227"/>
      <c r="F263" s="228">
        <f t="shared" si="48"/>
        <v>0</v>
      </c>
      <c r="G263" s="229">
        <f t="shared" si="40"/>
        <v>0</v>
      </c>
      <c r="H263" s="227">
        <f t="shared" si="46"/>
        <v>705.32477696371711</v>
      </c>
      <c r="I263" s="228">
        <f t="shared" si="49"/>
        <v>-705.32477696371711</v>
      </c>
      <c r="J263" s="229">
        <f t="shared" si="41"/>
        <v>0</v>
      </c>
      <c r="K263" s="227"/>
      <c r="L263" s="228">
        <f t="shared" si="42"/>
        <v>-28253.039494392822</v>
      </c>
      <c r="M263" s="229">
        <f t="shared" si="43"/>
        <v>1240170.6847793586</v>
      </c>
      <c r="N263" s="227">
        <v>0</v>
      </c>
      <c r="O263" s="228">
        <f t="shared" si="44"/>
        <v>-646043.84581331175</v>
      </c>
      <c r="P263" s="229">
        <f t="shared" si="45"/>
        <v>-997103.39479910082</v>
      </c>
      <c r="Q263" s="233">
        <f t="shared" si="47"/>
        <v>2839183.0758091076</v>
      </c>
      <c r="R263" s="231"/>
    </row>
    <row r="264" spans="1:20" ht="12.75" customHeight="1">
      <c r="A264" s="256">
        <v>47422</v>
      </c>
      <c r="B264" s="255">
        <f t="shared" si="39"/>
        <v>0</v>
      </c>
      <c r="C264" s="225">
        <v>-1416.8372655412265</v>
      </c>
      <c r="D264" s="226">
        <v>-716717.3466679008</v>
      </c>
      <c r="E264" s="227"/>
      <c r="F264" s="228">
        <f t="shared" si="48"/>
        <v>0</v>
      </c>
      <c r="G264" s="229">
        <f t="shared" si="40"/>
        <v>0</v>
      </c>
      <c r="H264" s="227">
        <f t="shared" si="46"/>
        <v>-1416.8372655412265</v>
      </c>
      <c r="I264" s="228">
        <f t="shared" si="49"/>
        <v>1416.8372655412265</v>
      </c>
      <c r="J264" s="229">
        <f t="shared" si="41"/>
        <v>0</v>
      </c>
      <c r="K264" s="227"/>
      <c r="L264" s="228">
        <f t="shared" si="42"/>
        <v>-30089.82230681122</v>
      </c>
      <c r="M264" s="229">
        <f t="shared" si="43"/>
        <v>1210080.8624725475</v>
      </c>
      <c r="N264" s="227">
        <v>0</v>
      </c>
      <c r="O264" s="228">
        <f t="shared" si="44"/>
        <v>-688044.36162663077</v>
      </c>
      <c r="P264" s="229">
        <f t="shared" si="45"/>
        <v>-1685147.7564257316</v>
      </c>
      <c r="Q264" s="233">
        <f t="shared" si="47"/>
        <v>2200923.0914071235</v>
      </c>
      <c r="R264" s="231"/>
    </row>
    <row r="265" spans="1:20" ht="12.75" customHeight="1">
      <c r="A265" s="256">
        <v>47452</v>
      </c>
      <c r="B265" s="255">
        <f t="shared" si="39"/>
        <v>0</v>
      </c>
      <c r="C265" s="225">
        <v>-3471.9079614617485</v>
      </c>
      <c r="D265" s="226">
        <v>-716717.3466679008</v>
      </c>
      <c r="E265" s="227"/>
      <c r="F265" s="228">
        <f t="shared" si="48"/>
        <v>0</v>
      </c>
      <c r="G265" s="229">
        <f t="shared" ref="G265:G284" si="50">G264+E265+F265</f>
        <v>0</v>
      </c>
      <c r="H265" s="227">
        <f t="shared" si="46"/>
        <v>-3471.9079614617485</v>
      </c>
      <c r="I265" s="228">
        <f t="shared" si="49"/>
        <v>3471.9079614617485</v>
      </c>
      <c r="J265" s="229">
        <f t="shared" ref="J265:J284" si="51">J264+H265+I265</f>
        <v>0</v>
      </c>
      <c r="K265" s="227"/>
      <c r="L265" s="228">
        <f t="shared" si="42"/>
        <v>-30175.929768970287</v>
      </c>
      <c r="M265" s="229">
        <f t="shared" si="43"/>
        <v>1179904.9327035772</v>
      </c>
      <c r="N265" s="227">
        <v>0</v>
      </c>
      <c r="O265" s="228">
        <f t="shared" si="44"/>
        <v>-690013.32486039214</v>
      </c>
      <c r="P265" s="229">
        <f t="shared" si="45"/>
        <v>-2375161.081286124</v>
      </c>
      <c r="Q265" s="233">
        <f t="shared" si="47"/>
        <v>1557423.5524406631</v>
      </c>
      <c r="R265" s="231"/>
    </row>
    <row r="266" spans="1:20" ht="12.75" customHeight="1">
      <c r="A266" s="256">
        <v>47483</v>
      </c>
      <c r="B266" s="255">
        <f t="shared" si="39"/>
        <v>0</v>
      </c>
      <c r="C266" s="225">
        <v>-5758.4391881463862</v>
      </c>
      <c r="D266" s="226">
        <v>-716717.3466679008</v>
      </c>
      <c r="E266" s="227"/>
      <c r="F266" s="228">
        <f t="shared" si="48"/>
        <v>0</v>
      </c>
      <c r="G266" s="229">
        <f t="shared" si="50"/>
        <v>0</v>
      </c>
      <c r="H266" s="227">
        <f t="shared" si="46"/>
        <v>-5758.4391881463862</v>
      </c>
      <c r="I266" s="228">
        <f t="shared" si="49"/>
        <v>5758.4391881463862</v>
      </c>
      <c r="J266" s="229">
        <f t="shared" si="51"/>
        <v>0</v>
      </c>
      <c r="K266" s="227"/>
      <c r="L266" s="228">
        <f t="shared" si="42"/>
        <v>-30271.735427368378</v>
      </c>
      <c r="M266" s="229">
        <f t="shared" si="43"/>
        <v>1149633.1972762088</v>
      </c>
      <c r="N266" s="227">
        <v>0</v>
      </c>
      <c r="O266" s="228">
        <f t="shared" si="44"/>
        <v>-692204.05042867875</v>
      </c>
      <c r="P266" s="229">
        <f t="shared" si="45"/>
        <v>-3067365.1317148027</v>
      </c>
      <c r="Q266" s="233">
        <f t="shared" si="47"/>
        <v>908674.37113550876</v>
      </c>
      <c r="R266" s="231">
        <f>-SUM(O255:O261)+P261</f>
        <v>4749341.4228515411</v>
      </c>
      <c r="S266" s="231">
        <f>SUM('LSR Carrying Charge'!H257:H268)</f>
        <v>687420</v>
      </c>
      <c r="T266" s="231">
        <f>SUM(R266:S266)</f>
        <v>5436761.4228515411</v>
      </c>
    </row>
    <row r="267" spans="1:20" ht="12.75" customHeight="1">
      <c r="A267" s="256">
        <v>47514</v>
      </c>
      <c r="B267" s="255">
        <f t="shared" si="39"/>
        <v>0</v>
      </c>
      <c r="C267" s="225">
        <v>-7961.4884524529698</v>
      </c>
      <c r="D267" s="226">
        <v>-716717.3466679008</v>
      </c>
      <c r="E267" s="227"/>
      <c r="F267" s="228">
        <f t="shared" si="48"/>
        <v>0</v>
      </c>
      <c r="G267" s="229">
        <f t="shared" si="50"/>
        <v>0</v>
      </c>
      <c r="H267" s="227">
        <f t="shared" si="46"/>
        <v>-7961.4884524529698</v>
      </c>
      <c r="I267" s="228">
        <f t="shared" si="49"/>
        <v>7961.4884524529698</v>
      </c>
      <c r="J267" s="229">
        <f t="shared" si="51"/>
        <v>0</v>
      </c>
      <c r="K267" s="227"/>
      <c r="L267" s="228">
        <f t="shared" si="42"/>
        <v>-30364.04319154282</v>
      </c>
      <c r="M267" s="229">
        <f t="shared" si="43"/>
        <v>1119269.1540846659</v>
      </c>
      <c r="N267" s="227">
        <v>0</v>
      </c>
      <c r="O267" s="228">
        <f t="shared" si="44"/>
        <v>-694314.79192881088</v>
      </c>
      <c r="P267" s="229">
        <f t="shared" si="45"/>
        <v>-3761679.9236436137</v>
      </c>
      <c r="Q267" s="233">
        <f t="shared" si="47"/>
        <v>254625.33959485916</v>
      </c>
      <c r="R267" s="231"/>
    </row>
    <row r="268" spans="1:20" ht="12.75" customHeight="1">
      <c r="A268" s="256">
        <v>47542</v>
      </c>
      <c r="B268" s="255">
        <f t="shared" si="39"/>
        <v>0</v>
      </c>
      <c r="C268" s="225">
        <v>-9151.7452769404954</v>
      </c>
      <c r="D268" s="226">
        <v>-716717.3466679008</v>
      </c>
      <c r="E268" s="227"/>
      <c r="F268" s="228">
        <f t="shared" si="48"/>
        <v>0</v>
      </c>
      <c r="G268" s="229">
        <f t="shared" si="50"/>
        <v>0</v>
      </c>
      <c r="H268" s="227">
        <f t="shared" si="46"/>
        <v>-9151.7452769404954</v>
      </c>
      <c r="I268" s="228">
        <f t="shared" si="49"/>
        <v>9151.7452769404954</v>
      </c>
      <c r="J268" s="229">
        <f t="shared" si="51"/>
        <v>0</v>
      </c>
      <c r="K268" s="227"/>
      <c r="L268" s="228">
        <f t="shared" ref="L268:L284" si="52">IF((F268+I268)&gt;D268,(D268-F268-I268)*$M$1,0)</f>
        <v>-30413.914952488853</v>
      </c>
      <c r="M268" s="229">
        <f t="shared" ref="M268:M284" si="53">M267+K268+L268</f>
        <v>1088855.2391321771</v>
      </c>
      <c r="N268" s="227">
        <v>0</v>
      </c>
      <c r="O268" s="228">
        <f t="shared" ref="O268:O295" si="54">IF((I268+L268)&gt;D268,(D268-I268)*$P$1,0)</f>
        <v>-695455.17699235247</v>
      </c>
      <c r="P268" s="229">
        <f t="shared" ref="P268:P295" si="55">P267+N268+O268</f>
        <v>-4457135.1006359663</v>
      </c>
      <c r="Q268" s="233">
        <f t="shared" si="47"/>
        <v>-404645.93190808833</v>
      </c>
      <c r="R268" s="231"/>
    </row>
    <row r="269" spans="1:20" ht="12.75" customHeight="1">
      <c r="A269" s="256">
        <v>47573</v>
      </c>
      <c r="B269" s="255">
        <f t="shared" si="39"/>
        <v>0</v>
      </c>
      <c r="C269" s="225">
        <v>-12303.090375058129</v>
      </c>
      <c r="D269" s="226">
        <v>-716717.3466679008</v>
      </c>
      <c r="E269" s="227"/>
      <c r="F269" s="228">
        <f t="shared" si="48"/>
        <v>0</v>
      </c>
      <c r="G269" s="229">
        <f t="shared" si="50"/>
        <v>0</v>
      </c>
      <c r="H269" s="227">
        <f t="shared" ref="H269:H284" si="56">C269</f>
        <v>-12303.090375058129</v>
      </c>
      <c r="I269" s="228">
        <f t="shared" si="49"/>
        <v>12303.090375058129</v>
      </c>
      <c r="J269" s="229">
        <f t="shared" si="51"/>
        <v>0</v>
      </c>
      <c r="K269" s="227"/>
      <c r="L269" s="228">
        <f t="shared" si="52"/>
        <v>-30545.956312099977</v>
      </c>
      <c r="M269" s="229">
        <f t="shared" si="53"/>
        <v>1058309.2828200771</v>
      </c>
      <c r="N269" s="227">
        <v>0</v>
      </c>
      <c r="O269" s="228">
        <f t="shared" si="54"/>
        <v>-698474.48073085886</v>
      </c>
      <c r="P269" s="229">
        <f t="shared" si="55"/>
        <v>-5155609.5813668249</v>
      </c>
      <c r="Q269" s="233">
        <f t="shared" si="47"/>
        <v>-1069149.5311475524</v>
      </c>
      <c r="R269" s="231"/>
    </row>
    <row r="270" spans="1:20" ht="12.75" customHeight="1">
      <c r="A270" s="256">
        <v>47603</v>
      </c>
      <c r="B270" s="255">
        <f t="shared" si="39"/>
        <v>0</v>
      </c>
      <c r="C270" s="225">
        <v>-14093.214004897176</v>
      </c>
      <c r="D270" s="226">
        <v>-716717.3466679008</v>
      </c>
      <c r="E270" s="227"/>
      <c r="F270" s="228">
        <f t="shared" si="48"/>
        <v>0</v>
      </c>
      <c r="G270" s="229">
        <f t="shared" si="50"/>
        <v>0</v>
      </c>
      <c r="H270" s="227">
        <f t="shared" si="56"/>
        <v>-14093.214004897176</v>
      </c>
      <c r="I270" s="228">
        <f t="shared" si="49"/>
        <v>14093.214004897176</v>
      </c>
      <c r="J270" s="229">
        <f t="shared" si="51"/>
        <v>0</v>
      </c>
      <c r="K270" s="227"/>
      <c r="L270" s="228">
        <f t="shared" si="52"/>
        <v>-30620.962492190236</v>
      </c>
      <c r="M270" s="229">
        <f t="shared" si="53"/>
        <v>1027688.320327887</v>
      </c>
      <c r="N270" s="227">
        <v>0</v>
      </c>
      <c r="O270" s="228">
        <f t="shared" si="54"/>
        <v>-700189.59818060766</v>
      </c>
      <c r="P270" s="229">
        <f t="shared" si="55"/>
        <v>-5855799.1795474328</v>
      </c>
      <c r="Q270" s="233">
        <f t="shared" si="47"/>
        <v>-1738967.9950368663</v>
      </c>
      <c r="R270" s="231"/>
    </row>
    <row r="271" spans="1:20" ht="12.75" customHeight="1">
      <c r="A271" s="256">
        <v>47634</v>
      </c>
      <c r="B271" s="255">
        <f t="shared" si="39"/>
        <v>0</v>
      </c>
      <c r="C271" s="225">
        <v>-16733.788766362992</v>
      </c>
      <c r="D271" s="226">
        <v>-716717.3466679008</v>
      </c>
      <c r="E271" s="227"/>
      <c r="F271" s="228">
        <f t="shared" si="48"/>
        <v>0</v>
      </c>
      <c r="G271" s="229">
        <f t="shared" si="50"/>
        <v>0</v>
      </c>
      <c r="H271" s="227">
        <f t="shared" si="56"/>
        <v>-16733.788766362992</v>
      </c>
      <c r="I271" s="228">
        <f t="shared" si="49"/>
        <v>16733.788766362992</v>
      </c>
      <c r="J271" s="229">
        <f t="shared" si="51"/>
        <v>0</v>
      </c>
      <c r="K271" s="227"/>
      <c r="L271" s="228">
        <f t="shared" si="52"/>
        <v>-30731.602574695651</v>
      </c>
      <c r="M271" s="229">
        <f t="shared" si="53"/>
        <v>996956.71775319136</v>
      </c>
      <c r="N271" s="227">
        <v>0</v>
      </c>
      <c r="O271" s="228">
        <f t="shared" si="54"/>
        <v>-702719.53285956802</v>
      </c>
      <c r="P271" s="229">
        <f t="shared" si="55"/>
        <v>-6558518.7124070004</v>
      </c>
      <c r="Q271" s="233">
        <f t="shared" si="47"/>
        <v>-2414120.1744176606</v>
      </c>
      <c r="R271" s="231"/>
    </row>
    <row r="272" spans="1:20" ht="12.75" customHeight="1">
      <c r="A272" s="256">
        <v>47664</v>
      </c>
      <c r="B272" s="255">
        <f t="shared" si="39"/>
        <v>0</v>
      </c>
      <c r="C272" s="225">
        <v>-18294.764252579589</v>
      </c>
      <c r="D272" s="226">
        <v>-716717.3466679008</v>
      </c>
      <c r="E272" s="227"/>
      <c r="F272" s="228">
        <f t="shared" si="48"/>
        <v>0</v>
      </c>
      <c r="G272" s="229">
        <f t="shared" si="50"/>
        <v>0</v>
      </c>
      <c r="H272" s="227">
        <f t="shared" si="56"/>
        <v>-18294.764252579589</v>
      </c>
      <c r="I272" s="228">
        <f t="shared" si="49"/>
        <v>18294.764252579589</v>
      </c>
      <c r="J272" s="229">
        <f t="shared" si="51"/>
        <v>0</v>
      </c>
      <c r="K272" s="227"/>
      <c r="L272" s="228">
        <f t="shared" si="52"/>
        <v>-30797.007447568125</v>
      </c>
      <c r="M272" s="229">
        <f t="shared" si="53"/>
        <v>966159.71030562324</v>
      </c>
      <c r="N272" s="227">
        <v>0</v>
      </c>
      <c r="O272" s="228">
        <f t="shared" si="54"/>
        <v>-704215.10347291222</v>
      </c>
      <c r="P272" s="229">
        <f t="shared" si="55"/>
        <v>-7262733.815879913</v>
      </c>
      <c r="Q272" s="233">
        <f t="shared" si="47"/>
        <v>-3094615.831652083</v>
      </c>
      <c r="R272" s="231"/>
    </row>
    <row r="273" spans="1:20" ht="12.75" customHeight="1">
      <c r="A273" s="256">
        <v>47695</v>
      </c>
      <c r="B273" s="255">
        <f t="shared" si="39"/>
        <v>0</v>
      </c>
      <c r="C273" s="225">
        <v>-21224.171208334657</v>
      </c>
      <c r="D273" s="226">
        <v>-716717.3466679008</v>
      </c>
      <c r="E273" s="227"/>
      <c r="F273" s="228">
        <f t="shared" si="48"/>
        <v>0</v>
      </c>
      <c r="G273" s="229">
        <f t="shared" si="50"/>
        <v>0</v>
      </c>
      <c r="H273" s="227">
        <f t="shared" si="56"/>
        <v>-21224.171208334657</v>
      </c>
      <c r="I273" s="228">
        <f t="shared" si="49"/>
        <v>21224.171208334657</v>
      </c>
      <c r="J273" s="229">
        <f t="shared" si="51"/>
        <v>0</v>
      </c>
      <c r="K273" s="227"/>
      <c r="L273" s="228">
        <f t="shared" si="52"/>
        <v>-30919.749599014263</v>
      </c>
      <c r="M273" s="229">
        <f t="shared" si="53"/>
        <v>935239.96070660895</v>
      </c>
      <c r="N273" s="227">
        <v>0</v>
      </c>
      <c r="O273" s="228">
        <f t="shared" si="54"/>
        <v>-707021.76827722113</v>
      </c>
      <c r="P273" s="229">
        <f t="shared" si="55"/>
        <v>-7969755.5841571344</v>
      </c>
      <c r="Q273" s="233">
        <f t="shared" si="47"/>
        <v>-3780474.1273977873</v>
      </c>
      <c r="R273" s="231"/>
    </row>
    <row r="274" spans="1:20" ht="12.75" customHeight="1">
      <c r="A274" s="256">
        <v>47726</v>
      </c>
      <c r="B274" s="255">
        <f t="shared" si="39"/>
        <v>0</v>
      </c>
      <c r="C274" s="225">
        <v>-23394.97216963724</v>
      </c>
      <c r="D274" s="226">
        <v>-716717.3466679008</v>
      </c>
      <c r="E274" s="227"/>
      <c r="F274" s="228">
        <f t="shared" si="48"/>
        <v>0</v>
      </c>
      <c r="G274" s="229">
        <f t="shared" si="50"/>
        <v>0</v>
      </c>
      <c r="H274" s="227">
        <f t="shared" si="56"/>
        <v>-23394.97216963724</v>
      </c>
      <c r="I274" s="228">
        <f t="shared" si="49"/>
        <v>23394.97216963724</v>
      </c>
      <c r="J274" s="229">
        <f t="shared" si="51"/>
        <v>0</v>
      </c>
      <c r="K274" s="227"/>
      <c r="L274" s="228">
        <f t="shared" si="52"/>
        <v>-31010.706159292844</v>
      </c>
      <c r="M274" s="229">
        <f t="shared" si="53"/>
        <v>904229.25454731612</v>
      </c>
      <c r="N274" s="227">
        <v>0</v>
      </c>
      <c r="O274" s="228">
        <f t="shared" si="54"/>
        <v>-709101.61267824518</v>
      </c>
      <c r="P274" s="229">
        <f t="shared" si="55"/>
        <v>-8678857.19683538</v>
      </c>
      <c r="Q274" s="233">
        <f t="shared" si="47"/>
        <v>-4471747.3028978519</v>
      </c>
      <c r="R274" s="231"/>
    </row>
    <row r="275" spans="1:20" ht="12.75" customHeight="1">
      <c r="A275" s="256">
        <v>47756</v>
      </c>
      <c r="B275" s="255">
        <f t="shared" si="39"/>
        <v>0</v>
      </c>
      <c r="C275" s="225">
        <v>-24741.070771877246</v>
      </c>
      <c r="D275" s="226">
        <v>-716717.3466679008</v>
      </c>
      <c r="E275" s="227"/>
      <c r="F275" s="228">
        <f t="shared" si="48"/>
        <v>0</v>
      </c>
      <c r="G275" s="229">
        <f t="shared" si="50"/>
        <v>0</v>
      </c>
      <c r="H275" s="227">
        <f t="shared" si="56"/>
        <v>-24741.070771877246</v>
      </c>
      <c r="I275" s="228">
        <f t="shared" si="49"/>
        <v>24741.070771877246</v>
      </c>
      <c r="J275" s="229">
        <f t="shared" si="51"/>
        <v>0</v>
      </c>
      <c r="K275" s="227"/>
      <c r="L275" s="228">
        <f t="shared" si="52"/>
        <v>-31067.107690726702</v>
      </c>
      <c r="M275" s="229">
        <f t="shared" si="53"/>
        <v>873162.14685658936</v>
      </c>
      <c r="N275" s="227">
        <v>0</v>
      </c>
      <c r="O275" s="228">
        <f t="shared" si="54"/>
        <v>-710391.30974905135</v>
      </c>
      <c r="P275" s="229">
        <f t="shared" si="55"/>
        <v>-9389248.506584432</v>
      </c>
      <c r="Q275" s="233">
        <f t="shared" si="47"/>
        <v>-5168411.5845493069</v>
      </c>
      <c r="R275" s="231"/>
    </row>
    <row r="276" spans="1:20" ht="12.75" customHeight="1">
      <c r="A276" s="256">
        <v>47787</v>
      </c>
      <c r="B276" s="255">
        <f t="shared" si="39"/>
        <v>0</v>
      </c>
      <c r="C276" s="225">
        <v>-27946.653030965801</v>
      </c>
      <c r="D276" s="226">
        <v>-716717.3466679008</v>
      </c>
      <c r="E276" s="227"/>
      <c r="F276" s="228">
        <f t="shared" si="48"/>
        <v>0</v>
      </c>
      <c r="G276" s="229">
        <f t="shared" si="50"/>
        <v>0</v>
      </c>
      <c r="H276" s="227">
        <f t="shared" si="56"/>
        <v>-27946.653030965801</v>
      </c>
      <c r="I276" s="228">
        <f t="shared" si="49"/>
        <v>27946.653030965801</v>
      </c>
      <c r="J276" s="229">
        <f t="shared" si="51"/>
        <v>0</v>
      </c>
      <c r="K276" s="227"/>
      <c r="L276" s="228">
        <f t="shared" si="52"/>
        <v>-31201.421587382512</v>
      </c>
      <c r="M276" s="229">
        <f t="shared" si="53"/>
        <v>841960.7252692068</v>
      </c>
      <c r="N276" s="227">
        <v>0</v>
      </c>
      <c r="O276" s="228">
        <f t="shared" si="54"/>
        <v>-713462.57811148406</v>
      </c>
      <c r="P276" s="229">
        <f t="shared" si="55"/>
        <v>-10102711.084695917</v>
      </c>
      <c r="Q276" s="233">
        <f t="shared" si="47"/>
        <v>-5868816.1028849548</v>
      </c>
      <c r="R276" s="231"/>
    </row>
    <row r="277" spans="1:20" ht="12.75" customHeight="1">
      <c r="A277" s="256">
        <v>47817</v>
      </c>
      <c r="B277" s="255">
        <f t="shared" si="39"/>
        <v>0</v>
      </c>
      <c r="C277" s="225">
        <v>-29145.923218324242</v>
      </c>
      <c r="D277" s="226">
        <v>-716717.3466679008</v>
      </c>
      <c r="E277" s="227"/>
      <c r="F277" s="228">
        <f t="shared" si="48"/>
        <v>0</v>
      </c>
      <c r="G277" s="229">
        <f t="shared" si="50"/>
        <v>0</v>
      </c>
      <c r="H277" s="227">
        <f t="shared" si="56"/>
        <v>-29145.923218324242</v>
      </c>
      <c r="I277" s="228">
        <f t="shared" si="49"/>
        <v>29145.923218324242</v>
      </c>
      <c r="J277" s="229">
        <f t="shared" si="51"/>
        <v>0</v>
      </c>
      <c r="K277" s="227"/>
      <c r="L277" s="228">
        <f t="shared" si="52"/>
        <v>-31251.671008232828</v>
      </c>
      <c r="M277" s="229">
        <f t="shared" si="53"/>
        <v>810709.05426097394</v>
      </c>
      <c r="N277" s="227">
        <v>0</v>
      </c>
      <c r="O277" s="228">
        <f t="shared" si="54"/>
        <v>-714611.59887799213</v>
      </c>
      <c r="P277" s="229">
        <f t="shared" si="55"/>
        <v>-10817322.683573909</v>
      </c>
      <c r="Q277" s="233">
        <f t="shared" ref="Q277:Q298" si="57">(P277+P265+SUM(P266:P276)*2)/24</f>
        <v>-6571304.6416582027</v>
      </c>
      <c r="R277" s="231"/>
    </row>
    <row r="278" spans="1:20" ht="12.75" customHeight="1">
      <c r="A278" s="256">
        <v>47848</v>
      </c>
      <c r="B278" s="255">
        <f t="shared" si="39"/>
        <v>0</v>
      </c>
      <c r="C278" s="225">
        <v>-32288.254953570959</v>
      </c>
      <c r="D278" s="226">
        <v>-716717.3466679008</v>
      </c>
      <c r="E278" s="227"/>
      <c r="F278" s="228">
        <f t="shared" si="48"/>
        <v>0</v>
      </c>
      <c r="G278" s="229">
        <f t="shared" si="50"/>
        <v>0</v>
      </c>
      <c r="H278" s="227">
        <f t="shared" si="56"/>
        <v>-32288.254953570959</v>
      </c>
      <c r="I278" s="228">
        <f t="shared" si="49"/>
        <v>32288.254953570959</v>
      </c>
      <c r="J278" s="229">
        <f t="shared" si="51"/>
        <v>0</v>
      </c>
      <c r="K278" s="227"/>
      <c r="L278" s="228">
        <f t="shared" si="52"/>
        <v>-31383.33470793967</v>
      </c>
      <c r="M278" s="229">
        <f t="shared" si="53"/>
        <v>779325.71955303429</v>
      </c>
      <c r="N278" s="227">
        <v>0</v>
      </c>
      <c r="O278" s="228">
        <f t="shared" si="54"/>
        <v>-717622.26691353216</v>
      </c>
      <c r="P278" s="229">
        <f t="shared" si="55"/>
        <v>-11534944.95048744</v>
      </c>
      <c r="Q278" s="233">
        <f t="shared" si="57"/>
        <v>-7275877.2008690536</v>
      </c>
      <c r="R278" s="231"/>
      <c r="S278" s="231">
        <f>SUM('LSR Carrying Charge'!H269:H280)</f>
        <v>687420</v>
      </c>
      <c r="T278" s="231">
        <f>SUM(R278:S278)</f>
        <v>687420</v>
      </c>
    </row>
    <row r="279" spans="1:20" ht="12.75" customHeight="1">
      <c r="A279" s="256">
        <v>47879</v>
      </c>
      <c r="B279" s="255">
        <f t="shared" si="39"/>
        <v>0</v>
      </c>
      <c r="C279" s="225">
        <v>-34729.773506960926</v>
      </c>
      <c r="D279" s="226">
        <v>-716717.3466679008</v>
      </c>
      <c r="E279" s="227"/>
      <c r="F279" s="228">
        <f t="shared" si="48"/>
        <v>0</v>
      </c>
      <c r="G279" s="229">
        <f t="shared" si="50"/>
        <v>0</v>
      </c>
      <c r="H279" s="227">
        <f t="shared" si="56"/>
        <v>-34729.773506960926</v>
      </c>
      <c r="I279" s="228">
        <f t="shared" si="49"/>
        <v>34729.773506960926</v>
      </c>
      <c r="J279" s="229">
        <f t="shared" si="51"/>
        <v>0</v>
      </c>
      <c r="K279" s="227"/>
      <c r="L279" s="228">
        <f t="shared" si="52"/>
        <v>-31485.634335326708</v>
      </c>
      <c r="M279" s="229">
        <f t="shared" si="53"/>
        <v>747840.08521770756</v>
      </c>
      <c r="N279" s="227">
        <v>0</v>
      </c>
      <c r="O279" s="228">
        <f t="shared" si="54"/>
        <v>-719961.48583953502</v>
      </c>
      <c r="P279" s="229">
        <f t="shared" si="55"/>
        <v>-12254906.436326975</v>
      </c>
      <c r="Q279" s="233">
        <f t="shared" si="57"/>
        <v>-7982577.4646797217</v>
      </c>
      <c r="R279" s="231"/>
    </row>
    <row r="280" spans="1:20" ht="12.75" customHeight="1">
      <c r="A280" s="256">
        <v>47907</v>
      </c>
      <c r="B280" s="255">
        <f t="shared" si="39"/>
        <v>0</v>
      </c>
      <c r="C280" s="225">
        <v>-33329.5511326251</v>
      </c>
      <c r="D280" s="226">
        <v>-716717.3466679008</v>
      </c>
      <c r="E280" s="227"/>
      <c r="F280" s="228">
        <f t="shared" si="48"/>
        <v>0</v>
      </c>
      <c r="G280" s="229">
        <f t="shared" si="50"/>
        <v>0</v>
      </c>
      <c r="H280" s="227">
        <f t="shared" si="56"/>
        <v>-33329.5511326251</v>
      </c>
      <c r="I280" s="228">
        <f t="shared" si="49"/>
        <v>33329.5511326251</v>
      </c>
      <c r="J280" s="229">
        <f t="shared" si="51"/>
        <v>0</v>
      </c>
      <c r="K280" s="227"/>
      <c r="L280" s="228">
        <f t="shared" si="52"/>
        <v>-31426.965017842034</v>
      </c>
      <c r="M280" s="229">
        <f t="shared" si="53"/>
        <v>716413.12019986555</v>
      </c>
      <c r="N280" s="227">
        <v>0</v>
      </c>
      <c r="O280" s="228">
        <f t="shared" si="54"/>
        <v>-718619.93278268375</v>
      </c>
      <c r="P280" s="229">
        <f t="shared" si="55"/>
        <v>-12973526.369109659</v>
      </c>
      <c r="Q280" s="233">
        <f t="shared" si="57"/>
        <v>-8691311.5388945993</v>
      </c>
      <c r="R280" s="231"/>
    </row>
    <row r="281" spans="1:20" ht="12.75" customHeight="1">
      <c r="A281" s="256">
        <v>47938</v>
      </c>
      <c r="B281" s="255">
        <f t="shared" si="39"/>
        <v>0</v>
      </c>
      <c r="C281" s="225">
        <v>-39071.375429566084</v>
      </c>
      <c r="D281" s="226">
        <v>-716717.3466679008</v>
      </c>
      <c r="E281" s="227"/>
      <c r="F281" s="228">
        <f t="shared" si="48"/>
        <v>0</v>
      </c>
      <c r="G281" s="229">
        <f t="shared" si="50"/>
        <v>0</v>
      </c>
      <c r="H281" s="227">
        <f t="shared" si="56"/>
        <v>-39071.375429566084</v>
      </c>
      <c r="I281" s="228">
        <f t="shared" si="49"/>
        <v>39071.375429566084</v>
      </c>
      <c r="J281" s="229">
        <f t="shared" si="51"/>
        <v>0</v>
      </c>
      <c r="K281" s="227"/>
      <c r="L281" s="228">
        <f t="shared" si="52"/>
        <v>-31667.547455883865</v>
      </c>
      <c r="M281" s="229">
        <f t="shared" si="53"/>
        <v>684745.57274398173</v>
      </c>
      <c r="N281" s="227">
        <v>0</v>
      </c>
      <c r="O281" s="228">
        <f t="shared" si="54"/>
        <v>-724121.174641583</v>
      </c>
      <c r="P281" s="229">
        <f t="shared" si="55"/>
        <v>-13697647.543751242</v>
      </c>
      <c r="Q281" s="233">
        <f t="shared" si="57"/>
        <v>-9402079.4235136863</v>
      </c>
      <c r="R281" s="231"/>
    </row>
    <row r="282" spans="1:20" ht="12.75" customHeight="1">
      <c r="A282" s="256">
        <v>47968</v>
      </c>
      <c r="B282" s="255">
        <f t="shared" si="39"/>
        <v>0</v>
      </c>
      <c r="C282" s="225">
        <v>-40225.795132811065</v>
      </c>
      <c r="D282" s="226">
        <v>-716717.3466679008</v>
      </c>
      <c r="E282" s="227"/>
      <c r="F282" s="228">
        <f t="shared" si="48"/>
        <v>0</v>
      </c>
      <c r="G282" s="229">
        <f t="shared" si="50"/>
        <v>0</v>
      </c>
      <c r="H282" s="227">
        <f t="shared" si="56"/>
        <v>-40225.795132811065</v>
      </c>
      <c r="I282" s="228">
        <f t="shared" si="49"/>
        <v>40225.795132811065</v>
      </c>
      <c r="J282" s="229">
        <f t="shared" si="51"/>
        <v>0</v>
      </c>
      <c r="K282" s="227"/>
      <c r="L282" s="228">
        <f t="shared" si="52"/>
        <v>-31715.917641449825</v>
      </c>
      <c r="M282" s="229">
        <f t="shared" si="53"/>
        <v>653029.65510253189</v>
      </c>
      <c r="N282" s="227">
        <v>0</v>
      </c>
      <c r="O282" s="228">
        <f t="shared" si="54"/>
        <v>-725227.22415926203</v>
      </c>
      <c r="P282" s="229">
        <f t="shared" si="55"/>
        <v>-14422874.767910503</v>
      </c>
      <c r="Q282" s="233">
        <f t="shared" si="57"/>
        <v>-10114959.154794833</v>
      </c>
      <c r="R282" s="231"/>
    </row>
    <row r="283" spans="1:20" ht="12.75" customHeight="1">
      <c r="A283" s="256">
        <v>47999</v>
      </c>
      <c r="B283" s="255">
        <f t="shared" si="39"/>
        <v>0</v>
      </c>
      <c r="C283" s="225">
        <v>-43737.455931874014</v>
      </c>
      <c r="D283" s="226">
        <v>-716717.3466679008</v>
      </c>
      <c r="E283" s="227"/>
      <c r="F283" s="228">
        <f t="shared" si="48"/>
        <v>0</v>
      </c>
      <c r="G283" s="229">
        <f t="shared" si="50"/>
        <v>0</v>
      </c>
      <c r="H283" s="227">
        <f t="shared" si="56"/>
        <v>-43737.455931874014</v>
      </c>
      <c r="I283" s="228">
        <f t="shared" si="49"/>
        <v>43737.455931874014</v>
      </c>
      <c r="J283" s="229">
        <f t="shared" si="51"/>
        <v>0</v>
      </c>
      <c r="K283" s="227"/>
      <c r="L283" s="228">
        <f t="shared" si="52"/>
        <v>-31863.056228930564</v>
      </c>
      <c r="M283" s="229">
        <f t="shared" si="53"/>
        <v>621166.5988736013</v>
      </c>
      <c r="N283" s="227">
        <v>0</v>
      </c>
      <c r="O283" s="228">
        <f t="shared" si="54"/>
        <v>-728591.74637084419</v>
      </c>
      <c r="P283" s="229">
        <f t="shared" si="55"/>
        <v>-15151466.514281347</v>
      </c>
      <c r="Q283" s="233">
        <f t="shared" si="57"/>
        <v>-10829960.129388059</v>
      </c>
      <c r="R283" s="231"/>
    </row>
    <row r="284" spans="1:20" ht="12.75" customHeight="1">
      <c r="A284" s="256">
        <v>48029</v>
      </c>
      <c r="B284" s="255">
        <f t="shared" si="39"/>
        <v>0</v>
      </c>
      <c r="C284" s="225">
        <v>-44427.345380493476</v>
      </c>
      <c r="D284" s="226">
        <v>-716717.3466679008</v>
      </c>
      <c r="E284" s="227"/>
      <c r="F284" s="228">
        <f t="shared" si="48"/>
        <v>0</v>
      </c>
      <c r="G284" s="229">
        <f t="shared" si="50"/>
        <v>0</v>
      </c>
      <c r="H284" s="227">
        <f t="shared" si="56"/>
        <v>-44427.345380493476</v>
      </c>
      <c r="I284" s="228">
        <f t="shared" si="49"/>
        <v>44427.345380493476</v>
      </c>
      <c r="J284" s="229">
        <f t="shared" si="51"/>
        <v>0</v>
      </c>
      <c r="K284" s="227"/>
      <c r="L284" s="228">
        <f t="shared" si="52"/>
        <v>-31891.962596827718</v>
      </c>
      <c r="M284" s="229">
        <f t="shared" si="53"/>
        <v>589274.63627677353</v>
      </c>
      <c r="N284" s="227">
        <v>0</v>
      </c>
      <c r="O284" s="228">
        <f t="shared" si="54"/>
        <v>-729252.72945156647</v>
      </c>
      <c r="P284" s="229">
        <f t="shared" si="55"/>
        <v>-15880719.243732914</v>
      </c>
      <c r="Q284" s="233">
        <f t="shared" si="57"/>
        <v>-11547082.347293364</v>
      </c>
      <c r="R284" s="231"/>
    </row>
    <row r="285" spans="1:20" ht="12.75" customHeight="1">
      <c r="A285" s="256">
        <v>48060</v>
      </c>
      <c r="B285" s="255">
        <f t="shared" si="39"/>
        <v>0</v>
      </c>
      <c r="C285" s="225">
        <v>-48467.928629661554</v>
      </c>
      <c r="D285" s="226">
        <v>-716717.3466679008</v>
      </c>
      <c r="E285" s="227"/>
      <c r="F285" s="228">
        <f>-MIN(ABS(D285),ABS(G284))</f>
        <v>0</v>
      </c>
      <c r="G285" s="229">
        <f>G284+E285+F285</f>
        <v>0</v>
      </c>
      <c r="H285" s="227">
        <f>C285</f>
        <v>-48467.928629661554</v>
      </c>
      <c r="I285" s="228">
        <f>-J284-H285</f>
        <v>48467.928629661554</v>
      </c>
      <c r="J285" s="229">
        <f>J284+H285+I285</f>
        <v>0</v>
      </c>
      <c r="K285" s="227"/>
      <c r="L285" s="228">
        <f>IF((F285+I285)&gt;D285,(D285-F285-I285)*$M$1,0)</f>
        <v>-32061.263034967862</v>
      </c>
      <c r="M285" s="229">
        <f>M284+K285+L285</f>
        <v>557213.3732418057</v>
      </c>
      <c r="N285" s="227">
        <v>0</v>
      </c>
      <c r="O285" s="228">
        <f t="shared" si="54"/>
        <v>-733124.01226259442</v>
      </c>
      <c r="P285" s="229">
        <f t="shared" si="55"/>
        <v>-16613843.255995508</v>
      </c>
      <c r="Q285" s="233">
        <f t="shared" si="57"/>
        <v>-12266335.393113837</v>
      </c>
      <c r="R285" s="231"/>
    </row>
    <row r="286" spans="1:20" ht="12.75" customHeight="1">
      <c r="A286" s="256">
        <v>48091</v>
      </c>
      <c r="B286" s="255">
        <f t="shared" si="39"/>
        <v>0</v>
      </c>
      <c r="C286" s="225">
        <v>0</v>
      </c>
      <c r="D286" s="226">
        <v>-476931</v>
      </c>
      <c r="E286" s="227"/>
      <c r="F286" s="228">
        <f>-MIN(ABS(D286),ABS(G285))</f>
        <v>0</v>
      </c>
      <c r="G286" s="229">
        <f>G285+E286+F286</f>
        <v>0</v>
      </c>
      <c r="H286" s="227">
        <f>C286</f>
        <v>0</v>
      </c>
      <c r="I286" s="228">
        <f>-J285-H286</f>
        <v>0</v>
      </c>
      <c r="J286" s="229">
        <f>J285+H286+I286</f>
        <v>0</v>
      </c>
      <c r="K286" s="227"/>
      <c r="L286" s="228">
        <f>-M285</f>
        <v>-557213.3732418057</v>
      </c>
      <c r="M286" s="229">
        <f>M285+K286+L286</f>
        <v>0</v>
      </c>
      <c r="N286" s="227">
        <v>0</v>
      </c>
      <c r="O286" s="228">
        <f>-P285</f>
        <v>16613843.255995508</v>
      </c>
      <c r="P286" s="229">
        <f t="shared" si="55"/>
        <v>0</v>
      </c>
      <c r="Q286" s="233">
        <f t="shared" si="57"/>
        <v>-12264886.662905628</v>
      </c>
      <c r="R286" s="231"/>
    </row>
    <row r="287" spans="1:20" ht="12.75" customHeight="1">
      <c r="A287" s="256">
        <v>48121</v>
      </c>
      <c r="B287" s="255">
        <f t="shared" si="39"/>
        <v>0</v>
      </c>
      <c r="C287" s="225">
        <v>0</v>
      </c>
      <c r="D287" s="226">
        <v>0</v>
      </c>
      <c r="E287" s="227"/>
      <c r="F287" s="228">
        <f>-MIN(ABS(D287),ABS(G286))</f>
        <v>0</v>
      </c>
      <c r="G287" s="229">
        <f>G286+E287+F287</f>
        <v>0</v>
      </c>
      <c r="H287" s="227">
        <f>C287</f>
        <v>0</v>
      </c>
      <c r="I287" s="228">
        <f>-J286-H287</f>
        <v>0</v>
      </c>
      <c r="J287" s="229">
        <f>J286+H287+I287</f>
        <v>0</v>
      </c>
      <c r="K287" s="227"/>
      <c r="L287" s="228">
        <f>IF((F287+I287)&gt;D287,(D287-F287-I287)*$M$1,0)</f>
        <v>0</v>
      </c>
      <c r="M287" s="229">
        <f>M286+K287+L287</f>
        <v>0</v>
      </c>
      <c r="N287" s="227">
        <v>0</v>
      </c>
      <c r="O287" s="228">
        <f t="shared" si="54"/>
        <v>0</v>
      </c>
      <c r="P287" s="229">
        <f t="shared" si="55"/>
        <v>0</v>
      </c>
      <c r="Q287" s="233">
        <f t="shared" si="57"/>
        <v>-11512048.925263135</v>
      </c>
      <c r="R287" s="231"/>
    </row>
    <row r="288" spans="1:20" ht="12.75" customHeight="1">
      <c r="A288" s="257">
        <v>48152</v>
      </c>
      <c r="B288" s="255">
        <f t="shared" si="39"/>
        <v>0</v>
      </c>
      <c r="C288" s="225">
        <v>0</v>
      </c>
      <c r="D288" s="226">
        <v>0</v>
      </c>
      <c r="E288" s="227"/>
      <c r="F288" s="228">
        <f>-MIN(ABS(D288),ABS(G287))</f>
        <v>0</v>
      </c>
      <c r="G288" s="229">
        <f>G287+E288+F288</f>
        <v>0</v>
      </c>
      <c r="H288" s="227">
        <f>C288</f>
        <v>0</v>
      </c>
      <c r="I288" s="228">
        <f>-J287-H288</f>
        <v>0</v>
      </c>
      <c r="J288" s="229">
        <f>J287+H288+I288</f>
        <v>0</v>
      </c>
      <c r="K288" s="227"/>
      <c r="L288" s="228">
        <f>IF((F288+I288)&gt;D288,(D288-F288-I288)*$M$1,0)</f>
        <v>0</v>
      </c>
      <c r="M288" s="229">
        <f>M287+K288+L288</f>
        <v>0</v>
      </c>
      <c r="N288" s="227">
        <v>0</v>
      </c>
      <c r="O288" s="228">
        <f t="shared" si="54"/>
        <v>0</v>
      </c>
      <c r="P288" s="229">
        <f t="shared" si="55"/>
        <v>0</v>
      </c>
      <c r="Q288" s="233">
        <f t="shared" si="57"/>
        <v>-10699883.942293121</v>
      </c>
      <c r="R288" s="231"/>
    </row>
    <row r="289" spans="1:20" ht="12.75" customHeight="1">
      <c r="A289" s="256">
        <v>48182</v>
      </c>
      <c r="B289" s="255">
        <f t="shared" si="39"/>
        <v>0</v>
      </c>
      <c r="C289" s="225">
        <v>0</v>
      </c>
      <c r="D289" s="226">
        <v>0</v>
      </c>
      <c r="E289" s="227"/>
      <c r="F289" s="228">
        <f>-MIN(ABS(D289),ABS(G288))</f>
        <v>0</v>
      </c>
      <c r="G289" s="229">
        <f>G288+E289+F289</f>
        <v>0</v>
      </c>
      <c r="H289" s="227">
        <f>C289</f>
        <v>0</v>
      </c>
      <c r="I289" s="228">
        <f>-J288-H289</f>
        <v>0</v>
      </c>
      <c r="J289" s="229">
        <f>J288+H289+I289</f>
        <v>0</v>
      </c>
      <c r="K289" s="227"/>
      <c r="L289" s="228">
        <f>IF((F289+I289)&gt;D289,(D289-F289-I289)*$M$1,0)</f>
        <v>0</v>
      </c>
      <c r="M289" s="229">
        <f>M288+K289+L289</f>
        <v>0</v>
      </c>
      <c r="N289" s="227">
        <v>0</v>
      </c>
      <c r="O289" s="228">
        <f t="shared" si="54"/>
        <v>0</v>
      </c>
      <c r="P289" s="229">
        <f t="shared" si="55"/>
        <v>0</v>
      </c>
      <c r="Q289" s="233">
        <f t="shared" si="57"/>
        <v>-9828215.8686152119</v>
      </c>
      <c r="R289" s="231"/>
    </row>
    <row r="290" spans="1:20" ht="12.75" customHeight="1">
      <c r="A290" s="256">
        <v>48213</v>
      </c>
      <c r="B290" s="255">
        <f t="shared" si="39"/>
        <v>0</v>
      </c>
      <c r="C290" s="225"/>
      <c r="D290" s="226"/>
      <c r="E290" s="227"/>
      <c r="F290" s="228"/>
      <c r="G290" s="229"/>
      <c r="H290" s="227"/>
      <c r="I290" s="228"/>
      <c r="J290" s="229"/>
      <c r="K290" s="227"/>
      <c r="L290" s="228"/>
      <c r="M290" s="229"/>
      <c r="N290" s="227"/>
      <c r="O290" s="228">
        <f t="shared" si="54"/>
        <v>0</v>
      </c>
      <c r="P290" s="229">
        <f t="shared" si="55"/>
        <v>0</v>
      </c>
      <c r="Q290" s="233">
        <f t="shared" si="57"/>
        <v>-8896871.3838626556</v>
      </c>
      <c r="R290" s="231"/>
      <c r="S290" s="231">
        <f>SUM('LSR Carrying Charge'!H281:H292)</f>
        <v>687420</v>
      </c>
      <c r="T290" s="231">
        <f>SUM(R290:S290)</f>
        <v>687420</v>
      </c>
    </row>
    <row r="291" spans="1:20" ht="12.75" customHeight="1">
      <c r="A291" s="256">
        <v>48244</v>
      </c>
      <c r="B291" s="255">
        <f t="shared" si="39"/>
        <v>0</v>
      </c>
      <c r="C291" s="225"/>
      <c r="D291" s="226"/>
      <c r="E291" s="227"/>
      <c r="F291" s="228"/>
      <c r="G291" s="229"/>
      <c r="H291" s="227"/>
      <c r="I291" s="228"/>
      <c r="J291" s="229"/>
      <c r="K291" s="227"/>
      <c r="L291" s="228"/>
      <c r="M291" s="229"/>
      <c r="N291" s="227">
        <v>0</v>
      </c>
      <c r="O291" s="228">
        <f t="shared" si="54"/>
        <v>0</v>
      </c>
      <c r="P291" s="229">
        <f t="shared" si="55"/>
        <v>0</v>
      </c>
      <c r="Q291" s="233">
        <f t="shared" si="57"/>
        <v>-7905627.5760787232</v>
      </c>
      <c r="R291" s="231"/>
    </row>
    <row r="292" spans="1:20" ht="12.75" customHeight="1">
      <c r="A292" s="256">
        <v>48273</v>
      </c>
      <c r="B292" s="255">
        <f t="shared" si="39"/>
        <v>0</v>
      </c>
      <c r="C292" s="225"/>
      <c r="D292" s="226"/>
      <c r="E292" s="227"/>
      <c r="F292" s="228"/>
      <c r="G292" s="229"/>
      <c r="H292" s="227"/>
      <c r="I292" s="228"/>
      <c r="J292" s="229"/>
      <c r="K292" s="227"/>
      <c r="L292" s="228"/>
      <c r="M292" s="229"/>
      <c r="N292" s="227">
        <v>0</v>
      </c>
      <c r="O292" s="228">
        <f t="shared" si="54"/>
        <v>0</v>
      </c>
      <c r="P292" s="229">
        <f t="shared" si="55"/>
        <v>0</v>
      </c>
      <c r="Q292" s="233">
        <f t="shared" si="57"/>
        <v>-6854442.8758521946</v>
      </c>
      <c r="R292" s="231"/>
    </row>
    <row r="293" spans="1:20" ht="12.75" customHeight="1">
      <c r="A293" s="256">
        <v>48304</v>
      </c>
      <c r="B293" s="255">
        <f t="shared" si="39"/>
        <v>0</v>
      </c>
      <c r="C293" s="225"/>
      <c r="D293" s="226"/>
      <c r="E293" s="227"/>
      <c r="F293" s="228"/>
      <c r="G293" s="229"/>
      <c r="H293" s="227"/>
      <c r="I293" s="228"/>
      <c r="J293" s="229"/>
      <c r="K293" s="227"/>
      <c r="L293" s="228"/>
      <c r="M293" s="229"/>
      <c r="N293" s="227">
        <v>0</v>
      </c>
      <c r="O293" s="228">
        <f t="shared" si="54"/>
        <v>0</v>
      </c>
      <c r="P293" s="229">
        <f t="shared" si="55"/>
        <v>0</v>
      </c>
      <c r="Q293" s="233">
        <f t="shared" si="57"/>
        <v>-5743143.9628163241</v>
      </c>
      <c r="R293" s="231"/>
    </row>
    <row r="294" spans="1:20" ht="12.75" customHeight="1">
      <c r="A294" s="256">
        <v>48334</v>
      </c>
      <c r="B294" s="255">
        <f t="shared" si="39"/>
        <v>0</v>
      </c>
      <c r="C294" s="225"/>
      <c r="D294" s="226"/>
      <c r="E294" s="227"/>
      <c r="F294" s="228"/>
      <c r="G294" s="229"/>
      <c r="H294" s="227"/>
      <c r="I294" s="228"/>
      <c r="J294" s="229"/>
      <c r="K294" s="227"/>
      <c r="L294" s="228"/>
      <c r="M294" s="229"/>
      <c r="N294" s="227">
        <v>0</v>
      </c>
      <c r="O294" s="228">
        <f t="shared" si="54"/>
        <v>0</v>
      </c>
      <c r="P294" s="229">
        <f t="shared" si="55"/>
        <v>0</v>
      </c>
      <c r="Q294" s="233">
        <f t="shared" si="57"/>
        <v>-4571455.5331637524</v>
      </c>
      <c r="R294" s="231"/>
    </row>
    <row r="295" spans="1:20" ht="12.75" customHeight="1">
      <c r="A295" s="256">
        <v>48365</v>
      </c>
      <c r="B295" s="255">
        <f t="shared" si="39"/>
        <v>0</v>
      </c>
      <c r="C295" s="225"/>
      <c r="D295" s="226"/>
      <c r="E295" s="227"/>
      <c r="F295" s="228"/>
      <c r="G295" s="229"/>
      <c r="H295" s="227"/>
      <c r="I295" s="228"/>
      <c r="J295" s="229"/>
      <c r="K295" s="227"/>
      <c r="L295" s="228"/>
      <c r="M295" s="229"/>
      <c r="N295" s="227">
        <v>0</v>
      </c>
      <c r="O295" s="228">
        <f t="shared" si="54"/>
        <v>0</v>
      </c>
      <c r="P295" s="229">
        <f t="shared" si="55"/>
        <v>0</v>
      </c>
      <c r="Q295" s="233">
        <f t="shared" si="57"/>
        <v>-3339191.3130724244</v>
      </c>
      <c r="R295" s="231"/>
    </row>
    <row r="296" spans="1:20" ht="12.75" customHeight="1">
      <c r="A296" s="256">
        <v>48395</v>
      </c>
      <c r="B296" s="255">
        <f t="shared" si="39"/>
        <v>0</v>
      </c>
      <c r="C296" s="225"/>
      <c r="D296" s="226"/>
      <c r="E296" s="227"/>
      <c r="F296" s="228"/>
      <c r="G296" s="229"/>
      <c r="H296" s="227"/>
      <c r="I296" s="228"/>
      <c r="J296" s="229"/>
      <c r="K296" s="227"/>
      <c r="L296" s="228"/>
      <c r="M296" s="229"/>
      <c r="N296" s="227"/>
      <c r="O296" s="228"/>
      <c r="P296" s="229"/>
      <c r="Q296" s="233">
        <f t="shared" si="57"/>
        <v>-2046183.5731551638</v>
      </c>
      <c r="R296" s="231"/>
    </row>
    <row r="297" spans="1:20" ht="12.75" customHeight="1">
      <c r="A297" s="256">
        <v>48426</v>
      </c>
      <c r="B297" s="255">
        <f t="shared" si="39"/>
        <v>0</v>
      </c>
      <c r="C297" s="225"/>
      <c r="D297" s="226"/>
      <c r="E297" s="227"/>
      <c r="F297" s="228"/>
      <c r="G297" s="229"/>
      <c r="H297" s="227"/>
      <c r="I297" s="228"/>
      <c r="J297" s="229"/>
      <c r="K297" s="227"/>
      <c r="L297" s="228"/>
      <c r="M297" s="229"/>
      <c r="N297" s="227"/>
      <c r="O297" s="228"/>
      <c r="P297" s="229"/>
      <c r="Q297" s="233">
        <f t="shared" si="57"/>
        <v>-692243.46899981285</v>
      </c>
      <c r="R297" s="231"/>
    </row>
    <row r="298" spans="1:20" ht="12.75" customHeight="1">
      <c r="A298" s="256">
        <v>48457</v>
      </c>
      <c r="B298" s="258">
        <f t="shared" si="39"/>
        <v>0</v>
      </c>
      <c r="C298" s="259"/>
      <c r="D298" s="260"/>
      <c r="E298" s="261"/>
      <c r="F298" s="262"/>
      <c r="G298" s="263"/>
      <c r="H298" s="261"/>
      <c r="I298" s="262"/>
      <c r="J298" s="263"/>
      <c r="K298" s="261"/>
      <c r="L298" s="262"/>
      <c r="M298" s="263"/>
      <c r="N298" s="261"/>
      <c r="O298" s="262"/>
      <c r="P298" s="263"/>
      <c r="Q298" s="264">
        <f t="shared" si="57"/>
        <v>0</v>
      </c>
      <c r="R298" s="231"/>
    </row>
    <row r="299" spans="1:20" ht="12.75" customHeight="1">
      <c r="A299" s="256">
        <v>48487</v>
      </c>
      <c r="C299" s="265">
        <f>SUM(C8:C298)</f>
        <v>38939395.161770344</v>
      </c>
      <c r="D299" s="265">
        <f>SUM(D8:D298)</f>
        <v>-132740949.07053868</v>
      </c>
      <c r="E299" s="265">
        <f>SUM(E8:E298)</f>
        <v>1171319.3303789822</v>
      </c>
      <c r="F299" s="265">
        <f>SUM(F8:F298)</f>
        <v>-1171319.3303789822</v>
      </c>
      <c r="G299" s="266"/>
      <c r="H299" s="265">
        <f>SUM(H8:H298)</f>
        <v>33105185.660094779</v>
      </c>
      <c r="I299" s="265">
        <f>SUM(I8:I298)</f>
        <v>-33105185.660094779</v>
      </c>
      <c r="J299" s="266"/>
      <c r="K299" s="265">
        <f>SUM(K8:K298)</f>
        <v>4662890.171296522</v>
      </c>
      <c r="L299" s="265">
        <f>SUM(L8:L298)</f>
        <v>-4662890.1712965267</v>
      </c>
      <c r="M299" s="266"/>
      <c r="N299" s="265">
        <f>SUM(N8:N298)</f>
        <v>77273856.370000005</v>
      </c>
      <c r="O299" s="265">
        <f>SUM(O8:O298)</f>
        <v>-77273856.37000002</v>
      </c>
      <c r="P299" s="266"/>
      <c r="Q299" s="266"/>
      <c r="R299" s="266"/>
    </row>
    <row r="300" spans="1:20">
      <c r="A300" s="256">
        <v>48518</v>
      </c>
      <c r="C300" s="266"/>
      <c r="D300" s="266"/>
      <c r="E300" s="266"/>
      <c r="F300" s="266"/>
      <c r="G300" s="266"/>
      <c r="H300" s="266"/>
      <c r="I300" s="266"/>
      <c r="J300" s="266"/>
      <c r="K300" s="266"/>
      <c r="L300" s="266"/>
      <c r="M300" s="266"/>
      <c r="N300" s="266"/>
      <c r="O300" s="266"/>
      <c r="P300" s="266"/>
      <c r="Q300" s="266"/>
      <c r="R300" s="266"/>
    </row>
    <row r="301" spans="1:20">
      <c r="A301" s="256">
        <v>48548</v>
      </c>
      <c r="C301" s="266"/>
      <c r="D301" s="266"/>
      <c r="E301" s="266"/>
      <c r="F301" s="266"/>
      <c r="G301" s="266"/>
      <c r="H301" s="266"/>
      <c r="I301" s="266"/>
      <c r="J301" s="266"/>
      <c r="K301" s="266"/>
      <c r="L301" s="266"/>
      <c r="M301" s="266"/>
      <c r="N301" s="266"/>
      <c r="O301" s="266"/>
      <c r="P301" s="266"/>
      <c r="Q301" s="266"/>
      <c r="R301" s="266"/>
    </row>
    <row r="302" spans="1:20">
      <c r="A302" s="256">
        <v>48579</v>
      </c>
      <c r="C302" s="266"/>
      <c r="D302" s="266"/>
      <c r="E302" s="266"/>
      <c r="F302" s="266"/>
      <c r="G302" s="266"/>
      <c r="H302" s="266"/>
      <c r="I302" s="266"/>
      <c r="J302" s="266"/>
      <c r="K302" s="266"/>
      <c r="L302" s="266"/>
      <c r="M302" s="266"/>
      <c r="N302" s="266"/>
      <c r="O302" s="266"/>
      <c r="P302" s="266"/>
      <c r="Q302" s="266"/>
      <c r="R302" s="266"/>
      <c r="S302" s="231">
        <f>SUM('LSR Carrying Charge'!H293:H304)</f>
        <v>687420</v>
      </c>
      <c r="T302" s="231">
        <f>SUM(R302:S302)</f>
        <v>687420</v>
      </c>
    </row>
    <row r="303" spans="1:20">
      <c r="A303" s="256">
        <v>48610</v>
      </c>
      <c r="C303" s="266"/>
      <c r="D303" s="266"/>
      <c r="E303" s="266"/>
      <c r="F303" s="266"/>
      <c r="G303" s="266"/>
      <c r="H303" s="266"/>
      <c r="I303" s="266"/>
      <c r="J303" s="266"/>
      <c r="K303" s="266"/>
      <c r="L303" s="266"/>
      <c r="M303" s="266"/>
      <c r="N303" s="266"/>
      <c r="O303" s="266"/>
      <c r="P303" s="266"/>
      <c r="Q303" s="266"/>
      <c r="R303" s="266"/>
    </row>
    <row r="304" spans="1:20">
      <c r="A304" s="256">
        <v>48638</v>
      </c>
      <c r="C304" s="266"/>
      <c r="D304" s="266"/>
      <c r="E304" s="266"/>
      <c r="F304" s="266"/>
      <c r="G304" s="266"/>
      <c r="H304" s="266"/>
      <c r="I304" s="266"/>
      <c r="J304" s="266"/>
      <c r="K304" s="266"/>
      <c r="L304" s="266"/>
      <c r="M304" s="266"/>
      <c r="N304" s="266"/>
      <c r="O304" s="266"/>
      <c r="P304" s="266"/>
      <c r="Q304" s="266"/>
      <c r="R304" s="266"/>
    </row>
    <row r="305" spans="1:20">
      <c r="A305" s="256">
        <v>48669</v>
      </c>
      <c r="C305" s="266"/>
      <c r="D305" s="266"/>
      <c r="E305" s="266"/>
      <c r="F305" s="266"/>
      <c r="G305" s="266"/>
      <c r="H305" s="266"/>
      <c r="I305" s="266"/>
      <c r="J305" s="266"/>
      <c r="K305" s="266"/>
      <c r="L305" s="266"/>
      <c r="M305" s="266"/>
      <c r="N305" s="266"/>
      <c r="O305" s="266"/>
      <c r="P305" s="266"/>
      <c r="Q305" s="266"/>
      <c r="R305" s="266"/>
    </row>
    <row r="306" spans="1:20">
      <c r="A306" s="256">
        <v>48699</v>
      </c>
      <c r="C306" s="266"/>
      <c r="D306" s="266"/>
      <c r="E306" s="266"/>
      <c r="F306" s="266"/>
      <c r="G306" s="266"/>
      <c r="H306" s="266"/>
      <c r="I306" s="266"/>
      <c r="J306" s="266"/>
      <c r="K306" s="266"/>
      <c r="L306" s="266"/>
      <c r="M306" s="266"/>
      <c r="N306" s="266"/>
      <c r="O306" s="266"/>
      <c r="P306" s="266"/>
      <c r="Q306" s="266"/>
      <c r="R306" s="266"/>
    </row>
    <row r="307" spans="1:20">
      <c r="A307" s="256">
        <v>48730</v>
      </c>
      <c r="C307" s="266"/>
      <c r="D307" s="266"/>
      <c r="E307" s="266"/>
      <c r="F307" s="266"/>
      <c r="G307" s="266"/>
      <c r="H307" s="266"/>
      <c r="I307" s="266"/>
      <c r="J307" s="266"/>
      <c r="K307" s="266"/>
      <c r="L307" s="266"/>
      <c r="M307" s="266"/>
      <c r="N307" s="266"/>
      <c r="O307" s="266"/>
      <c r="P307" s="266"/>
      <c r="Q307" s="266"/>
      <c r="R307" s="266"/>
    </row>
    <row r="308" spans="1:20">
      <c r="A308" s="256">
        <v>48760</v>
      </c>
      <c r="C308" s="266"/>
      <c r="D308" s="266"/>
      <c r="E308" s="266"/>
      <c r="F308" s="266"/>
      <c r="G308" s="266"/>
      <c r="H308" s="266"/>
      <c r="I308" s="266"/>
      <c r="J308" s="266"/>
      <c r="K308" s="266"/>
      <c r="L308" s="266"/>
      <c r="M308" s="266"/>
      <c r="N308" s="266"/>
      <c r="O308" s="266"/>
      <c r="P308" s="266"/>
      <c r="Q308" s="266"/>
      <c r="R308" s="266"/>
    </row>
    <row r="309" spans="1:20">
      <c r="A309" s="256">
        <v>48791</v>
      </c>
      <c r="C309" s="266"/>
      <c r="D309" s="266"/>
      <c r="E309" s="266"/>
      <c r="F309" s="266"/>
      <c r="G309" s="266"/>
      <c r="H309" s="266"/>
      <c r="I309" s="266"/>
      <c r="J309" s="266"/>
      <c r="K309" s="266"/>
      <c r="L309" s="266"/>
      <c r="M309" s="266"/>
      <c r="N309" s="266"/>
      <c r="O309" s="266"/>
      <c r="P309" s="266"/>
      <c r="Q309" s="266"/>
      <c r="R309" s="266"/>
    </row>
    <row r="310" spans="1:20">
      <c r="A310" s="256">
        <v>48822</v>
      </c>
      <c r="C310" s="266"/>
      <c r="D310" s="266"/>
      <c r="E310" s="266"/>
      <c r="F310" s="266"/>
      <c r="G310" s="266"/>
      <c r="H310" s="266"/>
      <c r="I310" s="266"/>
      <c r="J310" s="266"/>
      <c r="K310" s="266"/>
      <c r="L310" s="266"/>
      <c r="M310" s="266"/>
      <c r="N310" s="266"/>
      <c r="O310" s="266"/>
      <c r="P310" s="266"/>
      <c r="Q310" s="266"/>
      <c r="R310" s="266"/>
    </row>
    <row r="311" spans="1:20">
      <c r="A311" s="256">
        <v>48852</v>
      </c>
      <c r="C311" s="266"/>
      <c r="D311" s="266"/>
      <c r="E311" s="266"/>
      <c r="F311" s="266"/>
      <c r="G311" s="266"/>
      <c r="H311" s="266"/>
      <c r="I311" s="266"/>
      <c r="J311" s="266"/>
      <c r="K311" s="266"/>
      <c r="L311" s="266"/>
      <c r="M311" s="266"/>
      <c r="N311" s="266"/>
      <c r="O311" s="266"/>
      <c r="P311" s="266"/>
      <c r="Q311" s="266"/>
      <c r="R311" s="266"/>
    </row>
    <row r="312" spans="1:20">
      <c r="A312" s="256">
        <v>48883</v>
      </c>
      <c r="C312" s="266"/>
      <c r="D312" s="266"/>
      <c r="E312" s="266"/>
      <c r="F312" s="266"/>
      <c r="G312" s="266"/>
      <c r="H312" s="266"/>
      <c r="I312" s="266"/>
      <c r="J312" s="266"/>
      <c r="K312" s="266"/>
      <c r="L312" s="266"/>
      <c r="M312" s="266"/>
      <c r="N312" s="266"/>
      <c r="O312" s="266"/>
      <c r="P312" s="266"/>
      <c r="Q312" s="266"/>
      <c r="R312" s="266"/>
    </row>
    <row r="313" spans="1:20">
      <c r="A313" s="256">
        <v>48913</v>
      </c>
      <c r="C313" s="266"/>
      <c r="D313" s="266"/>
      <c r="E313" s="266"/>
      <c r="F313" s="266"/>
      <c r="G313" s="266"/>
      <c r="H313" s="266"/>
      <c r="I313" s="266"/>
      <c r="J313" s="266"/>
      <c r="K313" s="266"/>
      <c r="L313" s="266"/>
      <c r="M313" s="266"/>
      <c r="N313" s="266"/>
      <c r="O313" s="266"/>
      <c r="P313" s="266"/>
      <c r="Q313" s="266"/>
      <c r="R313" s="266"/>
    </row>
    <row r="314" spans="1:20">
      <c r="A314" s="256">
        <v>48944</v>
      </c>
      <c r="C314" s="266"/>
      <c r="D314" s="266"/>
      <c r="E314" s="266"/>
      <c r="F314" s="266"/>
      <c r="G314" s="266"/>
      <c r="H314" s="266"/>
      <c r="I314" s="266"/>
      <c r="J314" s="266"/>
      <c r="K314" s="266"/>
      <c r="L314" s="266"/>
      <c r="M314" s="266"/>
      <c r="N314" s="266"/>
      <c r="O314" s="266"/>
      <c r="P314" s="266"/>
      <c r="Q314" s="266"/>
      <c r="R314" s="266"/>
      <c r="S314" s="231">
        <f>SUM('LSR Carrying Charge'!H305:H316)</f>
        <v>687420</v>
      </c>
      <c r="T314" s="231">
        <f>SUM(R314:S314)</f>
        <v>687420</v>
      </c>
    </row>
    <row r="315" spans="1:20">
      <c r="A315" s="256">
        <v>48975</v>
      </c>
      <c r="C315" s="266"/>
      <c r="D315" s="266"/>
      <c r="E315" s="266"/>
      <c r="F315" s="266"/>
      <c r="G315" s="266"/>
      <c r="H315" s="266"/>
      <c r="I315" s="266"/>
      <c r="J315" s="266"/>
      <c r="K315" s="266"/>
      <c r="L315" s="266"/>
      <c r="M315" s="266"/>
      <c r="N315" s="266"/>
      <c r="O315" s="266"/>
      <c r="P315" s="266"/>
      <c r="Q315" s="266"/>
      <c r="R315" s="266"/>
    </row>
    <row r="316" spans="1:20">
      <c r="A316" s="256">
        <v>49003</v>
      </c>
      <c r="C316" s="266"/>
      <c r="D316" s="266"/>
      <c r="E316" s="266"/>
      <c r="F316" s="266"/>
      <c r="G316" s="266"/>
      <c r="H316" s="266"/>
      <c r="I316" s="266"/>
      <c r="J316" s="266"/>
      <c r="K316" s="266"/>
      <c r="L316" s="266"/>
      <c r="M316" s="266"/>
      <c r="N316" s="266"/>
      <c r="O316" s="266"/>
      <c r="P316" s="266"/>
      <c r="Q316" s="266"/>
      <c r="R316" s="266"/>
    </row>
    <row r="317" spans="1:20">
      <c r="A317" s="256">
        <v>49034</v>
      </c>
      <c r="C317" s="266"/>
      <c r="D317" s="266"/>
      <c r="E317" s="266"/>
      <c r="F317" s="266"/>
      <c r="G317" s="266"/>
      <c r="H317" s="266"/>
      <c r="I317" s="266"/>
      <c r="J317" s="266"/>
      <c r="K317" s="266"/>
      <c r="L317" s="266"/>
      <c r="M317" s="266"/>
      <c r="N317" s="266"/>
      <c r="O317" s="266"/>
      <c r="P317" s="266"/>
      <c r="Q317" s="266"/>
      <c r="R317" s="266"/>
    </row>
    <row r="318" spans="1:20">
      <c r="A318" s="256">
        <v>49064</v>
      </c>
      <c r="C318" s="266"/>
      <c r="D318" s="266"/>
      <c r="E318" s="266"/>
      <c r="F318" s="266"/>
      <c r="G318" s="266"/>
      <c r="H318" s="266"/>
      <c r="I318" s="266"/>
      <c r="J318" s="266"/>
      <c r="K318" s="266"/>
      <c r="L318" s="266"/>
      <c r="M318" s="266"/>
      <c r="N318" s="266"/>
      <c r="O318" s="266"/>
      <c r="P318" s="266"/>
      <c r="Q318" s="266"/>
      <c r="R318" s="266"/>
    </row>
    <row r="319" spans="1:20">
      <c r="A319" s="256">
        <v>49095</v>
      </c>
      <c r="C319" s="266"/>
      <c r="D319" s="266"/>
      <c r="E319" s="266"/>
      <c r="F319" s="266"/>
      <c r="G319" s="266"/>
      <c r="H319" s="266"/>
      <c r="I319" s="266"/>
      <c r="J319" s="266"/>
      <c r="K319" s="266"/>
      <c r="L319" s="266"/>
      <c r="M319" s="266"/>
      <c r="N319" s="266"/>
      <c r="O319" s="266"/>
      <c r="P319" s="266"/>
      <c r="Q319" s="266"/>
      <c r="R319" s="266"/>
    </row>
    <row r="320" spans="1:20">
      <c r="A320" s="256">
        <v>49125</v>
      </c>
      <c r="C320" s="266"/>
      <c r="D320" s="266"/>
      <c r="E320" s="266"/>
      <c r="F320" s="266"/>
      <c r="G320" s="266"/>
      <c r="H320" s="266"/>
      <c r="I320" s="266"/>
      <c r="J320" s="266"/>
      <c r="K320" s="266"/>
      <c r="L320" s="266"/>
      <c r="M320" s="266"/>
      <c r="N320" s="266"/>
      <c r="O320" s="266"/>
      <c r="P320" s="266"/>
      <c r="Q320" s="266"/>
      <c r="R320" s="266"/>
    </row>
    <row r="321" spans="1:20">
      <c r="A321" s="256">
        <v>49156</v>
      </c>
      <c r="C321" s="266"/>
      <c r="D321" s="266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6"/>
      <c r="R321" s="266"/>
    </row>
    <row r="322" spans="1:20">
      <c r="A322" s="256">
        <v>49187</v>
      </c>
      <c r="C322" s="266"/>
      <c r="D322" s="266"/>
      <c r="E322" s="266"/>
      <c r="F322" s="266"/>
      <c r="G322" s="266"/>
      <c r="H322" s="266"/>
      <c r="I322" s="266"/>
      <c r="J322" s="266"/>
      <c r="K322" s="266"/>
      <c r="L322" s="266"/>
      <c r="M322" s="266"/>
      <c r="N322" s="266"/>
      <c r="O322" s="266"/>
      <c r="P322" s="266"/>
      <c r="Q322" s="266"/>
      <c r="R322" s="266"/>
    </row>
    <row r="323" spans="1:20">
      <c r="A323" s="256">
        <v>49217</v>
      </c>
      <c r="C323" s="266"/>
      <c r="D323" s="266"/>
      <c r="E323" s="266"/>
      <c r="F323" s="266"/>
      <c r="G323" s="266"/>
      <c r="H323" s="266"/>
      <c r="I323" s="266"/>
      <c r="J323" s="266"/>
      <c r="K323" s="266"/>
      <c r="L323" s="266"/>
      <c r="M323" s="266"/>
      <c r="N323" s="266"/>
      <c r="O323" s="266"/>
      <c r="P323" s="266"/>
      <c r="Q323" s="266"/>
      <c r="R323" s="266"/>
    </row>
    <row r="324" spans="1:20">
      <c r="A324" s="256">
        <v>49248</v>
      </c>
      <c r="C324" s="266"/>
      <c r="D324" s="266"/>
      <c r="E324" s="266"/>
      <c r="F324" s="266"/>
      <c r="G324" s="266"/>
      <c r="H324" s="266"/>
      <c r="I324" s="266"/>
      <c r="J324" s="266"/>
      <c r="K324" s="266"/>
      <c r="L324" s="266"/>
      <c r="M324" s="266"/>
      <c r="N324" s="266"/>
      <c r="O324" s="266"/>
      <c r="P324" s="266"/>
      <c r="Q324" s="266"/>
      <c r="R324" s="266"/>
    </row>
    <row r="325" spans="1:20">
      <c r="A325" s="256">
        <v>49278</v>
      </c>
      <c r="C325" s="266"/>
      <c r="D325" s="266"/>
      <c r="E325" s="266"/>
      <c r="F325" s="266"/>
      <c r="G325" s="266"/>
      <c r="H325" s="266"/>
      <c r="I325" s="266"/>
      <c r="J325" s="266"/>
      <c r="K325" s="266"/>
      <c r="L325" s="266"/>
      <c r="M325" s="266"/>
      <c r="N325" s="266"/>
      <c r="O325" s="266"/>
      <c r="P325" s="266"/>
      <c r="Q325" s="266"/>
      <c r="R325" s="266"/>
    </row>
    <row r="326" spans="1:20">
      <c r="A326" s="256">
        <v>49309</v>
      </c>
      <c r="C326" s="266"/>
      <c r="D326" s="266"/>
      <c r="E326" s="266"/>
      <c r="F326" s="266"/>
      <c r="G326" s="266"/>
      <c r="H326" s="266"/>
      <c r="I326" s="266"/>
      <c r="J326" s="266"/>
      <c r="K326" s="266"/>
      <c r="L326" s="266"/>
      <c r="M326" s="266"/>
      <c r="N326" s="266"/>
      <c r="O326" s="266"/>
      <c r="P326" s="266"/>
      <c r="Q326" s="266"/>
      <c r="R326" s="266"/>
      <c r="S326" s="231">
        <f>SUM('LSR Carrying Charge'!H317:H328)</f>
        <v>687420</v>
      </c>
      <c r="T326" s="231">
        <f>SUM(R326:S326)</f>
        <v>687420</v>
      </c>
    </row>
    <row r="327" spans="1:20">
      <c r="A327" s="256">
        <v>49340</v>
      </c>
      <c r="C327" s="266"/>
      <c r="D327" s="266"/>
      <c r="E327" s="266"/>
      <c r="F327" s="266"/>
      <c r="G327" s="266"/>
      <c r="H327" s="266"/>
      <c r="I327" s="266"/>
      <c r="J327" s="266"/>
      <c r="K327" s="266"/>
      <c r="L327" s="266"/>
      <c r="M327" s="266"/>
      <c r="N327" s="266"/>
      <c r="O327" s="266"/>
      <c r="P327" s="266"/>
      <c r="Q327" s="266"/>
      <c r="R327" s="266"/>
    </row>
    <row r="328" spans="1:20">
      <c r="A328" s="256">
        <v>49368</v>
      </c>
      <c r="C328" s="266"/>
      <c r="D328" s="266"/>
      <c r="E328" s="266"/>
      <c r="F328" s="266"/>
      <c r="G328" s="266"/>
      <c r="H328" s="266"/>
      <c r="I328" s="266"/>
      <c r="J328" s="266"/>
      <c r="K328" s="266"/>
      <c r="L328" s="266"/>
      <c r="M328" s="266"/>
      <c r="N328" s="266"/>
      <c r="O328" s="266"/>
      <c r="P328" s="266"/>
      <c r="Q328" s="266"/>
      <c r="R328" s="266"/>
    </row>
    <row r="329" spans="1:20">
      <c r="A329" s="256">
        <v>49399</v>
      </c>
      <c r="C329" s="266"/>
      <c r="D329" s="266"/>
      <c r="E329" s="266"/>
      <c r="F329" s="266"/>
      <c r="G329" s="266"/>
      <c r="H329" s="266"/>
      <c r="I329" s="266"/>
      <c r="J329" s="266"/>
      <c r="K329" s="266"/>
      <c r="L329" s="266"/>
      <c r="M329" s="266"/>
      <c r="N329" s="266"/>
      <c r="O329" s="266"/>
      <c r="P329" s="266"/>
      <c r="Q329" s="266"/>
      <c r="R329" s="266"/>
    </row>
    <row r="330" spans="1:20">
      <c r="A330" s="256">
        <v>49429</v>
      </c>
      <c r="C330" s="266"/>
      <c r="D330" s="266"/>
      <c r="E330" s="266"/>
      <c r="F330" s="266"/>
      <c r="G330" s="266"/>
      <c r="H330" s="266"/>
      <c r="I330" s="266"/>
      <c r="J330" s="266"/>
      <c r="K330" s="266"/>
      <c r="L330" s="266"/>
      <c r="M330" s="266"/>
      <c r="N330" s="266"/>
      <c r="O330" s="266"/>
      <c r="P330" s="266"/>
      <c r="Q330" s="266"/>
      <c r="R330" s="266"/>
    </row>
    <row r="331" spans="1:20">
      <c r="A331" s="256">
        <v>49460</v>
      </c>
      <c r="C331" s="266"/>
      <c r="D331" s="266"/>
      <c r="E331" s="266"/>
      <c r="F331" s="266"/>
      <c r="G331" s="266"/>
      <c r="H331" s="266"/>
      <c r="I331" s="266"/>
      <c r="J331" s="266"/>
      <c r="K331" s="266"/>
      <c r="L331" s="266"/>
      <c r="M331" s="266"/>
      <c r="N331" s="266"/>
      <c r="O331" s="266"/>
      <c r="P331" s="266"/>
      <c r="Q331" s="266"/>
      <c r="R331" s="266"/>
    </row>
    <row r="332" spans="1:20">
      <c r="A332" s="256">
        <v>49490</v>
      </c>
      <c r="C332" s="266"/>
      <c r="D332" s="266"/>
      <c r="E332" s="266"/>
      <c r="F332" s="266"/>
      <c r="G332" s="266"/>
      <c r="H332" s="266"/>
      <c r="I332" s="266"/>
      <c r="J332" s="266"/>
      <c r="K332" s="266"/>
      <c r="L332" s="266"/>
      <c r="M332" s="266"/>
      <c r="N332" s="266"/>
      <c r="O332" s="266"/>
      <c r="P332" s="266"/>
      <c r="Q332" s="266"/>
      <c r="R332" s="266"/>
    </row>
    <row r="333" spans="1:20">
      <c r="A333" s="256">
        <v>49521</v>
      </c>
      <c r="C333" s="266"/>
      <c r="D333" s="266"/>
      <c r="E333" s="266"/>
      <c r="F333" s="266"/>
      <c r="G333" s="266"/>
      <c r="H333" s="266"/>
      <c r="I333" s="266"/>
      <c r="J333" s="266"/>
      <c r="K333" s="266"/>
      <c r="L333" s="266"/>
      <c r="M333" s="266"/>
      <c r="N333" s="266"/>
      <c r="O333" s="266"/>
      <c r="P333" s="266"/>
      <c r="Q333" s="266"/>
      <c r="R333" s="266"/>
    </row>
    <row r="334" spans="1:20">
      <c r="A334" s="256">
        <v>49552</v>
      </c>
      <c r="C334" s="266"/>
      <c r="D334" s="266"/>
      <c r="E334" s="266"/>
      <c r="F334" s="266"/>
      <c r="G334" s="266"/>
      <c r="H334" s="266"/>
      <c r="I334" s="266"/>
      <c r="J334" s="266"/>
      <c r="K334" s="266"/>
      <c r="L334" s="266"/>
      <c r="M334" s="266"/>
      <c r="N334" s="266"/>
      <c r="O334" s="266"/>
      <c r="P334" s="266"/>
      <c r="Q334" s="266"/>
      <c r="R334" s="266"/>
    </row>
    <row r="335" spans="1:20">
      <c r="A335" s="256">
        <v>49582</v>
      </c>
      <c r="C335" s="266"/>
      <c r="D335" s="266"/>
      <c r="E335" s="266"/>
      <c r="F335" s="266"/>
      <c r="G335" s="266"/>
      <c r="H335" s="266"/>
      <c r="I335" s="266"/>
      <c r="J335" s="266"/>
      <c r="K335" s="266"/>
      <c r="L335" s="266"/>
      <c r="M335" s="266"/>
      <c r="N335" s="266"/>
      <c r="O335" s="266"/>
      <c r="P335" s="266"/>
      <c r="Q335" s="266"/>
      <c r="R335" s="266"/>
    </row>
    <row r="336" spans="1:20">
      <c r="A336" s="256">
        <v>49613</v>
      </c>
      <c r="C336" s="266"/>
      <c r="D336" s="266"/>
      <c r="E336" s="266"/>
      <c r="F336" s="266"/>
      <c r="G336" s="266"/>
      <c r="H336" s="266"/>
      <c r="I336" s="266"/>
      <c r="J336" s="266"/>
      <c r="K336" s="266"/>
      <c r="L336" s="266"/>
      <c r="M336" s="266"/>
      <c r="N336" s="266"/>
      <c r="O336" s="266"/>
      <c r="P336" s="266"/>
      <c r="Q336" s="266"/>
      <c r="R336" s="266"/>
    </row>
    <row r="337" spans="1:20">
      <c r="A337" s="256">
        <v>49643</v>
      </c>
      <c r="C337" s="266"/>
      <c r="D337" s="266"/>
      <c r="E337" s="266"/>
      <c r="F337" s="266"/>
      <c r="G337" s="266"/>
      <c r="H337" s="266"/>
      <c r="I337" s="266"/>
      <c r="J337" s="266"/>
      <c r="K337" s="266"/>
      <c r="L337" s="266"/>
      <c r="M337" s="266"/>
      <c r="N337" s="266"/>
      <c r="O337" s="266"/>
      <c r="P337" s="266"/>
      <c r="Q337" s="266"/>
      <c r="R337" s="266"/>
    </row>
    <row r="338" spans="1:20">
      <c r="A338" s="256">
        <v>49674</v>
      </c>
      <c r="C338" s="266"/>
      <c r="D338" s="266"/>
      <c r="E338" s="266"/>
      <c r="F338" s="266"/>
      <c r="G338" s="266"/>
      <c r="H338" s="266"/>
      <c r="I338" s="266"/>
      <c r="J338" s="266"/>
      <c r="K338" s="266"/>
      <c r="L338" s="266"/>
      <c r="M338" s="266"/>
      <c r="N338" s="266"/>
      <c r="O338" s="266"/>
      <c r="P338" s="266"/>
      <c r="Q338" s="266"/>
      <c r="R338" s="266"/>
      <c r="S338" s="231">
        <f>SUM('LSR Carrying Charge'!H329:H340)</f>
        <v>687420</v>
      </c>
      <c r="T338" s="231">
        <f>SUM(R338:S338)</f>
        <v>687420</v>
      </c>
    </row>
    <row r="339" spans="1:20">
      <c r="A339" s="256">
        <v>49705</v>
      </c>
      <c r="C339" s="266"/>
      <c r="D339" s="266"/>
      <c r="E339" s="266"/>
      <c r="F339" s="266"/>
      <c r="G339" s="266"/>
      <c r="H339" s="266"/>
      <c r="I339" s="266"/>
      <c r="J339" s="266"/>
      <c r="K339" s="266"/>
      <c r="L339" s="266"/>
      <c r="M339" s="266"/>
      <c r="N339" s="266"/>
      <c r="O339" s="266"/>
      <c r="P339" s="266"/>
      <c r="Q339" s="266"/>
      <c r="R339" s="266"/>
    </row>
    <row r="340" spans="1:20">
      <c r="A340" s="256">
        <v>49734</v>
      </c>
      <c r="C340" s="266"/>
      <c r="D340" s="266"/>
      <c r="E340" s="266"/>
      <c r="F340" s="266"/>
      <c r="G340" s="266"/>
      <c r="H340" s="266"/>
      <c r="I340" s="266"/>
      <c r="J340" s="266"/>
      <c r="K340" s="266"/>
      <c r="L340" s="266"/>
      <c r="M340" s="266"/>
      <c r="N340" s="266"/>
      <c r="O340" s="266"/>
      <c r="P340" s="266"/>
      <c r="Q340" s="266"/>
      <c r="R340" s="266"/>
    </row>
    <row r="341" spans="1:20">
      <c r="A341" s="256">
        <v>49765</v>
      </c>
      <c r="C341" s="266"/>
      <c r="D341" s="266"/>
      <c r="E341" s="266"/>
      <c r="F341" s="266"/>
      <c r="G341" s="266"/>
      <c r="H341" s="266"/>
      <c r="I341" s="266"/>
      <c r="J341" s="266"/>
      <c r="K341" s="266"/>
      <c r="L341" s="266"/>
      <c r="M341" s="266"/>
      <c r="N341" s="266"/>
      <c r="O341" s="266"/>
      <c r="P341" s="266"/>
      <c r="Q341" s="266"/>
      <c r="R341" s="266"/>
    </row>
    <row r="342" spans="1:20">
      <c r="A342" s="256">
        <v>49795</v>
      </c>
      <c r="C342" s="266"/>
      <c r="D342" s="266"/>
      <c r="E342" s="266"/>
      <c r="F342" s="266"/>
      <c r="G342" s="266"/>
      <c r="H342" s="266"/>
      <c r="I342" s="266"/>
      <c r="J342" s="266"/>
      <c r="K342" s="266"/>
      <c r="L342" s="266"/>
      <c r="M342" s="266"/>
      <c r="N342" s="266"/>
      <c r="O342" s="266"/>
      <c r="P342" s="266"/>
      <c r="Q342" s="266"/>
      <c r="R342" s="266"/>
    </row>
    <row r="343" spans="1:20">
      <c r="A343" s="256">
        <v>49826</v>
      </c>
      <c r="C343" s="266"/>
      <c r="D343" s="266"/>
      <c r="E343" s="266"/>
      <c r="F343" s="266"/>
      <c r="G343" s="266"/>
      <c r="H343" s="266"/>
      <c r="I343" s="266"/>
      <c r="J343" s="266"/>
      <c r="K343" s="266"/>
      <c r="L343" s="266"/>
      <c r="M343" s="266"/>
      <c r="N343" s="266"/>
      <c r="O343" s="266"/>
      <c r="P343" s="266"/>
      <c r="Q343" s="266"/>
      <c r="R343" s="266"/>
    </row>
    <row r="344" spans="1:20">
      <c r="A344" s="256">
        <v>49856</v>
      </c>
    </row>
    <row r="345" spans="1:20">
      <c r="A345" s="256">
        <v>49887</v>
      </c>
    </row>
    <row r="346" spans="1:20">
      <c r="A346" s="256">
        <v>49918</v>
      </c>
    </row>
    <row r="347" spans="1:20">
      <c r="A347" s="256">
        <v>49948</v>
      </c>
    </row>
    <row r="348" spans="1:20">
      <c r="A348" s="256">
        <v>49979</v>
      </c>
    </row>
    <row r="349" spans="1:20">
      <c r="A349" s="256">
        <v>50009</v>
      </c>
    </row>
    <row r="350" spans="1:20">
      <c r="A350" s="256">
        <v>50040</v>
      </c>
      <c r="S350" s="231">
        <f>SUM('LSR Carrying Charge'!H341:H352)</f>
        <v>687420</v>
      </c>
      <c r="T350" s="231">
        <f>SUM(R350:S350)</f>
        <v>687420</v>
      </c>
    </row>
    <row r="351" spans="1:20">
      <c r="A351" s="256">
        <v>50071</v>
      </c>
    </row>
    <row r="352" spans="1:20">
      <c r="A352" s="256">
        <v>50099</v>
      </c>
    </row>
    <row r="353" spans="1:20">
      <c r="A353" s="256">
        <v>50130</v>
      </c>
    </row>
    <row r="354" spans="1:20">
      <c r="A354" s="256">
        <v>50160</v>
      </c>
    </row>
    <row r="355" spans="1:20">
      <c r="A355" s="256">
        <v>50191</v>
      </c>
    </row>
    <row r="356" spans="1:20">
      <c r="A356" s="256">
        <v>50221</v>
      </c>
    </row>
    <row r="357" spans="1:20">
      <c r="A357" s="256">
        <v>50252</v>
      </c>
    </row>
    <row r="358" spans="1:20">
      <c r="A358" s="256">
        <v>50283</v>
      </c>
    </row>
    <row r="359" spans="1:20">
      <c r="A359" s="256">
        <v>50313</v>
      </c>
    </row>
    <row r="360" spans="1:20">
      <c r="A360" s="256">
        <v>50344</v>
      </c>
    </row>
    <row r="361" spans="1:20">
      <c r="A361" s="256">
        <v>50374</v>
      </c>
    </row>
    <row r="362" spans="1:20">
      <c r="A362" s="256">
        <v>50405</v>
      </c>
      <c r="S362" s="231">
        <f>SUM('LSR Carrying Charge'!H353:H364)</f>
        <v>308424.14923077449</v>
      </c>
      <c r="T362" s="231">
        <f>SUM(R362:S362)</f>
        <v>308424.14923077449</v>
      </c>
    </row>
    <row r="363" spans="1:20">
      <c r="A363" s="256">
        <v>50436</v>
      </c>
    </row>
    <row r="364" spans="1:20">
      <c r="A364" s="256">
        <v>50464</v>
      </c>
    </row>
    <row r="365" spans="1:20">
      <c r="A365" s="256">
        <v>50495</v>
      </c>
    </row>
    <row r="366" spans="1:20">
      <c r="A366" s="256">
        <v>50525</v>
      </c>
    </row>
    <row r="367" spans="1:20">
      <c r="A367" s="256">
        <v>50556</v>
      </c>
    </row>
    <row r="368" spans="1:20">
      <c r="A368" s="256">
        <v>50586</v>
      </c>
    </row>
    <row r="369" spans="1:20">
      <c r="A369" s="256">
        <v>50617</v>
      </c>
    </row>
    <row r="370" spans="1:20">
      <c r="A370" s="256">
        <v>50648</v>
      </c>
    </row>
    <row r="371" spans="1:20">
      <c r="A371" s="256">
        <v>50678</v>
      </c>
    </row>
    <row r="372" spans="1:20">
      <c r="A372" s="256">
        <v>50709</v>
      </c>
    </row>
    <row r="373" spans="1:20">
      <c r="A373" s="256">
        <v>50739</v>
      </c>
    </row>
    <row r="374" spans="1:20">
      <c r="A374" s="256">
        <v>50770</v>
      </c>
      <c r="S374" s="231"/>
      <c r="T374" s="231"/>
    </row>
  </sheetData>
  <mergeCells count="2">
    <mergeCell ref="E3:G3"/>
    <mergeCell ref="K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447"/>
  <sheetViews>
    <sheetView workbookViewId="0">
      <pane xSplit="3" ySplit="124" topLeftCell="D330" activePane="bottomRight" state="frozen"/>
      <selection activeCell="E8" sqref="E8"/>
      <selection pane="topRight" activeCell="E8" sqref="E8"/>
      <selection pane="bottomLeft" activeCell="E8" sqref="E8"/>
      <selection pane="bottomRight" activeCell="H155" sqref="H155:H358"/>
    </sheetView>
  </sheetViews>
  <sheetFormatPr defaultColWidth="8" defaultRowHeight="12.5" outlineLevelRow="1" outlineLevelCol="1"/>
  <cols>
    <col min="1" max="1" width="2.1796875" style="269" customWidth="1"/>
    <col min="2" max="2" width="19.26953125" style="269" customWidth="1"/>
    <col min="3" max="3" width="2.26953125" style="269" customWidth="1"/>
    <col min="4" max="4" width="12.54296875" style="269" customWidth="1"/>
    <col min="5" max="5" width="11.54296875" style="269" bestFit="1" customWidth="1"/>
    <col min="6" max="6" width="13.54296875" style="269" bestFit="1" customWidth="1"/>
    <col min="7" max="7" width="13.26953125" style="269" bestFit="1" customWidth="1"/>
    <col min="8" max="8" width="11.54296875" style="269" customWidth="1"/>
    <col min="9" max="9" width="14.1796875" style="269" bestFit="1" customWidth="1"/>
    <col min="10" max="10" width="14" style="269" bestFit="1" customWidth="1"/>
    <col min="11" max="11" width="13" style="269" customWidth="1"/>
    <col min="12" max="12" width="20.7265625" style="269" bestFit="1" customWidth="1"/>
    <col min="13" max="13" width="15.7265625" style="269" bestFit="1" customWidth="1"/>
    <col min="14" max="14" width="16.26953125" style="269" hidden="1" customWidth="1"/>
    <col min="15" max="16" width="12.453125" style="269" hidden="1" customWidth="1"/>
    <col min="17" max="20" width="0" style="269" hidden="1" customWidth="1"/>
    <col min="21" max="21" width="16.453125" style="269" bestFit="1" customWidth="1"/>
    <col min="22" max="22" width="13" style="269" bestFit="1" customWidth="1"/>
    <col min="23" max="23" width="13.81640625" style="269" bestFit="1" customWidth="1"/>
    <col min="24" max="24" width="15.7265625" style="113" customWidth="1" outlineLevel="1"/>
    <col min="25" max="25" width="13.26953125" style="113" customWidth="1" outlineLevel="1"/>
    <col min="26" max="26" width="10.453125" style="269" customWidth="1" outlineLevel="1"/>
    <col min="27" max="27" width="14.81640625" style="269" customWidth="1"/>
    <col min="28" max="28" width="10.453125" style="269" bestFit="1" customWidth="1"/>
    <col min="29" max="16384" width="8" style="269"/>
  </cols>
  <sheetData>
    <row r="1" spans="1:23" ht="13">
      <c r="A1" s="113"/>
      <c r="B1" s="267" t="s">
        <v>0</v>
      </c>
      <c r="C1" s="113"/>
      <c r="D1" s="113"/>
      <c r="E1" s="113"/>
      <c r="F1" s="113"/>
      <c r="G1" s="113"/>
      <c r="H1" s="113"/>
      <c r="I1" s="113"/>
      <c r="J1" s="268"/>
      <c r="K1" s="113"/>
    </row>
    <row r="2" spans="1:23" ht="13">
      <c r="A2" s="113"/>
      <c r="B2" s="267" t="s">
        <v>135</v>
      </c>
      <c r="C2" s="113"/>
      <c r="D2" s="113"/>
      <c r="E2" s="113"/>
      <c r="F2" s="113"/>
      <c r="G2" s="113"/>
      <c r="H2" s="113"/>
      <c r="I2" s="270"/>
      <c r="J2" s="270"/>
      <c r="K2" s="270"/>
      <c r="L2" s="271"/>
      <c r="M2" s="271"/>
      <c r="U2" s="271"/>
    </row>
    <row r="3" spans="1:23" ht="13">
      <c r="A3" s="113"/>
      <c r="B3" s="267" t="s">
        <v>136</v>
      </c>
      <c r="C3" s="113"/>
      <c r="D3" s="113"/>
      <c r="E3" s="113"/>
      <c r="F3" s="113"/>
      <c r="G3" s="113"/>
      <c r="H3" s="113"/>
      <c r="I3" s="113"/>
      <c r="J3" s="113"/>
      <c r="K3" s="113"/>
    </row>
    <row r="4" spans="1:23" ht="13">
      <c r="A4" s="113"/>
      <c r="B4" s="267" t="s">
        <v>137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1:23" ht="13">
      <c r="A5" s="272"/>
      <c r="B5" s="272"/>
      <c r="C5" s="272"/>
      <c r="D5" s="273" t="s">
        <v>138</v>
      </c>
      <c r="E5" s="273" t="s">
        <v>139</v>
      </c>
      <c r="F5" s="273"/>
      <c r="G5" s="273"/>
      <c r="H5" s="273" t="s">
        <v>140</v>
      </c>
      <c r="I5" s="274"/>
      <c r="J5" s="275"/>
      <c r="K5" s="275"/>
      <c r="L5" s="72"/>
      <c r="M5" s="72"/>
      <c r="N5" s="72"/>
      <c r="O5" s="72"/>
      <c r="P5" s="72"/>
      <c r="Q5" s="72"/>
      <c r="R5" s="72"/>
      <c r="S5" s="72"/>
      <c r="U5" s="72"/>
      <c r="V5" s="72"/>
      <c r="W5" s="72"/>
    </row>
    <row r="6" spans="1:23">
      <c r="A6" s="276"/>
      <c r="B6" s="276"/>
      <c r="C6" s="276"/>
      <c r="D6" s="277" t="s">
        <v>141</v>
      </c>
      <c r="E6" s="277" t="s">
        <v>142</v>
      </c>
      <c r="F6" s="277" t="s">
        <v>143</v>
      </c>
      <c r="G6" s="277" t="s">
        <v>144</v>
      </c>
      <c r="H6" s="277" t="s">
        <v>16</v>
      </c>
      <c r="I6" s="277" t="s">
        <v>13</v>
      </c>
      <c r="J6" s="277" t="s">
        <v>17</v>
      </c>
      <c r="K6" s="277" t="s">
        <v>26</v>
      </c>
      <c r="L6" s="277" t="s">
        <v>16</v>
      </c>
      <c r="M6" s="277" t="s">
        <v>28</v>
      </c>
      <c r="N6" s="277" t="s">
        <v>13</v>
      </c>
      <c r="O6" s="277" t="s">
        <v>20</v>
      </c>
      <c r="P6" s="277" t="s">
        <v>21</v>
      </c>
      <c r="Q6" s="278"/>
      <c r="R6" s="278"/>
      <c r="S6" s="278"/>
      <c r="T6" s="278"/>
      <c r="U6" s="277" t="s">
        <v>13</v>
      </c>
      <c r="V6" s="277" t="s">
        <v>20</v>
      </c>
      <c r="W6" s="279" t="s">
        <v>21</v>
      </c>
    </row>
    <row r="7" spans="1:23">
      <c r="A7" s="272"/>
      <c r="B7" s="280" t="s">
        <v>145</v>
      </c>
      <c r="C7" s="280"/>
      <c r="D7" s="281" t="s">
        <v>14</v>
      </c>
      <c r="E7" s="281" t="s">
        <v>146</v>
      </c>
      <c r="F7" s="281" t="s">
        <v>12</v>
      </c>
      <c r="G7" s="281" t="s">
        <v>147</v>
      </c>
      <c r="H7" s="281" t="s">
        <v>25</v>
      </c>
      <c r="I7" s="281" t="s">
        <v>25</v>
      </c>
      <c r="J7" s="281" t="s">
        <v>25</v>
      </c>
      <c r="K7" s="281" t="s">
        <v>27</v>
      </c>
      <c r="L7" s="281" t="s">
        <v>28</v>
      </c>
      <c r="M7" s="281" t="s">
        <v>148</v>
      </c>
      <c r="N7" s="281" t="s">
        <v>28</v>
      </c>
      <c r="O7" s="281" t="s">
        <v>18</v>
      </c>
      <c r="P7" s="281" t="s">
        <v>20</v>
      </c>
      <c r="Q7" s="72"/>
      <c r="R7" s="72"/>
      <c r="S7" s="72"/>
      <c r="T7" s="72"/>
      <c r="U7" s="281" t="s">
        <v>28</v>
      </c>
      <c r="V7" s="281" t="s">
        <v>18</v>
      </c>
      <c r="W7" s="282" t="s">
        <v>20</v>
      </c>
    </row>
    <row r="8" spans="1:23">
      <c r="A8" s="272"/>
      <c r="B8" s="280"/>
      <c r="C8" s="280"/>
      <c r="D8" s="281" t="s">
        <v>149</v>
      </c>
      <c r="E8" s="281" t="s">
        <v>31</v>
      </c>
      <c r="F8" s="281" t="s">
        <v>150</v>
      </c>
      <c r="G8" s="281"/>
      <c r="H8" s="281" t="s">
        <v>151</v>
      </c>
      <c r="I8" s="281" t="s">
        <v>152</v>
      </c>
      <c r="J8" s="281" t="s">
        <v>153</v>
      </c>
      <c r="K8" s="281" t="s">
        <v>154</v>
      </c>
      <c r="L8" s="281" t="s">
        <v>155</v>
      </c>
      <c r="M8" s="281" t="s">
        <v>156</v>
      </c>
      <c r="N8" s="281" t="s">
        <v>157</v>
      </c>
      <c r="O8" s="281" t="s">
        <v>158</v>
      </c>
      <c r="P8" s="281" t="s">
        <v>159</v>
      </c>
      <c r="Q8" s="72"/>
      <c r="R8" s="72"/>
      <c r="S8" s="72"/>
      <c r="T8" s="72"/>
      <c r="U8" s="281" t="s">
        <v>160</v>
      </c>
      <c r="V8" s="281" t="s">
        <v>158</v>
      </c>
      <c r="W8" s="282" t="s">
        <v>159</v>
      </c>
    </row>
    <row r="9" spans="1:23" ht="13">
      <c r="A9" s="272"/>
      <c r="B9" s="283"/>
      <c r="C9" s="283"/>
      <c r="D9" s="284" t="s">
        <v>161</v>
      </c>
      <c r="E9" s="284" t="s">
        <v>162</v>
      </c>
      <c r="F9" s="285"/>
      <c r="G9" s="285"/>
      <c r="H9" s="284" t="s">
        <v>163</v>
      </c>
      <c r="I9" s="286" t="s">
        <v>164</v>
      </c>
      <c r="J9" s="287"/>
      <c r="K9" s="287"/>
      <c r="L9" s="287" t="s">
        <v>165</v>
      </c>
      <c r="M9" s="287" t="s">
        <v>166</v>
      </c>
      <c r="N9" s="287"/>
      <c r="O9" s="287"/>
      <c r="P9" s="287"/>
      <c r="Q9" s="72"/>
      <c r="R9" s="72"/>
      <c r="S9" s="72"/>
      <c r="T9" s="72"/>
      <c r="U9" s="284" t="s">
        <v>167</v>
      </c>
      <c r="V9" s="288"/>
      <c r="W9" s="289"/>
    </row>
    <row r="10" spans="1:23" hidden="1" outlineLevel="1">
      <c r="A10" s="272"/>
      <c r="B10" s="290" t="s">
        <v>168</v>
      </c>
      <c r="C10" s="280"/>
      <c r="D10" s="291"/>
      <c r="E10" s="291"/>
      <c r="F10" s="291"/>
      <c r="G10" s="291"/>
      <c r="H10" s="291"/>
      <c r="I10" s="108"/>
      <c r="J10" s="108"/>
      <c r="K10" s="291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292"/>
    </row>
    <row r="11" spans="1:23" ht="13" hidden="1" outlineLevel="1">
      <c r="A11" s="272"/>
      <c r="B11" s="293" t="s">
        <v>169</v>
      </c>
      <c r="C11" s="280"/>
      <c r="D11" s="108">
        <v>500000</v>
      </c>
      <c r="E11" s="291"/>
      <c r="F11" s="291"/>
      <c r="G11" s="291"/>
      <c r="H11" s="291"/>
      <c r="I11" s="291"/>
      <c r="J11" s="291"/>
      <c r="K11" s="291"/>
      <c r="L11" s="108"/>
      <c r="M11" s="108"/>
      <c r="N11" s="108">
        <f t="shared" ref="N11:N74" si="0">N10+L11</f>
        <v>0</v>
      </c>
      <c r="O11" s="108">
        <f>($N$10+N11+SUM($N$10:N11)*2)/24</f>
        <v>0</v>
      </c>
      <c r="P11" s="108">
        <f t="shared" ref="P11:P22" si="1">K11+O11</f>
        <v>0</v>
      </c>
      <c r="Q11" s="110"/>
      <c r="R11" s="110"/>
      <c r="S11" s="110"/>
      <c r="T11" s="110"/>
      <c r="U11" s="110"/>
      <c r="V11" s="110"/>
      <c r="W11" s="292"/>
    </row>
    <row r="12" spans="1:23" hidden="1" outlineLevel="1">
      <c r="A12" s="272"/>
      <c r="B12" s="290" t="s">
        <v>170</v>
      </c>
      <c r="C12" s="280"/>
      <c r="D12" s="108">
        <f>D11</f>
        <v>500000</v>
      </c>
      <c r="E12" s="291"/>
      <c r="F12" s="291"/>
      <c r="G12" s="291"/>
      <c r="H12" s="291"/>
      <c r="I12" s="291"/>
      <c r="J12" s="291"/>
      <c r="K12" s="291"/>
      <c r="L12" s="108"/>
      <c r="M12" s="108"/>
      <c r="N12" s="108">
        <f t="shared" si="0"/>
        <v>0</v>
      </c>
      <c r="O12" s="108">
        <f>($N$10+N12+SUM($N$10:N12)*2)/24</f>
        <v>0</v>
      </c>
      <c r="P12" s="108">
        <f t="shared" si="1"/>
        <v>0</v>
      </c>
      <c r="Q12" s="110"/>
      <c r="R12" s="110"/>
      <c r="S12" s="110"/>
      <c r="T12" s="110"/>
      <c r="U12" s="110"/>
      <c r="V12" s="110"/>
      <c r="W12" s="292"/>
    </row>
    <row r="13" spans="1:23" hidden="1" outlineLevel="1">
      <c r="A13" s="272"/>
      <c r="B13" s="290" t="s">
        <v>171</v>
      </c>
      <c r="C13" s="280"/>
      <c r="D13" s="108">
        <f>D12</f>
        <v>500000</v>
      </c>
      <c r="E13" s="291"/>
      <c r="F13" s="291"/>
      <c r="G13" s="291"/>
      <c r="H13" s="291"/>
      <c r="I13" s="291"/>
      <c r="J13" s="291"/>
      <c r="K13" s="291"/>
      <c r="L13" s="108"/>
      <c r="M13" s="108"/>
      <c r="N13" s="108">
        <f t="shared" si="0"/>
        <v>0</v>
      </c>
      <c r="O13" s="108">
        <f>($N$10+N13+SUM($N$10:N13)*2)/24</f>
        <v>0</v>
      </c>
      <c r="P13" s="108">
        <f t="shared" si="1"/>
        <v>0</v>
      </c>
      <c r="Q13" s="110"/>
      <c r="R13" s="110"/>
      <c r="S13" s="110"/>
      <c r="T13" s="110"/>
      <c r="U13" s="110"/>
      <c r="V13" s="110"/>
      <c r="W13" s="292"/>
    </row>
    <row r="14" spans="1:23" hidden="1" outlineLevel="1">
      <c r="A14" s="272"/>
      <c r="B14" s="290" t="s">
        <v>172</v>
      </c>
      <c r="C14" s="280"/>
      <c r="D14" s="108">
        <f>D13</f>
        <v>500000</v>
      </c>
      <c r="E14" s="291"/>
      <c r="F14" s="291"/>
      <c r="G14" s="291"/>
      <c r="H14" s="291"/>
      <c r="I14" s="291"/>
      <c r="J14" s="291"/>
      <c r="K14" s="291"/>
      <c r="L14" s="108"/>
      <c r="M14" s="108"/>
      <c r="N14" s="108">
        <f t="shared" si="0"/>
        <v>0</v>
      </c>
      <c r="O14" s="108">
        <f>($N$10+N14+SUM($N$10:N14)*2)/24</f>
        <v>0</v>
      </c>
      <c r="P14" s="108">
        <f t="shared" si="1"/>
        <v>0</v>
      </c>
      <c r="Q14" s="110"/>
      <c r="R14" s="110"/>
      <c r="S14" s="110"/>
      <c r="T14" s="110"/>
      <c r="U14" s="110"/>
      <c r="V14" s="110"/>
      <c r="W14" s="292"/>
    </row>
    <row r="15" spans="1:23" hidden="1" outlineLevel="1">
      <c r="A15" s="272"/>
      <c r="B15" s="290" t="s">
        <v>173</v>
      </c>
      <c r="C15" s="280"/>
      <c r="D15" s="108">
        <f>D14</f>
        <v>500000</v>
      </c>
      <c r="E15" s="291"/>
      <c r="F15" s="291"/>
      <c r="G15" s="291"/>
      <c r="H15" s="291"/>
      <c r="I15" s="291"/>
      <c r="J15" s="291"/>
      <c r="K15" s="291"/>
      <c r="L15" s="108"/>
      <c r="M15" s="108"/>
      <c r="N15" s="108">
        <f t="shared" si="0"/>
        <v>0</v>
      </c>
      <c r="O15" s="108">
        <f>($N$10+N15+SUM($N$10:N15)*2)/24</f>
        <v>0</v>
      </c>
      <c r="P15" s="108">
        <f t="shared" si="1"/>
        <v>0</v>
      </c>
      <c r="Q15" s="110"/>
      <c r="R15" s="110"/>
      <c r="S15" s="110"/>
      <c r="T15" s="110"/>
      <c r="U15" s="110"/>
      <c r="V15" s="110"/>
      <c r="W15" s="292"/>
    </row>
    <row r="16" spans="1:23" hidden="1" outlineLevel="1">
      <c r="A16" s="272"/>
      <c r="B16" s="290" t="s">
        <v>174</v>
      </c>
      <c r="C16" s="280"/>
      <c r="D16" s="108">
        <f>D15</f>
        <v>500000</v>
      </c>
      <c r="E16" s="291"/>
      <c r="F16" s="291"/>
      <c r="G16" s="291"/>
      <c r="H16" s="291"/>
      <c r="I16" s="291"/>
      <c r="J16" s="291"/>
      <c r="K16" s="291"/>
      <c r="L16" s="108"/>
      <c r="M16" s="108"/>
      <c r="N16" s="108">
        <f t="shared" si="0"/>
        <v>0</v>
      </c>
      <c r="O16" s="108">
        <f>($N$10+N16+SUM($N$10:N16)*2)/24</f>
        <v>0</v>
      </c>
      <c r="P16" s="108">
        <f t="shared" si="1"/>
        <v>0</v>
      </c>
      <c r="Q16" s="110"/>
      <c r="R16" s="110"/>
      <c r="S16" s="110"/>
      <c r="T16" s="110"/>
      <c r="U16" s="110"/>
      <c r="V16" s="110"/>
      <c r="W16" s="292"/>
    </row>
    <row r="17" spans="1:28" hidden="1" outlineLevel="1">
      <c r="A17" s="272"/>
      <c r="B17" s="290" t="s">
        <v>175</v>
      </c>
      <c r="C17" s="280"/>
      <c r="D17" s="108">
        <v>13700000</v>
      </c>
      <c r="E17" s="291"/>
      <c r="F17" s="291"/>
      <c r="G17" s="291"/>
      <c r="H17" s="291"/>
      <c r="I17" s="291"/>
      <c r="J17" s="291"/>
      <c r="K17" s="291"/>
      <c r="L17" s="108"/>
      <c r="M17" s="108"/>
      <c r="N17" s="108">
        <f t="shared" si="0"/>
        <v>0</v>
      </c>
      <c r="O17" s="108">
        <f>($N$10+N17+SUM($N$10:N17)*2)/24</f>
        <v>0</v>
      </c>
      <c r="P17" s="108">
        <f t="shared" si="1"/>
        <v>0</v>
      </c>
      <c r="Q17" s="110"/>
      <c r="R17" s="110"/>
      <c r="S17" s="110"/>
      <c r="T17" s="110"/>
      <c r="U17" s="110"/>
      <c r="V17" s="110"/>
      <c r="W17" s="292"/>
    </row>
    <row r="18" spans="1:28" hidden="1" outlineLevel="1">
      <c r="A18" s="272"/>
      <c r="B18" s="290" t="s">
        <v>176</v>
      </c>
      <c r="C18" s="280"/>
      <c r="D18" s="108">
        <f>D17</f>
        <v>13700000</v>
      </c>
      <c r="E18" s="291"/>
      <c r="F18" s="291"/>
      <c r="G18" s="291"/>
      <c r="H18" s="291"/>
      <c r="I18" s="291"/>
      <c r="J18" s="291"/>
      <c r="K18" s="291"/>
      <c r="L18" s="108"/>
      <c r="M18" s="108"/>
      <c r="N18" s="108">
        <f t="shared" si="0"/>
        <v>0</v>
      </c>
      <c r="O18" s="108">
        <f>($N$10+N18+SUM($N$10:N18)*2)/24</f>
        <v>0</v>
      </c>
      <c r="P18" s="108">
        <f t="shared" si="1"/>
        <v>0</v>
      </c>
      <c r="Q18" s="110"/>
      <c r="R18" s="110"/>
      <c r="S18" s="110"/>
      <c r="T18" s="110"/>
      <c r="U18" s="110"/>
      <c r="V18" s="110"/>
      <c r="W18" s="292"/>
    </row>
    <row r="19" spans="1:28" hidden="1" outlineLevel="1">
      <c r="A19" s="272"/>
      <c r="B19" s="290" t="s">
        <v>177</v>
      </c>
      <c r="C19" s="280"/>
      <c r="D19" s="108">
        <f>D18</f>
        <v>13700000</v>
      </c>
      <c r="E19" s="291"/>
      <c r="F19" s="291"/>
      <c r="G19" s="291"/>
      <c r="H19" s="291"/>
      <c r="I19" s="291"/>
      <c r="J19" s="291"/>
      <c r="K19" s="291"/>
      <c r="L19" s="108"/>
      <c r="M19" s="108"/>
      <c r="N19" s="108">
        <f t="shared" si="0"/>
        <v>0</v>
      </c>
      <c r="O19" s="108">
        <f>($N$10+N19+SUM($N$10:N19)*2)/24</f>
        <v>0</v>
      </c>
      <c r="P19" s="108">
        <f t="shared" si="1"/>
        <v>0</v>
      </c>
      <c r="Q19" s="110"/>
      <c r="R19" s="110"/>
      <c r="S19" s="110"/>
      <c r="T19" s="110"/>
      <c r="U19" s="110"/>
      <c r="V19" s="110"/>
      <c r="W19" s="292"/>
    </row>
    <row r="20" spans="1:28" hidden="1" outlineLevel="1">
      <c r="A20" s="272"/>
      <c r="B20" s="290" t="s">
        <v>178</v>
      </c>
      <c r="C20" s="280"/>
      <c r="D20" s="108">
        <f>D19</f>
        <v>13700000</v>
      </c>
      <c r="E20" s="291"/>
      <c r="F20" s="291"/>
      <c r="G20" s="291"/>
      <c r="H20" s="291"/>
      <c r="I20" s="291"/>
      <c r="J20" s="291"/>
      <c r="K20" s="291"/>
      <c r="L20" s="108"/>
      <c r="M20" s="108"/>
      <c r="N20" s="108">
        <f t="shared" si="0"/>
        <v>0</v>
      </c>
      <c r="O20" s="108">
        <f>($N$10+N20+SUM($N$10:N20)*2)/24</f>
        <v>0</v>
      </c>
      <c r="P20" s="108">
        <f t="shared" si="1"/>
        <v>0</v>
      </c>
      <c r="Q20" s="110"/>
      <c r="R20" s="110"/>
      <c r="S20" s="110"/>
      <c r="T20" s="110"/>
      <c r="U20" s="110"/>
      <c r="V20" s="110"/>
      <c r="W20" s="292"/>
    </row>
    <row r="21" spans="1:28" hidden="1" outlineLevel="1">
      <c r="A21" s="272"/>
      <c r="B21" s="294" t="s">
        <v>179</v>
      </c>
      <c r="C21" s="272"/>
      <c r="D21" s="108">
        <v>17200000</v>
      </c>
      <c r="E21" s="291"/>
      <c r="F21" s="291"/>
      <c r="G21" s="291"/>
      <c r="H21" s="291"/>
      <c r="I21" s="291"/>
      <c r="J21" s="291"/>
      <c r="K21" s="291"/>
      <c r="L21" s="108"/>
      <c r="M21" s="108"/>
      <c r="N21" s="108">
        <f t="shared" si="0"/>
        <v>0</v>
      </c>
      <c r="O21" s="108">
        <f>($N$10+N21+SUM($N$10:N21)*2)/24</f>
        <v>0</v>
      </c>
      <c r="P21" s="108">
        <f t="shared" si="1"/>
        <v>0</v>
      </c>
      <c r="Q21" s="110"/>
      <c r="R21" s="110"/>
      <c r="S21" s="110"/>
      <c r="T21" s="110"/>
      <c r="U21" s="110"/>
      <c r="V21" s="110"/>
      <c r="W21" s="292"/>
    </row>
    <row r="22" spans="1:28" hidden="1" outlineLevel="1">
      <c r="A22" s="272"/>
      <c r="B22" s="290" t="s">
        <v>180</v>
      </c>
      <c r="C22" s="295"/>
      <c r="D22" s="108">
        <f>D21</f>
        <v>17200000</v>
      </c>
      <c r="E22" s="291"/>
      <c r="F22" s="291"/>
      <c r="G22" s="291"/>
      <c r="H22" s="291"/>
      <c r="I22" s="291"/>
      <c r="J22" s="291"/>
      <c r="K22" s="291"/>
      <c r="L22" s="108"/>
      <c r="M22" s="108"/>
      <c r="N22" s="108">
        <f t="shared" si="0"/>
        <v>0</v>
      </c>
      <c r="O22" s="108">
        <f>($N$10+N22+SUM($N$10:N22)*2)/24</f>
        <v>0</v>
      </c>
      <c r="P22" s="108">
        <f t="shared" si="1"/>
        <v>0</v>
      </c>
      <c r="Q22" s="110"/>
      <c r="R22" s="110"/>
      <c r="S22" s="110"/>
      <c r="T22" s="110"/>
      <c r="U22" s="110"/>
      <c r="V22" s="110"/>
      <c r="W22" s="292"/>
    </row>
    <row r="23" spans="1:28" hidden="1" outlineLevel="1">
      <c r="A23" s="272"/>
      <c r="B23" s="290" t="s">
        <v>181</v>
      </c>
      <c r="C23" s="295"/>
      <c r="D23" s="108">
        <v>27700000</v>
      </c>
      <c r="E23" s="291"/>
      <c r="F23" s="291"/>
      <c r="G23" s="291"/>
      <c r="H23" s="291"/>
      <c r="I23" s="291"/>
      <c r="J23" s="108"/>
      <c r="K23" s="291"/>
      <c r="L23" s="108"/>
      <c r="M23" s="108"/>
      <c r="N23" s="108">
        <f t="shared" si="0"/>
        <v>0</v>
      </c>
      <c r="O23" s="108">
        <f>(N11+N23+SUM(N12:N22)*2)/24</f>
        <v>0</v>
      </c>
      <c r="P23" s="108"/>
      <c r="Q23" s="110"/>
      <c r="R23" s="110"/>
      <c r="S23" s="110"/>
      <c r="T23" s="110"/>
      <c r="U23" s="110"/>
      <c r="V23" s="110"/>
      <c r="W23" s="292"/>
    </row>
    <row r="24" spans="1:28" hidden="1" outlineLevel="1">
      <c r="A24" s="272"/>
      <c r="B24" s="290" t="s">
        <v>182</v>
      </c>
      <c r="C24" s="295"/>
      <c r="D24" s="108">
        <v>38200000</v>
      </c>
      <c r="E24" s="291"/>
      <c r="F24" s="291"/>
      <c r="G24" s="291"/>
      <c r="H24" s="291"/>
      <c r="I24" s="291"/>
      <c r="J24" s="108"/>
      <c r="K24" s="291"/>
      <c r="L24" s="108"/>
      <c r="M24" s="108"/>
      <c r="N24" s="108">
        <f t="shared" si="0"/>
        <v>0</v>
      </c>
      <c r="O24" s="108">
        <f t="shared" ref="O24:O87" si="2">(N12+N24+SUM(N13:N23)*2)/24</f>
        <v>0</v>
      </c>
      <c r="P24" s="108"/>
      <c r="Q24" s="110"/>
      <c r="R24" s="110"/>
      <c r="S24" s="110"/>
      <c r="T24" s="110"/>
      <c r="U24" s="110"/>
      <c r="V24" s="110"/>
      <c r="W24" s="292"/>
    </row>
    <row r="25" spans="1:28" hidden="1" outlineLevel="1">
      <c r="A25" s="272"/>
      <c r="B25" s="290" t="s">
        <v>183</v>
      </c>
      <c r="C25" s="295"/>
      <c r="D25" s="108">
        <f>D24</f>
        <v>38200000</v>
      </c>
      <c r="E25" s="291"/>
      <c r="F25" s="291"/>
      <c r="G25" s="291"/>
      <c r="H25" s="291"/>
      <c r="I25" s="291"/>
      <c r="J25" s="108"/>
      <c r="K25" s="291"/>
      <c r="L25" s="108"/>
      <c r="M25" s="108"/>
      <c r="N25" s="108">
        <f t="shared" si="0"/>
        <v>0</v>
      </c>
      <c r="O25" s="108">
        <f t="shared" si="2"/>
        <v>0</v>
      </c>
      <c r="P25" s="108"/>
      <c r="Q25" s="110"/>
      <c r="R25" s="110"/>
      <c r="S25" s="110"/>
      <c r="T25" s="110"/>
      <c r="U25" s="110"/>
      <c r="V25" s="110"/>
      <c r="W25" s="292"/>
    </row>
    <row r="26" spans="1:28" hidden="1" outlineLevel="1">
      <c r="A26" s="272"/>
      <c r="B26" s="290" t="s">
        <v>184</v>
      </c>
      <c r="C26" s="296"/>
      <c r="D26" s="108">
        <f t="shared" ref="D26:D33" si="3">D25</f>
        <v>38200000</v>
      </c>
      <c r="E26" s="291"/>
      <c r="F26" s="291"/>
      <c r="G26" s="291"/>
      <c r="H26" s="291"/>
      <c r="I26" s="291"/>
      <c r="J26" s="108"/>
      <c r="K26" s="291"/>
      <c r="L26" s="108"/>
      <c r="M26" s="108"/>
      <c r="N26" s="108">
        <f t="shared" si="0"/>
        <v>0</v>
      </c>
      <c r="O26" s="108">
        <f t="shared" si="2"/>
        <v>0</v>
      </c>
      <c r="P26" s="108"/>
      <c r="Q26" s="110"/>
      <c r="R26" s="110"/>
      <c r="S26" s="110"/>
      <c r="T26" s="110"/>
      <c r="U26" s="110"/>
      <c r="V26" s="110"/>
      <c r="W26" s="292"/>
    </row>
    <row r="27" spans="1:28" hidden="1" outlineLevel="1">
      <c r="A27" s="272"/>
      <c r="B27" s="290" t="s">
        <v>185</v>
      </c>
      <c r="C27" s="295"/>
      <c r="D27" s="108">
        <f t="shared" si="3"/>
        <v>38200000</v>
      </c>
      <c r="E27" s="291"/>
      <c r="F27" s="291"/>
      <c r="G27" s="291"/>
      <c r="H27" s="291"/>
      <c r="I27" s="291"/>
      <c r="J27" s="108"/>
      <c r="K27" s="291"/>
      <c r="L27" s="108"/>
      <c r="M27" s="108"/>
      <c r="N27" s="108">
        <f t="shared" si="0"/>
        <v>0</v>
      </c>
      <c r="O27" s="108">
        <f t="shared" si="2"/>
        <v>0</v>
      </c>
      <c r="P27" s="108"/>
      <c r="Q27" s="110"/>
      <c r="R27" s="110"/>
      <c r="S27" s="110"/>
      <c r="T27" s="110"/>
      <c r="U27" s="110"/>
      <c r="V27" s="110"/>
      <c r="W27" s="292"/>
    </row>
    <row r="28" spans="1:28" hidden="1" outlineLevel="1">
      <c r="A28" s="272"/>
      <c r="B28" s="290" t="s">
        <v>186</v>
      </c>
      <c r="C28" s="295"/>
      <c r="D28" s="108">
        <f t="shared" si="3"/>
        <v>38200000</v>
      </c>
      <c r="E28" s="291"/>
      <c r="F28" s="291"/>
      <c r="G28" s="291"/>
      <c r="H28" s="291"/>
      <c r="I28" s="291"/>
      <c r="J28" s="108"/>
      <c r="K28" s="291"/>
      <c r="L28" s="108"/>
      <c r="M28" s="108"/>
      <c r="N28" s="108">
        <f t="shared" si="0"/>
        <v>0</v>
      </c>
      <c r="O28" s="108">
        <f t="shared" si="2"/>
        <v>0</v>
      </c>
      <c r="P28" s="108"/>
      <c r="Q28" s="110"/>
      <c r="R28" s="110"/>
      <c r="S28" s="110"/>
      <c r="T28" s="110"/>
      <c r="U28" s="110"/>
      <c r="V28" s="110"/>
      <c r="W28" s="292"/>
    </row>
    <row r="29" spans="1:28" hidden="1" outlineLevel="1">
      <c r="A29" s="272"/>
      <c r="B29" s="290" t="s">
        <v>187</v>
      </c>
      <c r="C29" s="295"/>
      <c r="D29" s="108">
        <f t="shared" si="3"/>
        <v>38200000</v>
      </c>
      <c r="E29" s="291"/>
      <c r="F29" s="291"/>
      <c r="G29" s="291"/>
      <c r="H29" s="291"/>
      <c r="I29" s="291"/>
      <c r="J29" s="108"/>
      <c r="K29" s="291"/>
      <c r="L29" s="108"/>
      <c r="M29" s="108"/>
      <c r="N29" s="108">
        <f t="shared" si="0"/>
        <v>0</v>
      </c>
      <c r="O29" s="108">
        <f t="shared" si="2"/>
        <v>0</v>
      </c>
      <c r="P29" s="108"/>
      <c r="Q29" s="110"/>
      <c r="R29" s="110"/>
      <c r="S29" s="110"/>
      <c r="T29" s="110"/>
      <c r="U29" s="110"/>
      <c r="V29" s="110"/>
      <c r="W29" s="292"/>
    </row>
    <row r="30" spans="1:28" hidden="1" outlineLevel="1">
      <c r="A30" s="272"/>
      <c r="B30" s="290" t="s">
        <v>188</v>
      </c>
      <c r="C30" s="295"/>
      <c r="D30" s="108">
        <f t="shared" si="3"/>
        <v>38200000</v>
      </c>
      <c r="E30" s="291"/>
      <c r="F30" s="291"/>
      <c r="G30" s="291"/>
      <c r="H30" s="291"/>
      <c r="I30" s="291"/>
      <c r="J30" s="108"/>
      <c r="K30" s="291"/>
      <c r="L30" s="108"/>
      <c r="M30" s="108"/>
      <c r="N30" s="108">
        <f t="shared" si="0"/>
        <v>0</v>
      </c>
      <c r="O30" s="108">
        <f t="shared" si="2"/>
        <v>0</v>
      </c>
      <c r="P30" s="108"/>
      <c r="Q30" s="110"/>
      <c r="R30" s="110"/>
      <c r="S30" s="110"/>
      <c r="T30" s="110"/>
      <c r="U30" s="110"/>
      <c r="V30" s="110"/>
      <c r="W30" s="292"/>
    </row>
    <row r="31" spans="1:28" hidden="1" outlineLevel="1">
      <c r="A31" s="272"/>
      <c r="B31" s="290" t="s">
        <v>189</v>
      </c>
      <c r="C31" s="295"/>
      <c r="D31" s="108">
        <f t="shared" si="3"/>
        <v>38200000</v>
      </c>
      <c r="E31" s="291"/>
      <c r="F31" s="291"/>
      <c r="G31" s="291"/>
      <c r="H31" s="291"/>
      <c r="I31" s="291"/>
      <c r="J31" s="108"/>
      <c r="K31" s="291"/>
      <c r="L31" s="108"/>
      <c r="M31" s="108"/>
      <c r="N31" s="108">
        <f t="shared" si="0"/>
        <v>0</v>
      </c>
      <c r="O31" s="108">
        <f t="shared" si="2"/>
        <v>0</v>
      </c>
      <c r="P31" s="108"/>
      <c r="Q31" s="110"/>
      <c r="R31" s="110"/>
      <c r="S31" s="110"/>
      <c r="T31" s="110"/>
      <c r="U31" s="110"/>
      <c r="V31" s="110"/>
      <c r="W31" s="292"/>
    </row>
    <row r="32" spans="1:28" hidden="1" outlineLevel="1">
      <c r="A32" s="272"/>
      <c r="B32" s="290" t="s">
        <v>190</v>
      </c>
      <c r="C32" s="295"/>
      <c r="D32" s="108">
        <f t="shared" si="3"/>
        <v>38200000</v>
      </c>
      <c r="E32" s="291"/>
      <c r="F32" s="291"/>
      <c r="G32" s="291"/>
      <c r="H32" s="291"/>
      <c r="I32" s="291"/>
      <c r="J32" s="108"/>
      <c r="K32" s="291"/>
      <c r="L32" s="108"/>
      <c r="M32" s="108"/>
      <c r="N32" s="108">
        <f t="shared" si="0"/>
        <v>0</v>
      </c>
      <c r="O32" s="108">
        <f t="shared" si="2"/>
        <v>0</v>
      </c>
      <c r="P32" s="108"/>
      <c r="Q32" s="110"/>
      <c r="R32" s="110"/>
      <c r="S32" s="110"/>
      <c r="T32" s="110"/>
      <c r="U32" s="110"/>
      <c r="V32" s="110"/>
      <c r="W32" s="292"/>
      <c r="Z32" s="297"/>
      <c r="AA32" s="298"/>
      <c r="AB32" s="297"/>
    </row>
    <row r="33" spans="1:27" hidden="1" outlineLevel="1">
      <c r="A33" s="272"/>
      <c r="B33" s="290" t="s">
        <v>191</v>
      </c>
      <c r="C33" s="295"/>
      <c r="D33" s="108">
        <f t="shared" si="3"/>
        <v>38200000</v>
      </c>
      <c r="E33" s="291"/>
      <c r="F33" s="291"/>
      <c r="G33" s="291"/>
      <c r="H33" s="291"/>
      <c r="I33" s="291"/>
      <c r="J33" s="108"/>
      <c r="K33" s="291"/>
      <c r="L33" s="108"/>
      <c r="M33" s="108"/>
      <c r="N33" s="108">
        <f t="shared" si="0"/>
        <v>0</v>
      </c>
      <c r="O33" s="108">
        <f t="shared" si="2"/>
        <v>0</v>
      </c>
      <c r="P33" s="108"/>
      <c r="Q33" s="110"/>
      <c r="R33" s="110"/>
      <c r="S33" s="110"/>
      <c r="T33" s="110"/>
      <c r="U33" s="110"/>
      <c r="V33" s="110"/>
      <c r="W33" s="292"/>
      <c r="Z33" s="297"/>
      <c r="AA33" s="298"/>
    </row>
    <row r="34" spans="1:27" hidden="1" outlineLevel="1">
      <c r="A34" s="272"/>
      <c r="B34" s="294" t="s">
        <v>192</v>
      </c>
      <c r="C34" s="295"/>
      <c r="D34" s="108">
        <v>48200000</v>
      </c>
      <c r="E34" s="291"/>
      <c r="F34" s="291"/>
      <c r="G34" s="291"/>
      <c r="H34" s="291"/>
      <c r="I34" s="291"/>
      <c r="J34" s="108"/>
      <c r="K34" s="291"/>
      <c r="L34" s="108"/>
      <c r="M34" s="108"/>
      <c r="N34" s="108">
        <f t="shared" si="0"/>
        <v>0</v>
      </c>
      <c r="O34" s="108">
        <f t="shared" si="2"/>
        <v>0</v>
      </c>
      <c r="P34" s="108"/>
      <c r="Q34" s="110"/>
      <c r="R34" s="110"/>
      <c r="S34" s="110"/>
      <c r="T34" s="110"/>
      <c r="U34" s="110"/>
      <c r="V34" s="110"/>
      <c r="W34" s="292"/>
      <c r="Z34" s="297"/>
      <c r="AA34" s="298"/>
    </row>
    <row r="35" spans="1:27" hidden="1" outlineLevel="1">
      <c r="A35" s="272"/>
      <c r="B35" s="290" t="s">
        <v>193</v>
      </c>
      <c r="C35" s="295"/>
      <c r="D35" s="108">
        <v>58200000</v>
      </c>
      <c r="E35" s="291"/>
      <c r="F35" s="291"/>
      <c r="G35" s="291"/>
      <c r="H35" s="291"/>
      <c r="I35" s="291"/>
      <c r="J35" s="108"/>
      <c r="K35" s="291"/>
      <c r="L35" s="108"/>
      <c r="M35" s="108"/>
      <c r="N35" s="108">
        <f t="shared" si="0"/>
        <v>0</v>
      </c>
      <c r="O35" s="108">
        <f t="shared" si="2"/>
        <v>0</v>
      </c>
      <c r="P35" s="108"/>
      <c r="Q35" s="110"/>
      <c r="R35" s="110"/>
      <c r="S35" s="110"/>
      <c r="T35" s="110"/>
      <c r="U35" s="110"/>
      <c r="V35" s="110"/>
      <c r="W35" s="292"/>
      <c r="AA35" s="298"/>
    </row>
    <row r="36" spans="1:27" hidden="1" outlineLevel="1">
      <c r="A36" s="272"/>
      <c r="B36" s="290" t="s">
        <v>194</v>
      </c>
      <c r="C36" s="295"/>
      <c r="D36" s="108">
        <f>D35</f>
        <v>58200000</v>
      </c>
      <c r="E36" s="291"/>
      <c r="F36" s="291"/>
      <c r="G36" s="291"/>
      <c r="H36" s="291"/>
      <c r="I36" s="291"/>
      <c r="J36" s="108"/>
      <c r="K36" s="291"/>
      <c r="L36" s="108"/>
      <c r="M36" s="108"/>
      <c r="N36" s="108">
        <f t="shared" si="0"/>
        <v>0</v>
      </c>
      <c r="O36" s="108">
        <f t="shared" si="2"/>
        <v>0</v>
      </c>
      <c r="P36" s="108"/>
      <c r="Q36" s="110"/>
      <c r="R36" s="110"/>
      <c r="S36" s="110"/>
      <c r="T36" s="110"/>
      <c r="U36" s="110"/>
      <c r="V36" s="110"/>
      <c r="W36" s="292"/>
      <c r="AA36" s="298"/>
    </row>
    <row r="37" spans="1:27" hidden="1" outlineLevel="1">
      <c r="A37" s="272"/>
      <c r="B37" s="290" t="s">
        <v>195</v>
      </c>
      <c r="C37" s="295"/>
      <c r="D37" s="108">
        <f>+D36</f>
        <v>58200000</v>
      </c>
      <c r="E37" s="108">
        <v>2013270</v>
      </c>
      <c r="F37" s="108">
        <f>F36+E37</f>
        <v>2013270</v>
      </c>
      <c r="G37" s="108"/>
      <c r="H37" s="108"/>
      <c r="I37" s="108"/>
      <c r="J37" s="108"/>
      <c r="K37" s="108">
        <f t="shared" ref="K37:K100" si="4">F37+I37</f>
        <v>2013270</v>
      </c>
      <c r="L37" s="108"/>
      <c r="M37" s="108"/>
      <c r="N37" s="108"/>
      <c r="O37" s="108"/>
      <c r="P37" s="108"/>
      <c r="Q37" s="110"/>
      <c r="R37" s="110"/>
      <c r="S37" s="110"/>
      <c r="T37" s="110"/>
      <c r="U37" s="108"/>
      <c r="V37" s="110"/>
      <c r="W37" s="292"/>
      <c r="Z37" s="271"/>
      <c r="AA37" s="298"/>
    </row>
    <row r="38" spans="1:27" hidden="1" outlineLevel="1">
      <c r="A38" s="272"/>
      <c r="B38" s="290" t="s">
        <v>196</v>
      </c>
      <c r="C38" s="295"/>
      <c r="D38" s="108">
        <v>72600000</v>
      </c>
      <c r="E38" s="108">
        <v>578988</v>
      </c>
      <c r="F38" s="108">
        <f>F37+E38</f>
        <v>2592258</v>
      </c>
      <c r="G38" s="108"/>
      <c r="H38" s="108"/>
      <c r="I38" s="108"/>
      <c r="J38" s="108"/>
      <c r="K38" s="108">
        <f t="shared" si="4"/>
        <v>2592258</v>
      </c>
      <c r="L38" s="108"/>
      <c r="M38" s="108"/>
      <c r="N38" s="108"/>
      <c r="O38" s="108"/>
      <c r="P38" s="108"/>
      <c r="Q38" s="110"/>
      <c r="R38" s="110"/>
      <c r="S38" s="110"/>
      <c r="T38" s="110"/>
      <c r="U38" s="108"/>
      <c r="V38" s="110"/>
      <c r="W38" s="292"/>
      <c r="Z38" s="271"/>
      <c r="AA38" s="298"/>
    </row>
    <row r="39" spans="1:27" hidden="1" outlineLevel="1">
      <c r="A39" s="272"/>
      <c r="B39" s="290" t="s">
        <v>197</v>
      </c>
      <c r="C39" s="295"/>
      <c r="D39" s="108">
        <f>D38</f>
        <v>72600000</v>
      </c>
      <c r="E39" s="108">
        <v>643129</v>
      </c>
      <c r="F39" s="108">
        <f>F38+E39</f>
        <v>3235387</v>
      </c>
      <c r="G39" s="108"/>
      <c r="H39" s="108"/>
      <c r="I39" s="108"/>
      <c r="J39" s="108"/>
      <c r="K39" s="108">
        <f t="shared" si="4"/>
        <v>3235387</v>
      </c>
      <c r="L39" s="108"/>
      <c r="M39" s="108"/>
      <c r="N39" s="108"/>
      <c r="O39" s="108"/>
      <c r="P39" s="108"/>
      <c r="Q39" s="110"/>
      <c r="R39" s="110"/>
      <c r="S39" s="110"/>
      <c r="T39" s="110"/>
      <c r="U39" s="108"/>
      <c r="V39" s="110"/>
      <c r="W39" s="292"/>
      <c r="Z39" s="271"/>
      <c r="AA39" s="298"/>
    </row>
    <row r="40" spans="1:27" hidden="1" outlineLevel="1">
      <c r="A40" s="272"/>
      <c r="B40" s="290" t="s">
        <v>198</v>
      </c>
      <c r="C40" s="295"/>
      <c r="D40" s="108">
        <f>D39</f>
        <v>72600000</v>
      </c>
      <c r="E40" s="108">
        <v>643129</v>
      </c>
      <c r="F40" s="108">
        <f t="shared" ref="F40:F47" si="5">F39+E40</f>
        <v>3878516</v>
      </c>
      <c r="G40" s="108"/>
      <c r="H40" s="108"/>
      <c r="I40" s="108"/>
      <c r="J40" s="108"/>
      <c r="K40" s="108">
        <f t="shared" si="4"/>
        <v>3878516</v>
      </c>
      <c r="L40" s="108"/>
      <c r="M40" s="108"/>
      <c r="N40" s="108"/>
      <c r="O40" s="108"/>
      <c r="P40" s="108"/>
      <c r="Q40" s="110"/>
      <c r="R40" s="110"/>
      <c r="S40" s="110"/>
      <c r="T40" s="110"/>
      <c r="U40" s="108"/>
      <c r="V40" s="110"/>
      <c r="W40" s="292"/>
      <c r="Z40" s="271"/>
      <c r="AA40" s="298"/>
    </row>
    <row r="41" spans="1:27" hidden="1" outlineLevel="1">
      <c r="A41" s="272"/>
      <c r="B41" s="290" t="s">
        <v>199</v>
      </c>
      <c r="C41" s="295"/>
      <c r="D41" s="108">
        <f>D40</f>
        <v>72600000</v>
      </c>
      <c r="E41" s="108">
        <v>643129</v>
      </c>
      <c r="F41" s="108">
        <f t="shared" si="5"/>
        <v>4521645</v>
      </c>
      <c r="G41" s="108"/>
      <c r="H41" s="108"/>
      <c r="I41" s="108"/>
      <c r="J41" s="108"/>
      <c r="K41" s="108">
        <f t="shared" si="4"/>
        <v>4521645</v>
      </c>
      <c r="L41" s="108"/>
      <c r="M41" s="108"/>
      <c r="N41" s="108"/>
      <c r="O41" s="108"/>
      <c r="P41" s="108"/>
      <c r="Q41" s="110"/>
      <c r="R41" s="110"/>
      <c r="S41" s="110"/>
      <c r="T41" s="110"/>
      <c r="U41" s="108"/>
      <c r="V41" s="110"/>
      <c r="W41" s="292"/>
      <c r="Z41" s="271"/>
      <c r="AA41" s="298"/>
    </row>
    <row r="42" spans="1:27" hidden="1" outlineLevel="1">
      <c r="A42" s="272"/>
      <c r="B42" s="290" t="s">
        <v>200</v>
      </c>
      <c r="C42" s="295"/>
      <c r="D42" s="108">
        <f>D41</f>
        <v>72600000</v>
      </c>
      <c r="E42" s="108">
        <v>643129</v>
      </c>
      <c r="F42" s="108">
        <f>F41+E42</f>
        <v>5164774</v>
      </c>
      <c r="G42" s="108"/>
      <c r="H42" s="108"/>
      <c r="I42" s="108"/>
      <c r="J42" s="108"/>
      <c r="K42" s="108">
        <f t="shared" si="4"/>
        <v>5164774</v>
      </c>
      <c r="L42" s="108"/>
      <c r="M42" s="108"/>
      <c r="N42" s="108"/>
      <c r="O42" s="108"/>
      <c r="P42" s="108"/>
      <c r="Q42" s="110"/>
      <c r="R42" s="110"/>
      <c r="S42" s="110"/>
      <c r="T42" s="110"/>
      <c r="U42" s="108"/>
      <c r="V42" s="110"/>
      <c r="W42" s="292"/>
      <c r="Z42" s="271"/>
      <c r="AA42" s="298"/>
    </row>
    <row r="43" spans="1:27" hidden="1" outlineLevel="1">
      <c r="A43" s="272"/>
      <c r="B43" s="290" t="s">
        <v>201</v>
      </c>
      <c r="C43" s="295"/>
      <c r="D43" s="108">
        <v>90800000</v>
      </c>
      <c r="E43" s="108">
        <v>726650</v>
      </c>
      <c r="F43" s="108">
        <f t="shared" si="5"/>
        <v>5891424</v>
      </c>
      <c r="G43" s="108"/>
      <c r="H43" s="108"/>
      <c r="I43" s="108"/>
      <c r="J43" s="108"/>
      <c r="K43" s="108">
        <f t="shared" si="4"/>
        <v>5891424</v>
      </c>
      <c r="L43" s="108"/>
      <c r="M43" s="108"/>
      <c r="N43" s="108"/>
      <c r="O43" s="108"/>
      <c r="P43" s="108"/>
      <c r="Q43" s="110"/>
      <c r="R43" s="110"/>
      <c r="S43" s="110"/>
      <c r="T43" s="110"/>
      <c r="U43" s="108"/>
      <c r="V43" s="110"/>
      <c r="W43" s="292"/>
      <c r="Z43" s="271"/>
    </row>
    <row r="44" spans="1:27" hidden="1" outlineLevel="1">
      <c r="A44" s="272"/>
      <c r="B44" s="290" t="s">
        <v>202</v>
      </c>
      <c r="C44" s="295"/>
      <c r="D44" s="108">
        <f>D43</f>
        <v>90800000</v>
      </c>
      <c r="E44" s="108">
        <v>795269.76923076937</v>
      </c>
      <c r="F44" s="108">
        <f t="shared" si="5"/>
        <v>6686693.769230769</v>
      </c>
      <c r="G44" s="108"/>
      <c r="H44" s="108"/>
      <c r="I44" s="108"/>
      <c r="J44" s="108"/>
      <c r="K44" s="108">
        <f t="shared" si="4"/>
        <v>6686693.769230769</v>
      </c>
      <c r="L44" s="108"/>
      <c r="M44" s="108"/>
      <c r="N44" s="108"/>
      <c r="O44" s="108"/>
      <c r="P44" s="108"/>
      <c r="Q44" s="110"/>
      <c r="R44" s="110"/>
      <c r="S44" s="110"/>
      <c r="T44" s="110"/>
      <c r="U44" s="108"/>
      <c r="V44" s="110"/>
      <c r="W44" s="292"/>
      <c r="Z44" s="271"/>
    </row>
    <row r="45" spans="1:27" hidden="1" outlineLevel="1">
      <c r="A45" s="272"/>
      <c r="B45" s="290" t="s">
        <v>203</v>
      </c>
      <c r="C45" s="295"/>
      <c r="D45" s="108">
        <f t="shared" ref="D45:D57" si="6">D44</f>
        <v>90800000</v>
      </c>
      <c r="E45" s="108">
        <f>(((D44+D45)/2)*6.9%/65%)/12</f>
        <v>803230.76923076937</v>
      </c>
      <c r="F45" s="108">
        <f t="shared" si="5"/>
        <v>7489924.538461538</v>
      </c>
      <c r="G45" s="108"/>
      <c r="H45" s="108"/>
      <c r="I45" s="108"/>
      <c r="J45" s="108"/>
      <c r="K45" s="108">
        <f t="shared" si="4"/>
        <v>7489924.538461538</v>
      </c>
      <c r="L45" s="108"/>
      <c r="M45" s="108"/>
      <c r="N45" s="108"/>
      <c r="O45" s="108"/>
      <c r="P45" s="108"/>
      <c r="Q45" s="110"/>
      <c r="R45" s="110"/>
      <c r="S45" s="110"/>
      <c r="T45" s="110"/>
      <c r="U45" s="108"/>
      <c r="V45" s="110"/>
      <c r="W45" s="292"/>
      <c r="Z45" s="271"/>
    </row>
    <row r="46" spans="1:27" hidden="1" outlineLevel="1">
      <c r="A46" s="272"/>
      <c r="B46" s="294" t="s">
        <v>204</v>
      </c>
      <c r="C46" s="295"/>
      <c r="D46" s="108">
        <f t="shared" si="6"/>
        <v>90800000</v>
      </c>
      <c r="E46" s="108">
        <f>(((D45+D46)/2)*6.9%/65%)/12</f>
        <v>803230.76923076937</v>
      </c>
      <c r="F46" s="108">
        <f t="shared" si="5"/>
        <v>8293155.307692307</v>
      </c>
      <c r="G46" s="108">
        <f>(F34+F46+SUM(F35:F45)*2)/24</f>
        <v>3801705.8301282045</v>
      </c>
      <c r="H46" s="108"/>
      <c r="I46" s="108"/>
      <c r="J46" s="108"/>
      <c r="K46" s="108">
        <f>F46+I46</f>
        <v>8293155.307692307</v>
      </c>
      <c r="L46" s="108"/>
      <c r="M46" s="108"/>
      <c r="N46" s="108"/>
      <c r="O46" s="108"/>
      <c r="P46" s="108"/>
      <c r="Q46" s="110"/>
      <c r="R46" s="110"/>
      <c r="S46" s="110"/>
      <c r="T46" s="110"/>
      <c r="U46" s="108"/>
      <c r="V46" s="110"/>
      <c r="W46" s="292"/>
      <c r="Z46" s="271"/>
    </row>
    <row r="47" spans="1:27" hidden="1" outlineLevel="1">
      <c r="A47" s="272"/>
      <c r="B47" s="290" t="s">
        <v>205</v>
      </c>
      <c r="C47" s="295"/>
      <c r="D47" s="108">
        <f t="shared" si="6"/>
        <v>90800000</v>
      </c>
      <c r="E47" s="108">
        <f>(((D46+D47)/2)*6.9%/65%)/12</f>
        <v>803230.76923076937</v>
      </c>
      <c r="F47" s="108">
        <f t="shared" si="5"/>
        <v>9096386.0769230761</v>
      </c>
      <c r="G47" s="108">
        <f t="shared" ref="G47:G56" si="7">(F35+F47+SUM(F36:F46)*2)/24</f>
        <v>4526270.054487179</v>
      </c>
      <c r="H47" s="108"/>
      <c r="I47" s="108"/>
      <c r="J47" s="108"/>
      <c r="K47" s="108">
        <f t="shared" si="4"/>
        <v>9096386.0769230761</v>
      </c>
      <c r="L47" s="108"/>
      <c r="M47" s="108"/>
      <c r="N47" s="108"/>
      <c r="O47" s="108"/>
      <c r="P47" s="108"/>
      <c r="Q47" s="110"/>
      <c r="R47" s="110"/>
      <c r="S47" s="110"/>
      <c r="T47" s="110"/>
      <c r="U47" s="108"/>
      <c r="V47" s="110"/>
      <c r="W47" s="292"/>
      <c r="Z47" s="271"/>
    </row>
    <row r="48" spans="1:27" hidden="1" outlineLevel="1">
      <c r="A48" s="272"/>
      <c r="B48" s="290" t="s">
        <v>206</v>
      </c>
      <c r="C48" s="295"/>
      <c r="D48" s="108">
        <f t="shared" si="6"/>
        <v>90800000</v>
      </c>
      <c r="E48" s="108">
        <v>843038</v>
      </c>
      <c r="F48" s="108">
        <f>F47+E48</f>
        <v>9939424.0769230761</v>
      </c>
      <c r="G48" s="108">
        <f t="shared" si="7"/>
        <v>5319428.8108974351</v>
      </c>
      <c r="H48" s="108"/>
      <c r="I48" s="108"/>
      <c r="J48" s="108"/>
      <c r="K48" s="108">
        <f t="shared" si="4"/>
        <v>9939424.0769230761</v>
      </c>
      <c r="L48" s="108"/>
      <c r="M48" s="108"/>
      <c r="N48" s="108"/>
      <c r="O48" s="108"/>
      <c r="P48" s="108"/>
      <c r="Q48" s="110"/>
      <c r="R48" s="110"/>
      <c r="S48" s="110"/>
      <c r="T48" s="110"/>
      <c r="U48" s="108"/>
      <c r="V48" s="110"/>
      <c r="W48" s="292"/>
      <c r="Z48" s="271"/>
    </row>
    <row r="49" spans="1:26" hidden="1" outlineLevel="1">
      <c r="A49" s="272"/>
      <c r="B49" s="290" t="s">
        <v>207</v>
      </c>
      <c r="C49" s="295"/>
      <c r="D49" s="108">
        <f t="shared" si="6"/>
        <v>90800000</v>
      </c>
      <c r="E49" s="108">
        <v>882846.15384615399</v>
      </c>
      <c r="F49" s="108">
        <f t="shared" ref="F49:F54" si="8">F48+E49</f>
        <v>10822270.23076923</v>
      </c>
      <c r="G49" s="108">
        <f t="shared" si="7"/>
        <v>6100613.1570512801</v>
      </c>
      <c r="H49" s="108"/>
      <c r="I49" s="108"/>
      <c r="J49" s="108"/>
      <c r="K49" s="108">
        <f t="shared" si="4"/>
        <v>10822270.23076923</v>
      </c>
      <c r="L49" s="108"/>
      <c r="M49" s="108"/>
      <c r="N49" s="108"/>
      <c r="O49" s="108"/>
      <c r="P49" s="108"/>
      <c r="Q49" s="110"/>
      <c r="R49" s="110"/>
      <c r="S49" s="110"/>
      <c r="T49" s="110"/>
      <c r="U49" s="108"/>
      <c r="V49" s="108"/>
      <c r="W49" s="112">
        <f>G49+J49+V49</f>
        <v>6100613.1570512801</v>
      </c>
      <c r="Z49" s="271"/>
    </row>
    <row r="50" spans="1:26" hidden="1" outlineLevel="1">
      <c r="A50" s="272"/>
      <c r="B50" s="290" t="s">
        <v>208</v>
      </c>
      <c r="C50" s="295"/>
      <c r="D50" s="108">
        <f t="shared" si="6"/>
        <v>90800000</v>
      </c>
      <c r="E50" s="108">
        <v>882846.15384615399</v>
      </c>
      <c r="F50" s="108">
        <f t="shared" si="8"/>
        <v>11705116.384615384</v>
      </c>
      <c r="G50" s="108">
        <f t="shared" si="7"/>
        <v>6847357.2660256401</v>
      </c>
      <c r="H50" s="108"/>
      <c r="I50" s="108"/>
      <c r="J50" s="108"/>
      <c r="K50" s="108">
        <f t="shared" si="4"/>
        <v>11705116.384615384</v>
      </c>
      <c r="L50" s="108"/>
      <c r="M50" s="108"/>
      <c r="N50" s="108"/>
      <c r="O50" s="108"/>
      <c r="P50" s="108"/>
      <c r="Q50" s="110"/>
      <c r="R50" s="110"/>
      <c r="S50" s="110"/>
      <c r="T50" s="110"/>
      <c r="U50" s="108"/>
      <c r="V50" s="108"/>
      <c r="W50" s="112">
        <f t="shared" ref="W50:W113" si="9">G50+J50+V50</f>
        <v>6847357.2660256401</v>
      </c>
      <c r="Z50" s="271"/>
    </row>
    <row r="51" spans="1:26" hidden="1" outlineLevel="1">
      <c r="A51" s="272"/>
      <c r="B51" s="290" t="s">
        <v>209</v>
      </c>
      <c r="C51" s="295"/>
      <c r="D51" s="108">
        <f t="shared" si="6"/>
        <v>90800000</v>
      </c>
      <c r="E51" s="108">
        <v>882846.15384615399</v>
      </c>
      <c r="F51" s="108">
        <f t="shared" si="8"/>
        <v>12587962.538461538</v>
      </c>
      <c r="G51" s="108">
        <f t="shared" si="7"/>
        <v>7616750.3461538441</v>
      </c>
      <c r="H51" s="108"/>
      <c r="I51" s="108"/>
      <c r="J51" s="108"/>
      <c r="K51" s="108">
        <f t="shared" si="4"/>
        <v>12587962.538461538</v>
      </c>
      <c r="L51" s="108"/>
      <c r="M51" s="108"/>
      <c r="N51" s="108"/>
      <c r="O51" s="108"/>
      <c r="P51" s="108"/>
      <c r="Q51" s="110"/>
      <c r="R51" s="110"/>
      <c r="S51" s="110"/>
      <c r="T51" s="110"/>
      <c r="U51" s="108"/>
      <c r="V51" s="108"/>
      <c r="W51" s="112">
        <f t="shared" si="9"/>
        <v>7616750.3461538441</v>
      </c>
      <c r="Z51" s="271"/>
    </row>
    <row r="52" spans="1:26" hidden="1" outlineLevel="1">
      <c r="A52" s="272"/>
      <c r="B52" s="290" t="s">
        <v>210</v>
      </c>
      <c r="C52" s="295"/>
      <c r="D52" s="108">
        <f t="shared" si="6"/>
        <v>90800000</v>
      </c>
      <c r="E52" s="108">
        <v>882846.15384615399</v>
      </c>
      <c r="F52" s="108">
        <f t="shared" si="8"/>
        <v>13470808.692307692</v>
      </c>
      <c r="G52" s="108">
        <f t="shared" si="7"/>
        <v>8406119.8557692282</v>
      </c>
      <c r="H52" s="108"/>
      <c r="I52" s="108"/>
      <c r="J52" s="108"/>
      <c r="K52" s="108">
        <f t="shared" si="4"/>
        <v>13470808.692307692</v>
      </c>
      <c r="L52" s="108"/>
      <c r="M52" s="108"/>
      <c r="N52" s="108"/>
      <c r="O52" s="108"/>
      <c r="P52" s="108"/>
      <c r="Q52" s="110"/>
      <c r="R52" s="110"/>
      <c r="S52" s="110"/>
      <c r="T52" s="110"/>
      <c r="U52" s="108"/>
      <c r="V52" s="108"/>
      <c r="W52" s="112">
        <f t="shared" si="9"/>
        <v>8406119.8557692282</v>
      </c>
      <c r="X52" s="299">
        <f>F52+I52+U52</f>
        <v>13470808.692307692</v>
      </c>
      <c r="Z52" s="271"/>
    </row>
    <row r="53" spans="1:26" hidden="1" outlineLevel="1">
      <c r="A53" s="272"/>
      <c r="B53" s="290" t="s">
        <v>211</v>
      </c>
      <c r="C53" s="295"/>
      <c r="D53" s="108">
        <f t="shared" si="6"/>
        <v>90800000</v>
      </c>
      <c r="E53" s="108">
        <v>882846.15384615399</v>
      </c>
      <c r="F53" s="108">
        <f t="shared" si="8"/>
        <v>14353654.846153846</v>
      </c>
      <c r="G53" s="108">
        <f t="shared" si="7"/>
        <v>9215465.7948717959</v>
      </c>
      <c r="H53" s="108"/>
      <c r="I53" s="108"/>
      <c r="J53" s="108"/>
      <c r="K53" s="108">
        <f t="shared" si="4"/>
        <v>14353654.846153846</v>
      </c>
      <c r="L53" s="108"/>
      <c r="M53" s="108"/>
      <c r="N53" s="108"/>
      <c r="O53" s="108"/>
      <c r="P53" s="108"/>
      <c r="Q53" s="110"/>
      <c r="R53" s="110"/>
      <c r="S53" s="110"/>
      <c r="T53" s="110"/>
      <c r="U53" s="108"/>
      <c r="V53" s="108"/>
      <c r="W53" s="112">
        <f t="shared" si="9"/>
        <v>9215465.7948717959</v>
      </c>
      <c r="X53" s="299">
        <f t="shared" ref="X53:X116" si="10">F53+I53+U53</f>
        <v>14353654.846153846</v>
      </c>
      <c r="Z53" s="271"/>
    </row>
    <row r="54" spans="1:26" hidden="1" outlineLevel="1">
      <c r="A54" s="72"/>
      <c r="B54" s="290" t="s">
        <v>212</v>
      </c>
      <c r="C54" s="72"/>
      <c r="D54" s="108">
        <f t="shared" si="6"/>
        <v>90800000</v>
      </c>
      <c r="E54" s="108">
        <v>882846.15384615399</v>
      </c>
      <c r="F54" s="108">
        <f t="shared" si="8"/>
        <v>15236501</v>
      </c>
      <c r="G54" s="108">
        <f t="shared" si="7"/>
        <v>10044788.163461538</v>
      </c>
      <c r="H54" s="108"/>
      <c r="I54" s="108"/>
      <c r="J54" s="108"/>
      <c r="K54" s="108">
        <f t="shared" si="4"/>
        <v>15236501</v>
      </c>
      <c r="L54" s="108"/>
      <c r="M54" s="108"/>
      <c r="N54" s="108"/>
      <c r="O54" s="108"/>
      <c r="P54" s="108"/>
      <c r="Q54" s="110"/>
      <c r="R54" s="110"/>
      <c r="S54" s="110"/>
      <c r="T54" s="110"/>
      <c r="U54" s="108"/>
      <c r="V54" s="108"/>
      <c r="W54" s="112">
        <f t="shared" si="9"/>
        <v>10044788.163461538</v>
      </c>
      <c r="X54" s="299">
        <f t="shared" si="10"/>
        <v>15236501</v>
      </c>
      <c r="Z54" s="271"/>
    </row>
    <row r="55" spans="1:26" hidden="1" outlineLevel="1">
      <c r="A55" s="72"/>
      <c r="B55" s="290" t="s">
        <v>213</v>
      </c>
      <c r="C55" s="72"/>
      <c r="D55" s="108">
        <f t="shared" si="6"/>
        <v>90800000</v>
      </c>
      <c r="E55" s="108">
        <v>882846.15384615399</v>
      </c>
      <c r="F55" s="108">
        <f>F54+E55</f>
        <v>16119347.153846154</v>
      </c>
      <c r="G55" s="108">
        <f t="shared" si="7"/>
        <v>10890606.919871794</v>
      </c>
      <c r="H55" s="108"/>
      <c r="I55" s="108"/>
      <c r="J55" s="108"/>
      <c r="K55" s="108">
        <f t="shared" si="4"/>
        <v>16119347.153846154</v>
      </c>
      <c r="L55" s="108"/>
      <c r="M55" s="108">
        <f t="shared" ref="M55:M118" si="11">-L55+L54</f>
        <v>0</v>
      </c>
      <c r="N55" s="108">
        <f t="shared" si="0"/>
        <v>0</v>
      </c>
      <c r="O55" s="108">
        <f t="shared" si="2"/>
        <v>0</v>
      </c>
      <c r="P55" s="108"/>
      <c r="Q55" s="110"/>
      <c r="R55" s="110"/>
      <c r="S55" s="110"/>
      <c r="T55" s="110"/>
      <c r="U55" s="108">
        <f t="shared" ref="U55:U118" si="12">U54-M55</f>
        <v>0</v>
      </c>
      <c r="V55" s="108">
        <f>(U43+U55+SUM(U44:U54)*2)/24</f>
        <v>0</v>
      </c>
      <c r="W55" s="112">
        <f t="shared" si="9"/>
        <v>10890606.919871794</v>
      </c>
      <c r="X55" s="299">
        <f t="shared" si="10"/>
        <v>16119347.153846154</v>
      </c>
      <c r="Z55" s="271"/>
    </row>
    <row r="56" spans="1:26" hidden="1" outlineLevel="1">
      <c r="A56" s="72"/>
      <c r="B56" s="290" t="s">
        <v>214</v>
      </c>
      <c r="C56" s="72"/>
      <c r="D56" s="108">
        <f t="shared" si="6"/>
        <v>90800000</v>
      </c>
      <c r="E56" s="108">
        <v>882846.15384615399</v>
      </c>
      <c r="F56" s="108">
        <f>F55+E56</f>
        <v>17002193.307692308</v>
      </c>
      <c r="G56" s="108">
        <f t="shared" si="7"/>
        <v>11746582.865384616</v>
      </c>
      <c r="H56" s="108"/>
      <c r="I56" s="108"/>
      <c r="J56" s="108">
        <f>(I44+I56+SUM(I45:I55)*2)/24</f>
        <v>0</v>
      </c>
      <c r="K56" s="108">
        <f t="shared" si="4"/>
        <v>17002193.307692308</v>
      </c>
      <c r="L56" s="108"/>
      <c r="M56" s="108">
        <f t="shared" si="11"/>
        <v>0</v>
      </c>
      <c r="N56" s="108">
        <f t="shared" si="0"/>
        <v>0</v>
      </c>
      <c r="O56" s="108">
        <f t="shared" si="2"/>
        <v>0</v>
      </c>
      <c r="P56" s="108"/>
      <c r="Q56" s="110"/>
      <c r="R56" s="110"/>
      <c r="S56" s="110"/>
      <c r="T56" s="110"/>
      <c r="U56" s="108">
        <f t="shared" si="12"/>
        <v>0</v>
      </c>
      <c r="V56" s="108">
        <f t="shared" ref="V56:V119" si="13">(U44+U56+SUM(U45:U55)*2)/24</f>
        <v>0</v>
      </c>
      <c r="W56" s="112">
        <f t="shared" si="9"/>
        <v>11746582.865384616</v>
      </c>
      <c r="X56" s="299">
        <f t="shared" si="10"/>
        <v>17002193.307692308</v>
      </c>
      <c r="Z56" s="271"/>
    </row>
    <row r="57" spans="1:26" hidden="1" outlineLevel="1">
      <c r="A57" s="72"/>
      <c r="B57" s="290" t="s">
        <v>215</v>
      </c>
      <c r="C57" s="72"/>
      <c r="D57" s="108">
        <f t="shared" si="6"/>
        <v>90800000</v>
      </c>
      <c r="E57" s="108">
        <v>370226</v>
      </c>
      <c r="F57" s="108">
        <f>F56+E57</f>
        <v>17372419.307692308</v>
      </c>
      <c r="G57" s="108">
        <f>(F45+F57+SUM(F46:F56)*2)/24</f>
        <v>12588165.961538462</v>
      </c>
      <c r="H57" s="108">
        <f t="shared" ref="H57:H73" si="14">F57/300</f>
        <v>57908.064358974363</v>
      </c>
      <c r="I57" s="108">
        <f>I56-H57</f>
        <v>-57908.064358974363</v>
      </c>
      <c r="J57" s="108">
        <f>(I45+I57+SUM(I46:I56)*2)/24</f>
        <v>-2412.836014957265</v>
      </c>
      <c r="K57" s="108">
        <f t="shared" si="4"/>
        <v>17314511.243333332</v>
      </c>
      <c r="L57" s="108">
        <f>-K57*35%</f>
        <v>-6060078.9351666663</v>
      </c>
      <c r="M57" s="108">
        <f>-L57+L56</f>
        <v>6060078.9351666663</v>
      </c>
      <c r="N57" s="108">
        <f t="shared" si="0"/>
        <v>-6060078.9351666663</v>
      </c>
      <c r="O57" s="108">
        <f t="shared" si="2"/>
        <v>-252503.28896527775</v>
      </c>
      <c r="P57" s="108">
        <f t="shared" ref="P57:P120" si="15">K57+O57</f>
        <v>17062007.954368055</v>
      </c>
      <c r="Q57" s="110"/>
      <c r="R57" s="110"/>
      <c r="S57" s="110"/>
      <c r="T57" s="110"/>
      <c r="U57" s="108">
        <f t="shared" si="12"/>
        <v>-6060078.9351666663</v>
      </c>
      <c r="V57" s="108">
        <f t="shared" si="13"/>
        <v>-252503.28896527775</v>
      </c>
      <c r="W57" s="112">
        <f t="shared" si="9"/>
        <v>12333249.836558226</v>
      </c>
      <c r="X57" s="299">
        <f>F57+I57+U57</f>
        <v>11254432.308166666</v>
      </c>
      <c r="Y57" s="300">
        <f>G57+J57</f>
        <v>12585753.125523504</v>
      </c>
      <c r="Z57" s="301"/>
    </row>
    <row r="58" spans="1:26" hidden="1" outlineLevel="1">
      <c r="A58" s="72"/>
      <c r="B58" s="290" t="s">
        <v>216</v>
      </c>
      <c r="C58" s="72"/>
      <c r="D58" s="108">
        <v>0</v>
      </c>
      <c r="E58" s="108"/>
      <c r="F58" s="108">
        <f t="shared" ref="F58:F121" si="16">F57</f>
        <v>17372419.307692308</v>
      </c>
      <c r="G58" s="108">
        <f t="shared" ref="G58:G121" si="17">(F46+F58+SUM(F47:F57)*2)/24</f>
        <v>13378239.243589744</v>
      </c>
      <c r="H58" s="108">
        <f t="shared" si="14"/>
        <v>57908.064358974363</v>
      </c>
      <c r="I58" s="108">
        <f>I57-H58</f>
        <v>-115816.12871794873</v>
      </c>
      <c r="J58" s="108">
        <f>(I46+I58+SUM(I47:I57)*2)/24</f>
        <v>-9651.3440598290599</v>
      </c>
      <c r="K58" s="108">
        <f t="shared" si="4"/>
        <v>17256603.17897436</v>
      </c>
      <c r="L58" s="108">
        <f>-K58*35%</f>
        <v>-6039811.1126410253</v>
      </c>
      <c r="M58" s="108">
        <f t="shared" si="11"/>
        <v>-20267.82252564095</v>
      </c>
      <c r="N58" s="108">
        <f t="shared" si="0"/>
        <v>-12099890.047807692</v>
      </c>
      <c r="O58" s="108">
        <f t="shared" si="2"/>
        <v>-1009168.6632558759</v>
      </c>
      <c r="P58" s="108">
        <f t="shared" si="15"/>
        <v>16247434.515718484</v>
      </c>
      <c r="Q58" s="110"/>
      <c r="R58" s="110"/>
      <c r="S58" s="110"/>
      <c r="T58" s="110"/>
      <c r="U58" s="108">
        <f t="shared" si="12"/>
        <v>-6039811.1126410253</v>
      </c>
      <c r="V58" s="108">
        <f t="shared" si="13"/>
        <v>-756665.37429059821</v>
      </c>
      <c r="W58" s="112">
        <f t="shared" si="9"/>
        <v>12611922.525239317</v>
      </c>
      <c r="X58" s="299">
        <f t="shared" si="10"/>
        <v>11216792.066333335</v>
      </c>
      <c r="Y58" s="300">
        <f t="shared" ref="Y58:Y121" si="18">G58+J58</f>
        <v>13368587.899529915</v>
      </c>
      <c r="Z58" s="301"/>
    </row>
    <row r="59" spans="1:26" hidden="1" outlineLevel="1">
      <c r="A59" s="72"/>
      <c r="B59" s="290" t="s">
        <v>217</v>
      </c>
      <c r="C59" s="72"/>
      <c r="D59" s="108">
        <v>0</v>
      </c>
      <c r="E59" s="108"/>
      <c r="F59" s="108">
        <f t="shared" si="16"/>
        <v>17372419.307692308</v>
      </c>
      <c r="G59" s="108">
        <f t="shared" si="17"/>
        <v>14101376.628205128</v>
      </c>
      <c r="H59" s="108">
        <f t="shared" si="14"/>
        <v>57908.064358974363</v>
      </c>
      <c r="I59" s="108">
        <f t="shared" ref="I59:I117" si="19">I58-H59</f>
        <v>-173724.19307692308</v>
      </c>
      <c r="J59" s="108">
        <f t="shared" ref="J59:J122" si="20">(I47+I59+SUM(I48:I58)*2)/24</f>
        <v>-21715.524134615385</v>
      </c>
      <c r="K59" s="108">
        <f t="shared" si="4"/>
        <v>17198695.114615384</v>
      </c>
      <c r="L59" s="108">
        <f t="shared" ref="L59:L79" si="21">-K59*35%</f>
        <v>-6019543.2901153844</v>
      </c>
      <c r="M59" s="108">
        <f>-L59+L58</f>
        <v>-20267.82252564095</v>
      </c>
      <c r="N59" s="108">
        <f t="shared" si="0"/>
        <v>-18119433.337923076</v>
      </c>
      <c r="O59" s="108">
        <f t="shared" si="2"/>
        <v>-2268307.1376613248</v>
      </c>
      <c r="P59" s="108">
        <f t="shared" si="15"/>
        <v>14930387.97695406</v>
      </c>
      <c r="Q59" s="110"/>
      <c r="R59" s="110"/>
      <c r="S59" s="110"/>
      <c r="T59" s="110"/>
      <c r="U59" s="108">
        <f>U58-M59</f>
        <v>-6019543.2901153844</v>
      </c>
      <c r="V59" s="108">
        <f>(U47+U59+SUM(U48:U58)*2)/24</f>
        <v>-1259138.4744054487</v>
      </c>
      <c r="W59" s="112">
        <f t="shared" si="9"/>
        <v>12820522.629665064</v>
      </c>
      <c r="X59" s="299">
        <f>F59+I59+U59</f>
        <v>11179151.8245</v>
      </c>
      <c r="Y59" s="300">
        <f t="shared" si="18"/>
        <v>14079661.104070513</v>
      </c>
      <c r="Z59" s="301"/>
    </row>
    <row r="60" spans="1:26" hidden="1" outlineLevel="1">
      <c r="A60" s="72"/>
      <c r="B60" s="290" t="s">
        <v>218</v>
      </c>
      <c r="C60" s="72"/>
      <c r="D60" s="108">
        <v>0</v>
      </c>
      <c r="E60" s="108"/>
      <c r="F60" s="108">
        <f t="shared" si="16"/>
        <v>17372419.307692308</v>
      </c>
      <c r="G60" s="108">
        <f t="shared" si="17"/>
        <v>14755919.48076923</v>
      </c>
      <c r="H60" s="108">
        <f t="shared" si="14"/>
        <v>57908.064358974363</v>
      </c>
      <c r="I60" s="108">
        <f>I59-H60</f>
        <v>-231632.25743589745</v>
      </c>
      <c r="J60" s="108">
        <f>(I48+I60+SUM(I49:I59)*2)/24</f>
        <v>-38605.37623931624</v>
      </c>
      <c r="K60" s="108">
        <f t="shared" si="4"/>
        <v>17140787.050256409</v>
      </c>
      <c r="L60" s="108">
        <f t="shared" si="21"/>
        <v>-5999275.4675897425</v>
      </c>
      <c r="M60" s="108">
        <f t="shared" si="11"/>
        <v>-20267.822525641881</v>
      </c>
      <c r="N60" s="108">
        <f t="shared" si="0"/>
        <v>-24118708.805512819</v>
      </c>
      <c r="O60" s="108">
        <f t="shared" si="2"/>
        <v>-4028229.7269711532</v>
      </c>
      <c r="P60" s="108">
        <f t="shared" si="15"/>
        <v>13112557.323285256</v>
      </c>
      <c r="Q60" s="110"/>
      <c r="R60" s="110"/>
      <c r="S60" s="110"/>
      <c r="T60" s="110"/>
      <c r="U60" s="108">
        <f t="shared" si="12"/>
        <v>-5999275.4675897425</v>
      </c>
      <c r="V60" s="108">
        <f t="shared" si="13"/>
        <v>-1759922.5893098291</v>
      </c>
      <c r="W60" s="112">
        <f t="shared" si="9"/>
        <v>12957391.515220085</v>
      </c>
      <c r="X60" s="299">
        <f t="shared" si="10"/>
        <v>11141511.582666665</v>
      </c>
      <c r="Y60" s="300">
        <f t="shared" si="18"/>
        <v>14717314.104529914</v>
      </c>
      <c r="Z60" s="301"/>
    </row>
    <row r="61" spans="1:26" hidden="1" outlineLevel="1">
      <c r="A61" s="72"/>
      <c r="B61" s="290" t="s">
        <v>219</v>
      </c>
      <c r="C61" s="72"/>
      <c r="D61" s="108">
        <v>0</v>
      </c>
      <c r="E61" s="108"/>
      <c r="F61" s="108">
        <f t="shared" si="16"/>
        <v>17372419.307692308</v>
      </c>
      <c r="G61" s="108">
        <f t="shared" si="17"/>
        <v>15338550.493589744</v>
      </c>
      <c r="H61" s="108">
        <f t="shared" si="14"/>
        <v>57908.064358974363</v>
      </c>
      <c r="I61" s="108">
        <f t="shared" si="19"/>
        <v>-289540.32179487182</v>
      </c>
      <c r="J61" s="108">
        <f t="shared" si="20"/>
        <v>-60320.900373931625</v>
      </c>
      <c r="K61" s="108">
        <f>F61+I61</f>
        <v>17082878.985897437</v>
      </c>
      <c r="L61" s="108">
        <f t="shared" si="21"/>
        <v>-5979007.6450641025</v>
      </c>
      <c r="M61" s="108">
        <f t="shared" si="11"/>
        <v>-20267.822525640018</v>
      </c>
      <c r="N61" s="108">
        <f t="shared" si="0"/>
        <v>-30097716.450576924</v>
      </c>
      <c r="O61" s="108">
        <f t="shared" si="2"/>
        <v>-6287247.4459748929</v>
      </c>
      <c r="P61" s="108">
        <f t="shared" si="15"/>
        <v>10795631.539922543</v>
      </c>
      <c r="Q61" s="110"/>
      <c r="R61" s="110"/>
      <c r="S61" s="110"/>
      <c r="T61" s="110"/>
      <c r="U61" s="108">
        <f t="shared" si="12"/>
        <v>-5979007.6450641025</v>
      </c>
      <c r="V61" s="108">
        <f t="shared" si="13"/>
        <v>-2259017.7190037393</v>
      </c>
      <c r="W61" s="112">
        <f t="shared" si="9"/>
        <v>13019211.874212073</v>
      </c>
      <c r="X61" s="299">
        <f t="shared" si="10"/>
        <v>11103871.340833334</v>
      </c>
      <c r="Y61" s="300">
        <f t="shared" si="18"/>
        <v>15278229.593215812</v>
      </c>
      <c r="Z61" s="301"/>
    </row>
    <row r="62" spans="1:26" hidden="1" outlineLevel="1">
      <c r="A62" s="72"/>
      <c r="B62" s="290" t="s">
        <v>220</v>
      </c>
      <c r="C62" s="72"/>
      <c r="D62" s="108">
        <v>0</v>
      </c>
      <c r="E62" s="108"/>
      <c r="F62" s="108">
        <f t="shared" si="16"/>
        <v>17372419.307692308</v>
      </c>
      <c r="G62" s="108">
        <f t="shared" si="17"/>
        <v>15847610.993589746</v>
      </c>
      <c r="H62" s="108">
        <f t="shared" si="14"/>
        <v>57908.064358974363</v>
      </c>
      <c r="I62" s="108">
        <f t="shared" si="19"/>
        <v>-347448.38615384616</v>
      </c>
      <c r="J62" s="108">
        <f t="shared" si="20"/>
        <v>-86862.096538461556</v>
      </c>
      <c r="K62" s="108">
        <f t="shared" si="4"/>
        <v>17024970.921538461</v>
      </c>
      <c r="L62" s="108">
        <f t="shared" si="21"/>
        <v>-5958739.8225384606</v>
      </c>
      <c r="M62" s="108">
        <f>-L62+L61</f>
        <v>-20267.822525641881</v>
      </c>
      <c r="N62" s="108">
        <f t="shared" si="0"/>
        <v>-36056456.273115382</v>
      </c>
      <c r="O62" s="108">
        <f t="shared" si="2"/>
        <v>-9043671.3094620723</v>
      </c>
      <c r="P62" s="108">
        <f t="shared" si="15"/>
        <v>7981299.6120763887</v>
      </c>
      <c r="Q62" s="110"/>
      <c r="R62" s="110"/>
      <c r="S62" s="110"/>
      <c r="T62" s="110"/>
      <c r="U62" s="108">
        <f t="shared" si="12"/>
        <v>-5958739.8225384606</v>
      </c>
      <c r="V62" s="108">
        <f t="shared" si="13"/>
        <v>-2756423.8634871794</v>
      </c>
      <c r="W62" s="112">
        <f t="shared" si="9"/>
        <v>13004325.033564106</v>
      </c>
      <c r="X62" s="299">
        <f t="shared" si="10"/>
        <v>11066231.098999999</v>
      </c>
      <c r="Y62" s="300">
        <f t="shared" si="18"/>
        <v>15760748.897051284</v>
      </c>
      <c r="Z62" s="301"/>
    </row>
    <row r="63" spans="1:26" hidden="1" outlineLevel="1">
      <c r="A63" s="72"/>
      <c r="B63" s="290" t="s">
        <v>221</v>
      </c>
      <c r="C63" s="72"/>
      <c r="D63" s="108">
        <v>0</v>
      </c>
      <c r="E63" s="108"/>
      <c r="F63" s="108">
        <f t="shared" si="16"/>
        <v>17372419.307692308</v>
      </c>
      <c r="G63" s="108">
        <f t="shared" si="17"/>
        <v>16283100.980769232</v>
      </c>
      <c r="H63" s="108">
        <f t="shared" si="14"/>
        <v>57908.064358974363</v>
      </c>
      <c r="I63" s="108">
        <f t="shared" si="19"/>
        <v>-405356.45051282051</v>
      </c>
      <c r="J63" s="108">
        <f>(I51+I63+SUM(I52:I62)*2)/24</f>
        <v>-118228.96473290598</v>
      </c>
      <c r="K63" s="108">
        <f t="shared" si="4"/>
        <v>16967062.857179489</v>
      </c>
      <c r="L63" s="108">
        <f t="shared" si="21"/>
        <v>-5938472.0000128206</v>
      </c>
      <c r="M63" s="108">
        <f t="shared" si="11"/>
        <v>-20267.822525640018</v>
      </c>
      <c r="N63" s="108">
        <f t="shared" si="0"/>
        <v>-41994928.273128204</v>
      </c>
      <c r="O63" s="108">
        <f t="shared" si="2"/>
        <v>-12295812.332222221</v>
      </c>
      <c r="P63" s="108">
        <f t="shared" si="15"/>
        <v>4671250.5249572676</v>
      </c>
      <c r="Q63" s="110"/>
      <c r="R63" s="110"/>
      <c r="S63" s="110"/>
      <c r="T63" s="110"/>
      <c r="U63" s="108">
        <f t="shared" si="12"/>
        <v>-5938472.0000128206</v>
      </c>
      <c r="V63" s="108">
        <f t="shared" si="13"/>
        <v>-3252141.0227601491</v>
      </c>
      <c r="W63" s="112">
        <f t="shared" si="9"/>
        <v>12912730.993276177</v>
      </c>
      <c r="X63" s="299">
        <f t="shared" si="10"/>
        <v>11028590.857166668</v>
      </c>
      <c r="Y63" s="300">
        <f t="shared" si="18"/>
        <v>16164872.016036326</v>
      </c>
      <c r="Z63" s="301"/>
    </row>
    <row r="64" spans="1:26" hidden="1" outlineLevel="1">
      <c r="A64" s="72"/>
      <c r="B64" s="290" t="s">
        <v>222</v>
      </c>
      <c r="C64" s="72"/>
      <c r="D64" s="108">
        <v>0</v>
      </c>
      <c r="E64" s="108"/>
      <c r="F64" s="108">
        <f t="shared" si="16"/>
        <v>17372419.307692308</v>
      </c>
      <c r="G64" s="108">
        <f t="shared" si="17"/>
        <v>16645020.455128206</v>
      </c>
      <c r="H64" s="108">
        <f t="shared" si="14"/>
        <v>57908.064358974363</v>
      </c>
      <c r="I64" s="108">
        <f t="shared" si="19"/>
        <v>-463264.51487179485</v>
      </c>
      <c r="J64" s="108">
        <f t="shared" si="20"/>
        <v>-154421.50495726496</v>
      </c>
      <c r="K64" s="108">
        <f t="shared" si="4"/>
        <v>16909154.792820513</v>
      </c>
      <c r="L64" s="108">
        <f>-K64*35%</f>
        <v>-5918204.1774871796</v>
      </c>
      <c r="M64" s="108">
        <f t="shared" si="11"/>
        <v>-20267.82252564095</v>
      </c>
      <c r="N64" s="108">
        <f t="shared" si="0"/>
        <v>-47913132.450615384</v>
      </c>
      <c r="O64" s="108">
        <f t="shared" si="2"/>
        <v>-16041981.529044872</v>
      </c>
      <c r="P64" s="108">
        <f t="shared" si="15"/>
        <v>867173.2637756411</v>
      </c>
      <c r="Q64" s="110"/>
      <c r="R64" s="110"/>
      <c r="S64" s="110"/>
      <c r="T64" s="110"/>
      <c r="U64" s="108">
        <f t="shared" si="12"/>
        <v>-5918204.1774871796</v>
      </c>
      <c r="V64" s="108">
        <f t="shared" si="13"/>
        <v>-3746169.1968226493</v>
      </c>
      <c r="W64" s="112">
        <f t="shared" si="9"/>
        <v>12744429.753348293</v>
      </c>
      <c r="X64" s="299">
        <f t="shared" si="10"/>
        <v>10990950.615333334</v>
      </c>
      <c r="Y64" s="300">
        <f t="shared" si="18"/>
        <v>16490598.950170942</v>
      </c>
      <c r="Z64" s="301"/>
    </row>
    <row r="65" spans="1:26" hidden="1" outlineLevel="1">
      <c r="A65" s="72"/>
      <c r="B65" s="290" t="s">
        <v>223</v>
      </c>
      <c r="C65" s="72"/>
      <c r="D65" s="108">
        <v>0</v>
      </c>
      <c r="E65" s="108"/>
      <c r="F65" s="108">
        <f t="shared" si="16"/>
        <v>17372419.307692308</v>
      </c>
      <c r="G65" s="108">
        <f t="shared" si="17"/>
        <v>16933369.416666668</v>
      </c>
      <c r="H65" s="108">
        <f t="shared" si="14"/>
        <v>57908.064358974363</v>
      </c>
      <c r="I65" s="108">
        <f>I64-H65</f>
        <v>-521172.57923076919</v>
      </c>
      <c r="J65" s="108">
        <f t="shared" si="20"/>
        <v>-195439.71721153846</v>
      </c>
      <c r="K65" s="108">
        <f>F65+I65</f>
        <v>16851246.728461538</v>
      </c>
      <c r="L65" s="108">
        <f t="shared" si="21"/>
        <v>-5897936.3549615378</v>
      </c>
      <c r="M65" s="108">
        <f t="shared" si="11"/>
        <v>-20267.822525641881</v>
      </c>
      <c r="N65" s="108">
        <f t="shared" si="0"/>
        <v>-53811068.805576921</v>
      </c>
      <c r="O65" s="108">
        <f t="shared" si="2"/>
        <v>-20280489.914719548</v>
      </c>
      <c r="P65" s="108">
        <f t="shared" si="15"/>
        <v>-3429243.1862580106</v>
      </c>
      <c r="Q65" s="110"/>
      <c r="R65" s="110"/>
      <c r="S65" s="110"/>
      <c r="T65" s="110"/>
      <c r="U65" s="108">
        <f t="shared" si="12"/>
        <v>-5897936.3549615378</v>
      </c>
      <c r="V65" s="108">
        <f t="shared" si="13"/>
        <v>-4238508.3856746797</v>
      </c>
      <c r="W65" s="112">
        <f>G65+J65+V65</f>
        <v>12499421.313780449</v>
      </c>
      <c r="X65" s="299">
        <f t="shared" si="10"/>
        <v>10953310.373500001</v>
      </c>
      <c r="Y65" s="300">
        <f>G65+J65</f>
        <v>16737929.699455129</v>
      </c>
      <c r="Z65" s="301"/>
    </row>
    <row r="66" spans="1:26" hidden="1" outlineLevel="1">
      <c r="A66" s="72"/>
      <c r="B66" s="290" t="s">
        <v>224</v>
      </c>
      <c r="C66" s="72"/>
      <c r="D66" s="108">
        <v>0</v>
      </c>
      <c r="E66" s="108"/>
      <c r="F66" s="108">
        <f t="shared" si="16"/>
        <v>17372419.307692308</v>
      </c>
      <c r="G66" s="108">
        <f t="shared" si="17"/>
        <v>17148147.865384616</v>
      </c>
      <c r="H66" s="108">
        <f t="shared" si="14"/>
        <v>57908.064358974363</v>
      </c>
      <c r="I66" s="108">
        <f t="shared" si="19"/>
        <v>-579080.64358974353</v>
      </c>
      <c r="J66" s="108">
        <f t="shared" si="20"/>
        <v>-241283.60149572647</v>
      </c>
      <c r="K66" s="108">
        <f t="shared" si="4"/>
        <v>16793338.664102565</v>
      </c>
      <c r="L66" s="108">
        <f>-K66*35%</f>
        <v>-5877668.5324358977</v>
      </c>
      <c r="M66" s="108">
        <f t="shared" si="11"/>
        <v>-20267.822525640018</v>
      </c>
      <c r="N66" s="108">
        <f t="shared" si="0"/>
        <v>-59688737.338012815</v>
      </c>
      <c r="O66" s="108">
        <f t="shared" si="2"/>
        <v>-25009648.504035786</v>
      </c>
      <c r="P66" s="108">
        <f t="shared" si="15"/>
        <v>-8216309.8399332203</v>
      </c>
      <c r="Q66" s="110"/>
      <c r="R66" s="110"/>
      <c r="S66" s="110"/>
      <c r="T66" s="110"/>
      <c r="U66" s="108">
        <f t="shared" si="12"/>
        <v>-5877668.5324358977</v>
      </c>
      <c r="V66" s="108">
        <f t="shared" si="13"/>
        <v>-4729158.5893162386</v>
      </c>
      <c r="W66" s="112">
        <f t="shared" si="9"/>
        <v>12177705.67457265</v>
      </c>
      <c r="X66" s="299">
        <f t="shared" si="10"/>
        <v>10915670.131666668</v>
      </c>
      <c r="Y66" s="300">
        <f t="shared" si="18"/>
        <v>16906864.263888888</v>
      </c>
      <c r="Z66" s="301"/>
    </row>
    <row r="67" spans="1:26" hidden="1" outlineLevel="1">
      <c r="A67" s="72"/>
      <c r="B67" s="290" t="s">
        <v>225</v>
      </c>
      <c r="C67" s="72"/>
      <c r="D67" s="108">
        <v>0</v>
      </c>
      <c r="E67" s="108"/>
      <c r="F67" s="108">
        <f t="shared" si="16"/>
        <v>17372419.307692308</v>
      </c>
      <c r="G67" s="108">
        <f t="shared" si="17"/>
        <v>17289355.801282052</v>
      </c>
      <c r="H67" s="108">
        <f t="shared" si="14"/>
        <v>57908.064358974363</v>
      </c>
      <c r="I67" s="108">
        <f t="shared" si="19"/>
        <v>-636988.70794871787</v>
      </c>
      <c r="J67" s="108">
        <f t="shared" si="20"/>
        <v>-291953.15780982905</v>
      </c>
      <c r="K67" s="108">
        <f t="shared" si="4"/>
        <v>16735430.59974359</v>
      </c>
      <c r="L67" s="108">
        <f t="shared" si="21"/>
        <v>-5857400.7099102559</v>
      </c>
      <c r="M67" s="108">
        <f t="shared" si="11"/>
        <v>-20267.822525641881</v>
      </c>
      <c r="N67" s="108">
        <f t="shared" si="0"/>
        <v>-65546138.047923073</v>
      </c>
      <c r="O67" s="108">
        <f t="shared" si="2"/>
        <v>-30227768.311783116</v>
      </c>
      <c r="P67" s="108">
        <f t="shared" si="15"/>
        <v>-13492337.712039527</v>
      </c>
      <c r="Q67" s="110"/>
      <c r="R67" s="110"/>
      <c r="S67" s="110"/>
      <c r="T67" s="110"/>
      <c r="U67" s="108">
        <f t="shared" si="12"/>
        <v>-5857400.7099102559</v>
      </c>
      <c r="V67" s="108">
        <f t="shared" si="13"/>
        <v>-5218119.8077473287</v>
      </c>
      <c r="W67" s="112">
        <f t="shared" si="9"/>
        <v>11779282.835724896</v>
      </c>
      <c r="X67" s="299">
        <f t="shared" si="10"/>
        <v>10878029.889833335</v>
      </c>
      <c r="Y67" s="300">
        <f t="shared" si="18"/>
        <v>16997402.643472224</v>
      </c>
      <c r="Z67" s="301"/>
    </row>
    <row r="68" spans="1:26" ht="13" hidden="1" outlineLevel="1">
      <c r="A68" s="72"/>
      <c r="B68" s="293" t="s">
        <v>226</v>
      </c>
      <c r="C68" s="72"/>
      <c r="D68" s="108">
        <v>0</v>
      </c>
      <c r="E68" s="108"/>
      <c r="F68" s="108">
        <f t="shared" si="16"/>
        <v>17372419.307692308</v>
      </c>
      <c r="G68" s="108">
        <f t="shared" si="17"/>
        <v>17356993.22435898</v>
      </c>
      <c r="H68" s="108">
        <f t="shared" si="14"/>
        <v>57908.064358974363</v>
      </c>
      <c r="I68" s="108">
        <f t="shared" si="19"/>
        <v>-694896.77230769221</v>
      </c>
      <c r="J68" s="108">
        <f t="shared" si="20"/>
        <v>-347448.38615384611</v>
      </c>
      <c r="K68" s="108">
        <f t="shared" si="4"/>
        <v>16677522.535384616</v>
      </c>
      <c r="L68" s="108">
        <f t="shared" si="21"/>
        <v>-5837132.8873846149</v>
      </c>
      <c r="M68" s="108">
        <f t="shared" si="11"/>
        <v>-20267.82252564095</v>
      </c>
      <c r="N68" s="108">
        <f t="shared" si="0"/>
        <v>-71383270.935307682</v>
      </c>
      <c r="O68" s="108">
        <f t="shared" si="2"/>
        <v>-35933160.352751069</v>
      </c>
      <c r="P68" s="108">
        <f t="shared" si="15"/>
        <v>-19255637.817366451</v>
      </c>
      <c r="Q68" s="110"/>
      <c r="R68" s="110"/>
      <c r="S68" s="110"/>
      <c r="T68" s="110"/>
      <c r="U68" s="108">
        <f t="shared" si="12"/>
        <v>-5837132.8873846149</v>
      </c>
      <c r="V68" s="108">
        <f t="shared" si="13"/>
        <v>-5705392.0409679487</v>
      </c>
      <c r="W68" s="112">
        <f t="shared" si="9"/>
        <v>11304152.797237184</v>
      </c>
      <c r="X68" s="299">
        <f>F68+I68+U68</f>
        <v>10840389.648000002</v>
      </c>
      <c r="Y68" s="300">
        <f t="shared" si="18"/>
        <v>17009544.838205133</v>
      </c>
      <c r="Z68" s="301"/>
    </row>
    <row r="69" spans="1:26" hidden="1" outlineLevel="1">
      <c r="A69" s="72"/>
      <c r="B69" s="290" t="s">
        <v>227</v>
      </c>
      <c r="C69" s="72"/>
      <c r="D69" s="108">
        <v>0</v>
      </c>
      <c r="E69" s="108"/>
      <c r="F69" s="108">
        <f t="shared" si="16"/>
        <v>17372419.307692308</v>
      </c>
      <c r="G69" s="108">
        <f t="shared" si="17"/>
        <v>17372419.307692312</v>
      </c>
      <c r="H69" s="108">
        <f t="shared" si="14"/>
        <v>57908.064358974363</v>
      </c>
      <c r="I69" s="108">
        <f t="shared" si="19"/>
        <v>-752804.83666666655</v>
      </c>
      <c r="J69" s="108">
        <f t="shared" si="20"/>
        <v>-405356.45051282045</v>
      </c>
      <c r="K69" s="108">
        <f t="shared" si="4"/>
        <v>16619614.471025642</v>
      </c>
      <c r="L69" s="108">
        <f t="shared" si="21"/>
        <v>-5816865.064858974</v>
      </c>
      <c r="M69" s="108">
        <f t="shared" si="11"/>
        <v>-20267.82252564095</v>
      </c>
      <c r="N69" s="108">
        <f t="shared" si="0"/>
        <v>-77200136.000166655</v>
      </c>
      <c r="O69" s="108">
        <f t="shared" si="2"/>
        <v>-41871632.352763891</v>
      </c>
      <c r="P69" s="108">
        <f t="shared" si="15"/>
        <v>-25252017.881738249</v>
      </c>
      <c r="Q69" s="110"/>
      <c r="R69" s="110"/>
      <c r="S69" s="110"/>
      <c r="T69" s="110"/>
      <c r="U69" s="108">
        <f t="shared" si="12"/>
        <v>-5816865.064858974</v>
      </c>
      <c r="V69" s="108">
        <f t="shared" si="13"/>
        <v>-5938472.0000128197</v>
      </c>
      <c r="W69" s="112">
        <f t="shared" si="9"/>
        <v>11028590.857166674</v>
      </c>
      <c r="X69" s="299">
        <f t="shared" si="10"/>
        <v>10802749.406166669</v>
      </c>
      <c r="Y69" s="300">
        <f>G69+J69</f>
        <v>16967062.857179493</v>
      </c>
      <c r="Z69" s="301"/>
    </row>
    <row r="70" spans="1:26" hidden="1" outlineLevel="1">
      <c r="A70" s="72"/>
      <c r="B70" s="290" t="s">
        <v>228</v>
      </c>
      <c r="C70" s="72"/>
      <c r="D70" s="108"/>
      <c r="E70" s="108"/>
      <c r="F70" s="108">
        <f t="shared" si="16"/>
        <v>17372419.307692308</v>
      </c>
      <c r="G70" s="108">
        <f t="shared" si="17"/>
        <v>17372419.307692312</v>
      </c>
      <c r="H70" s="108">
        <f t="shared" si="14"/>
        <v>57908.064358974363</v>
      </c>
      <c r="I70" s="108">
        <f t="shared" si="19"/>
        <v>-810712.90102564089</v>
      </c>
      <c r="J70" s="108">
        <f t="shared" si="20"/>
        <v>-463264.51487179479</v>
      </c>
      <c r="K70" s="108">
        <f>F70+I70</f>
        <v>16561706.406666666</v>
      </c>
      <c r="L70" s="108">
        <f t="shared" si="21"/>
        <v>-5796597.242333333</v>
      </c>
      <c r="M70" s="108">
        <f t="shared" si="11"/>
        <v>-20267.82252564095</v>
      </c>
      <c r="N70" s="108">
        <f t="shared" si="0"/>
        <v>-82996733.242499992</v>
      </c>
      <c r="O70" s="108">
        <f t="shared" si="2"/>
        <v>-47789836.530251063</v>
      </c>
      <c r="P70" s="108">
        <f t="shared" si="15"/>
        <v>-31228130.123584397</v>
      </c>
      <c r="Q70" s="110"/>
      <c r="R70" s="110"/>
      <c r="S70" s="110"/>
      <c r="T70" s="110"/>
      <c r="U70" s="108">
        <f t="shared" si="12"/>
        <v>-5796597.242333333</v>
      </c>
      <c r="V70" s="108">
        <f t="shared" si="13"/>
        <v>-5918204.1774871796</v>
      </c>
      <c r="W70" s="112">
        <f t="shared" si="9"/>
        <v>10990950.615333337</v>
      </c>
      <c r="X70" s="299">
        <f t="shared" si="10"/>
        <v>10765109.164333332</v>
      </c>
      <c r="Y70" s="300">
        <f t="shared" si="18"/>
        <v>16909154.792820517</v>
      </c>
      <c r="Z70" s="301"/>
    </row>
    <row r="71" spans="1:26" hidden="1" outlineLevel="1">
      <c r="A71" s="72"/>
      <c r="B71" s="290" t="s">
        <v>229</v>
      </c>
      <c r="C71" s="72"/>
      <c r="D71" s="108"/>
      <c r="E71" s="108"/>
      <c r="F71" s="108">
        <f t="shared" si="16"/>
        <v>17372419.307692308</v>
      </c>
      <c r="G71" s="108">
        <f t="shared" si="17"/>
        <v>17372419.307692312</v>
      </c>
      <c r="H71" s="108">
        <f t="shared" si="14"/>
        <v>57908.064358974363</v>
      </c>
      <c r="I71" s="108">
        <f t="shared" si="19"/>
        <v>-868620.96538461524</v>
      </c>
      <c r="J71" s="108">
        <f t="shared" si="20"/>
        <v>-521172.57923076913</v>
      </c>
      <c r="K71" s="108">
        <f t="shared" si="4"/>
        <v>16503798.342307692</v>
      </c>
      <c r="L71" s="108">
        <f t="shared" si="21"/>
        <v>-5776329.4198076921</v>
      </c>
      <c r="M71" s="108">
        <f t="shared" si="11"/>
        <v>-20267.82252564095</v>
      </c>
      <c r="N71" s="108">
        <f t="shared" si="0"/>
        <v>-88773062.66230768</v>
      </c>
      <c r="O71" s="108">
        <f t="shared" si="2"/>
        <v>-53687772.8852126</v>
      </c>
      <c r="P71" s="108">
        <f t="shared" si="15"/>
        <v>-37183974.542904906</v>
      </c>
      <c r="Q71" s="110"/>
      <c r="R71" s="110"/>
      <c r="S71" s="110"/>
      <c r="T71" s="110"/>
      <c r="U71" s="108">
        <f t="shared" si="12"/>
        <v>-5776329.4198076921</v>
      </c>
      <c r="V71" s="108">
        <f t="shared" si="13"/>
        <v>-5897936.3549615378</v>
      </c>
      <c r="W71" s="112">
        <f t="shared" si="9"/>
        <v>10953310.373500004</v>
      </c>
      <c r="X71" s="299">
        <f t="shared" si="10"/>
        <v>10727468.922499999</v>
      </c>
      <c r="Y71" s="300">
        <f t="shared" si="18"/>
        <v>16851246.728461541</v>
      </c>
      <c r="Z71" s="301"/>
    </row>
    <row r="72" spans="1:26" hidden="1" outlineLevel="1">
      <c r="A72" s="72"/>
      <c r="B72" s="290" t="s">
        <v>230</v>
      </c>
      <c r="C72" s="72"/>
      <c r="D72" s="108"/>
      <c r="E72" s="108"/>
      <c r="F72" s="108">
        <f t="shared" si="16"/>
        <v>17372419.307692308</v>
      </c>
      <c r="G72" s="108">
        <f t="shared" si="17"/>
        <v>17372419.307692312</v>
      </c>
      <c r="H72" s="108">
        <f t="shared" si="14"/>
        <v>57908.064358974363</v>
      </c>
      <c r="I72" s="108">
        <f t="shared" si="19"/>
        <v>-926529.02974358958</v>
      </c>
      <c r="J72" s="108">
        <f t="shared" si="20"/>
        <v>-579080.64358974353</v>
      </c>
      <c r="K72" s="108">
        <f t="shared" si="4"/>
        <v>16445890.277948719</v>
      </c>
      <c r="L72" s="108">
        <f t="shared" si="21"/>
        <v>-5756061.5972820511</v>
      </c>
      <c r="M72" s="108">
        <f t="shared" si="11"/>
        <v>-20267.82252564095</v>
      </c>
      <c r="N72" s="108">
        <f t="shared" si="0"/>
        <v>-94529124.259589732</v>
      </c>
      <c r="O72" s="108">
        <f t="shared" si="2"/>
        <v>-59565441.417648494</v>
      </c>
      <c r="P72" s="108">
        <f t="shared" si="15"/>
        <v>-43119551.139699772</v>
      </c>
      <c r="Q72" s="110"/>
      <c r="R72" s="110"/>
      <c r="S72" s="110"/>
      <c r="T72" s="110"/>
      <c r="U72" s="108">
        <f t="shared" si="12"/>
        <v>-5756061.5972820511</v>
      </c>
      <c r="V72" s="108">
        <f t="shared" si="13"/>
        <v>-5877668.5324358977</v>
      </c>
      <c r="W72" s="112">
        <f t="shared" si="9"/>
        <v>10915670.131666671</v>
      </c>
      <c r="X72" s="299">
        <f t="shared" si="10"/>
        <v>10689828.680666666</v>
      </c>
      <c r="Y72" s="300">
        <f t="shared" si="18"/>
        <v>16793338.664102569</v>
      </c>
      <c r="Z72" s="301"/>
    </row>
    <row r="73" spans="1:26" hidden="1" outlineLevel="1">
      <c r="A73" s="72"/>
      <c r="B73" s="290" t="s">
        <v>231</v>
      </c>
      <c r="C73" s="72"/>
      <c r="D73" s="108"/>
      <c r="E73" s="108"/>
      <c r="F73" s="108">
        <f t="shared" si="16"/>
        <v>17372419.307692308</v>
      </c>
      <c r="G73" s="108">
        <f>(F61+F73+SUM(F62:F72)*2)/24</f>
        <v>17372419.307692312</v>
      </c>
      <c r="H73" s="108">
        <f t="shared" si="14"/>
        <v>57908.064358974363</v>
      </c>
      <c r="I73" s="108">
        <f t="shared" si="19"/>
        <v>-984437.09410256392</v>
      </c>
      <c r="J73" s="108">
        <f t="shared" si="20"/>
        <v>-636988.70794871787</v>
      </c>
      <c r="K73" s="108">
        <f t="shared" si="4"/>
        <v>16387982.213589745</v>
      </c>
      <c r="L73" s="108">
        <f t="shared" si="21"/>
        <v>-5735793.7747564102</v>
      </c>
      <c r="M73" s="108">
        <f t="shared" si="11"/>
        <v>-20267.82252564095</v>
      </c>
      <c r="N73" s="108">
        <f t="shared" si="0"/>
        <v>-100264918.03434615</v>
      </c>
      <c r="O73" s="108">
        <f t="shared" si="2"/>
        <v>-65422842.12755876</v>
      </c>
      <c r="P73" s="108">
        <f t="shared" si="15"/>
        <v>-49034859.913969018</v>
      </c>
      <c r="Q73" s="110"/>
      <c r="R73" s="110"/>
      <c r="S73" s="110"/>
      <c r="T73" s="110"/>
      <c r="U73" s="108">
        <f t="shared" si="12"/>
        <v>-5735793.7747564102</v>
      </c>
      <c r="V73" s="108">
        <f t="shared" si="13"/>
        <v>-5857400.7099102559</v>
      </c>
      <c r="W73" s="112">
        <f t="shared" si="9"/>
        <v>10878029.889833339</v>
      </c>
      <c r="X73" s="299">
        <f t="shared" si="10"/>
        <v>10652188.438833334</v>
      </c>
      <c r="Y73" s="300">
        <f t="shared" si="18"/>
        <v>16735430.599743593</v>
      </c>
      <c r="Z73" s="301"/>
    </row>
    <row r="74" spans="1:26" hidden="1" outlineLevel="1">
      <c r="A74" s="72"/>
      <c r="B74" s="290" t="s">
        <v>232</v>
      </c>
      <c r="C74" s="72"/>
      <c r="D74" s="108"/>
      <c r="E74" s="108"/>
      <c r="F74" s="108">
        <f>F73+E74</f>
        <v>17372419.307692308</v>
      </c>
      <c r="G74" s="108">
        <f>(F62+F74+SUM(F63:F73)*2)/24</f>
        <v>17372419.307692312</v>
      </c>
      <c r="H74" s="108">
        <f>H73</f>
        <v>57908.064358974363</v>
      </c>
      <c r="I74" s="108">
        <f>I73-H74</f>
        <v>-1042345.1584615383</v>
      </c>
      <c r="J74" s="108">
        <f t="shared" si="20"/>
        <v>-694896.77230769221</v>
      </c>
      <c r="K74" s="108">
        <f>F74+I74</f>
        <v>16330074.149230769</v>
      </c>
      <c r="L74" s="108">
        <f t="shared" si="21"/>
        <v>-5715525.9522307692</v>
      </c>
      <c r="M74" s="108">
        <f>-20268</f>
        <v>-20268</v>
      </c>
      <c r="N74" s="108">
        <f t="shared" si="0"/>
        <v>-105980443.98657691</v>
      </c>
      <c r="O74" s="108">
        <f t="shared" si="2"/>
        <v>-71259975.014943361</v>
      </c>
      <c r="P74" s="108">
        <f t="shared" si="15"/>
        <v>-54929900.865712591</v>
      </c>
      <c r="Q74" s="110"/>
      <c r="R74" s="110"/>
      <c r="S74" s="110"/>
      <c r="T74" s="110"/>
      <c r="U74" s="108">
        <f t="shared" si="12"/>
        <v>-5715525.7747564102</v>
      </c>
      <c r="V74" s="108">
        <f t="shared" si="13"/>
        <v>-5837132.8799898503</v>
      </c>
      <c r="W74" s="112">
        <f t="shared" si="9"/>
        <v>10840389.65539477</v>
      </c>
      <c r="X74" s="299">
        <f t="shared" si="10"/>
        <v>10614548.374474358</v>
      </c>
      <c r="Y74" s="300">
        <f t="shared" si="18"/>
        <v>16677522.53538462</v>
      </c>
      <c r="Z74" s="301"/>
    </row>
    <row r="75" spans="1:26" hidden="1" outlineLevel="1">
      <c r="A75" s="72"/>
      <c r="B75" s="290" t="s">
        <v>233</v>
      </c>
      <c r="C75" s="72"/>
      <c r="D75" s="108"/>
      <c r="E75" s="108">
        <v>-96421</v>
      </c>
      <c r="F75" s="108">
        <f>F74+E75</f>
        <v>17275998.307692308</v>
      </c>
      <c r="G75" s="108">
        <f t="shared" si="17"/>
        <v>17368401.766025644</v>
      </c>
      <c r="H75" s="108">
        <v>57586</v>
      </c>
      <c r="I75" s="108">
        <f>I74-H75</f>
        <v>-1099931.1584615381</v>
      </c>
      <c r="J75" s="108">
        <f>(I63+I75+SUM(I64:I74)*2)/24</f>
        <v>-752791.4173183759</v>
      </c>
      <c r="K75" s="108">
        <f>F75+I75</f>
        <v>16176067.149230771</v>
      </c>
      <c r="L75" s="108">
        <f t="shared" si="21"/>
        <v>-5661623.502230769</v>
      </c>
      <c r="M75" s="108">
        <f>-53902.45</f>
        <v>-53902.45</v>
      </c>
      <c r="N75" s="108">
        <f t="shared" ref="N75:N80" si="22">N74+L75</f>
        <v>-111642067.48880768</v>
      </c>
      <c r="O75" s="108">
        <f t="shared" si="2"/>
        <v>-77075438.636990905</v>
      </c>
      <c r="P75" s="108">
        <f t="shared" si="15"/>
        <v>-60899371.487760134</v>
      </c>
      <c r="Q75" s="110"/>
      <c r="R75" s="110"/>
      <c r="S75" s="110"/>
      <c r="T75" s="110"/>
      <c r="U75" s="108">
        <f t="shared" si="12"/>
        <v>-5661623.32475641</v>
      </c>
      <c r="V75" s="108">
        <f t="shared" si="13"/>
        <v>-5815463.599863247</v>
      </c>
      <c r="W75" s="112">
        <f t="shared" si="9"/>
        <v>10800146.74884402</v>
      </c>
      <c r="X75" s="299">
        <f>F75+I75+U75</f>
        <v>10514443.824474361</v>
      </c>
      <c r="Y75" s="300">
        <f>G75+J75</f>
        <v>16615610.348707268</v>
      </c>
      <c r="Z75" s="301"/>
    </row>
    <row r="76" spans="1:26" hidden="1" outlineLevel="1">
      <c r="A76" s="72"/>
      <c r="B76" s="290" t="s">
        <v>234</v>
      </c>
      <c r="C76" s="72"/>
      <c r="D76" s="108"/>
      <c r="E76" s="108"/>
      <c r="F76" s="108">
        <f>F75+E76</f>
        <v>17275998.307692308</v>
      </c>
      <c r="G76" s="108">
        <f t="shared" si="17"/>
        <v>17360366.682692312</v>
      </c>
      <c r="H76" s="108">
        <v>57586</v>
      </c>
      <c r="I76" s="108">
        <f t="shared" si="19"/>
        <v>-1157517.1584615381</v>
      </c>
      <c r="J76" s="108">
        <f t="shared" si="20"/>
        <v>-810659.2236324785</v>
      </c>
      <c r="K76" s="108">
        <f t="shared" si="4"/>
        <v>16118481.149230771</v>
      </c>
      <c r="L76" s="108">
        <f t="shared" si="21"/>
        <v>-5641468.4022307694</v>
      </c>
      <c r="M76" s="108">
        <f>-20155</f>
        <v>-20155</v>
      </c>
      <c r="N76" s="108">
        <f t="shared" si="22"/>
        <v>-117283535.89103845</v>
      </c>
      <c r="O76" s="108">
        <f t="shared" si="2"/>
        <v>-82867836.247661844</v>
      </c>
      <c r="P76" s="108">
        <f t="shared" si="15"/>
        <v>-66749355.098431073</v>
      </c>
      <c r="Q76" s="110"/>
      <c r="R76" s="110"/>
      <c r="S76" s="110"/>
      <c r="T76" s="110"/>
      <c r="U76" s="108">
        <f t="shared" si="12"/>
        <v>-5641468.32475641</v>
      </c>
      <c r="V76" s="108">
        <f>(U64+U76+SUM(U65:U75)*2)/24</f>
        <v>-5792397.5778637817</v>
      </c>
      <c r="W76" s="112">
        <f>G76+J76+V76</f>
        <v>10757309.881196052</v>
      </c>
      <c r="X76" s="299">
        <f t="shared" si="10"/>
        <v>10477012.824474361</v>
      </c>
      <c r="Y76" s="300">
        <f t="shared" si="18"/>
        <v>16549707.459059833</v>
      </c>
      <c r="Z76" s="301"/>
    </row>
    <row r="77" spans="1:26" hidden="1" outlineLevel="1">
      <c r="A77" s="72"/>
      <c r="B77" s="290" t="s">
        <v>235</v>
      </c>
      <c r="C77" s="72"/>
      <c r="D77" s="108"/>
      <c r="E77" s="108"/>
      <c r="F77" s="108">
        <f t="shared" si="16"/>
        <v>17275998.307692308</v>
      </c>
      <c r="G77" s="108">
        <f t="shared" si="17"/>
        <v>17352331.59935898</v>
      </c>
      <c r="H77" s="108">
        <f>57285-603</f>
        <v>56682</v>
      </c>
      <c r="I77" s="108">
        <f t="shared" si="19"/>
        <v>-1214199.1584615381</v>
      </c>
      <c r="J77" s="108">
        <f t="shared" si="20"/>
        <v>-868462.52458333306</v>
      </c>
      <c r="K77" s="108">
        <f t="shared" si="4"/>
        <v>16061799.149230771</v>
      </c>
      <c r="L77" s="108">
        <f t="shared" si="21"/>
        <v>-5621629.7022307692</v>
      </c>
      <c r="M77" s="108">
        <f t="shared" si="11"/>
        <v>-19838.700000000186</v>
      </c>
      <c r="N77" s="108">
        <f t="shared" si="22"/>
        <v>-122905165.59326921</v>
      </c>
      <c r="O77" s="108">
        <f t="shared" si="2"/>
        <v>-88637190.423833326</v>
      </c>
      <c r="P77" s="108">
        <f t="shared" si="15"/>
        <v>-72575391.274602562</v>
      </c>
      <c r="Q77" s="110"/>
      <c r="R77" s="110"/>
      <c r="S77" s="110"/>
      <c r="T77" s="110"/>
      <c r="U77" s="108">
        <f t="shared" si="12"/>
        <v>-5621629.6247564098</v>
      </c>
      <c r="V77" s="108">
        <f t="shared" si="13"/>
        <v>-5769354.1369081186</v>
      </c>
      <c r="W77" s="112">
        <f t="shared" si="9"/>
        <v>10714514.93786753</v>
      </c>
      <c r="X77" s="299">
        <f t="shared" si="10"/>
        <v>10440169.52447436</v>
      </c>
      <c r="Y77" s="300">
        <f t="shared" si="18"/>
        <v>16483869.074775647</v>
      </c>
      <c r="Z77" s="301"/>
    </row>
    <row r="78" spans="1:26" hidden="1" outlineLevel="1">
      <c r="A78" s="72"/>
      <c r="B78" s="290" t="s">
        <v>236</v>
      </c>
      <c r="C78" s="72"/>
      <c r="D78" s="108"/>
      <c r="E78" s="108"/>
      <c r="F78" s="108">
        <f t="shared" si="16"/>
        <v>17275998.307692308</v>
      </c>
      <c r="G78" s="108">
        <f>(F66+F78+SUM(F67:F77)*2)/24</f>
        <v>17344296.516025644</v>
      </c>
      <c r="H78" s="108">
        <f>57285</f>
        <v>57285</v>
      </c>
      <c r="I78" s="108">
        <f>I77-H78</f>
        <v>-1271484.1584615381</v>
      </c>
      <c r="J78" s="108">
        <f>(I66+I78+SUM(I67:I77)*2)/24</f>
        <v>-926188.77850427327</v>
      </c>
      <c r="K78" s="108">
        <f>F78+I78</f>
        <v>16004514.149230771</v>
      </c>
      <c r="L78" s="108">
        <f t="shared" si="21"/>
        <v>-5601579.9522307692</v>
      </c>
      <c r="M78" s="108">
        <f t="shared" si="11"/>
        <v>-20049.75</v>
      </c>
      <c r="N78" s="108">
        <f t="shared" si="22"/>
        <v>-128506745.54549998</v>
      </c>
      <c r="O78" s="108">
        <f t="shared" si="2"/>
        <v>-94383528.131965801</v>
      </c>
      <c r="P78" s="108">
        <f t="shared" si="15"/>
        <v>-78379013.982735038</v>
      </c>
      <c r="Q78" s="110"/>
      <c r="R78" s="110"/>
      <c r="S78" s="110"/>
      <c r="T78" s="110"/>
      <c r="U78" s="108">
        <f>U77-M78</f>
        <v>-5601579.8747564098</v>
      </c>
      <c r="V78" s="108">
        <f>(U66+U78+SUM(U67:U77)*2)/24</f>
        <v>-5746337.6624129275</v>
      </c>
      <c r="W78" s="112">
        <f t="shared" si="9"/>
        <v>10671770.075108442</v>
      </c>
      <c r="X78" s="299">
        <f t="shared" si="10"/>
        <v>10402934.27447436</v>
      </c>
      <c r="Y78" s="300">
        <f>G78+J78</f>
        <v>16418107.737521371</v>
      </c>
      <c r="Z78" s="301"/>
    </row>
    <row r="79" spans="1:26" hidden="1" outlineLevel="1">
      <c r="A79" s="72"/>
      <c r="B79" s="290" t="s">
        <v>237</v>
      </c>
      <c r="C79" s="72"/>
      <c r="D79" s="108"/>
      <c r="E79" s="108"/>
      <c r="F79" s="108">
        <f t="shared" si="16"/>
        <v>17275998.307692308</v>
      </c>
      <c r="G79" s="108">
        <f t="shared" si="17"/>
        <v>17336261.432692312</v>
      </c>
      <c r="H79" s="108">
        <f t="shared" ref="H79:H142" si="23">H78</f>
        <v>57285</v>
      </c>
      <c r="I79" s="108">
        <f t="shared" si="19"/>
        <v>-1328769.1584615381</v>
      </c>
      <c r="J79" s="108">
        <f t="shared" si="20"/>
        <v>-983863.11039529892</v>
      </c>
      <c r="K79" s="108">
        <f t="shared" si="4"/>
        <v>15947229.149230771</v>
      </c>
      <c r="L79" s="108">
        <f t="shared" si="21"/>
        <v>-5581530.2022307692</v>
      </c>
      <c r="M79" s="108">
        <f t="shared" si="11"/>
        <v>-20049.75</v>
      </c>
      <c r="N79" s="108">
        <f t="shared" si="22"/>
        <v>-134088275.74773075</v>
      </c>
      <c r="O79" s="108">
        <f t="shared" si="2"/>
        <v>-100106867.54476975</v>
      </c>
      <c r="P79" s="108">
        <f t="shared" si="15"/>
        <v>-84159638.395538986</v>
      </c>
      <c r="Q79" s="110"/>
      <c r="R79" s="110"/>
      <c r="S79" s="110"/>
      <c r="T79" s="110"/>
      <c r="U79" s="108">
        <f t="shared" si="12"/>
        <v>-5581530.1247564098</v>
      </c>
      <c r="V79" s="108">
        <f t="shared" si="13"/>
        <v>-5723339.3606282054</v>
      </c>
      <c r="W79" s="112">
        <f t="shared" si="9"/>
        <v>10629058.961668808</v>
      </c>
      <c r="X79" s="299">
        <f t="shared" si="10"/>
        <v>10365699.02447436</v>
      </c>
      <c r="Y79" s="300">
        <f t="shared" si="18"/>
        <v>16352398.322297012</v>
      </c>
      <c r="Z79" s="301"/>
    </row>
    <row r="80" spans="1:26" hidden="1" outlineLevel="1">
      <c r="A80" s="72"/>
      <c r="B80" s="290" t="s">
        <v>238</v>
      </c>
      <c r="C80" s="72"/>
      <c r="D80" s="108"/>
      <c r="E80" s="108"/>
      <c r="F80" s="108">
        <f t="shared" si="16"/>
        <v>17275998.307692308</v>
      </c>
      <c r="G80" s="108">
        <f t="shared" si="17"/>
        <v>17328226.34935898</v>
      </c>
      <c r="H80" s="108">
        <f t="shared" si="23"/>
        <v>57285</v>
      </c>
      <c r="I80" s="108">
        <f t="shared" si="19"/>
        <v>-1386054.1584615381</v>
      </c>
      <c r="J80" s="108">
        <f t="shared" si="20"/>
        <v>-1041485.5202564099</v>
      </c>
      <c r="K80" s="108">
        <f t="shared" si="4"/>
        <v>15889944.149230771</v>
      </c>
      <c r="L80" s="108">
        <f>-K80*35%</f>
        <v>-5561480.4522307692</v>
      </c>
      <c r="M80" s="108">
        <f t="shared" si="11"/>
        <v>-20049.75</v>
      </c>
      <c r="N80" s="108">
        <f t="shared" si="22"/>
        <v>-139649756.19996151</v>
      </c>
      <c r="O80" s="108">
        <f t="shared" si="2"/>
        <v>-105807226.83495565</v>
      </c>
      <c r="P80" s="108">
        <f t="shared" si="15"/>
        <v>-89917282.685724884</v>
      </c>
      <c r="Q80" s="110"/>
      <c r="R80" s="110"/>
      <c r="S80" s="110"/>
      <c r="T80" s="110"/>
      <c r="U80" s="108">
        <f t="shared" si="12"/>
        <v>-5561480.3747564098</v>
      </c>
      <c r="V80" s="108">
        <f t="shared" si="13"/>
        <v>-5700359.2315539531</v>
      </c>
      <c r="W80" s="112">
        <f t="shared" si="9"/>
        <v>10586381.597548617</v>
      </c>
      <c r="X80" s="299">
        <f t="shared" si="10"/>
        <v>10328463.77447436</v>
      </c>
      <c r="Y80" s="300">
        <f t="shared" si="18"/>
        <v>16286740.82910257</v>
      </c>
      <c r="Z80" s="301"/>
    </row>
    <row r="81" spans="1:26" hidden="1" outlineLevel="1">
      <c r="A81" s="72"/>
      <c r="B81" s="290" t="s">
        <v>239</v>
      </c>
      <c r="C81" s="72"/>
      <c r="D81" s="108"/>
      <c r="E81" s="108"/>
      <c r="F81" s="108">
        <f t="shared" si="16"/>
        <v>17275998.307692308</v>
      </c>
      <c r="G81" s="108">
        <f t="shared" si="17"/>
        <v>17320191.266025644</v>
      </c>
      <c r="H81" s="108">
        <f t="shared" si="23"/>
        <v>57285</v>
      </c>
      <c r="I81" s="108">
        <f t="shared" si="19"/>
        <v>-1443339.1584615381</v>
      </c>
      <c r="J81" s="108">
        <f t="shared" si="20"/>
        <v>-1099056.0080876064</v>
      </c>
      <c r="K81" s="108">
        <f>F81+I81</f>
        <v>15832659.149230771</v>
      </c>
      <c r="L81" s="108">
        <f>-K81*35%</f>
        <v>-5541430.7022307692</v>
      </c>
      <c r="M81" s="108">
        <f t="shared" si="11"/>
        <v>-20049.75</v>
      </c>
      <c r="N81" s="108"/>
      <c r="O81" s="108">
        <f t="shared" si="2"/>
        <v>-105434991.38764262</v>
      </c>
      <c r="P81" s="108">
        <f t="shared" si="15"/>
        <v>-89602332.238411844</v>
      </c>
      <c r="Q81" s="110"/>
      <c r="R81" s="110"/>
      <c r="S81" s="110"/>
      <c r="T81" s="110"/>
      <c r="U81" s="108">
        <f t="shared" si="12"/>
        <v>-5541430.6247564098</v>
      </c>
      <c r="V81" s="108">
        <f t="shared" si="13"/>
        <v>-5677397.2751901718</v>
      </c>
      <c r="W81" s="112">
        <f t="shared" si="9"/>
        <v>10543737.982747864</v>
      </c>
      <c r="X81" s="299">
        <f t="shared" si="10"/>
        <v>10291228.52447436</v>
      </c>
      <c r="Y81" s="300">
        <f t="shared" si="18"/>
        <v>16221135.257938037</v>
      </c>
      <c r="Z81" s="301"/>
    </row>
    <row r="82" spans="1:26" hidden="1" outlineLevel="1">
      <c r="A82" s="72"/>
      <c r="B82" s="290" t="s">
        <v>240</v>
      </c>
      <c r="C82" s="72"/>
      <c r="D82" s="108"/>
      <c r="E82" s="108"/>
      <c r="F82" s="108">
        <f t="shared" si="16"/>
        <v>17275998.307692308</v>
      </c>
      <c r="G82" s="108">
        <f t="shared" si="17"/>
        <v>17312156.182692312</v>
      </c>
      <c r="H82" s="108">
        <f t="shared" si="23"/>
        <v>57285</v>
      </c>
      <c r="I82" s="108">
        <f t="shared" si="19"/>
        <v>-1500624.1584615381</v>
      </c>
      <c r="J82" s="108">
        <f t="shared" si="20"/>
        <v>-1156574.5738888883</v>
      </c>
      <c r="K82" s="108">
        <f t="shared" si="4"/>
        <v>15775374.149230771</v>
      </c>
      <c r="L82" s="108">
        <f t="shared" ref="L82:L145" si="24">-K82*35%</f>
        <v>-5521380.9522307692</v>
      </c>
      <c r="M82" s="108">
        <f t="shared" si="11"/>
        <v>-20049.75</v>
      </c>
      <c r="N82" s="108"/>
      <c r="O82" s="108">
        <f t="shared" si="2"/>
        <v>-98760121.835864827</v>
      </c>
      <c r="P82" s="108">
        <f t="shared" si="15"/>
        <v>-82984747.686634064</v>
      </c>
      <c r="Q82" s="110"/>
      <c r="R82" s="110"/>
      <c r="S82" s="110"/>
      <c r="T82" s="110"/>
      <c r="U82" s="108">
        <f t="shared" si="12"/>
        <v>-5521380.8747564098</v>
      </c>
      <c r="V82" s="108">
        <f t="shared" si="13"/>
        <v>-5654453.4915368594</v>
      </c>
      <c r="W82" s="112">
        <f t="shared" si="9"/>
        <v>10501128.117266564</v>
      </c>
      <c r="X82" s="299">
        <f t="shared" si="10"/>
        <v>10253993.27447436</v>
      </c>
      <c r="Y82" s="300">
        <f t="shared" si="18"/>
        <v>16155581.608803423</v>
      </c>
      <c r="Z82" s="301"/>
    </row>
    <row r="83" spans="1:26" hidden="1" outlineLevel="1">
      <c r="A83" s="72"/>
      <c r="B83" s="290" t="s">
        <v>241</v>
      </c>
      <c r="C83" s="72"/>
      <c r="D83" s="108"/>
      <c r="E83" s="108"/>
      <c r="F83" s="108">
        <f t="shared" si="16"/>
        <v>17275998.307692308</v>
      </c>
      <c r="G83" s="108">
        <f t="shared" si="17"/>
        <v>17304121.09935898</v>
      </c>
      <c r="H83" s="108">
        <f t="shared" si="23"/>
        <v>57285</v>
      </c>
      <c r="I83" s="108">
        <f t="shared" si="19"/>
        <v>-1557909.1584615381</v>
      </c>
      <c r="J83" s="108">
        <f t="shared" si="20"/>
        <v>-1214041.217660256</v>
      </c>
      <c r="K83" s="108">
        <f t="shared" si="4"/>
        <v>15718089.149230771</v>
      </c>
      <c r="L83" s="108">
        <f t="shared" si="24"/>
        <v>-5501331.2022307692</v>
      </c>
      <c r="M83" s="108">
        <f t="shared" si="11"/>
        <v>-20049.75</v>
      </c>
      <c r="N83" s="108"/>
      <c r="O83" s="108">
        <f t="shared" si="2"/>
        <v>-91603047.006497845</v>
      </c>
      <c r="P83" s="108">
        <f t="shared" si="15"/>
        <v>-75884957.857267082</v>
      </c>
      <c r="Q83" s="110"/>
      <c r="R83" s="110"/>
      <c r="S83" s="110"/>
      <c r="T83" s="110"/>
      <c r="U83" s="108">
        <f t="shared" si="12"/>
        <v>-5501331.1247564098</v>
      </c>
      <c r="V83" s="108">
        <f t="shared" si="13"/>
        <v>-5631527.8805940179</v>
      </c>
      <c r="W83" s="112">
        <f t="shared" si="9"/>
        <v>10458552.001104705</v>
      </c>
      <c r="X83" s="299">
        <f t="shared" si="10"/>
        <v>10216758.02447436</v>
      </c>
      <c r="Y83" s="300">
        <f t="shared" si="18"/>
        <v>16090079.881698724</v>
      </c>
      <c r="Z83" s="301"/>
    </row>
    <row r="84" spans="1:26" hidden="1" outlineLevel="1">
      <c r="A84" s="72"/>
      <c r="B84" s="290" t="s">
        <v>242</v>
      </c>
      <c r="C84" s="72"/>
      <c r="D84" s="108"/>
      <c r="E84" s="108"/>
      <c r="F84" s="108">
        <f t="shared" si="16"/>
        <v>17275998.307692308</v>
      </c>
      <c r="G84" s="108">
        <f t="shared" si="17"/>
        <v>17296086.016025644</v>
      </c>
      <c r="H84" s="108">
        <f t="shared" si="23"/>
        <v>57285</v>
      </c>
      <c r="I84" s="108">
        <f t="shared" si="19"/>
        <v>-1615194.1584615381</v>
      </c>
      <c r="J84" s="108">
        <f t="shared" si="20"/>
        <v>-1271455.939401709</v>
      </c>
      <c r="K84" s="108">
        <f t="shared" si="4"/>
        <v>15660804.149230771</v>
      </c>
      <c r="L84" s="108">
        <f t="shared" si="24"/>
        <v>-5481281.4522307692</v>
      </c>
      <c r="M84" s="108">
        <f t="shared" si="11"/>
        <v>-20049.75</v>
      </c>
      <c r="N84" s="108"/>
      <c r="O84" s="108">
        <f t="shared" si="2"/>
        <v>-83965455.884752125</v>
      </c>
      <c r="P84" s="108">
        <f t="shared" si="15"/>
        <v>-68304651.735521346</v>
      </c>
      <c r="Q84" s="110"/>
      <c r="R84" s="110"/>
      <c r="S84" s="110"/>
      <c r="T84" s="110"/>
      <c r="U84" s="108">
        <f t="shared" si="12"/>
        <v>-5481281.3747564098</v>
      </c>
      <c r="V84" s="108">
        <f t="shared" si="13"/>
        <v>-5608620.4423616454</v>
      </c>
      <c r="W84" s="112">
        <f t="shared" si="9"/>
        <v>10416009.63426229</v>
      </c>
      <c r="X84" s="299">
        <f t="shared" si="10"/>
        <v>10179522.77447436</v>
      </c>
      <c r="Y84" s="300">
        <f t="shared" si="18"/>
        <v>16024630.076623935</v>
      </c>
      <c r="Z84" s="301"/>
    </row>
    <row r="85" spans="1:26" hidden="1" outlineLevel="1">
      <c r="A85" s="72"/>
      <c r="B85" s="290" t="s">
        <v>243</v>
      </c>
      <c r="C85" s="72"/>
      <c r="D85" s="108"/>
      <c r="E85" s="108"/>
      <c r="F85" s="108">
        <f t="shared" si="16"/>
        <v>17275998.307692308</v>
      </c>
      <c r="G85" s="108">
        <f t="shared" si="17"/>
        <v>17288050.932692312</v>
      </c>
      <c r="H85" s="108">
        <f t="shared" si="23"/>
        <v>57285</v>
      </c>
      <c r="I85" s="108">
        <f t="shared" si="19"/>
        <v>-1672479.1584615381</v>
      </c>
      <c r="J85" s="108">
        <f t="shared" si="20"/>
        <v>-1328818.7391132473</v>
      </c>
      <c r="K85" s="108">
        <f t="shared" si="4"/>
        <v>15603519.149230771</v>
      </c>
      <c r="L85" s="108">
        <f t="shared" si="24"/>
        <v>-5461231.7022307692</v>
      </c>
      <c r="M85" s="108">
        <f t="shared" si="11"/>
        <v>-20049.75</v>
      </c>
      <c r="N85" s="108"/>
      <c r="O85" s="108">
        <f t="shared" si="2"/>
        <v>-75849037.455838129</v>
      </c>
      <c r="P85" s="108">
        <f t="shared" si="15"/>
        <v>-60245518.306607358</v>
      </c>
      <c r="Q85" s="110"/>
      <c r="R85" s="110"/>
      <c r="S85" s="110"/>
      <c r="T85" s="110"/>
      <c r="U85" s="108">
        <f t="shared" si="12"/>
        <v>-5461231.6247564098</v>
      </c>
      <c r="V85" s="108">
        <f t="shared" si="13"/>
        <v>-5585731.1768397437</v>
      </c>
      <c r="W85" s="112">
        <f t="shared" si="9"/>
        <v>10373501.01673932</v>
      </c>
      <c r="X85" s="299">
        <f t="shared" si="10"/>
        <v>10142287.52447436</v>
      </c>
      <c r="Y85" s="300">
        <f t="shared" si="18"/>
        <v>15959232.193579065</v>
      </c>
      <c r="Z85" s="301"/>
    </row>
    <row r="86" spans="1:26" hidden="1" outlineLevel="1">
      <c r="A86" s="72"/>
      <c r="B86" s="290" t="s">
        <v>244</v>
      </c>
      <c r="C86" s="72"/>
      <c r="D86" s="108"/>
      <c r="E86" s="108"/>
      <c r="F86" s="108">
        <f t="shared" si="16"/>
        <v>17275998.307692308</v>
      </c>
      <c r="G86" s="108">
        <f t="shared" si="17"/>
        <v>17280015.84935898</v>
      </c>
      <c r="H86" s="108">
        <f t="shared" si="23"/>
        <v>57285</v>
      </c>
      <c r="I86" s="108">
        <f t="shared" si="19"/>
        <v>-1729764.1584615381</v>
      </c>
      <c r="J86" s="108">
        <f t="shared" si="20"/>
        <v>-1386129.6167948712</v>
      </c>
      <c r="K86" s="108">
        <f t="shared" si="4"/>
        <v>15546234.149230771</v>
      </c>
      <c r="L86" s="108">
        <f t="shared" si="24"/>
        <v>-5441181.9522307692</v>
      </c>
      <c r="M86" s="108">
        <f t="shared" si="11"/>
        <v>-20049.75</v>
      </c>
      <c r="N86" s="108"/>
      <c r="O86" s="108">
        <f t="shared" si="2"/>
        <v>-67255480.704966351</v>
      </c>
      <c r="P86" s="108">
        <f t="shared" si="15"/>
        <v>-51709246.555735581</v>
      </c>
      <c r="Q86" s="110"/>
      <c r="R86" s="110"/>
      <c r="S86" s="110"/>
      <c r="T86" s="110"/>
      <c r="U86" s="108">
        <f t="shared" si="12"/>
        <v>-5441181.8747564098</v>
      </c>
      <c r="V86" s="108">
        <f t="shared" si="13"/>
        <v>-5562860.0914230766</v>
      </c>
      <c r="W86" s="112">
        <f t="shared" si="9"/>
        <v>10331026.141141031</v>
      </c>
      <c r="X86" s="299">
        <f t="shared" si="10"/>
        <v>10105052.27447436</v>
      </c>
      <c r="Y86" s="300">
        <f t="shared" si="18"/>
        <v>15893886.232564108</v>
      </c>
      <c r="Z86" s="301"/>
    </row>
    <row r="87" spans="1:26" hidden="1" outlineLevel="1">
      <c r="A87" s="72"/>
      <c r="B87" s="290" t="s">
        <v>245</v>
      </c>
      <c r="C87" s="72"/>
      <c r="D87" s="108"/>
      <c r="E87" s="108"/>
      <c r="F87" s="108">
        <f t="shared" si="16"/>
        <v>17275998.307692308</v>
      </c>
      <c r="G87" s="108">
        <f t="shared" si="17"/>
        <v>17275998.307692312</v>
      </c>
      <c r="H87" s="108">
        <f t="shared" si="23"/>
        <v>57285</v>
      </c>
      <c r="I87" s="108">
        <f t="shared" si="19"/>
        <v>-1787049.1584615381</v>
      </c>
      <c r="J87" s="108">
        <f t="shared" si="20"/>
        <v>-1443401.9917948712</v>
      </c>
      <c r="K87" s="108">
        <f t="shared" si="4"/>
        <v>15488949.149230771</v>
      </c>
      <c r="L87" s="108">
        <f t="shared" si="24"/>
        <v>-5421132.2022307692</v>
      </c>
      <c r="M87" s="108">
        <f t="shared" si="11"/>
        <v>-20049.75</v>
      </c>
      <c r="N87" s="108"/>
      <c r="O87" s="108">
        <f t="shared" si="2"/>
        <v>-58187876.06015864</v>
      </c>
      <c r="P87" s="108">
        <f t="shared" si="15"/>
        <v>-42698926.910927869</v>
      </c>
      <c r="Q87" s="110"/>
      <c r="R87" s="110"/>
      <c r="S87" s="110"/>
      <c r="T87" s="110"/>
      <c r="U87" s="108">
        <f t="shared" si="12"/>
        <v>-5421132.1247564098</v>
      </c>
      <c r="V87" s="108">
        <f t="shared" si="13"/>
        <v>-5541408.6289230771</v>
      </c>
      <c r="W87" s="112">
        <f t="shared" si="9"/>
        <v>10291187.686974363</v>
      </c>
      <c r="X87" s="299">
        <f t="shared" si="10"/>
        <v>10067817.02447436</v>
      </c>
      <c r="Y87" s="300">
        <f t="shared" si="18"/>
        <v>15832596.315897441</v>
      </c>
      <c r="Z87" s="301"/>
    </row>
    <row r="88" spans="1:26" hidden="1" outlineLevel="1">
      <c r="A88" s="72"/>
      <c r="B88" s="290" t="s">
        <v>246</v>
      </c>
      <c r="C88" s="72"/>
      <c r="D88" s="108"/>
      <c r="E88" s="108"/>
      <c r="F88" s="108">
        <f t="shared" si="16"/>
        <v>17275998.307692308</v>
      </c>
      <c r="G88" s="108">
        <f t="shared" si="17"/>
        <v>17275998.307692312</v>
      </c>
      <c r="H88" s="108">
        <f t="shared" si="23"/>
        <v>57285</v>
      </c>
      <c r="I88" s="108">
        <f t="shared" si="19"/>
        <v>-1844334.1584615381</v>
      </c>
      <c r="J88" s="108">
        <f t="shared" si="20"/>
        <v>-1500649.2834615379</v>
      </c>
      <c r="K88" s="108">
        <f t="shared" si="4"/>
        <v>15431664.149230771</v>
      </c>
      <c r="L88" s="108">
        <f t="shared" si="24"/>
        <v>-5401082.4522307692</v>
      </c>
      <c r="M88" s="108">
        <f t="shared" si="11"/>
        <v>-20049.75</v>
      </c>
      <c r="N88" s="108"/>
      <c r="O88" s="108">
        <f t="shared" ref="O88:O151" si="25">(N76+N88+SUM(N77:N87)*2)/24</f>
        <v>-48649309.25266505</v>
      </c>
      <c r="P88" s="108">
        <f t="shared" si="15"/>
        <v>-33217645.10343428</v>
      </c>
      <c r="Q88" s="110"/>
      <c r="R88" s="110"/>
      <c r="S88" s="110"/>
      <c r="T88" s="110"/>
      <c r="U88" s="108">
        <f t="shared" si="12"/>
        <v>-5401082.3747564098</v>
      </c>
      <c r="V88" s="108">
        <f t="shared" si="13"/>
        <v>-5521372.0810064105</v>
      </c>
      <c r="W88" s="112">
        <f t="shared" si="9"/>
        <v>10253976.943224363</v>
      </c>
      <c r="X88" s="299">
        <f t="shared" si="10"/>
        <v>10030581.77447436</v>
      </c>
      <c r="Y88" s="300">
        <f t="shared" si="18"/>
        <v>15775349.024230774</v>
      </c>
      <c r="Z88" s="301"/>
    </row>
    <row r="89" spans="1:26" hidden="1" outlineLevel="1">
      <c r="A89" s="72"/>
      <c r="B89" s="290" t="s">
        <v>247</v>
      </c>
      <c r="C89" s="72"/>
      <c r="D89" s="108"/>
      <c r="E89" s="108"/>
      <c r="F89" s="108">
        <f t="shared" si="16"/>
        <v>17275998.307692308</v>
      </c>
      <c r="G89" s="108">
        <f t="shared" si="17"/>
        <v>17275998.307692312</v>
      </c>
      <c r="H89" s="108">
        <f t="shared" si="23"/>
        <v>57285</v>
      </c>
      <c r="I89" s="108">
        <f t="shared" si="19"/>
        <v>-1901619.1584615381</v>
      </c>
      <c r="J89" s="108">
        <f t="shared" si="20"/>
        <v>-1557909.1584615379</v>
      </c>
      <c r="K89" s="108">
        <f t="shared" si="4"/>
        <v>15374379.149230771</v>
      </c>
      <c r="L89" s="108">
        <f t="shared" si="24"/>
        <v>-5381032.7022307692</v>
      </c>
      <c r="M89" s="108">
        <f t="shared" si="11"/>
        <v>-20049.75</v>
      </c>
      <c r="N89" s="108"/>
      <c r="O89" s="108">
        <f t="shared" si="25"/>
        <v>-38641446.690818898</v>
      </c>
      <c r="P89" s="108">
        <f t="shared" si="15"/>
        <v>-23267067.541588128</v>
      </c>
      <c r="Q89" s="110"/>
      <c r="R89" s="110"/>
      <c r="S89" s="110"/>
      <c r="T89" s="110"/>
      <c r="U89" s="108">
        <f t="shared" si="12"/>
        <v>-5381032.6247564098</v>
      </c>
      <c r="V89" s="108">
        <f t="shared" si="13"/>
        <v>-5501331.1247564098</v>
      </c>
      <c r="W89" s="112">
        <f t="shared" si="9"/>
        <v>10216758.024474364</v>
      </c>
      <c r="X89" s="299">
        <f t="shared" si="10"/>
        <v>9993346.52447436</v>
      </c>
      <c r="Y89" s="300">
        <f t="shared" si="18"/>
        <v>15718089.149230774</v>
      </c>
      <c r="Z89" s="301"/>
    </row>
    <row r="90" spans="1:26" hidden="1" outlineLevel="1">
      <c r="A90" s="72"/>
      <c r="B90" s="290" t="s">
        <v>248</v>
      </c>
      <c r="C90" s="72"/>
      <c r="D90" s="108"/>
      <c r="E90" s="108"/>
      <c r="F90" s="108">
        <f t="shared" si="16"/>
        <v>17275998.307692308</v>
      </c>
      <c r="G90" s="108">
        <f t="shared" si="17"/>
        <v>17275998.307692312</v>
      </c>
      <c r="H90" s="108">
        <f t="shared" si="23"/>
        <v>57285</v>
      </c>
      <c r="I90" s="108">
        <f t="shared" si="19"/>
        <v>-1958904.1584615381</v>
      </c>
      <c r="J90" s="108">
        <f t="shared" si="20"/>
        <v>-1615194.1584615379</v>
      </c>
      <c r="K90" s="108">
        <f t="shared" si="4"/>
        <v>15317094.149230771</v>
      </c>
      <c r="L90" s="108">
        <f t="shared" si="24"/>
        <v>-5360982.9522307692</v>
      </c>
      <c r="M90" s="108">
        <f t="shared" si="11"/>
        <v>-20049.75</v>
      </c>
      <c r="N90" s="108"/>
      <c r="O90" s="108">
        <f t="shared" si="25"/>
        <v>-28165950.393370192</v>
      </c>
      <c r="P90" s="108">
        <f t="shared" si="15"/>
        <v>-12848856.244139422</v>
      </c>
      <c r="Q90" s="110"/>
      <c r="R90" s="110"/>
      <c r="S90" s="110"/>
      <c r="T90" s="110"/>
      <c r="U90" s="108">
        <f t="shared" si="12"/>
        <v>-5360982.8747564098</v>
      </c>
      <c r="V90" s="108">
        <f t="shared" si="13"/>
        <v>-5481281.3747564098</v>
      </c>
      <c r="W90" s="112">
        <f t="shared" si="9"/>
        <v>10179522.774474364</v>
      </c>
      <c r="X90" s="299">
        <f t="shared" si="10"/>
        <v>9956111.27447436</v>
      </c>
      <c r="Y90" s="300">
        <f t="shared" si="18"/>
        <v>15660804.149230774</v>
      </c>
      <c r="Z90" s="301"/>
    </row>
    <row r="91" spans="1:26" hidden="1" outlineLevel="1">
      <c r="A91" s="72"/>
      <c r="B91" s="290" t="s">
        <v>249</v>
      </c>
      <c r="C91" s="72"/>
      <c r="D91" s="108"/>
      <c r="E91" s="108"/>
      <c r="F91" s="108">
        <f t="shared" si="16"/>
        <v>17275998.307692308</v>
      </c>
      <c r="G91" s="108">
        <f t="shared" si="17"/>
        <v>17275998.307692312</v>
      </c>
      <c r="H91" s="108">
        <f t="shared" si="23"/>
        <v>57285</v>
      </c>
      <c r="I91" s="108">
        <f t="shared" si="19"/>
        <v>-2016189.1584615381</v>
      </c>
      <c r="J91" s="108">
        <f t="shared" si="20"/>
        <v>-1672479.1584615379</v>
      </c>
      <c r="K91" s="108">
        <f t="shared" si="4"/>
        <v>15259809.149230771</v>
      </c>
      <c r="L91" s="108">
        <f t="shared" si="24"/>
        <v>-5340933.2022307692</v>
      </c>
      <c r="M91" s="108">
        <f t="shared" si="11"/>
        <v>-20049.75</v>
      </c>
      <c r="N91" s="108"/>
      <c r="O91" s="108">
        <f>(N79+N91+SUM(N80:N90)*2)/24</f>
        <v>-17224491.172818907</v>
      </c>
      <c r="P91" s="108">
        <f t="shared" si="15"/>
        <v>-1964682.0235881358</v>
      </c>
      <c r="Q91" s="110"/>
      <c r="R91" s="110"/>
      <c r="S91" s="110"/>
      <c r="T91" s="110"/>
      <c r="U91" s="108">
        <f t="shared" si="12"/>
        <v>-5340933.1247564098</v>
      </c>
      <c r="V91" s="108">
        <f t="shared" si="13"/>
        <v>-5461231.6247564098</v>
      </c>
      <c r="W91" s="112">
        <f t="shared" si="9"/>
        <v>10142287.524474364</v>
      </c>
      <c r="X91" s="299">
        <f t="shared" si="10"/>
        <v>9918876.02447436</v>
      </c>
      <c r="Y91" s="300">
        <f t="shared" si="18"/>
        <v>15603519.149230774</v>
      </c>
      <c r="Z91" s="301"/>
    </row>
    <row r="92" spans="1:26" hidden="1" outlineLevel="1">
      <c r="A92" s="72"/>
      <c r="B92" s="290" t="s">
        <v>250</v>
      </c>
      <c r="C92" s="72"/>
      <c r="D92" s="108"/>
      <c r="E92" s="108"/>
      <c r="F92" s="108">
        <f t="shared" si="16"/>
        <v>17275998.307692308</v>
      </c>
      <c r="G92" s="108">
        <f t="shared" si="17"/>
        <v>17275998.307692312</v>
      </c>
      <c r="H92" s="108">
        <f t="shared" si="23"/>
        <v>57285</v>
      </c>
      <c r="I92" s="108">
        <f t="shared" si="19"/>
        <v>-2073474.1584615381</v>
      </c>
      <c r="J92" s="108">
        <f t="shared" si="20"/>
        <v>-1729764.1584615379</v>
      </c>
      <c r="K92" s="108">
        <f t="shared" si="4"/>
        <v>15202524.149230771</v>
      </c>
      <c r="L92" s="108">
        <f t="shared" si="24"/>
        <v>-5320883.4522307692</v>
      </c>
      <c r="M92" s="108">
        <f t="shared" si="11"/>
        <v>-20049.75</v>
      </c>
      <c r="N92" s="108"/>
      <c r="O92" s="108">
        <f t="shared" si="25"/>
        <v>-5818739.8416650631</v>
      </c>
      <c r="P92" s="108">
        <f t="shared" si="15"/>
        <v>9383784.3075657077</v>
      </c>
      <c r="Q92" s="110"/>
      <c r="R92" s="110"/>
      <c r="S92" s="110"/>
      <c r="T92" s="110"/>
      <c r="U92" s="108">
        <f t="shared" si="12"/>
        <v>-5320883.3747564098</v>
      </c>
      <c r="V92" s="108">
        <f t="shared" si="13"/>
        <v>-5441181.8747564098</v>
      </c>
      <c r="W92" s="112">
        <f t="shared" si="9"/>
        <v>10105052.274474364</v>
      </c>
      <c r="X92" s="299">
        <f t="shared" si="10"/>
        <v>9881640.77447436</v>
      </c>
      <c r="Y92" s="300">
        <f t="shared" si="18"/>
        <v>15546234.149230774</v>
      </c>
      <c r="Z92" s="301"/>
    </row>
    <row r="93" spans="1:26" hidden="1" outlineLevel="1">
      <c r="A93" s="72"/>
      <c r="B93" s="290" t="s">
        <v>251</v>
      </c>
      <c r="C93" s="72"/>
      <c r="D93" s="108"/>
      <c r="E93" s="108"/>
      <c r="F93" s="108">
        <f t="shared" si="16"/>
        <v>17275998.307692308</v>
      </c>
      <c r="G93" s="108">
        <f t="shared" si="17"/>
        <v>17275998.307692312</v>
      </c>
      <c r="H93" s="108">
        <f t="shared" si="23"/>
        <v>57285</v>
      </c>
      <c r="I93" s="108">
        <f t="shared" si="19"/>
        <v>-2130759.1584615381</v>
      </c>
      <c r="J93" s="108">
        <f t="shared" si="20"/>
        <v>-1787049.1584615379</v>
      </c>
      <c r="K93" s="108">
        <f t="shared" si="4"/>
        <v>15145239.149230771</v>
      </c>
      <c r="L93" s="108">
        <f t="shared" si="24"/>
        <v>-5300833.7022307692</v>
      </c>
      <c r="M93" s="108">
        <f t="shared" si="11"/>
        <v>-20049.75</v>
      </c>
      <c r="N93" s="108"/>
      <c r="O93" s="108">
        <f t="shared" si="25"/>
        <v>0</v>
      </c>
      <c r="P93" s="108">
        <f t="shared" si="15"/>
        <v>15145239.149230771</v>
      </c>
      <c r="Q93" s="110"/>
      <c r="R93" s="110"/>
      <c r="S93" s="110"/>
      <c r="T93" s="110"/>
      <c r="U93" s="108">
        <f t="shared" si="12"/>
        <v>-5300833.6247564098</v>
      </c>
      <c r="V93" s="108">
        <f t="shared" si="13"/>
        <v>-5421132.1247564098</v>
      </c>
      <c r="W93" s="112">
        <f t="shared" si="9"/>
        <v>10067817.024474364</v>
      </c>
      <c r="X93" s="299">
        <f t="shared" si="10"/>
        <v>9844405.52447436</v>
      </c>
      <c r="Y93" s="300">
        <f t="shared" si="18"/>
        <v>15488949.149230774</v>
      </c>
      <c r="Z93" s="301"/>
    </row>
    <row r="94" spans="1:26" hidden="1" outlineLevel="1">
      <c r="A94" s="72"/>
      <c r="B94" s="290" t="s">
        <v>252</v>
      </c>
      <c r="C94" s="72"/>
      <c r="D94" s="108"/>
      <c r="E94" s="108"/>
      <c r="F94" s="108">
        <f t="shared" si="16"/>
        <v>17275998.307692308</v>
      </c>
      <c r="G94" s="108">
        <f t="shared" si="17"/>
        <v>17275998.307692312</v>
      </c>
      <c r="H94" s="108">
        <f t="shared" si="23"/>
        <v>57285</v>
      </c>
      <c r="I94" s="108">
        <f t="shared" si="19"/>
        <v>-2188044.1584615381</v>
      </c>
      <c r="J94" s="108">
        <f t="shared" si="20"/>
        <v>-1844334.1584615379</v>
      </c>
      <c r="K94" s="108">
        <f t="shared" si="4"/>
        <v>15087954.149230771</v>
      </c>
      <c r="L94" s="108">
        <f t="shared" si="24"/>
        <v>-5280783.9522307692</v>
      </c>
      <c r="M94" s="108">
        <f t="shared" si="11"/>
        <v>-20049.75</v>
      </c>
      <c r="N94" s="108"/>
      <c r="O94" s="108">
        <f t="shared" si="25"/>
        <v>0</v>
      </c>
      <c r="P94" s="108">
        <f t="shared" si="15"/>
        <v>15087954.149230771</v>
      </c>
      <c r="Q94" s="110"/>
      <c r="R94" s="110"/>
      <c r="S94" s="110"/>
      <c r="T94" s="110"/>
      <c r="U94" s="108">
        <f t="shared" si="12"/>
        <v>-5280783.8747564098</v>
      </c>
      <c r="V94" s="108">
        <f t="shared" si="13"/>
        <v>-5401082.3747564098</v>
      </c>
      <c r="W94" s="112">
        <f t="shared" si="9"/>
        <v>10030581.774474364</v>
      </c>
      <c r="X94" s="299">
        <f t="shared" si="10"/>
        <v>9807170.27447436</v>
      </c>
      <c r="Y94" s="300">
        <f t="shared" si="18"/>
        <v>15431664.149230774</v>
      </c>
      <c r="Z94" s="301"/>
    </row>
    <row r="95" spans="1:26" hidden="1" outlineLevel="1">
      <c r="A95" s="72"/>
      <c r="B95" s="290" t="s">
        <v>253</v>
      </c>
      <c r="C95" s="72"/>
      <c r="D95" s="108"/>
      <c r="E95" s="108"/>
      <c r="F95" s="108">
        <f t="shared" si="16"/>
        <v>17275998.307692308</v>
      </c>
      <c r="G95" s="108">
        <f t="shared" si="17"/>
        <v>17275998.307692312</v>
      </c>
      <c r="H95" s="108">
        <f t="shared" si="23"/>
        <v>57285</v>
      </c>
      <c r="I95" s="108">
        <f t="shared" si="19"/>
        <v>-2245329.1584615381</v>
      </c>
      <c r="J95" s="108">
        <f t="shared" si="20"/>
        <v>-1901619.1584615374</v>
      </c>
      <c r="K95" s="108">
        <f t="shared" si="4"/>
        <v>15030669.149230771</v>
      </c>
      <c r="L95" s="108">
        <f t="shared" si="24"/>
        <v>-5260734.2022307692</v>
      </c>
      <c r="M95" s="108">
        <f t="shared" si="11"/>
        <v>-20049.75</v>
      </c>
      <c r="N95" s="108"/>
      <c r="O95" s="108">
        <f t="shared" si="25"/>
        <v>0</v>
      </c>
      <c r="P95" s="108">
        <f t="shared" si="15"/>
        <v>15030669.149230771</v>
      </c>
      <c r="Q95" s="110"/>
      <c r="R95" s="110"/>
      <c r="S95" s="110"/>
      <c r="T95" s="110"/>
      <c r="U95" s="108">
        <f t="shared" si="12"/>
        <v>-5260734.1247564098</v>
      </c>
      <c r="V95" s="108">
        <f t="shared" si="13"/>
        <v>-5381032.6247564098</v>
      </c>
      <c r="W95" s="112">
        <f t="shared" si="9"/>
        <v>9993346.5244743638</v>
      </c>
      <c r="X95" s="299">
        <f t="shared" si="10"/>
        <v>9769935.02447436</v>
      </c>
      <c r="Y95" s="300">
        <f t="shared" si="18"/>
        <v>15374379.149230774</v>
      </c>
      <c r="Z95" s="301"/>
    </row>
    <row r="96" spans="1:26" hidden="1" outlineLevel="1">
      <c r="A96" s="72"/>
      <c r="B96" s="290" t="s">
        <v>254</v>
      </c>
      <c r="C96" s="72"/>
      <c r="D96" s="108"/>
      <c r="E96" s="108"/>
      <c r="F96" s="108">
        <f t="shared" si="16"/>
        <v>17275998.307692308</v>
      </c>
      <c r="G96" s="108">
        <f t="shared" si="17"/>
        <v>17275998.307692312</v>
      </c>
      <c r="H96" s="108">
        <f t="shared" si="23"/>
        <v>57285</v>
      </c>
      <c r="I96" s="108">
        <f t="shared" si="19"/>
        <v>-2302614.1584615381</v>
      </c>
      <c r="J96" s="108">
        <f t="shared" si="20"/>
        <v>-1958904.1584615374</v>
      </c>
      <c r="K96" s="108">
        <f t="shared" si="4"/>
        <v>14973384.149230771</v>
      </c>
      <c r="L96" s="108">
        <f t="shared" si="24"/>
        <v>-5240684.4522307692</v>
      </c>
      <c r="M96" s="108">
        <f t="shared" si="11"/>
        <v>-20049.75</v>
      </c>
      <c r="N96" s="108"/>
      <c r="O96" s="108">
        <f t="shared" si="25"/>
        <v>0</v>
      </c>
      <c r="P96" s="108">
        <f t="shared" si="15"/>
        <v>14973384.149230771</v>
      </c>
      <c r="Q96" s="110"/>
      <c r="R96" s="110"/>
      <c r="S96" s="110"/>
      <c r="T96" s="110"/>
      <c r="U96" s="108">
        <f t="shared" si="12"/>
        <v>-5240684.3747564098</v>
      </c>
      <c r="V96" s="108">
        <f t="shared" si="13"/>
        <v>-5360982.8747564098</v>
      </c>
      <c r="W96" s="112">
        <f t="shared" si="9"/>
        <v>9956111.2744743638</v>
      </c>
      <c r="X96" s="299">
        <f t="shared" si="10"/>
        <v>9732699.77447436</v>
      </c>
      <c r="Y96" s="300">
        <f t="shared" si="18"/>
        <v>15317094.149230774</v>
      </c>
      <c r="Z96" s="301"/>
    </row>
    <row r="97" spans="1:26" hidden="1" outlineLevel="1">
      <c r="A97" s="72"/>
      <c r="B97" s="290" t="s">
        <v>255</v>
      </c>
      <c r="C97" s="72"/>
      <c r="D97" s="108"/>
      <c r="E97" s="108"/>
      <c r="F97" s="108">
        <f t="shared" si="16"/>
        <v>17275998.307692308</v>
      </c>
      <c r="G97" s="108">
        <f t="shared" si="17"/>
        <v>17275998.307692312</v>
      </c>
      <c r="H97" s="108">
        <f t="shared" si="23"/>
        <v>57285</v>
      </c>
      <c r="I97" s="108">
        <f t="shared" si="19"/>
        <v>-2359899.1584615381</v>
      </c>
      <c r="J97" s="108">
        <f t="shared" si="20"/>
        <v>-2016189.1584615374</v>
      </c>
      <c r="K97" s="108">
        <f t="shared" si="4"/>
        <v>14916099.149230771</v>
      </c>
      <c r="L97" s="108">
        <f t="shared" si="24"/>
        <v>-5220634.7022307692</v>
      </c>
      <c r="M97" s="108">
        <f t="shared" si="11"/>
        <v>-20049.75</v>
      </c>
      <c r="N97" s="108"/>
      <c r="O97" s="108">
        <f t="shared" si="25"/>
        <v>0</v>
      </c>
      <c r="P97" s="108">
        <f t="shared" si="15"/>
        <v>14916099.149230771</v>
      </c>
      <c r="Q97" s="110"/>
      <c r="R97" s="110"/>
      <c r="S97" s="110"/>
      <c r="T97" s="110"/>
      <c r="U97" s="108">
        <f t="shared" si="12"/>
        <v>-5220634.6247564098</v>
      </c>
      <c r="V97" s="108">
        <f t="shared" si="13"/>
        <v>-5340933.1247564098</v>
      </c>
      <c r="W97" s="112">
        <f t="shared" si="9"/>
        <v>9918876.0244743638</v>
      </c>
      <c r="X97" s="299">
        <f t="shared" si="10"/>
        <v>9695464.52447436</v>
      </c>
      <c r="Y97" s="300">
        <f t="shared" si="18"/>
        <v>15259809.149230774</v>
      </c>
      <c r="Z97" s="301"/>
    </row>
    <row r="98" spans="1:26" hidden="1" outlineLevel="1">
      <c r="A98" s="72"/>
      <c r="B98" s="290" t="s">
        <v>256</v>
      </c>
      <c r="C98" s="72"/>
      <c r="D98" s="108"/>
      <c r="E98" s="108"/>
      <c r="F98" s="108">
        <f t="shared" si="16"/>
        <v>17275998.307692308</v>
      </c>
      <c r="G98" s="108">
        <f t="shared" si="17"/>
        <v>17275998.307692312</v>
      </c>
      <c r="H98" s="108">
        <f t="shared" si="23"/>
        <v>57285</v>
      </c>
      <c r="I98" s="108">
        <f t="shared" si="19"/>
        <v>-2417184.1584615381</v>
      </c>
      <c r="J98" s="108">
        <f t="shared" si="20"/>
        <v>-2073474.1584615374</v>
      </c>
      <c r="K98" s="108">
        <f t="shared" si="4"/>
        <v>14858814.149230771</v>
      </c>
      <c r="L98" s="108">
        <f t="shared" si="24"/>
        <v>-5200584.9522307692</v>
      </c>
      <c r="M98" s="108">
        <f t="shared" si="11"/>
        <v>-20049.75</v>
      </c>
      <c r="N98" s="108"/>
      <c r="O98" s="108">
        <f t="shared" si="25"/>
        <v>0</v>
      </c>
      <c r="P98" s="108">
        <f t="shared" si="15"/>
        <v>14858814.149230771</v>
      </c>
      <c r="Q98" s="110"/>
      <c r="R98" s="110"/>
      <c r="S98" s="110"/>
      <c r="T98" s="110"/>
      <c r="U98" s="108">
        <f t="shared" si="12"/>
        <v>-5200584.8747564098</v>
      </c>
      <c r="V98" s="108">
        <f t="shared" si="13"/>
        <v>-5320883.3747564098</v>
      </c>
      <c r="W98" s="112">
        <f t="shared" si="9"/>
        <v>9881640.7744743638</v>
      </c>
      <c r="X98" s="299">
        <f t="shared" si="10"/>
        <v>9658229.27447436</v>
      </c>
      <c r="Y98" s="300">
        <f t="shared" si="18"/>
        <v>15202524.149230774</v>
      </c>
      <c r="Z98" s="301"/>
    </row>
    <row r="99" spans="1:26" hidden="1" outlineLevel="1">
      <c r="A99" s="72"/>
      <c r="B99" s="290" t="s">
        <v>257</v>
      </c>
      <c r="C99" s="72"/>
      <c r="D99" s="108"/>
      <c r="E99" s="108"/>
      <c r="F99" s="108">
        <f t="shared" si="16"/>
        <v>17275998.307692308</v>
      </c>
      <c r="G99" s="108">
        <f t="shared" si="17"/>
        <v>17275998.307692312</v>
      </c>
      <c r="H99" s="108">
        <f t="shared" si="23"/>
        <v>57285</v>
      </c>
      <c r="I99" s="108">
        <f t="shared" si="19"/>
        <v>-2474469.1584615381</v>
      </c>
      <c r="J99" s="108">
        <f t="shared" si="20"/>
        <v>-2130759.1584615377</v>
      </c>
      <c r="K99" s="108">
        <f t="shared" si="4"/>
        <v>14801529.149230771</v>
      </c>
      <c r="L99" s="108">
        <f t="shared" si="24"/>
        <v>-5180535.2022307692</v>
      </c>
      <c r="M99" s="108">
        <f t="shared" si="11"/>
        <v>-20049.75</v>
      </c>
      <c r="N99" s="108"/>
      <c r="O99" s="108">
        <f t="shared" si="25"/>
        <v>0</v>
      </c>
      <c r="P99" s="108">
        <f t="shared" si="15"/>
        <v>14801529.149230771</v>
      </c>
      <c r="Q99" s="110"/>
      <c r="R99" s="110"/>
      <c r="S99" s="110"/>
      <c r="T99" s="110"/>
      <c r="U99" s="108">
        <f t="shared" si="12"/>
        <v>-5180535.1247564098</v>
      </c>
      <c r="V99" s="108">
        <f t="shared" si="13"/>
        <v>-5300833.6247564098</v>
      </c>
      <c r="W99" s="112">
        <f t="shared" si="9"/>
        <v>9844405.5244743638</v>
      </c>
      <c r="X99" s="299">
        <f t="shared" si="10"/>
        <v>9620994.02447436</v>
      </c>
      <c r="Y99" s="300">
        <f t="shared" si="18"/>
        <v>15145239.149230774</v>
      </c>
      <c r="Z99" s="301"/>
    </row>
    <row r="100" spans="1:26" hidden="1" outlineLevel="1">
      <c r="A100" s="72"/>
      <c r="B100" s="290" t="s">
        <v>258</v>
      </c>
      <c r="C100" s="72"/>
      <c r="D100" s="108"/>
      <c r="E100" s="108"/>
      <c r="F100" s="108">
        <f t="shared" si="16"/>
        <v>17275998.307692308</v>
      </c>
      <c r="G100" s="108">
        <f t="shared" si="17"/>
        <v>17275998.307692312</v>
      </c>
      <c r="H100" s="108">
        <f t="shared" si="23"/>
        <v>57285</v>
      </c>
      <c r="I100" s="108">
        <f t="shared" si="19"/>
        <v>-2531754.1584615381</v>
      </c>
      <c r="J100" s="108">
        <f t="shared" si="20"/>
        <v>-2188044.1584615377</v>
      </c>
      <c r="K100" s="108">
        <f t="shared" si="4"/>
        <v>14744244.149230771</v>
      </c>
      <c r="L100" s="108">
        <f t="shared" si="24"/>
        <v>-5160485.4522307692</v>
      </c>
      <c r="M100" s="108">
        <f t="shared" si="11"/>
        <v>-20049.75</v>
      </c>
      <c r="N100" s="108"/>
      <c r="O100" s="108">
        <f t="shared" si="25"/>
        <v>0</v>
      </c>
      <c r="P100" s="108">
        <f t="shared" si="15"/>
        <v>14744244.149230771</v>
      </c>
      <c r="Q100" s="110"/>
      <c r="R100" s="110"/>
      <c r="S100" s="110"/>
      <c r="T100" s="110"/>
      <c r="U100" s="108">
        <f t="shared" si="12"/>
        <v>-5160485.3747564098</v>
      </c>
      <c r="V100" s="108">
        <f t="shared" si="13"/>
        <v>-5280783.8747564098</v>
      </c>
      <c r="W100" s="112">
        <f t="shared" si="9"/>
        <v>9807170.2744743638</v>
      </c>
      <c r="X100" s="299">
        <f t="shared" si="10"/>
        <v>9583758.77447436</v>
      </c>
      <c r="Y100" s="300">
        <f t="shared" si="18"/>
        <v>15087954.149230774</v>
      </c>
      <c r="Z100" s="301"/>
    </row>
    <row r="101" spans="1:26" hidden="1" outlineLevel="1">
      <c r="A101" s="72"/>
      <c r="B101" s="290" t="s">
        <v>259</v>
      </c>
      <c r="C101" s="72"/>
      <c r="D101" s="108"/>
      <c r="E101" s="108"/>
      <c r="F101" s="108">
        <f t="shared" si="16"/>
        <v>17275998.307692308</v>
      </c>
      <c r="G101" s="108">
        <f t="shared" si="17"/>
        <v>17275998.307692312</v>
      </c>
      <c r="H101" s="108">
        <f t="shared" si="23"/>
        <v>57285</v>
      </c>
      <c r="I101" s="108">
        <f t="shared" si="19"/>
        <v>-2589039.1584615381</v>
      </c>
      <c r="J101" s="108">
        <f t="shared" si="20"/>
        <v>-2245329.1584615377</v>
      </c>
      <c r="K101" s="108">
        <f t="shared" ref="K101:K164" si="26">F101+I101</f>
        <v>14686959.149230771</v>
      </c>
      <c r="L101" s="108">
        <f t="shared" si="24"/>
        <v>-5140435.7022307692</v>
      </c>
      <c r="M101" s="108">
        <f t="shared" si="11"/>
        <v>-20049.75</v>
      </c>
      <c r="N101" s="108"/>
      <c r="O101" s="108">
        <f t="shared" si="25"/>
        <v>0</v>
      </c>
      <c r="P101" s="108">
        <f t="shared" si="15"/>
        <v>14686959.149230771</v>
      </c>
      <c r="Q101" s="110"/>
      <c r="R101" s="110"/>
      <c r="S101" s="110"/>
      <c r="T101" s="110"/>
      <c r="U101" s="108">
        <f t="shared" si="12"/>
        <v>-5140435.6247564098</v>
      </c>
      <c r="V101" s="108">
        <f t="shared" si="13"/>
        <v>-5260734.1247564098</v>
      </c>
      <c r="W101" s="112">
        <f t="shared" si="9"/>
        <v>9769935.0244743638</v>
      </c>
      <c r="X101" s="299">
        <f t="shared" si="10"/>
        <v>9546523.52447436</v>
      </c>
      <c r="Y101" s="300">
        <f t="shared" si="18"/>
        <v>15030669.149230774</v>
      </c>
      <c r="Z101" s="301"/>
    </row>
    <row r="102" spans="1:26" hidden="1" outlineLevel="1">
      <c r="A102" s="72"/>
      <c r="B102" s="290" t="s">
        <v>260</v>
      </c>
      <c r="C102" s="72"/>
      <c r="D102" s="108"/>
      <c r="E102" s="108"/>
      <c r="F102" s="108">
        <f t="shared" si="16"/>
        <v>17275998.307692308</v>
      </c>
      <c r="G102" s="108">
        <f t="shared" si="17"/>
        <v>17275998.307692312</v>
      </c>
      <c r="H102" s="108">
        <f t="shared" si="23"/>
        <v>57285</v>
      </c>
      <c r="I102" s="108">
        <f t="shared" si="19"/>
        <v>-2646324.1584615381</v>
      </c>
      <c r="J102" s="108">
        <f t="shared" si="20"/>
        <v>-2302614.1584615377</v>
      </c>
      <c r="K102" s="108">
        <f t="shared" si="26"/>
        <v>14629674.149230771</v>
      </c>
      <c r="L102" s="108">
        <f t="shared" si="24"/>
        <v>-5120385.9522307692</v>
      </c>
      <c r="M102" s="108">
        <f t="shared" si="11"/>
        <v>-20049.75</v>
      </c>
      <c r="N102" s="108"/>
      <c r="O102" s="108">
        <f t="shared" si="25"/>
        <v>0</v>
      </c>
      <c r="P102" s="108">
        <f t="shared" si="15"/>
        <v>14629674.149230771</v>
      </c>
      <c r="Q102" s="110"/>
      <c r="R102" s="110"/>
      <c r="S102" s="110"/>
      <c r="T102" s="110"/>
      <c r="U102" s="108">
        <f t="shared" si="12"/>
        <v>-5120385.8747564098</v>
      </c>
      <c r="V102" s="108">
        <f t="shared" si="13"/>
        <v>-5240684.3747564098</v>
      </c>
      <c r="W102" s="112">
        <f t="shared" si="9"/>
        <v>9732699.7744743638</v>
      </c>
      <c r="X102" s="299">
        <f t="shared" si="10"/>
        <v>9509288.27447436</v>
      </c>
      <c r="Y102" s="300">
        <f t="shared" si="18"/>
        <v>14973384.149230774</v>
      </c>
      <c r="Z102" s="301"/>
    </row>
    <row r="103" spans="1:26" hidden="1" outlineLevel="1">
      <c r="A103" s="72"/>
      <c r="B103" s="290" t="s">
        <v>261</v>
      </c>
      <c r="C103" s="72"/>
      <c r="D103" s="108"/>
      <c r="E103" s="108"/>
      <c r="F103" s="108">
        <f t="shared" si="16"/>
        <v>17275998.307692308</v>
      </c>
      <c r="G103" s="108">
        <f t="shared" si="17"/>
        <v>17275998.307692312</v>
      </c>
      <c r="H103" s="108">
        <f t="shared" si="23"/>
        <v>57285</v>
      </c>
      <c r="I103" s="108">
        <f t="shared" si="19"/>
        <v>-2703609.1584615381</v>
      </c>
      <c r="J103" s="108">
        <f t="shared" si="20"/>
        <v>-2359899.1584615377</v>
      </c>
      <c r="K103" s="108">
        <f t="shared" si="26"/>
        <v>14572389.149230771</v>
      </c>
      <c r="L103" s="108">
        <f t="shared" si="24"/>
        <v>-5100336.2022307692</v>
      </c>
      <c r="M103" s="108">
        <f t="shared" si="11"/>
        <v>-20049.75</v>
      </c>
      <c r="N103" s="108"/>
      <c r="O103" s="108">
        <f t="shared" si="25"/>
        <v>0</v>
      </c>
      <c r="P103" s="108">
        <f t="shared" si="15"/>
        <v>14572389.149230771</v>
      </c>
      <c r="Q103" s="110"/>
      <c r="R103" s="110"/>
      <c r="S103" s="110"/>
      <c r="T103" s="110"/>
      <c r="U103" s="108">
        <f t="shared" si="12"/>
        <v>-5100336.1247564098</v>
      </c>
      <c r="V103" s="108">
        <f t="shared" si="13"/>
        <v>-5220634.6247564098</v>
      </c>
      <c r="W103" s="112">
        <f t="shared" si="9"/>
        <v>9695464.5244743638</v>
      </c>
      <c r="X103" s="299">
        <f t="shared" si="10"/>
        <v>9472053.02447436</v>
      </c>
      <c r="Y103" s="300">
        <f t="shared" si="18"/>
        <v>14916099.149230774</v>
      </c>
      <c r="Z103" s="301"/>
    </row>
    <row r="104" spans="1:26" hidden="1" outlineLevel="1">
      <c r="A104" s="72"/>
      <c r="B104" s="290" t="s">
        <v>262</v>
      </c>
      <c r="C104" s="72"/>
      <c r="D104" s="108"/>
      <c r="E104" s="108"/>
      <c r="F104" s="108">
        <f t="shared" si="16"/>
        <v>17275998.307692308</v>
      </c>
      <c r="G104" s="108">
        <f t="shared" si="17"/>
        <v>17275998.307692312</v>
      </c>
      <c r="H104" s="108">
        <f t="shared" si="23"/>
        <v>57285</v>
      </c>
      <c r="I104" s="108">
        <f t="shared" si="19"/>
        <v>-2760894.1584615381</v>
      </c>
      <c r="J104" s="108">
        <f t="shared" si="20"/>
        <v>-2417184.1584615377</v>
      </c>
      <c r="K104" s="108">
        <f t="shared" si="26"/>
        <v>14515104.149230771</v>
      </c>
      <c r="L104" s="108">
        <f t="shared" si="24"/>
        <v>-5080286.4522307692</v>
      </c>
      <c r="M104" s="108">
        <f t="shared" si="11"/>
        <v>-20049.75</v>
      </c>
      <c r="N104" s="108"/>
      <c r="O104" s="108">
        <f t="shared" si="25"/>
        <v>0</v>
      </c>
      <c r="P104" s="108">
        <f t="shared" si="15"/>
        <v>14515104.149230771</v>
      </c>
      <c r="Q104" s="110"/>
      <c r="R104" s="110"/>
      <c r="S104" s="110"/>
      <c r="T104" s="110"/>
      <c r="U104" s="108">
        <f t="shared" si="12"/>
        <v>-5080286.3747564098</v>
      </c>
      <c r="V104" s="108">
        <f t="shared" si="13"/>
        <v>-5200584.8747564098</v>
      </c>
      <c r="W104" s="112">
        <f t="shared" si="9"/>
        <v>9658229.2744743638</v>
      </c>
      <c r="X104" s="299">
        <f t="shared" si="10"/>
        <v>9434817.77447436</v>
      </c>
      <c r="Y104" s="300">
        <f t="shared" si="18"/>
        <v>14858814.149230774</v>
      </c>
      <c r="Z104" s="301"/>
    </row>
    <row r="105" spans="1:26" hidden="1" outlineLevel="1">
      <c r="A105" s="72"/>
      <c r="B105" s="290" t="s">
        <v>263</v>
      </c>
      <c r="C105" s="72"/>
      <c r="D105" s="108"/>
      <c r="E105" s="108"/>
      <c r="F105" s="108">
        <f t="shared" si="16"/>
        <v>17275998.307692308</v>
      </c>
      <c r="G105" s="108">
        <f t="shared" si="17"/>
        <v>17275998.307692312</v>
      </c>
      <c r="H105" s="108">
        <f t="shared" si="23"/>
        <v>57285</v>
      </c>
      <c r="I105" s="108">
        <f t="shared" si="19"/>
        <v>-2818179.1584615381</v>
      </c>
      <c r="J105" s="108">
        <f t="shared" si="20"/>
        <v>-2474469.1584615377</v>
      </c>
      <c r="K105" s="108">
        <f t="shared" si="26"/>
        <v>14457819.149230771</v>
      </c>
      <c r="L105" s="108">
        <f t="shared" si="24"/>
        <v>-5060236.7022307692</v>
      </c>
      <c r="M105" s="108">
        <f t="shared" si="11"/>
        <v>-20049.75</v>
      </c>
      <c r="N105" s="108"/>
      <c r="O105" s="108">
        <f t="shared" si="25"/>
        <v>0</v>
      </c>
      <c r="P105" s="108">
        <f t="shared" si="15"/>
        <v>14457819.149230771</v>
      </c>
      <c r="Q105" s="110"/>
      <c r="R105" s="110"/>
      <c r="S105" s="110"/>
      <c r="T105" s="110"/>
      <c r="U105" s="108">
        <f t="shared" si="12"/>
        <v>-5060236.6247564098</v>
      </c>
      <c r="V105" s="108">
        <f t="shared" si="13"/>
        <v>-5180535.1247564098</v>
      </c>
      <c r="W105" s="112">
        <f t="shared" si="9"/>
        <v>9620994.0244743638</v>
      </c>
      <c r="X105" s="299">
        <f t="shared" si="10"/>
        <v>9397582.52447436</v>
      </c>
      <c r="Y105" s="300">
        <f t="shared" si="18"/>
        <v>14801529.149230774</v>
      </c>
      <c r="Z105" s="301"/>
    </row>
    <row r="106" spans="1:26" hidden="1" outlineLevel="1">
      <c r="A106" s="72"/>
      <c r="B106" s="290" t="s">
        <v>264</v>
      </c>
      <c r="C106" s="72"/>
      <c r="D106" s="108"/>
      <c r="E106" s="108"/>
      <c r="F106" s="108">
        <f t="shared" si="16"/>
        <v>17275998.307692308</v>
      </c>
      <c r="G106" s="108">
        <f t="shared" si="17"/>
        <v>17275998.307692312</v>
      </c>
      <c r="H106" s="108">
        <f t="shared" si="23"/>
        <v>57285</v>
      </c>
      <c r="I106" s="108">
        <f t="shared" si="19"/>
        <v>-2875464.1584615381</v>
      </c>
      <c r="J106" s="108">
        <f t="shared" si="20"/>
        <v>-2531754.1584615377</v>
      </c>
      <c r="K106" s="108">
        <f t="shared" si="26"/>
        <v>14400534.149230771</v>
      </c>
      <c r="L106" s="108">
        <f t="shared" si="24"/>
        <v>-5040186.9522307692</v>
      </c>
      <c r="M106" s="108">
        <f t="shared" si="11"/>
        <v>-20049.75</v>
      </c>
      <c r="N106" s="108"/>
      <c r="O106" s="108">
        <f t="shared" si="25"/>
        <v>0</v>
      </c>
      <c r="P106" s="108">
        <f t="shared" si="15"/>
        <v>14400534.149230771</v>
      </c>
      <c r="Q106" s="110"/>
      <c r="R106" s="110"/>
      <c r="S106" s="110"/>
      <c r="T106" s="110"/>
      <c r="U106" s="108">
        <f t="shared" si="12"/>
        <v>-5040186.8747564098</v>
      </c>
      <c r="V106" s="108">
        <f t="shared" si="13"/>
        <v>-5160485.3747564098</v>
      </c>
      <c r="W106" s="112">
        <f t="shared" si="9"/>
        <v>9583758.7744743638</v>
      </c>
      <c r="X106" s="299">
        <f t="shared" si="10"/>
        <v>9360347.27447436</v>
      </c>
      <c r="Y106" s="300">
        <f t="shared" si="18"/>
        <v>14744244.149230774</v>
      </c>
      <c r="Z106" s="301"/>
    </row>
    <row r="107" spans="1:26" hidden="1" outlineLevel="1">
      <c r="A107" s="72"/>
      <c r="B107" s="290" t="s">
        <v>265</v>
      </c>
      <c r="C107" s="72"/>
      <c r="D107" s="108"/>
      <c r="E107" s="108"/>
      <c r="F107" s="108">
        <f t="shared" si="16"/>
        <v>17275998.307692308</v>
      </c>
      <c r="G107" s="108">
        <f t="shared" si="17"/>
        <v>17275998.307692312</v>
      </c>
      <c r="H107" s="108">
        <f t="shared" si="23"/>
        <v>57285</v>
      </c>
      <c r="I107" s="108">
        <f t="shared" si="19"/>
        <v>-2932749.1584615381</v>
      </c>
      <c r="J107" s="108">
        <f t="shared" si="20"/>
        <v>-2589039.1584615377</v>
      </c>
      <c r="K107" s="108">
        <f t="shared" si="26"/>
        <v>14343249.149230771</v>
      </c>
      <c r="L107" s="108">
        <f t="shared" si="24"/>
        <v>-5020137.2022307692</v>
      </c>
      <c r="M107" s="108">
        <f t="shared" si="11"/>
        <v>-20049.75</v>
      </c>
      <c r="N107" s="108"/>
      <c r="O107" s="108">
        <f t="shared" si="25"/>
        <v>0</v>
      </c>
      <c r="P107" s="108">
        <f t="shared" si="15"/>
        <v>14343249.149230771</v>
      </c>
      <c r="Q107" s="110"/>
      <c r="R107" s="110"/>
      <c r="S107" s="110"/>
      <c r="T107" s="110"/>
      <c r="U107" s="108">
        <f t="shared" si="12"/>
        <v>-5020137.1247564098</v>
      </c>
      <c r="V107" s="108">
        <f t="shared" si="13"/>
        <v>-5140435.6247564098</v>
      </c>
      <c r="W107" s="112">
        <f t="shared" si="9"/>
        <v>9546523.5244743638</v>
      </c>
      <c r="X107" s="299">
        <f t="shared" si="10"/>
        <v>9323112.02447436</v>
      </c>
      <c r="Y107" s="300">
        <f t="shared" si="18"/>
        <v>14686959.149230774</v>
      </c>
      <c r="Z107" s="301"/>
    </row>
    <row r="108" spans="1:26" hidden="1" outlineLevel="1">
      <c r="A108" s="72"/>
      <c r="B108" s="290" t="s">
        <v>266</v>
      </c>
      <c r="C108" s="72"/>
      <c r="D108" s="108"/>
      <c r="E108" s="108"/>
      <c r="F108" s="108">
        <f t="shared" si="16"/>
        <v>17275998.307692308</v>
      </c>
      <c r="G108" s="108">
        <f t="shared" si="17"/>
        <v>17275998.307692312</v>
      </c>
      <c r="H108" s="108">
        <f t="shared" si="23"/>
        <v>57285</v>
      </c>
      <c r="I108" s="108">
        <f t="shared" si="19"/>
        <v>-2990034.1584615381</v>
      </c>
      <c r="J108" s="108">
        <f t="shared" si="20"/>
        <v>-2646324.1584615377</v>
      </c>
      <c r="K108" s="108">
        <f t="shared" si="26"/>
        <v>14285964.149230771</v>
      </c>
      <c r="L108" s="108">
        <f t="shared" si="24"/>
        <v>-5000087.4522307692</v>
      </c>
      <c r="M108" s="108">
        <f t="shared" si="11"/>
        <v>-20049.75</v>
      </c>
      <c r="N108" s="108"/>
      <c r="O108" s="108">
        <f t="shared" si="25"/>
        <v>0</v>
      </c>
      <c r="P108" s="108">
        <f t="shared" si="15"/>
        <v>14285964.149230771</v>
      </c>
      <c r="Q108" s="110"/>
      <c r="R108" s="110"/>
      <c r="S108" s="110"/>
      <c r="T108" s="110"/>
      <c r="U108" s="108">
        <f t="shared" si="12"/>
        <v>-5000087.3747564098</v>
      </c>
      <c r="V108" s="108">
        <f t="shared" si="13"/>
        <v>-5120385.8747564098</v>
      </c>
      <c r="W108" s="112">
        <f t="shared" si="9"/>
        <v>9509288.2744743638</v>
      </c>
      <c r="X108" s="299">
        <f t="shared" si="10"/>
        <v>9285876.77447436</v>
      </c>
      <c r="Y108" s="300">
        <f t="shared" si="18"/>
        <v>14629674.149230774</v>
      </c>
      <c r="Z108" s="301"/>
    </row>
    <row r="109" spans="1:26" hidden="1" outlineLevel="1">
      <c r="A109" s="72"/>
      <c r="B109" s="290" t="s">
        <v>267</v>
      </c>
      <c r="C109" s="72"/>
      <c r="D109" s="108"/>
      <c r="E109" s="108"/>
      <c r="F109" s="108">
        <f t="shared" si="16"/>
        <v>17275998.307692308</v>
      </c>
      <c r="G109" s="108">
        <f t="shared" si="17"/>
        <v>17275998.307692312</v>
      </c>
      <c r="H109" s="108">
        <f t="shared" si="23"/>
        <v>57285</v>
      </c>
      <c r="I109" s="108">
        <f t="shared" si="19"/>
        <v>-3047319.1584615381</v>
      </c>
      <c r="J109" s="108">
        <f t="shared" si="20"/>
        <v>-2703609.1584615377</v>
      </c>
      <c r="K109" s="108">
        <f t="shared" si="26"/>
        <v>14228679.149230771</v>
      </c>
      <c r="L109" s="108">
        <f t="shared" si="24"/>
        <v>-4980037.7022307692</v>
      </c>
      <c r="M109" s="108">
        <f t="shared" si="11"/>
        <v>-20049.75</v>
      </c>
      <c r="N109" s="108"/>
      <c r="O109" s="108">
        <f t="shared" si="25"/>
        <v>0</v>
      </c>
      <c r="P109" s="108">
        <f t="shared" si="15"/>
        <v>14228679.149230771</v>
      </c>
      <c r="Q109" s="110"/>
      <c r="R109" s="110"/>
      <c r="S109" s="110"/>
      <c r="T109" s="110"/>
      <c r="U109" s="108">
        <f t="shared" si="12"/>
        <v>-4980037.6247564098</v>
      </c>
      <c r="V109" s="108">
        <f t="shared" si="13"/>
        <v>-5100336.1247564098</v>
      </c>
      <c r="W109" s="112">
        <f t="shared" si="9"/>
        <v>9472053.0244743638</v>
      </c>
      <c r="X109" s="299">
        <f t="shared" si="10"/>
        <v>9248641.52447436</v>
      </c>
      <c r="Y109" s="300">
        <f t="shared" si="18"/>
        <v>14572389.149230774</v>
      </c>
      <c r="Z109" s="301"/>
    </row>
    <row r="110" spans="1:26" hidden="1" outlineLevel="1">
      <c r="A110" s="72"/>
      <c r="B110" s="290" t="s">
        <v>268</v>
      </c>
      <c r="C110" s="72"/>
      <c r="D110" s="108"/>
      <c r="E110" s="108"/>
      <c r="F110" s="108">
        <f t="shared" si="16"/>
        <v>17275998.307692308</v>
      </c>
      <c r="G110" s="108">
        <f t="shared" si="17"/>
        <v>17275998.307692312</v>
      </c>
      <c r="H110" s="108">
        <f t="shared" si="23"/>
        <v>57285</v>
      </c>
      <c r="I110" s="108">
        <f t="shared" si="19"/>
        <v>-3104604.1584615381</v>
      </c>
      <c r="J110" s="108">
        <f t="shared" si="20"/>
        <v>-2760894.1584615377</v>
      </c>
      <c r="K110" s="108">
        <f t="shared" si="26"/>
        <v>14171394.149230771</v>
      </c>
      <c r="L110" s="108">
        <f t="shared" si="24"/>
        <v>-4959987.9522307692</v>
      </c>
      <c r="M110" s="108">
        <f t="shared" si="11"/>
        <v>-20049.75</v>
      </c>
      <c r="N110" s="108"/>
      <c r="O110" s="108">
        <f t="shared" si="25"/>
        <v>0</v>
      </c>
      <c r="P110" s="108">
        <f t="shared" si="15"/>
        <v>14171394.149230771</v>
      </c>
      <c r="Q110" s="110"/>
      <c r="R110" s="110"/>
      <c r="S110" s="110"/>
      <c r="T110" s="110"/>
      <c r="U110" s="108">
        <f t="shared" si="12"/>
        <v>-4959987.8747564098</v>
      </c>
      <c r="V110" s="108">
        <f t="shared" si="13"/>
        <v>-5080286.3747564098</v>
      </c>
      <c r="W110" s="112">
        <f t="shared" si="9"/>
        <v>9434817.7744743638</v>
      </c>
      <c r="X110" s="299">
        <f t="shared" si="10"/>
        <v>9211406.27447436</v>
      </c>
      <c r="Y110" s="300">
        <f t="shared" si="18"/>
        <v>14515104.149230774</v>
      </c>
      <c r="Z110" s="301"/>
    </row>
    <row r="111" spans="1:26" hidden="1" outlineLevel="1">
      <c r="A111" s="72"/>
      <c r="B111" s="290" t="s">
        <v>269</v>
      </c>
      <c r="C111" s="72"/>
      <c r="D111" s="108"/>
      <c r="E111" s="108"/>
      <c r="F111" s="108">
        <f t="shared" si="16"/>
        <v>17275998.307692308</v>
      </c>
      <c r="G111" s="108">
        <f t="shared" si="17"/>
        <v>17275998.307692312</v>
      </c>
      <c r="H111" s="108">
        <f t="shared" si="23"/>
        <v>57285</v>
      </c>
      <c r="I111" s="108">
        <f t="shared" si="19"/>
        <v>-3161889.1584615381</v>
      </c>
      <c r="J111" s="108">
        <f t="shared" si="20"/>
        <v>-2818179.1584615377</v>
      </c>
      <c r="K111" s="108">
        <f t="shared" si="26"/>
        <v>14114109.149230771</v>
      </c>
      <c r="L111" s="108">
        <f t="shared" si="24"/>
        <v>-4939938.2022307692</v>
      </c>
      <c r="M111" s="108">
        <f t="shared" si="11"/>
        <v>-20049.75</v>
      </c>
      <c r="N111" s="108"/>
      <c r="O111" s="108">
        <f t="shared" si="25"/>
        <v>0</v>
      </c>
      <c r="P111" s="108">
        <f t="shared" si="15"/>
        <v>14114109.149230771</v>
      </c>
      <c r="Q111" s="110"/>
      <c r="R111" s="110"/>
      <c r="S111" s="110"/>
      <c r="T111" s="110"/>
      <c r="U111" s="108">
        <f t="shared" si="12"/>
        <v>-4939938.1247564098</v>
      </c>
      <c r="V111" s="108">
        <f t="shared" si="13"/>
        <v>-5060236.6247564098</v>
      </c>
      <c r="W111" s="112">
        <f t="shared" si="9"/>
        <v>9397582.5244743638</v>
      </c>
      <c r="X111" s="299">
        <f t="shared" si="10"/>
        <v>9174171.02447436</v>
      </c>
      <c r="Y111" s="300">
        <f t="shared" si="18"/>
        <v>14457819.149230774</v>
      </c>
      <c r="Z111" s="301"/>
    </row>
    <row r="112" spans="1:26" hidden="1" outlineLevel="1">
      <c r="A112" s="72"/>
      <c r="B112" s="290" t="s">
        <v>270</v>
      </c>
      <c r="C112" s="72"/>
      <c r="D112" s="108"/>
      <c r="E112" s="108"/>
      <c r="F112" s="108">
        <f t="shared" si="16"/>
        <v>17275998.307692308</v>
      </c>
      <c r="G112" s="108">
        <f t="shared" si="17"/>
        <v>17275998.307692312</v>
      </c>
      <c r="H112" s="108">
        <f t="shared" si="23"/>
        <v>57285</v>
      </c>
      <c r="I112" s="108">
        <f t="shared" si="19"/>
        <v>-3219174.1584615381</v>
      </c>
      <c r="J112" s="108">
        <f t="shared" si="20"/>
        <v>-2875464.1584615377</v>
      </c>
      <c r="K112" s="108">
        <f t="shared" si="26"/>
        <v>14056824.149230771</v>
      </c>
      <c r="L112" s="108">
        <f t="shared" si="24"/>
        <v>-4919888.4522307692</v>
      </c>
      <c r="M112" s="108">
        <f t="shared" si="11"/>
        <v>-20049.75</v>
      </c>
      <c r="N112" s="108"/>
      <c r="O112" s="108">
        <f t="shared" si="25"/>
        <v>0</v>
      </c>
      <c r="P112" s="108">
        <f t="shared" si="15"/>
        <v>14056824.149230771</v>
      </c>
      <c r="Q112" s="110"/>
      <c r="R112" s="110"/>
      <c r="S112" s="110"/>
      <c r="T112" s="110"/>
      <c r="U112" s="108">
        <f t="shared" si="12"/>
        <v>-4919888.3747564098</v>
      </c>
      <c r="V112" s="108">
        <f t="shared" si="13"/>
        <v>-5040186.8747564098</v>
      </c>
      <c r="W112" s="112">
        <f t="shared" si="9"/>
        <v>9360347.2744743638</v>
      </c>
      <c r="X112" s="299">
        <f t="shared" si="10"/>
        <v>9136935.77447436</v>
      </c>
      <c r="Y112" s="300">
        <f t="shared" si="18"/>
        <v>14400534.149230774</v>
      </c>
      <c r="Z112" s="301"/>
    </row>
    <row r="113" spans="1:26" hidden="1" outlineLevel="1">
      <c r="A113" s="72"/>
      <c r="B113" s="290" t="s">
        <v>271</v>
      </c>
      <c r="C113" s="72"/>
      <c r="D113" s="108"/>
      <c r="E113" s="108"/>
      <c r="F113" s="108">
        <f t="shared" si="16"/>
        <v>17275998.307692308</v>
      </c>
      <c r="G113" s="108">
        <f t="shared" si="17"/>
        <v>17275998.307692312</v>
      </c>
      <c r="H113" s="108">
        <f t="shared" si="23"/>
        <v>57285</v>
      </c>
      <c r="I113" s="108">
        <f t="shared" si="19"/>
        <v>-3276459.1584615381</v>
      </c>
      <c r="J113" s="108">
        <f t="shared" si="20"/>
        <v>-2932749.1584615377</v>
      </c>
      <c r="K113" s="108">
        <f t="shared" si="26"/>
        <v>13999539.149230771</v>
      </c>
      <c r="L113" s="108">
        <f t="shared" si="24"/>
        <v>-4899838.7022307692</v>
      </c>
      <c r="M113" s="108">
        <f t="shared" si="11"/>
        <v>-20049.75</v>
      </c>
      <c r="N113" s="108"/>
      <c r="O113" s="108">
        <f t="shared" si="25"/>
        <v>0</v>
      </c>
      <c r="P113" s="108">
        <f t="shared" si="15"/>
        <v>13999539.149230771</v>
      </c>
      <c r="Q113" s="110"/>
      <c r="R113" s="110"/>
      <c r="S113" s="110"/>
      <c r="T113" s="110"/>
      <c r="U113" s="108">
        <f t="shared" si="12"/>
        <v>-4899838.6247564098</v>
      </c>
      <c r="V113" s="108">
        <f t="shared" si="13"/>
        <v>-5020137.1247564098</v>
      </c>
      <c r="W113" s="112">
        <f t="shared" si="9"/>
        <v>9323112.0244743638</v>
      </c>
      <c r="X113" s="299">
        <f t="shared" si="10"/>
        <v>9099700.52447436</v>
      </c>
      <c r="Y113" s="300">
        <f t="shared" si="18"/>
        <v>14343249.149230774</v>
      </c>
      <c r="Z113" s="301"/>
    </row>
    <row r="114" spans="1:26" hidden="1" outlineLevel="1">
      <c r="A114" s="72"/>
      <c r="B114" s="290" t="s">
        <v>272</v>
      </c>
      <c r="C114" s="72"/>
      <c r="D114" s="108"/>
      <c r="E114" s="108"/>
      <c r="F114" s="108">
        <f t="shared" si="16"/>
        <v>17275998.307692308</v>
      </c>
      <c r="G114" s="108">
        <f t="shared" si="17"/>
        <v>17275998.307692312</v>
      </c>
      <c r="H114" s="108">
        <f t="shared" si="23"/>
        <v>57285</v>
      </c>
      <c r="I114" s="108">
        <f t="shared" si="19"/>
        <v>-3333744.1584615381</v>
      </c>
      <c r="J114" s="108">
        <f t="shared" si="20"/>
        <v>-2990034.1584615377</v>
      </c>
      <c r="K114" s="108">
        <f t="shared" si="26"/>
        <v>13942254.149230771</v>
      </c>
      <c r="L114" s="108">
        <f t="shared" si="24"/>
        <v>-4879788.9522307692</v>
      </c>
      <c r="M114" s="108">
        <f t="shared" si="11"/>
        <v>-20049.75</v>
      </c>
      <c r="N114" s="108"/>
      <c r="O114" s="108">
        <f t="shared" si="25"/>
        <v>0</v>
      </c>
      <c r="P114" s="108">
        <f t="shared" si="15"/>
        <v>13942254.149230771</v>
      </c>
      <c r="Q114" s="110"/>
      <c r="R114" s="110"/>
      <c r="S114" s="110"/>
      <c r="T114" s="110"/>
      <c r="U114" s="108">
        <f t="shared" si="12"/>
        <v>-4879788.8747564098</v>
      </c>
      <c r="V114" s="108">
        <f t="shared" si="13"/>
        <v>-5000087.3747564098</v>
      </c>
      <c r="W114" s="112">
        <f t="shared" ref="W114:W177" si="27">G114+J114+V114</f>
        <v>9285876.7744743638</v>
      </c>
      <c r="X114" s="299">
        <f t="shared" si="10"/>
        <v>9062465.27447436</v>
      </c>
      <c r="Y114" s="300">
        <f t="shared" si="18"/>
        <v>14285964.149230774</v>
      </c>
      <c r="Z114" s="301"/>
    </row>
    <row r="115" spans="1:26" hidden="1" outlineLevel="1">
      <c r="A115" s="72"/>
      <c r="B115" s="290" t="s">
        <v>273</v>
      </c>
      <c r="C115" s="72"/>
      <c r="D115" s="108"/>
      <c r="E115" s="108"/>
      <c r="F115" s="108">
        <f t="shared" si="16"/>
        <v>17275998.307692308</v>
      </c>
      <c r="G115" s="108">
        <f t="shared" si="17"/>
        <v>17275998.307692312</v>
      </c>
      <c r="H115" s="108">
        <f t="shared" si="23"/>
        <v>57285</v>
      </c>
      <c r="I115" s="108">
        <f t="shared" si="19"/>
        <v>-3391029.1584615381</v>
      </c>
      <c r="J115" s="108">
        <f t="shared" si="20"/>
        <v>-3047319.1584615377</v>
      </c>
      <c r="K115" s="108">
        <f t="shared" si="26"/>
        <v>13884969.149230771</v>
      </c>
      <c r="L115" s="108">
        <f t="shared" si="24"/>
        <v>-4859739.2022307692</v>
      </c>
      <c r="M115" s="108">
        <f t="shared" si="11"/>
        <v>-20049.75</v>
      </c>
      <c r="N115" s="108"/>
      <c r="O115" s="108">
        <f t="shared" si="25"/>
        <v>0</v>
      </c>
      <c r="P115" s="108">
        <f t="shared" si="15"/>
        <v>13884969.149230771</v>
      </c>
      <c r="Q115" s="110"/>
      <c r="R115" s="110"/>
      <c r="S115" s="110"/>
      <c r="T115" s="110"/>
      <c r="U115" s="108">
        <f t="shared" si="12"/>
        <v>-4859739.1247564098</v>
      </c>
      <c r="V115" s="108">
        <f t="shared" si="13"/>
        <v>-4980037.6247564098</v>
      </c>
      <c r="W115" s="112">
        <f t="shared" si="27"/>
        <v>9248641.5244743638</v>
      </c>
      <c r="X115" s="299">
        <f t="shared" si="10"/>
        <v>9025230.02447436</v>
      </c>
      <c r="Y115" s="300">
        <f t="shared" si="18"/>
        <v>14228679.149230774</v>
      </c>
      <c r="Z115" s="301"/>
    </row>
    <row r="116" spans="1:26" hidden="1" outlineLevel="1">
      <c r="A116" s="72"/>
      <c r="B116" s="290" t="s">
        <v>274</v>
      </c>
      <c r="C116" s="72"/>
      <c r="D116" s="108"/>
      <c r="E116" s="108"/>
      <c r="F116" s="108">
        <f t="shared" si="16"/>
        <v>17275998.307692308</v>
      </c>
      <c r="G116" s="108">
        <f t="shared" si="17"/>
        <v>17275998.307692312</v>
      </c>
      <c r="H116" s="108">
        <f t="shared" si="23"/>
        <v>57285</v>
      </c>
      <c r="I116" s="108">
        <f t="shared" si="19"/>
        <v>-3448314.1584615381</v>
      </c>
      <c r="J116" s="108">
        <f t="shared" si="20"/>
        <v>-3104604.1584615377</v>
      </c>
      <c r="K116" s="108">
        <f t="shared" si="26"/>
        <v>13827684.149230771</v>
      </c>
      <c r="L116" s="108">
        <f t="shared" si="24"/>
        <v>-4839689.4522307692</v>
      </c>
      <c r="M116" s="108">
        <f t="shared" si="11"/>
        <v>-20049.75</v>
      </c>
      <c r="N116" s="108"/>
      <c r="O116" s="108">
        <f t="shared" si="25"/>
        <v>0</v>
      </c>
      <c r="P116" s="108">
        <f t="shared" si="15"/>
        <v>13827684.149230771</v>
      </c>
      <c r="Q116" s="110"/>
      <c r="R116" s="110"/>
      <c r="S116" s="110"/>
      <c r="T116" s="110"/>
      <c r="U116" s="108">
        <f t="shared" si="12"/>
        <v>-4839689.3747564098</v>
      </c>
      <c r="V116" s="108">
        <f t="shared" si="13"/>
        <v>-4959987.8747564098</v>
      </c>
      <c r="W116" s="112">
        <f t="shared" si="27"/>
        <v>9211406.2744743638</v>
      </c>
      <c r="X116" s="299">
        <f t="shared" si="10"/>
        <v>8987994.77447436</v>
      </c>
      <c r="Y116" s="300">
        <f t="shared" si="18"/>
        <v>14171394.149230774</v>
      </c>
      <c r="Z116" s="301"/>
    </row>
    <row r="117" spans="1:26" hidden="1" outlineLevel="1">
      <c r="A117" s="72"/>
      <c r="B117" s="290" t="s">
        <v>275</v>
      </c>
      <c r="C117" s="72"/>
      <c r="D117" s="108"/>
      <c r="E117" s="108"/>
      <c r="F117" s="108">
        <f t="shared" si="16"/>
        <v>17275998.307692308</v>
      </c>
      <c r="G117" s="108">
        <f t="shared" si="17"/>
        <v>17275998.307692312</v>
      </c>
      <c r="H117" s="108">
        <f t="shared" si="23"/>
        <v>57285</v>
      </c>
      <c r="I117" s="108">
        <f t="shared" si="19"/>
        <v>-3505599.1584615381</v>
      </c>
      <c r="J117" s="108">
        <f t="shared" si="20"/>
        <v>-3161889.1584615377</v>
      </c>
      <c r="K117" s="108">
        <f t="shared" si="26"/>
        <v>13770399.149230771</v>
      </c>
      <c r="L117" s="108">
        <f t="shared" si="24"/>
        <v>-4819639.7022307692</v>
      </c>
      <c r="M117" s="108">
        <f t="shared" si="11"/>
        <v>-20049.75</v>
      </c>
      <c r="N117" s="108"/>
      <c r="O117" s="108">
        <f t="shared" si="25"/>
        <v>0</v>
      </c>
      <c r="P117" s="108">
        <f t="shared" si="15"/>
        <v>13770399.149230771</v>
      </c>
      <c r="Q117" s="110"/>
      <c r="R117" s="110"/>
      <c r="S117" s="110"/>
      <c r="T117" s="110"/>
      <c r="U117" s="108">
        <f t="shared" si="12"/>
        <v>-4819639.6247564098</v>
      </c>
      <c r="V117" s="108">
        <f t="shared" si="13"/>
        <v>-4939938.1247564098</v>
      </c>
      <c r="W117" s="112">
        <f t="shared" si="27"/>
        <v>9174171.0244743638</v>
      </c>
      <c r="X117" s="299">
        <f t="shared" ref="X117:X180" si="28">F117+I117+U117</f>
        <v>8950759.52447436</v>
      </c>
      <c r="Y117" s="300">
        <f t="shared" si="18"/>
        <v>14114109.149230774</v>
      </c>
      <c r="Z117" s="301"/>
    </row>
    <row r="118" spans="1:26" hidden="1" outlineLevel="1">
      <c r="A118" s="72"/>
      <c r="B118" s="290" t="s">
        <v>276</v>
      </c>
      <c r="C118" s="72"/>
      <c r="D118" s="108"/>
      <c r="E118" s="108"/>
      <c r="F118" s="108">
        <f t="shared" si="16"/>
        <v>17275998.307692308</v>
      </c>
      <c r="G118" s="108">
        <f t="shared" si="17"/>
        <v>17275998.307692312</v>
      </c>
      <c r="H118" s="108">
        <f t="shared" si="23"/>
        <v>57285</v>
      </c>
      <c r="I118" s="108">
        <f>I117-H118</f>
        <v>-3562884.1584615381</v>
      </c>
      <c r="J118" s="108">
        <f t="shared" si="20"/>
        <v>-3219174.1584615377</v>
      </c>
      <c r="K118" s="108">
        <f t="shared" si="26"/>
        <v>13713114.149230771</v>
      </c>
      <c r="L118" s="108">
        <f t="shared" si="24"/>
        <v>-4799589.9522307692</v>
      </c>
      <c r="M118" s="108">
        <f t="shared" si="11"/>
        <v>-20049.75</v>
      </c>
      <c r="N118" s="108"/>
      <c r="O118" s="108">
        <f t="shared" si="25"/>
        <v>0</v>
      </c>
      <c r="P118" s="108">
        <f t="shared" si="15"/>
        <v>13713114.149230771</v>
      </c>
      <c r="Q118" s="110"/>
      <c r="R118" s="110"/>
      <c r="S118" s="110"/>
      <c r="T118" s="110"/>
      <c r="U118" s="108">
        <f t="shared" si="12"/>
        <v>-4799589.8747564098</v>
      </c>
      <c r="V118" s="108">
        <f t="shared" si="13"/>
        <v>-4919888.3747564098</v>
      </c>
      <c r="W118" s="112">
        <f t="shared" si="27"/>
        <v>9136935.7744743638</v>
      </c>
      <c r="X118" s="299">
        <f t="shared" si="28"/>
        <v>8913524.27447436</v>
      </c>
      <c r="Y118" s="300">
        <f t="shared" si="18"/>
        <v>14056824.149230774</v>
      </c>
      <c r="Z118" s="301"/>
    </row>
    <row r="119" spans="1:26" hidden="1" outlineLevel="1">
      <c r="A119" s="72"/>
      <c r="B119" s="290" t="s">
        <v>277</v>
      </c>
      <c r="C119" s="72"/>
      <c r="D119" s="108"/>
      <c r="E119" s="108"/>
      <c r="F119" s="108">
        <f t="shared" si="16"/>
        <v>17275998.307692308</v>
      </c>
      <c r="G119" s="108">
        <f t="shared" si="17"/>
        <v>17275998.307692312</v>
      </c>
      <c r="H119" s="108">
        <f t="shared" si="23"/>
        <v>57285</v>
      </c>
      <c r="I119" s="108">
        <f t="shared" ref="I119:I182" si="29">I118-H119</f>
        <v>-3620169.1584615381</v>
      </c>
      <c r="J119" s="108">
        <f t="shared" si="20"/>
        <v>-3276459.1584615377</v>
      </c>
      <c r="K119" s="108">
        <f t="shared" si="26"/>
        <v>13655829.149230771</v>
      </c>
      <c r="L119" s="108">
        <f t="shared" si="24"/>
        <v>-4779540.2022307692</v>
      </c>
      <c r="M119" s="108">
        <f t="shared" ref="M119:M182" si="30">-L119+L118</f>
        <v>-20049.75</v>
      </c>
      <c r="N119" s="108"/>
      <c r="O119" s="108">
        <f t="shared" si="25"/>
        <v>0</v>
      </c>
      <c r="P119" s="108">
        <f t="shared" si="15"/>
        <v>13655829.149230771</v>
      </c>
      <c r="Q119" s="110"/>
      <c r="R119" s="110"/>
      <c r="S119" s="110"/>
      <c r="T119" s="110"/>
      <c r="U119" s="108">
        <f t="shared" ref="U119:U182" si="31">U118-M119</f>
        <v>-4779540.1247564098</v>
      </c>
      <c r="V119" s="108">
        <f t="shared" si="13"/>
        <v>-4899838.6247564098</v>
      </c>
      <c r="W119" s="112">
        <f t="shared" si="27"/>
        <v>9099700.5244743638</v>
      </c>
      <c r="X119" s="299">
        <f t="shared" si="28"/>
        <v>8876289.02447436</v>
      </c>
      <c r="Y119" s="300">
        <f t="shared" si="18"/>
        <v>13999539.149230774</v>
      </c>
      <c r="Z119" s="301"/>
    </row>
    <row r="120" spans="1:26" hidden="1" outlineLevel="1">
      <c r="A120" s="72"/>
      <c r="B120" s="290" t="s">
        <v>278</v>
      </c>
      <c r="C120" s="72"/>
      <c r="D120" s="108"/>
      <c r="E120" s="108"/>
      <c r="F120" s="108">
        <f t="shared" si="16"/>
        <v>17275998.307692308</v>
      </c>
      <c r="G120" s="108">
        <f t="shared" si="17"/>
        <v>17275998.307692312</v>
      </c>
      <c r="H120" s="108">
        <f t="shared" si="23"/>
        <v>57285</v>
      </c>
      <c r="I120" s="108">
        <f t="shared" si="29"/>
        <v>-3677454.1584615381</v>
      </c>
      <c r="J120" s="108">
        <f t="shared" si="20"/>
        <v>-3333744.1584615377</v>
      </c>
      <c r="K120" s="108">
        <f t="shared" si="26"/>
        <v>13598544.149230771</v>
      </c>
      <c r="L120" s="108">
        <f t="shared" si="24"/>
        <v>-4759490.4522307692</v>
      </c>
      <c r="M120" s="108">
        <f t="shared" si="30"/>
        <v>-20049.75</v>
      </c>
      <c r="N120" s="108"/>
      <c r="O120" s="108">
        <f t="shared" si="25"/>
        <v>0</v>
      </c>
      <c r="P120" s="108">
        <f t="shared" si="15"/>
        <v>13598544.149230771</v>
      </c>
      <c r="Q120" s="110"/>
      <c r="R120" s="110"/>
      <c r="S120" s="110"/>
      <c r="T120" s="110"/>
      <c r="U120" s="108">
        <f t="shared" si="31"/>
        <v>-4759490.3747564098</v>
      </c>
      <c r="V120" s="108">
        <f t="shared" ref="V120:V183" si="32">(U108+U120+SUM(U109:U119)*2)/24</f>
        <v>-4879788.8747564098</v>
      </c>
      <c r="W120" s="112">
        <f t="shared" si="27"/>
        <v>9062465.2744743638</v>
      </c>
      <c r="X120" s="299">
        <f t="shared" si="28"/>
        <v>8839053.77447436</v>
      </c>
      <c r="Y120" s="300">
        <f t="shared" si="18"/>
        <v>13942254.149230774</v>
      </c>
      <c r="Z120" s="301"/>
    </row>
    <row r="121" spans="1:26" hidden="1" outlineLevel="1">
      <c r="A121" s="72"/>
      <c r="B121" s="290" t="s">
        <v>279</v>
      </c>
      <c r="C121" s="72"/>
      <c r="D121" s="108"/>
      <c r="E121" s="108"/>
      <c r="F121" s="108">
        <f t="shared" si="16"/>
        <v>17275998.307692308</v>
      </c>
      <c r="G121" s="108">
        <f t="shared" si="17"/>
        <v>17275998.307692312</v>
      </c>
      <c r="H121" s="108">
        <f t="shared" si="23"/>
        <v>57285</v>
      </c>
      <c r="I121" s="108">
        <f t="shared" si="29"/>
        <v>-3734739.1584615381</v>
      </c>
      <c r="J121" s="108">
        <f t="shared" si="20"/>
        <v>-3391029.1584615386</v>
      </c>
      <c r="K121" s="108">
        <f t="shared" si="26"/>
        <v>13541259.149230771</v>
      </c>
      <c r="L121" s="108">
        <f t="shared" si="24"/>
        <v>-4739440.7022307692</v>
      </c>
      <c r="M121" s="108">
        <f t="shared" si="30"/>
        <v>-20049.75</v>
      </c>
      <c r="N121" s="108"/>
      <c r="O121" s="108">
        <f t="shared" si="25"/>
        <v>0</v>
      </c>
      <c r="P121" s="108">
        <f t="shared" ref="P121:P184" si="33">K121+O121</f>
        <v>13541259.149230771</v>
      </c>
      <c r="Q121" s="110"/>
      <c r="R121" s="110"/>
      <c r="S121" s="110"/>
      <c r="T121" s="110"/>
      <c r="U121" s="108">
        <f t="shared" si="31"/>
        <v>-4739440.6247564098</v>
      </c>
      <c r="V121" s="108">
        <f t="shared" si="32"/>
        <v>-4859739.1247564098</v>
      </c>
      <c r="W121" s="112">
        <f t="shared" si="27"/>
        <v>9025230.0244743638</v>
      </c>
      <c r="X121" s="299">
        <f t="shared" si="28"/>
        <v>8801818.52447436</v>
      </c>
      <c r="Y121" s="300">
        <f t="shared" si="18"/>
        <v>13884969.149230773</v>
      </c>
      <c r="Z121" s="301"/>
    </row>
    <row r="122" spans="1:26" hidden="1" outlineLevel="1">
      <c r="A122" s="72"/>
      <c r="B122" s="290" t="s">
        <v>280</v>
      </c>
      <c r="C122" s="72"/>
      <c r="D122" s="108"/>
      <c r="E122" s="108"/>
      <c r="F122" s="108">
        <f t="shared" ref="F122:F185" si="34">F121</f>
        <v>17275998.307692308</v>
      </c>
      <c r="G122" s="108">
        <f t="shared" ref="G122:G185" si="35">(F110+F122+SUM(F111:F121)*2)/24</f>
        <v>17275998.307692312</v>
      </c>
      <c r="H122" s="108">
        <f t="shared" si="23"/>
        <v>57285</v>
      </c>
      <c r="I122" s="108">
        <f t="shared" si="29"/>
        <v>-3792024.1584615381</v>
      </c>
      <c r="J122" s="108">
        <f t="shared" si="20"/>
        <v>-3448314.1584615386</v>
      </c>
      <c r="K122" s="108">
        <f t="shared" si="26"/>
        <v>13483974.149230771</v>
      </c>
      <c r="L122" s="108">
        <f t="shared" si="24"/>
        <v>-4719390.9522307692</v>
      </c>
      <c r="M122" s="108">
        <f t="shared" si="30"/>
        <v>-20049.75</v>
      </c>
      <c r="N122" s="108"/>
      <c r="O122" s="108">
        <f t="shared" si="25"/>
        <v>0</v>
      </c>
      <c r="P122" s="108">
        <f t="shared" si="33"/>
        <v>13483974.149230771</v>
      </c>
      <c r="Q122" s="110"/>
      <c r="R122" s="110"/>
      <c r="S122" s="110"/>
      <c r="T122" s="110"/>
      <c r="U122" s="108">
        <f t="shared" si="31"/>
        <v>-4719390.8747564098</v>
      </c>
      <c r="V122" s="108">
        <f t="shared" si="32"/>
        <v>-4839689.3747564098</v>
      </c>
      <c r="W122" s="112">
        <f t="shared" si="27"/>
        <v>8987994.7744743638</v>
      </c>
      <c r="X122" s="299">
        <f t="shared" si="28"/>
        <v>8764583.27447436</v>
      </c>
      <c r="Y122" s="300">
        <f t="shared" ref="Y122:Y185" si="36">G122+J122</f>
        <v>13827684.149230773</v>
      </c>
      <c r="Z122" s="301"/>
    </row>
    <row r="123" spans="1:26" hidden="1" outlineLevel="1">
      <c r="A123" s="72"/>
      <c r="B123" s="290" t="s">
        <v>281</v>
      </c>
      <c r="C123" s="72"/>
      <c r="D123" s="108"/>
      <c r="E123" s="108"/>
      <c r="F123" s="108">
        <f t="shared" si="34"/>
        <v>17275998.307692308</v>
      </c>
      <c r="G123" s="108">
        <f t="shared" si="35"/>
        <v>17275998.307692312</v>
      </c>
      <c r="H123" s="108">
        <f t="shared" si="23"/>
        <v>57285</v>
      </c>
      <c r="I123" s="108">
        <f t="shared" si="29"/>
        <v>-3849309.1584615381</v>
      </c>
      <c r="J123" s="108">
        <f t="shared" ref="J123:J186" si="37">(I111+I123+SUM(I112:I122)*2)/24</f>
        <v>-3505599.1584615386</v>
      </c>
      <c r="K123" s="108">
        <f t="shared" si="26"/>
        <v>13426689.149230771</v>
      </c>
      <c r="L123" s="108">
        <f t="shared" si="24"/>
        <v>-4699341.2022307692</v>
      </c>
      <c r="M123" s="108">
        <f t="shared" si="30"/>
        <v>-20049.75</v>
      </c>
      <c r="N123" s="108"/>
      <c r="O123" s="108">
        <f t="shared" si="25"/>
        <v>0</v>
      </c>
      <c r="P123" s="108">
        <f t="shared" si="33"/>
        <v>13426689.149230771</v>
      </c>
      <c r="Q123" s="110"/>
      <c r="R123" s="110"/>
      <c r="S123" s="110"/>
      <c r="T123" s="110"/>
      <c r="U123" s="108">
        <f t="shared" si="31"/>
        <v>-4699341.1247564098</v>
      </c>
      <c r="V123" s="108">
        <f t="shared" si="32"/>
        <v>-4819639.6247564098</v>
      </c>
      <c r="W123" s="112">
        <f t="shared" si="27"/>
        <v>8950759.5244743638</v>
      </c>
      <c r="X123" s="299">
        <f t="shared" si="28"/>
        <v>8727348.02447436</v>
      </c>
      <c r="Y123" s="300">
        <f t="shared" si="36"/>
        <v>13770399.149230773</v>
      </c>
      <c r="Z123" s="301"/>
    </row>
    <row r="124" spans="1:26" hidden="1" outlineLevel="1">
      <c r="A124" s="72"/>
      <c r="B124" s="290" t="s">
        <v>282</v>
      </c>
      <c r="C124" s="72"/>
      <c r="D124" s="108"/>
      <c r="E124" s="108"/>
      <c r="F124" s="108">
        <f t="shared" si="34"/>
        <v>17275998.307692308</v>
      </c>
      <c r="G124" s="108">
        <f t="shared" si="35"/>
        <v>17275998.307692312</v>
      </c>
      <c r="H124" s="108">
        <f t="shared" si="23"/>
        <v>57285</v>
      </c>
      <c r="I124" s="108">
        <f t="shared" si="29"/>
        <v>-3906594.1584615381</v>
      </c>
      <c r="J124" s="108">
        <f t="shared" si="37"/>
        <v>-3562884.1584615386</v>
      </c>
      <c r="K124" s="108">
        <f t="shared" si="26"/>
        <v>13369404.149230771</v>
      </c>
      <c r="L124" s="108">
        <f t="shared" si="24"/>
        <v>-4679291.4522307692</v>
      </c>
      <c r="M124" s="108">
        <f t="shared" si="30"/>
        <v>-20049.75</v>
      </c>
      <c r="N124" s="108"/>
      <c r="O124" s="108">
        <f t="shared" si="25"/>
        <v>0</v>
      </c>
      <c r="P124" s="108">
        <f t="shared" si="33"/>
        <v>13369404.149230771</v>
      </c>
      <c r="Q124" s="110"/>
      <c r="R124" s="110"/>
      <c r="S124" s="110"/>
      <c r="T124" s="110"/>
      <c r="U124" s="108">
        <f t="shared" si="31"/>
        <v>-4679291.3747564098</v>
      </c>
      <c r="V124" s="108">
        <f t="shared" si="32"/>
        <v>-4799589.8747564098</v>
      </c>
      <c r="W124" s="112">
        <f t="shared" si="27"/>
        <v>8913524.2744743638</v>
      </c>
      <c r="X124" s="299">
        <f t="shared" si="28"/>
        <v>8690112.77447436</v>
      </c>
      <c r="Y124" s="300">
        <f t="shared" si="36"/>
        <v>13713114.149230773</v>
      </c>
      <c r="Z124" s="301"/>
    </row>
    <row r="125" spans="1:26" collapsed="1">
      <c r="A125" s="72"/>
      <c r="B125" s="290" t="s">
        <v>283</v>
      </c>
      <c r="C125" s="72"/>
      <c r="D125" s="108"/>
      <c r="E125" s="108"/>
      <c r="F125" s="108">
        <f t="shared" si="34"/>
        <v>17275998.307692308</v>
      </c>
      <c r="G125" s="108">
        <f t="shared" si="35"/>
        <v>17275998.307692312</v>
      </c>
      <c r="H125" s="108">
        <f t="shared" si="23"/>
        <v>57285</v>
      </c>
      <c r="I125" s="108">
        <f t="shared" si="29"/>
        <v>-3963879.1584615381</v>
      </c>
      <c r="J125" s="108">
        <f t="shared" si="37"/>
        <v>-3620169.1584615386</v>
      </c>
      <c r="K125" s="108">
        <f t="shared" si="26"/>
        <v>13312119.149230771</v>
      </c>
      <c r="L125" s="108">
        <f>H125*21%+L124</f>
        <v>-4667261.6022307696</v>
      </c>
      <c r="M125" s="108">
        <f t="shared" si="30"/>
        <v>-12029.849999999627</v>
      </c>
      <c r="N125" s="108"/>
      <c r="O125" s="108">
        <f t="shared" si="25"/>
        <v>0</v>
      </c>
      <c r="P125" s="108">
        <f t="shared" si="33"/>
        <v>13312119.149230771</v>
      </c>
      <c r="Q125" s="110"/>
      <c r="R125" s="110"/>
      <c r="S125" s="110"/>
      <c r="T125" s="110"/>
      <c r="U125" s="108">
        <f t="shared" si="31"/>
        <v>-4667261.5247564102</v>
      </c>
      <c r="V125" s="108">
        <f t="shared" si="32"/>
        <v>-4779874.2872564094</v>
      </c>
      <c r="W125" s="112">
        <f t="shared" si="27"/>
        <v>8875954.8619743623</v>
      </c>
      <c r="X125" s="299">
        <f t="shared" si="28"/>
        <v>8644857.6244743615</v>
      </c>
      <c r="Y125" s="300">
        <f t="shared" si="36"/>
        <v>13655829.149230773</v>
      </c>
      <c r="Z125" s="301"/>
    </row>
    <row r="126" spans="1:26">
      <c r="A126" s="72"/>
      <c r="B126" s="290" t="s">
        <v>284</v>
      </c>
      <c r="C126" s="72"/>
      <c r="D126" s="108"/>
      <c r="E126" s="108"/>
      <c r="F126" s="108">
        <f t="shared" si="34"/>
        <v>17275998.307692308</v>
      </c>
      <c r="G126" s="108">
        <f t="shared" si="35"/>
        <v>17275998.307692312</v>
      </c>
      <c r="H126" s="108">
        <f t="shared" si="23"/>
        <v>57285</v>
      </c>
      <c r="I126" s="108">
        <f t="shared" si="29"/>
        <v>-4021164.1584615381</v>
      </c>
      <c r="J126" s="108">
        <f t="shared" si="37"/>
        <v>-3677454.1584615386</v>
      </c>
      <c r="K126" s="108">
        <f t="shared" si="26"/>
        <v>13254834.149230771</v>
      </c>
      <c r="L126" s="108">
        <f t="shared" ref="L126:L141" si="38">H126*21%+L125</f>
        <v>-4655231.75223077</v>
      </c>
      <c r="M126" s="108">
        <f t="shared" si="30"/>
        <v>-12029.849999999627</v>
      </c>
      <c r="N126" s="108"/>
      <c r="O126" s="108">
        <f t="shared" si="25"/>
        <v>0</v>
      </c>
      <c r="P126" s="108">
        <f t="shared" si="33"/>
        <v>13254834.149230771</v>
      </c>
      <c r="Q126" s="110"/>
      <c r="R126" s="110"/>
      <c r="S126" s="110"/>
      <c r="T126" s="110"/>
      <c r="U126" s="108">
        <f t="shared" si="31"/>
        <v>-4655231.6747564105</v>
      </c>
      <c r="V126" s="108">
        <f t="shared" si="32"/>
        <v>-4760827.0247564102</v>
      </c>
      <c r="W126" s="112">
        <f t="shared" si="27"/>
        <v>8837717.1244743615</v>
      </c>
      <c r="X126" s="299">
        <f t="shared" si="28"/>
        <v>8599602.4744743593</v>
      </c>
      <c r="Y126" s="300">
        <f t="shared" si="36"/>
        <v>13598544.149230773</v>
      </c>
      <c r="Z126" s="301"/>
    </row>
    <row r="127" spans="1:26">
      <c r="A127" s="72"/>
      <c r="B127" s="290" t="s">
        <v>285</v>
      </c>
      <c r="C127" s="72"/>
      <c r="D127" s="108"/>
      <c r="E127" s="108"/>
      <c r="F127" s="108">
        <f t="shared" si="34"/>
        <v>17275998.307692308</v>
      </c>
      <c r="G127" s="108">
        <f t="shared" si="35"/>
        <v>17275998.307692312</v>
      </c>
      <c r="H127" s="108">
        <f t="shared" si="23"/>
        <v>57285</v>
      </c>
      <c r="I127" s="108">
        <f t="shared" si="29"/>
        <v>-4078449.1584615381</v>
      </c>
      <c r="J127" s="108">
        <f t="shared" si="37"/>
        <v>-3734739.1584615386</v>
      </c>
      <c r="K127" s="108">
        <f t="shared" si="26"/>
        <v>13197549.149230771</v>
      </c>
      <c r="L127" s="108">
        <f t="shared" si="38"/>
        <v>-4643201.9022307703</v>
      </c>
      <c r="M127" s="108">
        <f t="shared" si="30"/>
        <v>-12029.849999999627</v>
      </c>
      <c r="N127" s="108"/>
      <c r="O127" s="108">
        <f t="shared" si="25"/>
        <v>0</v>
      </c>
      <c r="P127" s="108">
        <f t="shared" si="33"/>
        <v>13197549.149230771</v>
      </c>
      <c r="Q127" s="110"/>
      <c r="R127" s="110"/>
      <c r="S127" s="110"/>
      <c r="T127" s="110"/>
      <c r="U127" s="108">
        <f t="shared" si="31"/>
        <v>-4643201.8247564109</v>
      </c>
      <c r="V127" s="108">
        <f t="shared" si="32"/>
        <v>-4742448.0872564102</v>
      </c>
      <c r="W127" s="112">
        <f t="shared" si="27"/>
        <v>8798811.0619743615</v>
      </c>
      <c r="X127" s="299">
        <f t="shared" si="28"/>
        <v>8554347.3244743608</v>
      </c>
      <c r="Y127" s="300">
        <f t="shared" si="36"/>
        <v>13541259.149230773</v>
      </c>
      <c r="Z127" s="301"/>
    </row>
    <row r="128" spans="1:26">
      <c r="A128" s="72"/>
      <c r="B128" s="290" t="s">
        <v>286</v>
      </c>
      <c r="C128" s="72"/>
      <c r="D128" s="108"/>
      <c r="E128" s="108"/>
      <c r="F128" s="108">
        <f t="shared" si="34"/>
        <v>17275998.307692308</v>
      </c>
      <c r="G128" s="108">
        <f t="shared" si="35"/>
        <v>17275998.307692312</v>
      </c>
      <c r="H128" s="108">
        <f t="shared" si="23"/>
        <v>57285</v>
      </c>
      <c r="I128" s="108">
        <f t="shared" si="29"/>
        <v>-4135734.1584615381</v>
      </c>
      <c r="J128" s="108">
        <f t="shared" si="37"/>
        <v>-3792024.1584615386</v>
      </c>
      <c r="K128" s="108">
        <f t="shared" si="26"/>
        <v>13140264.149230771</v>
      </c>
      <c r="L128" s="108">
        <f t="shared" si="38"/>
        <v>-4631172.0522307707</v>
      </c>
      <c r="M128" s="108">
        <f t="shared" si="30"/>
        <v>-12029.849999999627</v>
      </c>
      <c r="N128" s="108"/>
      <c r="O128" s="108">
        <f t="shared" si="25"/>
        <v>0</v>
      </c>
      <c r="P128" s="108">
        <f t="shared" si="33"/>
        <v>13140264.149230771</v>
      </c>
      <c r="Q128" s="110"/>
      <c r="R128" s="110"/>
      <c r="S128" s="110"/>
      <c r="T128" s="110"/>
      <c r="U128" s="108">
        <f t="shared" si="31"/>
        <v>-4631171.9747564113</v>
      </c>
      <c r="V128" s="108">
        <f t="shared" si="32"/>
        <v>-4724737.4747564094</v>
      </c>
      <c r="W128" s="112">
        <f t="shared" si="27"/>
        <v>8759236.6744743623</v>
      </c>
      <c r="X128" s="299">
        <f t="shared" si="28"/>
        <v>8509092.1744743586</v>
      </c>
      <c r="Y128" s="300">
        <f t="shared" si="36"/>
        <v>13483974.149230773</v>
      </c>
      <c r="Z128" s="301"/>
    </row>
    <row r="129" spans="1:26">
      <c r="A129" s="72"/>
      <c r="B129" s="290" t="s">
        <v>287</v>
      </c>
      <c r="C129" s="72"/>
      <c r="D129" s="108"/>
      <c r="E129" s="108"/>
      <c r="F129" s="108">
        <f t="shared" si="34"/>
        <v>17275998.307692308</v>
      </c>
      <c r="G129" s="108">
        <f t="shared" si="35"/>
        <v>17275998.307692312</v>
      </c>
      <c r="H129" s="108">
        <f t="shared" si="23"/>
        <v>57285</v>
      </c>
      <c r="I129" s="108">
        <f t="shared" si="29"/>
        <v>-4193019.1584615381</v>
      </c>
      <c r="J129" s="108">
        <f t="shared" si="37"/>
        <v>-3849309.1584615386</v>
      </c>
      <c r="K129" s="108">
        <f t="shared" si="26"/>
        <v>13082979.149230771</v>
      </c>
      <c r="L129" s="108">
        <f t="shared" si="38"/>
        <v>-4619142.2022307711</v>
      </c>
      <c r="M129" s="108">
        <f t="shared" si="30"/>
        <v>-12029.849999999627</v>
      </c>
      <c r="N129" s="108"/>
      <c r="O129" s="108">
        <f t="shared" si="25"/>
        <v>0</v>
      </c>
      <c r="P129" s="108">
        <f t="shared" si="33"/>
        <v>13082979.149230771</v>
      </c>
      <c r="Q129" s="110"/>
      <c r="R129" s="110"/>
      <c r="S129" s="110"/>
      <c r="T129" s="110"/>
      <c r="U129" s="108">
        <f t="shared" si="31"/>
        <v>-4619142.1247564116</v>
      </c>
      <c r="V129" s="108">
        <f t="shared" si="32"/>
        <v>-4707695.1872564107</v>
      </c>
      <c r="W129" s="112">
        <f t="shared" si="27"/>
        <v>8718993.9619743619</v>
      </c>
      <c r="X129" s="299">
        <f t="shared" si="28"/>
        <v>8463837.02447436</v>
      </c>
      <c r="Y129" s="300">
        <f t="shared" si="36"/>
        <v>13426689.149230773</v>
      </c>
      <c r="Z129" s="301"/>
    </row>
    <row r="130" spans="1:26">
      <c r="A130" s="72"/>
      <c r="B130" s="290" t="s">
        <v>288</v>
      </c>
      <c r="C130" s="72"/>
      <c r="D130" s="108"/>
      <c r="E130" s="108"/>
      <c r="F130" s="108">
        <f t="shared" si="34"/>
        <v>17275998.307692308</v>
      </c>
      <c r="G130" s="108">
        <f t="shared" si="35"/>
        <v>17275998.307692312</v>
      </c>
      <c r="H130" s="108">
        <f t="shared" si="23"/>
        <v>57285</v>
      </c>
      <c r="I130" s="108">
        <f t="shared" si="29"/>
        <v>-4250304.1584615381</v>
      </c>
      <c r="J130" s="108">
        <f t="shared" si="37"/>
        <v>-3906594.1584615386</v>
      </c>
      <c r="K130" s="108">
        <f t="shared" si="26"/>
        <v>13025694.149230771</v>
      </c>
      <c r="L130" s="108">
        <f t="shared" si="38"/>
        <v>-4607112.3522307714</v>
      </c>
      <c r="M130" s="108">
        <f t="shared" si="30"/>
        <v>-12029.849999999627</v>
      </c>
      <c r="N130" s="108"/>
      <c r="O130" s="108">
        <f t="shared" si="25"/>
        <v>0</v>
      </c>
      <c r="P130" s="108">
        <f t="shared" si="33"/>
        <v>13025694.149230771</v>
      </c>
      <c r="Q130" s="110"/>
      <c r="R130" s="110"/>
      <c r="S130" s="110"/>
      <c r="T130" s="110"/>
      <c r="U130" s="108">
        <f t="shared" si="31"/>
        <v>-4607112.274756412</v>
      </c>
      <c r="V130" s="108">
        <f t="shared" si="32"/>
        <v>-4691321.2247564113</v>
      </c>
      <c r="W130" s="112">
        <f t="shared" si="27"/>
        <v>8678082.9244743623</v>
      </c>
      <c r="X130" s="299">
        <f t="shared" si="28"/>
        <v>8418581.8744743578</v>
      </c>
      <c r="Y130" s="300">
        <f t="shared" si="36"/>
        <v>13369404.149230773</v>
      </c>
      <c r="Z130" s="301"/>
    </row>
    <row r="131" spans="1:26">
      <c r="A131" s="72"/>
      <c r="B131" s="290" t="s">
        <v>289</v>
      </c>
      <c r="C131" s="72"/>
      <c r="D131" s="108"/>
      <c r="E131" s="108"/>
      <c r="F131" s="108">
        <f t="shared" si="34"/>
        <v>17275998.307692308</v>
      </c>
      <c r="G131" s="108">
        <f t="shared" si="35"/>
        <v>17275998.307692312</v>
      </c>
      <c r="H131" s="108">
        <f t="shared" si="23"/>
        <v>57285</v>
      </c>
      <c r="I131" s="108">
        <f t="shared" si="29"/>
        <v>-4307589.1584615381</v>
      </c>
      <c r="J131" s="108">
        <f t="shared" si="37"/>
        <v>-3963879.1584615386</v>
      </c>
      <c r="K131" s="108">
        <f t="shared" si="26"/>
        <v>12968409.149230771</v>
      </c>
      <c r="L131" s="108">
        <f t="shared" si="38"/>
        <v>-4595082.5022307718</v>
      </c>
      <c r="M131" s="108">
        <f t="shared" si="30"/>
        <v>-12029.849999999627</v>
      </c>
      <c r="N131" s="108"/>
      <c r="O131" s="108">
        <f t="shared" si="25"/>
        <v>0</v>
      </c>
      <c r="P131" s="108">
        <f t="shared" si="33"/>
        <v>12968409.149230771</v>
      </c>
      <c r="Q131" s="110"/>
      <c r="R131" s="110"/>
      <c r="S131" s="110"/>
      <c r="T131" s="110"/>
      <c r="U131" s="108">
        <f t="shared" si="31"/>
        <v>-4595082.4247564124</v>
      </c>
      <c r="V131" s="108">
        <f t="shared" si="32"/>
        <v>-4675615.5872564102</v>
      </c>
      <c r="W131" s="112">
        <f t="shared" si="27"/>
        <v>8636503.5619743615</v>
      </c>
      <c r="X131" s="299">
        <f t="shared" si="28"/>
        <v>8373326.7244743584</v>
      </c>
      <c r="Y131" s="300">
        <f t="shared" si="36"/>
        <v>13312119.149230773</v>
      </c>
      <c r="Z131" s="301"/>
    </row>
    <row r="132" spans="1:26">
      <c r="A132" s="72"/>
      <c r="B132" s="290" t="s">
        <v>290</v>
      </c>
      <c r="C132" s="72"/>
      <c r="D132" s="108"/>
      <c r="E132" s="108"/>
      <c r="F132" s="108">
        <f t="shared" si="34"/>
        <v>17275998.307692308</v>
      </c>
      <c r="G132" s="108">
        <f t="shared" si="35"/>
        <v>17275998.307692312</v>
      </c>
      <c r="H132" s="108">
        <f t="shared" si="23"/>
        <v>57285</v>
      </c>
      <c r="I132" s="108">
        <f t="shared" si="29"/>
        <v>-4364874.1584615381</v>
      </c>
      <c r="J132" s="108">
        <f t="shared" si="37"/>
        <v>-4021164.1584615386</v>
      </c>
      <c r="K132" s="108">
        <f t="shared" si="26"/>
        <v>12911124.149230771</v>
      </c>
      <c r="L132" s="108">
        <f t="shared" si="38"/>
        <v>-4583052.6522307722</v>
      </c>
      <c r="M132" s="108">
        <f t="shared" si="30"/>
        <v>-12029.849999999627</v>
      </c>
      <c r="N132" s="108"/>
      <c r="O132" s="108">
        <f t="shared" si="25"/>
        <v>0</v>
      </c>
      <c r="P132" s="108">
        <f t="shared" si="33"/>
        <v>12911124.149230771</v>
      </c>
      <c r="Q132" s="110"/>
      <c r="R132" s="110"/>
      <c r="S132" s="110"/>
      <c r="T132" s="110"/>
      <c r="U132" s="108">
        <f t="shared" si="31"/>
        <v>-4583052.5747564128</v>
      </c>
      <c r="V132" s="108">
        <f t="shared" si="32"/>
        <v>-4660578.2747564102</v>
      </c>
      <c r="W132" s="112">
        <f t="shared" si="27"/>
        <v>8594255.8744743615</v>
      </c>
      <c r="X132" s="299">
        <f t="shared" si="28"/>
        <v>8328071.574474358</v>
      </c>
      <c r="Y132" s="300">
        <f t="shared" si="36"/>
        <v>13254834.149230773</v>
      </c>
      <c r="Z132" s="301"/>
    </row>
    <row r="133" spans="1:26">
      <c r="A133" s="72"/>
      <c r="B133" s="290" t="s">
        <v>291</v>
      </c>
      <c r="C133" s="72"/>
      <c r="D133" s="108"/>
      <c r="E133" s="108"/>
      <c r="F133" s="108">
        <f t="shared" si="34"/>
        <v>17275998.307692308</v>
      </c>
      <c r="G133" s="108">
        <f t="shared" si="35"/>
        <v>17275998.307692312</v>
      </c>
      <c r="H133" s="108">
        <f t="shared" si="23"/>
        <v>57285</v>
      </c>
      <c r="I133" s="108">
        <f t="shared" si="29"/>
        <v>-4422159.1584615381</v>
      </c>
      <c r="J133" s="108">
        <f t="shared" si="37"/>
        <v>-4078449.1584615386</v>
      </c>
      <c r="K133" s="108">
        <f t="shared" si="26"/>
        <v>12853839.149230771</v>
      </c>
      <c r="L133" s="108">
        <f t="shared" si="38"/>
        <v>-4571022.8022307726</v>
      </c>
      <c r="M133" s="108">
        <f t="shared" si="30"/>
        <v>-12029.849999999627</v>
      </c>
      <c r="N133" s="108"/>
      <c r="O133" s="108">
        <f t="shared" si="25"/>
        <v>0</v>
      </c>
      <c r="P133" s="108">
        <f t="shared" si="33"/>
        <v>12853839.149230771</v>
      </c>
      <c r="Q133" s="110"/>
      <c r="R133" s="110"/>
      <c r="S133" s="110"/>
      <c r="T133" s="110"/>
      <c r="U133" s="108">
        <f t="shared" si="31"/>
        <v>-4571022.7247564131</v>
      </c>
      <c r="V133" s="108">
        <f t="shared" si="32"/>
        <v>-4646209.2872564113</v>
      </c>
      <c r="W133" s="112">
        <f t="shared" si="27"/>
        <v>8551339.8619743623</v>
      </c>
      <c r="X133" s="299">
        <f t="shared" si="28"/>
        <v>8282816.4244743576</v>
      </c>
      <c r="Y133" s="300">
        <f t="shared" si="36"/>
        <v>13197549.149230773</v>
      </c>
      <c r="Z133" s="301"/>
    </row>
    <row r="134" spans="1:26">
      <c r="A134" s="72"/>
      <c r="B134" s="290" t="s">
        <v>292</v>
      </c>
      <c r="C134" s="72"/>
      <c r="D134" s="108"/>
      <c r="E134" s="108"/>
      <c r="F134" s="108">
        <f t="shared" si="34"/>
        <v>17275998.307692308</v>
      </c>
      <c r="G134" s="108">
        <f t="shared" si="35"/>
        <v>17275998.307692312</v>
      </c>
      <c r="H134" s="108">
        <f t="shared" si="23"/>
        <v>57285</v>
      </c>
      <c r="I134" s="108">
        <f t="shared" si="29"/>
        <v>-4479444.1584615381</v>
      </c>
      <c r="J134" s="108">
        <f t="shared" si="37"/>
        <v>-4135734.1584615386</v>
      </c>
      <c r="K134" s="108">
        <f t="shared" si="26"/>
        <v>12796554.149230771</v>
      </c>
      <c r="L134" s="108">
        <f t="shared" si="38"/>
        <v>-4558992.9522307729</v>
      </c>
      <c r="M134" s="108">
        <f t="shared" si="30"/>
        <v>-12029.849999999627</v>
      </c>
      <c r="N134" s="108"/>
      <c r="O134" s="108">
        <f t="shared" si="25"/>
        <v>0</v>
      </c>
      <c r="P134" s="108">
        <f t="shared" si="33"/>
        <v>12796554.149230771</v>
      </c>
      <c r="Q134" s="110"/>
      <c r="R134" s="110"/>
      <c r="S134" s="110"/>
      <c r="T134" s="110"/>
      <c r="U134" s="108">
        <f t="shared" si="31"/>
        <v>-4558992.8747564135</v>
      </c>
      <c r="V134" s="108">
        <f t="shared" si="32"/>
        <v>-4632508.6247564116</v>
      </c>
      <c r="W134" s="112">
        <f t="shared" si="27"/>
        <v>8507755.52447436</v>
      </c>
      <c r="X134" s="299">
        <f t="shared" si="28"/>
        <v>8237561.2744743573</v>
      </c>
      <c r="Y134" s="300">
        <f t="shared" si="36"/>
        <v>13140264.149230773</v>
      </c>
      <c r="Z134" s="301"/>
    </row>
    <row r="135" spans="1:26">
      <c r="A135" s="72"/>
      <c r="B135" s="290" t="s">
        <v>293</v>
      </c>
      <c r="C135" s="72"/>
      <c r="D135" s="108"/>
      <c r="E135" s="108"/>
      <c r="F135" s="108">
        <f t="shared" si="34"/>
        <v>17275998.307692308</v>
      </c>
      <c r="G135" s="108">
        <f t="shared" si="35"/>
        <v>17275998.307692312</v>
      </c>
      <c r="H135" s="108">
        <f t="shared" si="23"/>
        <v>57285</v>
      </c>
      <c r="I135" s="108">
        <f t="shared" si="29"/>
        <v>-4536729.1584615381</v>
      </c>
      <c r="J135" s="108">
        <f t="shared" si="37"/>
        <v>-4193019.1584615386</v>
      </c>
      <c r="K135" s="108">
        <f t="shared" si="26"/>
        <v>12739269.149230771</v>
      </c>
      <c r="L135" s="108">
        <f t="shared" si="38"/>
        <v>-4546963.1022307733</v>
      </c>
      <c r="M135" s="108">
        <f t="shared" si="30"/>
        <v>-12029.849999999627</v>
      </c>
      <c r="N135" s="108"/>
      <c r="O135" s="108">
        <f t="shared" si="25"/>
        <v>0</v>
      </c>
      <c r="P135" s="108">
        <f t="shared" si="33"/>
        <v>12739269.149230771</v>
      </c>
      <c r="Q135" s="110"/>
      <c r="R135" s="110"/>
      <c r="S135" s="110"/>
      <c r="T135" s="110"/>
      <c r="U135" s="108">
        <f t="shared" si="31"/>
        <v>-4546963.0247564139</v>
      </c>
      <c r="V135" s="108">
        <f t="shared" si="32"/>
        <v>-4619476.2872564113</v>
      </c>
      <c r="W135" s="112">
        <f t="shared" si="27"/>
        <v>8463502.8619743623</v>
      </c>
      <c r="X135" s="299">
        <f t="shared" si="28"/>
        <v>8192306.1244743569</v>
      </c>
      <c r="Y135" s="300">
        <f t="shared" si="36"/>
        <v>13082979.149230773</v>
      </c>
      <c r="Z135" s="301"/>
    </row>
    <row r="136" spans="1:26">
      <c r="A136" s="72"/>
      <c r="B136" s="290" t="s">
        <v>294</v>
      </c>
      <c r="C136" s="72"/>
      <c r="D136" s="108"/>
      <c r="E136" s="108"/>
      <c r="F136" s="108">
        <f t="shared" si="34"/>
        <v>17275998.307692308</v>
      </c>
      <c r="G136" s="108">
        <f t="shared" si="35"/>
        <v>17275998.307692312</v>
      </c>
      <c r="H136" s="108">
        <f t="shared" si="23"/>
        <v>57285</v>
      </c>
      <c r="I136" s="108">
        <f t="shared" si="29"/>
        <v>-4594014.1584615381</v>
      </c>
      <c r="J136" s="108">
        <f t="shared" si="37"/>
        <v>-4250304.1584615381</v>
      </c>
      <c r="K136" s="108">
        <f t="shared" si="26"/>
        <v>12681984.149230771</v>
      </c>
      <c r="L136" s="108">
        <f t="shared" si="38"/>
        <v>-4534933.2522307737</v>
      </c>
      <c r="M136" s="108">
        <f t="shared" si="30"/>
        <v>-12029.849999999627</v>
      </c>
      <c r="N136" s="108"/>
      <c r="O136" s="108">
        <f t="shared" si="25"/>
        <v>0</v>
      </c>
      <c r="P136" s="108">
        <f t="shared" si="33"/>
        <v>12681984.149230771</v>
      </c>
      <c r="Q136" s="110"/>
      <c r="R136" s="110"/>
      <c r="S136" s="110"/>
      <c r="T136" s="110"/>
      <c r="U136" s="108">
        <f t="shared" si="31"/>
        <v>-4534933.1747564143</v>
      </c>
      <c r="V136" s="108">
        <f t="shared" si="32"/>
        <v>-4607112.274756412</v>
      </c>
      <c r="W136" s="112">
        <f t="shared" si="27"/>
        <v>8418581.8744743615</v>
      </c>
      <c r="X136" s="299">
        <f t="shared" si="28"/>
        <v>8147050.9744743565</v>
      </c>
      <c r="Y136" s="300">
        <f t="shared" si="36"/>
        <v>13025694.149230774</v>
      </c>
      <c r="Z136" s="301"/>
    </row>
    <row r="137" spans="1:26">
      <c r="A137" s="72"/>
      <c r="B137" s="290" t="s">
        <v>295</v>
      </c>
      <c r="C137" s="72"/>
      <c r="D137" s="108"/>
      <c r="E137" s="108"/>
      <c r="F137" s="108">
        <f t="shared" si="34"/>
        <v>17275998.307692308</v>
      </c>
      <c r="G137" s="108">
        <f t="shared" si="35"/>
        <v>17275998.307692312</v>
      </c>
      <c r="H137" s="108">
        <f t="shared" si="23"/>
        <v>57285</v>
      </c>
      <c r="I137" s="108">
        <f t="shared" si="29"/>
        <v>-4651299.1584615381</v>
      </c>
      <c r="J137" s="108">
        <f t="shared" si="37"/>
        <v>-4307589.1584615391</v>
      </c>
      <c r="K137" s="108">
        <f t="shared" si="26"/>
        <v>12624699.149230771</v>
      </c>
      <c r="L137" s="108">
        <f t="shared" si="38"/>
        <v>-4522903.4022307741</v>
      </c>
      <c r="M137" s="108">
        <f t="shared" si="30"/>
        <v>-12029.849999999627</v>
      </c>
      <c r="N137" s="108"/>
      <c r="O137" s="108">
        <f t="shared" si="25"/>
        <v>0</v>
      </c>
      <c r="P137" s="108">
        <f t="shared" si="33"/>
        <v>12624699.149230771</v>
      </c>
      <c r="Q137" s="110"/>
      <c r="R137" s="110"/>
      <c r="S137" s="110"/>
      <c r="T137" s="110"/>
      <c r="U137" s="108">
        <f t="shared" si="31"/>
        <v>-4522903.3247564146</v>
      </c>
      <c r="V137" s="108">
        <f t="shared" si="32"/>
        <v>-4595082.4247564124</v>
      </c>
      <c r="W137" s="112">
        <f t="shared" si="27"/>
        <v>8373326.7244743602</v>
      </c>
      <c r="X137" s="299">
        <f t="shared" si="28"/>
        <v>8101795.8244743561</v>
      </c>
      <c r="Y137" s="300">
        <f t="shared" si="36"/>
        <v>12968409.149230773</v>
      </c>
      <c r="Z137" s="301"/>
    </row>
    <row r="138" spans="1:26">
      <c r="A138" s="72"/>
      <c r="B138" s="290" t="s">
        <v>296</v>
      </c>
      <c r="C138" s="72"/>
      <c r="D138" s="108"/>
      <c r="E138" s="108"/>
      <c r="F138" s="108">
        <f t="shared" si="34"/>
        <v>17275998.307692308</v>
      </c>
      <c r="G138" s="108">
        <f t="shared" si="35"/>
        <v>17275998.307692312</v>
      </c>
      <c r="H138" s="108">
        <f t="shared" si="23"/>
        <v>57285</v>
      </c>
      <c r="I138" s="108">
        <f t="shared" si="29"/>
        <v>-4708584.1584615381</v>
      </c>
      <c r="J138" s="108">
        <f t="shared" si="37"/>
        <v>-4364874.1584615391</v>
      </c>
      <c r="K138" s="108">
        <f t="shared" si="26"/>
        <v>12567414.149230771</v>
      </c>
      <c r="L138" s="108">
        <f t="shared" si="38"/>
        <v>-4510873.5522307744</v>
      </c>
      <c r="M138" s="108">
        <f t="shared" si="30"/>
        <v>-12029.849999999627</v>
      </c>
      <c r="N138" s="108"/>
      <c r="O138" s="108">
        <f t="shared" si="25"/>
        <v>0</v>
      </c>
      <c r="P138" s="108">
        <f t="shared" si="33"/>
        <v>12567414.149230771</v>
      </c>
      <c r="Q138" s="110"/>
      <c r="R138" s="110"/>
      <c r="S138" s="110"/>
      <c r="T138" s="110"/>
      <c r="U138" s="108">
        <f t="shared" si="31"/>
        <v>-4510873.474756415</v>
      </c>
      <c r="V138" s="108">
        <f t="shared" si="32"/>
        <v>-4583052.5747564128</v>
      </c>
      <c r="W138" s="112">
        <f t="shared" si="27"/>
        <v>8328071.5744743599</v>
      </c>
      <c r="X138" s="299">
        <f t="shared" si="28"/>
        <v>8056540.6744743558</v>
      </c>
      <c r="Y138" s="300">
        <f t="shared" si="36"/>
        <v>12911124.149230773</v>
      </c>
      <c r="Z138" s="301"/>
    </row>
    <row r="139" spans="1:26">
      <c r="A139" s="72"/>
      <c r="B139" s="290" t="s">
        <v>297</v>
      </c>
      <c r="C139" s="72"/>
      <c r="D139" s="108"/>
      <c r="E139" s="108"/>
      <c r="F139" s="108">
        <f t="shared" si="34"/>
        <v>17275998.307692308</v>
      </c>
      <c r="G139" s="108">
        <f t="shared" si="35"/>
        <v>17275998.307692312</v>
      </c>
      <c r="H139" s="108">
        <f t="shared" si="23"/>
        <v>57285</v>
      </c>
      <c r="I139" s="108">
        <f t="shared" si="29"/>
        <v>-4765869.1584615381</v>
      </c>
      <c r="J139" s="108">
        <f t="shared" si="37"/>
        <v>-4422159.1584615391</v>
      </c>
      <c r="K139" s="108">
        <f t="shared" si="26"/>
        <v>12510129.149230771</v>
      </c>
      <c r="L139" s="108">
        <f t="shared" si="38"/>
        <v>-4498843.7022307748</v>
      </c>
      <c r="M139" s="108">
        <f t="shared" si="30"/>
        <v>-12029.849999999627</v>
      </c>
      <c r="N139" s="108"/>
      <c r="O139" s="108">
        <f t="shared" si="25"/>
        <v>0</v>
      </c>
      <c r="P139" s="108">
        <f t="shared" si="33"/>
        <v>12510129.149230771</v>
      </c>
      <c r="Q139" s="110"/>
      <c r="R139" s="110"/>
      <c r="S139" s="110"/>
      <c r="T139" s="110"/>
      <c r="U139" s="108">
        <f t="shared" si="31"/>
        <v>-4498843.6247564154</v>
      </c>
      <c r="V139" s="108">
        <f t="shared" si="32"/>
        <v>-4571022.7247564131</v>
      </c>
      <c r="W139" s="112">
        <f t="shared" si="27"/>
        <v>8282816.4244743595</v>
      </c>
      <c r="X139" s="299">
        <f t="shared" si="28"/>
        <v>8011285.5244743554</v>
      </c>
      <c r="Y139" s="300">
        <f t="shared" si="36"/>
        <v>12853839.149230773</v>
      </c>
      <c r="Z139" s="301"/>
    </row>
    <row r="140" spans="1:26">
      <c r="A140" s="72"/>
      <c r="B140" s="290" t="s">
        <v>298</v>
      </c>
      <c r="C140" s="72"/>
      <c r="D140" s="108"/>
      <c r="E140" s="108"/>
      <c r="F140" s="108">
        <f t="shared" si="34"/>
        <v>17275998.307692308</v>
      </c>
      <c r="G140" s="108">
        <f t="shared" si="35"/>
        <v>17275998.307692312</v>
      </c>
      <c r="H140" s="108">
        <f t="shared" si="23"/>
        <v>57285</v>
      </c>
      <c r="I140" s="108">
        <f t="shared" si="29"/>
        <v>-4823154.1584615381</v>
      </c>
      <c r="J140" s="108">
        <f t="shared" si="37"/>
        <v>-4479444.1584615391</v>
      </c>
      <c r="K140" s="108">
        <f t="shared" si="26"/>
        <v>12452844.149230771</v>
      </c>
      <c r="L140" s="108">
        <f t="shared" si="38"/>
        <v>-4486813.8522307752</v>
      </c>
      <c r="M140" s="108">
        <f t="shared" si="30"/>
        <v>-12029.849999999627</v>
      </c>
      <c r="N140" s="108"/>
      <c r="O140" s="108">
        <f t="shared" si="25"/>
        <v>0</v>
      </c>
      <c r="P140" s="108">
        <f t="shared" si="33"/>
        <v>12452844.149230771</v>
      </c>
      <c r="Q140" s="110"/>
      <c r="R140" s="110"/>
      <c r="S140" s="110"/>
      <c r="T140" s="110"/>
      <c r="U140" s="108">
        <f t="shared" si="31"/>
        <v>-4486813.7747564157</v>
      </c>
      <c r="V140" s="108">
        <f t="shared" si="32"/>
        <v>-4558992.8747564135</v>
      </c>
      <c r="W140" s="112">
        <f t="shared" si="27"/>
        <v>8237561.2744743591</v>
      </c>
      <c r="X140" s="299">
        <f t="shared" si="28"/>
        <v>7966030.374474355</v>
      </c>
      <c r="Y140" s="300">
        <f t="shared" si="36"/>
        <v>12796554.149230773</v>
      </c>
      <c r="Z140" s="301"/>
    </row>
    <row r="141" spans="1:26">
      <c r="A141" s="72"/>
      <c r="B141" s="290" t="s">
        <v>299</v>
      </c>
      <c r="C141" s="72"/>
      <c r="D141" s="108"/>
      <c r="E141" s="108"/>
      <c r="F141" s="108">
        <f t="shared" si="34"/>
        <v>17275998.307692308</v>
      </c>
      <c r="G141" s="108">
        <f t="shared" si="35"/>
        <v>17275998.307692312</v>
      </c>
      <c r="H141" s="108">
        <f t="shared" si="23"/>
        <v>57285</v>
      </c>
      <c r="I141" s="108">
        <f t="shared" si="29"/>
        <v>-4880439.1584615381</v>
      </c>
      <c r="J141" s="108">
        <f t="shared" si="37"/>
        <v>-4536729.1584615391</v>
      </c>
      <c r="K141" s="108">
        <f t="shared" si="26"/>
        <v>12395559.149230771</v>
      </c>
      <c r="L141" s="108">
        <f t="shared" si="38"/>
        <v>-4474784.0022307755</v>
      </c>
      <c r="M141" s="108">
        <f t="shared" si="30"/>
        <v>-12029.849999999627</v>
      </c>
      <c r="N141" s="108"/>
      <c r="O141" s="108">
        <f t="shared" si="25"/>
        <v>0</v>
      </c>
      <c r="P141" s="108">
        <f t="shared" si="33"/>
        <v>12395559.149230771</v>
      </c>
      <c r="Q141" s="110"/>
      <c r="R141" s="110"/>
      <c r="S141" s="110"/>
      <c r="T141" s="110"/>
      <c r="U141" s="108">
        <f t="shared" si="31"/>
        <v>-4474783.9247564161</v>
      </c>
      <c r="V141" s="108">
        <f t="shared" si="32"/>
        <v>-4546963.0247564139</v>
      </c>
      <c r="W141" s="112">
        <f t="shared" si="27"/>
        <v>8192306.1244743587</v>
      </c>
      <c r="X141" s="299">
        <f t="shared" si="28"/>
        <v>7920775.2244743546</v>
      </c>
      <c r="Y141" s="300">
        <f t="shared" si="36"/>
        <v>12739269.149230773</v>
      </c>
      <c r="Z141" s="301"/>
    </row>
    <row r="142" spans="1:26">
      <c r="A142" s="72"/>
      <c r="B142" s="290" t="s">
        <v>300</v>
      </c>
      <c r="C142" s="72"/>
      <c r="D142" s="108"/>
      <c r="E142" s="108"/>
      <c r="F142" s="108">
        <f t="shared" si="34"/>
        <v>17275998.307692308</v>
      </c>
      <c r="G142" s="108">
        <f t="shared" si="35"/>
        <v>17275998.307692312</v>
      </c>
      <c r="H142" s="108">
        <f t="shared" si="23"/>
        <v>57285</v>
      </c>
      <c r="I142" s="108">
        <f t="shared" si="29"/>
        <v>-4937724.1584615381</v>
      </c>
      <c r="J142" s="108">
        <f t="shared" si="37"/>
        <v>-4594014.1584615391</v>
      </c>
      <c r="K142" s="108">
        <f t="shared" si="26"/>
        <v>12338274.149230771</v>
      </c>
      <c r="L142" s="108">
        <f t="shared" si="24"/>
        <v>-4318395.9522307692</v>
      </c>
      <c r="M142" s="108">
        <f t="shared" si="30"/>
        <v>-156388.05000000633</v>
      </c>
      <c r="N142" s="108"/>
      <c r="O142" s="108">
        <f t="shared" si="25"/>
        <v>0</v>
      </c>
      <c r="P142" s="108">
        <f t="shared" si="33"/>
        <v>12338274.149230771</v>
      </c>
      <c r="Q142" s="110"/>
      <c r="R142" s="110"/>
      <c r="S142" s="110"/>
      <c r="T142" s="110"/>
      <c r="U142" s="108">
        <f t="shared" si="31"/>
        <v>-4318395.8747564098</v>
      </c>
      <c r="V142" s="108">
        <f t="shared" si="32"/>
        <v>-4528918.2497564144</v>
      </c>
      <c r="W142" s="112">
        <f t="shared" si="27"/>
        <v>8153065.8994743582</v>
      </c>
      <c r="X142" s="299">
        <f t="shared" si="28"/>
        <v>8019878.274474361</v>
      </c>
      <c r="Y142" s="300">
        <f t="shared" si="36"/>
        <v>12681984.149230773</v>
      </c>
      <c r="Z142" s="301"/>
    </row>
    <row r="143" spans="1:26">
      <c r="A143" s="72"/>
      <c r="B143" s="290" t="s">
        <v>301</v>
      </c>
      <c r="C143" s="72"/>
      <c r="D143" s="108"/>
      <c r="E143" s="108"/>
      <c r="F143" s="108">
        <f t="shared" si="34"/>
        <v>17275998.307692308</v>
      </c>
      <c r="G143" s="108">
        <f t="shared" si="35"/>
        <v>17275998.307692312</v>
      </c>
      <c r="H143" s="108">
        <f t="shared" ref="H143:H206" si="39">H142</f>
        <v>57285</v>
      </c>
      <c r="I143" s="108">
        <f t="shared" si="29"/>
        <v>-4995009.1584615381</v>
      </c>
      <c r="J143" s="108">
        <f t="shared" si="37"/>
        <v>-4651299.1584615391</v>
      </c>
      <c r="K143" s="108">
        <f t="shared" si="26"/>
        <v>12280989.149230771</v>
      </c>
      <c r="L143" s="108">
        <f t="shared" si="24"/>
        <v>-4298346.2022307692</v>
      </c>
      <c r="M143" s="108">
        <f t="shared" si="30"/>
        <v>-20049.75</v>
      </c>
      <c r="N143" s="108"/>
      <c r="O143" s="108">
        <f t="shared" si="25"/>
        <v>0</v>
      </c>
      <c r="P143" s="108">
        <f t="shared" si="33"/>
        <v>12280989.149230771</v>
      </c>
      <c r="Q143" s="110"/>
      <c r="R143" s="110"/>
      <c r="S143" s="110"/>
      <c r="T143" s="110"/>
      <c r="U143" s="108">
        <f t="shared" si="31"/>
        <v>-4298346.1247564098</v>
      </c>
      <c r="V143" s="108">
        <f t="shared" si="32"/>
        <v>-4504524.3872564137</v>
      </c>
      <c r="W143" s="112">
        <f t="shared" si="27"/>
        <v>8120174.7619743589</v>
      </c>
      <c r="X143" s="299">
        <f t="shared" si="28"/>
        <v>7982643.024474361</v>
      </c>
      <c r="Y143" s="300">
        <f t="shared" si="36"/>
        <v>12624699.149230773</v>
      </c>
      <c r="Z143" s="301"/>
    </row>
    <row r="144" spans="1:26">
      <c r="A144" s="72"/>
      <c r="B144" s="290" t="s">
        <v>302</v>
      </c>
      <c r="C144" s="72"/>
      <c r="D144" s="108"/>
      <c r="E144" s="108"/>
      <c r="F144" s="108">
        <f t="shared" si="34"/>
        <v>17275998.307692308</v>
      </c>
      <c r="G144" s="108">
        <f t="shared" si="35"/>
        <v>17275998.307692312</v>
      </c>
      <c r="H144" s="108">
        <f t="shared" si="39"/>
        <v>57285</v>
      </c>
      <c r="I144" s="108">
        <f t="shared" si="29"/>
        <v>-5052294.1584615381</v>
      </c>
      <c r="J144" s="108">
        <f t="shared" si="37"/>
        <v>-4708584.1584615391</v>
      </c>
      <c r="K144" s="108">
        <f t="shared" si="26"/>
        <v>12223704.149230771</v>
      </c>
      <c r="L144" s="108">
        <f t="shared" si="24"/>
        <v>-4278296.4522307692</v>
      </c>
      <c r="M144" s="108">
        <f t="shared" si="30"/>
        <v>-20049.75</v>
      </c>
      <c r="N144" s="108"/>
      <c r="O144" s="108">
        <f t="shared" si="25"/>
        <v>0</v>
      </c>
      <c r="P144" s="108">
        <f t="shared" si="33"/>
        <v>12223704.149230771</v>
      </c>
      <c r="Q144" s="110"/>
      <c r="R144" s="110"/>
      <c r="S144" s="110"/>
      <c r="T144" s="110"/>
      <c r="U144" s="108">
        <f t="shared" si="31"/>
        <v>-4278296.3747564098</v>
      </c>
      <c r="V144" s="108">
        <f t="shared" si="32"/>
        <v>-4479462.1997564137</v>
      </c>
      <c r="W144" s="112">
        <f t="shared" si="27"/>
        <v>8087951.9494743589</v>
      </c>
      <c r="X144" s="299">
        <f t="shared" si="28"/>
        <v>7945407.774474361</v>
      </c>
      <c r="Y144" s="300">
        <f t="shared" si="36"/>
        <v>12567414.149230773</v>
      </c>
      <c r="Z144" s="301"/>
    </row>
    <row r="145" spans="1:26">
      <c r="A145" s="72"/>
      <c r="B145" s="290" t="s">
        <v>303</v>
      </c>
      <c r="C145" s="72"/>
      <c r="D145" s="108"/>
      <c r="E145" s="108"/>
      <c r="F145" s="108">
        <f t="shared" si="34"/>
        <v>17275998.307692308</v>
      </c>
      <c r="G145" s="108">
        <f t="shared" si="35"/>
        <v>17275998.307692312</v>
      </c>
      <c r="H145" s="108">
        <f t="shared" si="39"/>
        <v>57285</v>
      </c>
      <c r="I145" s="108">
        <f t="shared" si="29"/>
        <v>-5109579.1584615381</v>
      </c>
      <c r="J145" s="108">
        <f t="shared" si="37"/>
        <v>-4765869.1584615391</v>
      </c>
      <c r="K145" s="108">
        <f t="shared" si="26"/>
        <v>12166419.149230771</v>
      </c>
      <c r="L145" s="108">
        <f t="shared" si="24"/>
        <v>-4258246.7022307692</v>
      </c>
      <c r="M145" s="108">
        <f t="shared" si="30"/>
        <v>-20049.75</v>
      </c>
      <c r="N145" s="108"/>
      <c r="O145" s="108">
        <f t="shared" si="25"/>
        <v>0</v>
      </c>
      <c r="P145" s="108">
        <f t="shared" si="33"/>
        <v>12166419.149230771</v>
      </c>
      <c r="Q145" s="110"/>
      <c r="R145" s="110"/>
      <c r="S145" s="110"/>
      <c r="T145" s="110"/>
      <c r="U145" s="108">
        <f t="shared" si="31"/>
        <v>-4258246.6247564098</v>
      </c>
      <c r="V145" s="108">
        <f t="shared" si="32"/>
        <v>-4453731.6872564135</v>
      </c>
      <c r="W145" s="112">
        <f t="shared" si="27"/>
        <v>8056397.4619743591</v>
      </c>
      <c r="X145" s="299">
        <f t="shared" si="28"/>
        <v>7908172.524474361</v>
      </c>
      <c r="Y145" s="300">
        <f t="shared" si="36"/>
        <v>12510129.149230773</v>
      </c>
      <c r="Z145" s="301"/>
    </row>
    <row r="146" spans="1:26">
      <c r="A146" s="72"/>
      <c r="B146" s="290" t="s">
        <v>304</v>
      </c>
      <c r="C146" s="72"/>
      <c r="D146" s="108"/>
      <c r="E146" s="108"/>
      <c r="F146" s="108">
        <f t="shared" si="34"/>
        <v>17275998.307692308</v>
      </c>
      <c r="G146" s="108">
        <f t="shared" si="35"/>
        <v>17275998.307692312</v>
      </c>
      <c r="H146" s="108">
        <f t="shared" si="39"/>
        <v>57285</v>
      </c>
      <c r="I146" s="108">
        <f t="shared" si="29"/>
        <v>-5166864.1584615381</v>
      </c>
      <c r="J146" s="108">
        <f t="shared" si="37"/>
        <v>-4823154.1584615391</v>
      </c>
      <c r="K146" s="108">
        <f t="shared" si="26"/>
        <v>12109134.149230771</v>
      </c>
      <c r="L146" s="108">
        <f t="shared" ref="L146:L209" si="40">-K146*35%</f>
        <v>-4238196.9522307692</v>
      </c>
      <c r="M146" s="108">
        <f t="shared" si="30"/>
        <v>-20049.75</v>
      </c>
      <c r="N146" s="108"/>
      <c r="O146" s="108">
        <f t="shared" si="25"/>
        <v>0</v>
      </c>
      <c r="P146" s="108">
        <f t="shared" si="33"/>
        <v>12109134.149230771</v>
      </c>
      <c r="Q146" s="110"/>
      <c r="R146" s="110"/>
      <c r="S146" s="110"/>
      <c r="T146" s="110"/>
      <c r="U146" s="108">
        <f t="shared" si="31"/>
        <v>-4238196.8747564098</v>
      </c>
      <c r="V146" s="108">
        <f t="shared" si="32"/>
        <v>-4427332.8497564131</v>
      </c>
      <c r="W146" s="112">
        <f t="shared" si="27"/>
        <v>8025511.2994743595</v>
      </c>
      <c r="X146" s="299">
        <f t="shared" si="28"/>
        <v>7870937.274474361</v>
      </c>
      <c r="Y146" s="300">
        <f t="shared" si="36"/>
        <v>12452844.149230773</v>
      </c>
      <c r="Z146" s="301"/>
    </row>
    <row r="147" spans="1:26">
      <c r="A147" s="72"/>
      <c r="B147" s="290" t="s">
        <v>305</v>
      </c>
      <c r="C147" s="72"/>
      <c r="D147" s="108"/>
      <c r="E147" s="108"/>
      <c r="F147" s="108">
        <f t="shared" si="34"/>
        <v>17275998.307692308</v>
      </c>
      <c r="G147" s="108">
        <f t="shared" si="35"/>
        <v>17275998.307692312</v>
      </c>
      <c r="H147" s="108">
        <f t="shared" si="39"/>
        <v>57285</v>
      </c>
      <c r="I147" s="108">
        <f t="shared" si="29"/>
        <v>-5224149.1584615381</v>
      </c>
      <c r="J147" s="108">
        <f t="shared" si="37"/>
        <v>-4880439.1584615391</v>
      </c>
      <c r="K147" s="108">
        <f t="shared" si="26"/>
        <v>12051849.149230771</v>
      </c>
      <c r="L147" s="108">
        <f t="shared" si="40"/>
        <v>-4218147.2022307692</v>
      </c>
      <c r="M147" s="108">
        <f t="shared" si="30"/>
        <v>-20049.75</v>
      </c>
      <c r="N147" s="108"/>
      <c r="O147" s="108">
        <f t="shared" si="25"/>
        <v>0</v>
      </c>
      <c r="P147" s="108">
        <f t="shared" si="33"/>
        <v>12051849.149230771</v>
      </c>
      <c r="Q147" s="110"/>
      <c r="R147" s="110"/>
      <c r="S147" s="110"/>
      <c r="T147" s="110"/>
      <c r="U147" s="108">
        <f t="shared" si="31"/>
        <v>-4218147.1247564098</v>
      </c>
      <c r="V147" s="108">
        <f t="shared" si="32"/>
        <v>-4400265.6872564135</v>
      </c>
      <c r="W147" s="112">
        <f t="shared" si="27"/>
        <v>7995293.4619743591</v>
      </c>
      <c r="X147" s="299">
        <f t="shared" si="28"/>
        <v>7833702.024474361</v>
      </c>
      <c r="Y147" s="300">
        <f t="shared" si="36"/>
        <v>12395559.149230773</v>
      </c>
      <c r="Z147" s="301"/>
    </row>
    <row r="148" spans="1:26">
      <c r="A148" s="72"/>
      <c r="B148" s="290" t="s">
        <v>306</v>
      </c>
      <c r="C148" s="72"/>
      <c r="D148" s="108"/>
      <c r="E148" s="108"/>
      <c r="F148" s="108">
        <f t="shared" si="34"/>
        <v>17275998.307692308</v>
      </c>
      <c r="G148" s="108">
        <f t="shared" si="35"/>
        <v>17275998.307692312</v>
      </c>
      <c r="H148" s="108">
        <f t="shared" si="39"/>
        <v>57285</v>
      </c>
      <c r="I148" s="108">
        <f t="shared" si="29"/>
        <v>-5281434.1584615381</v>
      </c>
      <c r="J148" s="108">
        <f t="shared" si="37"/>
        <v>-4937724.1584615391</v>
      </c>
      <c r="K148" s="108">
        <f t="shared" si="26"/>
        <v>11994564.149230771</v>
      </c>
      <c r="L148" s="108">
        <f t="shared" si="40"/>
        <v>-4198097.4522307692</v>
      </c>
      <c r="M148" s="108">
        <f t="shared" si="30"/>
        <v>-20049.75</v>
      </c>
      <c r="N148" s="108"/>
      <c r="O148" s="108">
        <f t="shared" si="25"/>
        <v>0</v>
      </c>
      <c r="P148" s="108">
        <f t="shared" si="33"/>
        <v>11994564.149230771</v>
      </c>
      <c r="Q148" s="110"/>
      <c r="R148" s="110"/>
      <c r="S148" s="110"/>
      <c r="T148" s="110"/>
      <c r="U148" s="108">
        <f t="shared" si="31"/>
        <v>-4198097.3747564098</v>
      </c>
      <c r="V148" s="108">
        <f t="shared" si="32"/>
        <v>-4372530.1997564128</v>
      </c>
      <c r="W148" s="112">
        <f t="shared" si="27"/>
        <v>7965743.9494743599</v>
      </c>
      <c r="X148" s="299">
        <f t="shared" si="28"/>
        <v>7796466.774474361</v>
      </c>
      <c r="Y148" s="300">
        <f t="shared" si="36"/>
        <v>12338274.149230773</v>
      </c>
      <c r="Z148" s="301"/>
    </row>
    <row r="149" spans="1:26">
      <c r="A149" s="72"/>
      <c r="B149" s="290" t="s">
        <v>307</v>
      </c>
      <c r="C149" s="72"/>
      <c r="D149" s="108"/>
      <c r="E149" s="108"/>
      <c r="F149" s="108">
        <f t="shared" si="34"/>
        <v>17275998.307692308</v>
      </c>
      <c r="G149" s="108">
        <f t="shared" si="35"/>
        <v>17275998.307692312</v>
      </c>
      <c r="H149" s="108">
        <f t="shared" si="39"/>
        <v>57285</v>
      </c>
      <c r="I149" s="108">
        <f t="shared" si="29"/>
        <v>-5338719.1584615381</v>
      </c>
      <c r="J149" s="108">
        <f t="shared" si="37"/>
        <v>-4995009.1584615391</v>
      </c>
      <c r="K149" s="108">
        <f t="shared" si="26"/>
        <v>11937279.149230771</v>
      </c>
      <c r="L149" s="108">
        <f t="shared" si="40"/>
        <v>-4178047.7022307697</v>
      </c>
      <c r="M149" s="108">
        <f t="shared" si="30"/>
        <v>-20049.749999999534</v>
      </c>
      <c r="N149" s="108"/>
      <c r="O149" s="108">
        <f t="shared" si="25"/>
        <v>0</v>
      </c>
      <c r="P149" s="108">
        <f t="shared" si="33"/>
        <v>11937279.149230771</v>
      </c>
      <c r="Q149" s="110"/>
      <c r="R149" s="110"/>
      <c r="S149" s="110"/>
      <c r="T149" s="110"/>
      <c r="U149" s="108">
        <f t="shared" si="31"/>
        <v>-4178047.6247564103</v>
      </c>
      <c r="V149" s="108">
        <f t="shared" si="32"/>
        <v>-4344126.3872564128</v>
      </c>
      <c r="W149" s="112">
        <f t="shared" si="27"/>
        <v>7936862.7619743599</v>
      </c>
      <c r="X149" s="299">
        <f t="shared" si="28"/>
        <v>7759231.52447436</v>
      </c>
      <c r="Y149" s="300">
        <f t="shared" si="36"/>
        <v>12280989.149230773</v>
      </c>
      <c r="Z149" s="301"/>
    </row>
    <row r="150" spans="1:26">
      <c r="A150" s="72"/>
      <c r="B150" s="290" t="s">
        <v>308</v>
      </c>
      <c r="C150" s="72"/>
      <c r="D150" s="108"/>
      <c r="E150" s="108"/>
      <c r="F150" s="108">
        <f t="shared" si="34"/>
        <v>17275998.307692308</v>
      </c>
      <c r="G150" s="108">
        <f t="shared" si="35"/>
        <v>17275998.307692312</v>
      </c>
      <c r="H150" s="108">
        <f t="shared" si="39"/>
        <v>57285</v>
      </c>
      <c r="I150" s="108">
        <f t="shared" si="29"/>
        <v>-5396004.1584615381</v>
      </c>
      <c r="J150" s="108">
        <f t="shared" si="37"/>
        <v>-5052294.1584615391</v>
      </c>
      <c r="K150" s="108">
        <f t="shared" si="26"/>
        <v>11879994.149230771</v>
      </c>
      <c r="L150" s="108">
        <f t="shared" si="40"/>
        <v>-4157997.9522307697</v>
      </c>
      <c r="M150" s="108">
        <f t="shared" si="30"/>
        <v>-20049.75</v>
      </c>
      <c r="N150" s="108"/>
      <c r="O150" s="108">
        <f t="shared" si="25"/>
        <v>0</v>
      </c>
      <c r="P150" s="108">
        <f t="shared" si="33"/>
        <v>11879994.149230771</v>
      </c>
      <c r="Q150" s="110"/>
      <c r="R150" s="110"/>
      <c r="S150" s="110"/>
      <c r="T150" s="110"/>
      <c r="U150" s="108">
        <f t="shared" si="31"/>
        <v>-4157997.8747564103</v>
      </c>
      <c r="V150" s="108">
        <f t="shared" si="32"/>
        <v>-4315054.2497564116</v>
      </c>
      <c r="W150" s="112">
        <f t="shared" si="27"/>
        <v>7908649.899474361</v>
      </c>
      <c r="X150" s="299">
        <f t="shared" si="28"/>
        <v>7721996.27447436</v>
      </c>
      <c r="Y150" s="300">
        <f t="shared" si="36"/>
        <v>12223704.149230773</v>
      </c>
      <c r="Z150" s="301"/>
    </row>
    <row r="151" spans="1:26">
      <c r="A151" s="72"/>
      <c r="B151" s="290" t="s">
        <v>309</v>
      </c>
      <c r="C151" s="72"/>
      <c r="D151" s="108"/>
      <c r="E151" s="108"/>
      <c r="F151" s="108">
        <f t="shared" si="34"/>
        <v>17275998.307692308</v>
      </c>
      <c r="G151" s="108">
        <f t="shared" si="35"/>
        <v>17275998.307692312</v>
      </c>
      <c r="H151" s="108">
        <f t="shared" si="39"/>
        <v>57285</v>
      </c>
      <c r="I151" s="108">
        <f t="shared" si="29"/>
        <v>-5453289.1584615381</v>
      </c>
      <c r="J151" s="108">
        <f t="shared" si="37"/>
        <v>-5109579.1584615391</v>
      </c>
      <c r="K151" s="108">
        <f t="shared" si="26"/>
        <v>11822709.149230771</v>
      </c>
      <c r="L151" s="108">
        <f t="shared" si="40"/>
        <v>-4137948.2022307697</v>
      </c>
      <c r="M151" s="108">
        <f t="shared" si="30"/>
        <v>-20049.75</v>
      </c>
      <c r="N151" s="108"/>
      <c r="O151" s="108">
        <f t="shared" si="25"/>
        <v>0</v>
      </c>
      <c r="P151" s="108">
        <f t="shared" si="33"/>
        <v>11822709.149230771</v>
      </c>
      <c r="Q151" s="110"/>
      <c r="R151" s="110"/>
      <c r="S151" s="110"/>
      <c r="T151" s="110"/>
      <c r="U151" s="108">
        <f t="shared" si="31"/>
        <v>-4137948.1247564103</v>
      </c>
      <c r="V151" s="108">
        <f t="shared" si="32"/>
        <v>-4285313.7872564113</v>
      </c>
      <c r="W151" s="112">
        <f t="shared" si="27"/>
        <v>7881105.3619743614</v>
      </c>
      <c r="X151" s="299">
        <f t="shared" si="28"/>
        <v>7684761.02447436</v>
      </c>
      <c r="Y151" s="300">
        <f t="shared" si="36"/>
        <v>12166419.149230773</v>
      </c>
      <c r="Z151" s="301"/>
    </row>
    <row r="152" spans="1:26">
      <c r="A152" s="72"/>
      <c r="B152" s="290" t="s">
        <v>310</v>
      </c>
      <c r="C152" s="72"/>
      <c r="D152" s="108"/>
      <c r="E152" s="108"/>
      <c r="F152" s="108">
        <f t="shared" si="34"/>
        <v>17275998.307692308</v>
      </c>
      <c r="G152" s="108">
        <f t="shared" si="35"/>
        <v>17275998.307692312</v>
      </c>
      <c r="H152" s="108">
        <f t="shared" si="39"/>
        <v>57285</v>
      </c>
      <c r="I152" s="108">
        <f t="shared" si="29"/>
        <v>-5510574.1584615381</v>
      </c>
      <c r="J152" s="108">
        <f t="shared" si="37"/>
        <v>-5166864.1584615391</v>
      </c>
      <c r="K152" s="108">
        <f t="shared" si="26"/>
        <v>11765424.149230771</v>
      </c>
      <c r="L152" s="108">
        <f t="shared" si="40"/>
        <v>-4117898.4522307697</v>
      </c>
      <c r="M152" s="108">
        <f t="shared" si="30"/>
        <v>-20049.75</v>
      </c>
      <c r="N152" s="108"/>
      <c r="O152" s="108">
        <f t="shared" ref="O152:O215" si="41">(N140+N152+SUM(N141:N151)*2)/24</f>
        <v>0</v>
      </c>
      <c r="P152" s="108">
        <f t="shared" si="33"/>
        <v>11765424.149230771</v>
      </c>
      <c r="Q152" s="110"/>
      <c r="R152" s="110"/>
      <c r="S152" s="110"/>
      <c r="T152" s="110"/>
      <c r="U152" s="108">
        <f t="shared" si="31"/>
        <v>-4117898.3747564103</v>
      </c>
      <c r="V152" s="108">
        <f t="shared" si="32"/>
        <v>-4254904.9997564116</v>
      </c>
      <c r="W152" s="112">
        <f t="shared" si="27"/>
        <v>7854229.149474361</v>
      </c>
      <c r="X152" s="299">
        <f t="shared" si="28"/>
        <v>7647525.77447436</v>
      </c>
      <c r="Y152" s="300">
        <f t="shared" si="36"/>
        <v>12109134.149230773</v>
      </c>
      <c r="Z152" s="301"/>
    </row>
    <row r="153" spans="1:26">
      <c r="A153" s="72"/>
      <c r="B153" s="290" t="s">
        <v>311</v>
      </c>
      <c r="C153" s="72"/>
      <c r="D153" s="108"/>
      <c r="E153" s="108"/>
      <c r="F153" s="108">
        <f t="shared" si="34"/>
        <v>17275998.307692308</v>
      </c>
      <c r="G153" s="108">
        <f t="shared" si="35"/>
        <v>17275998.307692312</v>
      </c>
      <c r="H153" s="108">
        <f t="shared" si="39"/>
        <v>57285</v>
      </c>
      <c r="I153" s="108">
        <f t="shared" si="29"/>
        <v>-5567859.1584615381</v>
      </c>
      <c r="J153" s="108">
        <f t="shared" si="37"/>
        <v>-5224149.1584615391</v>
      </c>
      <c r="K153" s="108">
        <f t="shared" si="26"/>
        <v>11708139.149230771</v>
      </c>
      <c r="L153" s="108">
        <f t="shared" si="40"/>
        <v>-4097848.7022307697</v>
      </c>
      <c r="M153" s="108">
        <f t="shared" si="30"/>
        <v>-20049.75</v>
      </c>
      <c r="N153" s="108"/>
      <c r="O153" s="108">
        <f t="shared" si="41"/>
        <v>0</v>
      </c>
      <c r="P153" s="108">
        <f t="shared" si="33"/>
        <v>11708139.149230771</v>
      </c>
      <c r="Q153" s="110"/>
      <c r="R153" s="110"/>
      <c r="S153" s="110"/>
      <c r="T153" s="110"/>
      <c r="U153" s="108">
        <f t="shared" si="31"/>
        <v>-4097848.6247564103</v>
      </c>
      <c r="V153" s="108">
        <f t="shared" si="32"/>
        <v>-4223827.88725641</v>
      </c>
      <c r="W153" s="112">
        <f t="shared" si="27"/>
        <v>7828021.2619743627</v>
      </c>
      <c r="X153" s="299">
        <f t="shared" si="28"/>
        <v>7610290.52447436</v>
      </c>
      <c r="Y153" s="300">
        <f t="shared" si="36"/>
        <v>12051849.149230773</v>
      </c>
      <c r="Z153" s="301"/>
    </row>
    <row r="154" spans="1:26">
      <c r="A154" s="72"/>
      <c r="B154" s="290" t="s">
        <v>312</v>
      </c>
      <c r="C154" s="72"/>
      <c r="D154" s="108"/>
      <c r="E154" s="108"/>
      <c r="F154" s="108">
        <f t="shared" si="34"/>
        <v>17275998.307692308</v>
      </c>
      <c r="G154" s="108">
        <f t="shared" si="35"/>
        <v>17275998.307692312</v>
      </c>
      <c r="H154" s="108">
        <f t="shared" si="39"/>
        <v>57285</v>
      </c>
      <c r="I154" s="108">
        <f t="shared" si="29"/>
        <v>-5625144.1584615381</v>
      </c>
      <c r="J154" s="108">
        <f t="shared" si="37"/>
        <v>-5281434.1584615391</v>
      </c>
      <c r="K154" s="108">
        <f t="shared" si="26"/>
        <v>11650854.149230771</v>
      </c>
      <c r="L154" s="108">
        <f t="shared" si="40"/>
        <v>-4077798.9522307697</v>
      </c>
      <c r="M154" s="108">
        <f t="shared" si="30"/>
        <v>-20049.75</v>
      </c>
      <c r="N154" s="108"/>
      <c r="O154" s="108">
        <f t="shared" si="41"/>
        <v>0</v>
      </c>
      <c r="P154" s="108">
        <f t="shared" si="33"/>
        <v>11650854.149230771</v>
      </c>
      <c r="Q154" s="110"/>
      <c r="R154" s="110"/>
      <c r="S154" s="110"/>
      <c r="T154" s="110"/>
      <c r="U154" s="108">
        <f t="shared" si="31"/>
        <v>-4077798.8747564103</v>
      </c>
      <c r="V154" s="108">
        <f t="shared" si="32"/>
        <v>-4198097.3747564098</v>
      </c>
      <c r="W154" s="112">
        <f t="shared" si="27"/>
        <v>7796466.7744743628</v>
      </c>
      <c r="X154" s="299">
        <f t="shared" si="28"/>
        <v>7573055.27447436</v>
      </c>
      <c r="Y154" s="300">
        <f t="shared" si="36"/>
        <v>11994564.149230773</v>
      </c>
      <c r="Z154" s="301"/>
    </row>
    <row r="155" spans="1:26">
      <c r="A155" s="72"/>
      <c r="B155" s="290" t="s">
        <v>313</v>
      </c>
      <c r="C155" s="72"/>
      <c r="D155" s="108"/>
      <c r="E155" s="108"/>
      <c r="F155" s="108">
        <f t="shared" si="34"/>
        <v>17275998.307692308</v>
      </c>
      <c r="G155" s="108">
        <f t="shared" si="35"/>
        <v>17275998.307692312</v>
      </c>
      <c r="H155" s="108">
        <f t="shared" si="39"/>
        <v>57285</v>
      </c>
      <c r="I155" s="108">
        <f t="shared" si="29"/>
        <v>-5682429.1584615381</v>
      </c>
      <c r="J155" s="108">
        <f t="shared" si="37"/>
        <v>-5338719.1584615391</v>
      </c>
      <c r="K155" s="108">
        <f t="shared" si="26"/>
        <v>11593569.149230771</v>
      </c>
      <c r="L155" s="108">
        <f t="shared" si="40"/>
        <v>-4057749.2022307697</v>
      </c>
      <c r="M155" s="108">
        <f t="shared" si="30"/>
        <v>-20049.75</v>
      </c>
      <c r="N155" s="108"/>
      <c r="O155" s="108">
        <f t="shared" si="41"/>
        <v>0</v>
      </c>
      <c r="P155" s="108">
        <f t="shared" si="33"/>
        <v>11593569.149230771</v>
      </c>
      <c r="Q155" s="110"/>
      <c r="R155" s="110"/>
      <c r="S155" s="110"/>
      <c r="T155" s="110"/>
      <c r="U155" s="108">
        <f t="shared" si="31"/>
        <v>-4057749.1247564103</v>
      </c>
      <c r="V155" s="108">
        <f t="shared" si="32"/>
        <v>-4178047.6247564103</v>
      </c>
      <c r="W155" s="112">
        <f t="shared" si="27"/>
        <v>7759231.5244743619</v>
      </c>
      <c r="X155" s="299">
        <f t="shared" si="28"/>
        <v>7535820.02447436</v>
      </c>
      <c r="Y155" s="300">
        <f t="shared" si="36"/>
        <v>11937279.149230773</v>
      </c>
      <c r="Z155" s="301"/>
    </row>
    <row r="156" spans="1:26">
      <c r="A156" s="72"/>
      <c r="B156" s="290" t="s">
        <v>314</v>
      </c>
      <c r="C156" s="72"/>
      <c r="D156" s="108"/>
      <c r="E156" s="108"/>
      <c r="F156" s="108">
        <f t="shared" si="34"/>
        <v>17275998.307692308</v>
      </c>
      <c r="G156" s="108">
        <f t="shared" si="35"/>
        <v>17275998.307692312</v>
      </c>
      <c r="H156" s="108">
        <f t="shared" si="39"/>
        <v>57285</v>
      </c>
      <c r="I156" s="108">
        <f t="shared" si="29"/>
        <v>-5739714.1584615381</v>
      </c>
      <c r="J156" s="108">
        <f t="shared" si="37"/>
        <v>-5396004.1584615391</v>
      </c>
      <c r="K156" s="108">
        <f t="shared" si="26"/>
        <v>11536284.149230771</v>
      </c>
      <c r="L156" s="108">
        <f t="shared" si="40"/>
        <v>-4037699.4522307697</v>
      </c>
      <c r="M156" s="108">
        <f t="shared" si="30"/>
        <v>-20049.75</v>
      </c>
      <c r="N156" s="108"/>
      <c r="O156" s="108">
        <f t="shared" si="41"/>
        <v>0</v>
      </c>
      <c r="P156" s="108">
        <f t="shared" si="33"/>
        <v>11536284.149230771</v>
      </c>
      <c r="Q156" s="110"/>
      <c r="R156" s="110"/>
      <c r="S156" s="110"/>
      <c r="T156" s="110"/>
      <c r="U156" s="108">
        <f t="shared" si="31"/>
        <v>-4037699.3747564103</v>
      </c>
      <c r="V156" s="108">
        <f t="shared" si="32"/>
        <v>-4157997.8747564103</v>
      </c>
      <c r="W156" s="112">
        <f t="shared" si="27"/>
        <v>7721996.2744743619</v>
      </c>
      <c r="X156" s="299">
        <f t="shared" si="28"/>
        <v>7498584.77447436</v>
      </c>
      <c r="Y156" s="300">
        <f t="shared" si="36"/>
        <v>11879994.149230773</v>
      </c>
      <c r="Z156" s="301"/>
    </row>
    <row r="157" spans="1:26">
      <c r="A157" s="72"/>
      <c r="B157" s="290" t="s">
        <v>315</v>
      </c>
      <c r="C157" s="72"/>
      <c r="D157" s="108"/>
      <c r="E157" s="108"/>
      <c r="F157" s="108">
        <f t="shared" si="34"/>
        <v>17275998.307692308</v>
      </c>
      <c r="G157" s="108">
        <f t="shared" si="35"/>
        <v>17275998.307692312</v>
      </c>
      <c r="H157" s="108">
        <f t="shared" si="39"/>
        <v>57285</v>
      </c>
      <c r="I157" s="108">
        <f t="shared" si="29"/>
        <v>-5796999.1584615381</v>
      </c>
      <c r="J157" s="108">
        <f t="shared" si="37"/>
        <v>-5453289.1584615391</v>
      </c>
      <c r="K157" s="108">
        <f t="shared" si="26"/>
        <v>11478999.149230771</v>
      </c>
      <c r="L157" s="108">
        <f t="shared" si="40"/>
        <v>-4017649.7022307697</v>
      </c>
      <c r="M157" s="108">
        <f t="shared" si="30"/>
        <v>-20049.75</v>
      </c>
      <c r="N157" s="108"/>
      <c r="O157" s="108">
        <f t="shared" si="41"/>
        <v>0</v>
      </c>
      <c r="P157" s="108">
        <f t="shared" si="33"/>
        <v>11478999.149230771</v>
      </c>
      <c r="Q157" s="110"/>
      <c r="R157" s="110"/>
      <c r="S157" s="110"/>
      <c r="T157" s="110"/>
      <c r="U157" s="108">
        <f t="shared" si="31"/>
        <v>-4017649.6247564103</v>
      </c>
      <c r="V157" s="108">
        <f t="shared" si="32"/>
        <v>-4137948.1247564103</v>
      </c>
      <c r="W157" s="112">
        <f t="shared" si="27"/>
        <v>7684761.0244743619</v>
      </c>
      <c r="X157" s="299">
        <f t="shared" si="28"/>
        <v>7461349.52447436</v>
      </c>
      <c r="Y157" s="300">
        <f t="shared" si="36"/>
        <v>11822709.149230773</v>
      </c>
      <c r="Z157" s="301"/>
    </row>
    <row r="158" spans="1:26">
      <c r="A158" s="72"/>
      <c r="B158" s="290" t="s">
        <v>316</v>
      </c>
      <c r="C158" s="72"/>
      <c r="D158" s="108"/>
      <c r="E158" s="108"/>
      <c r="F158" s="108">
        <f t="shared" si="34"/>
        <v>17275998.307692308</v>
      </c>
      <c r="G158" s="108">
        <f t="shared" si="35"/>
        <v>17275998.307692312</v>
      </c>
      <c r="H158" s="108">
        <f t="shared" si="39"/>
        <v>57285</v>
      </c>
      <c r="I158" s="108">
        <f t="shared" si="29"/>
        <v>-5854284.1584615381</v>
      </c>
      <c r="J158" s="108">
        <f t="shared" si="37"/>
        <v>-5510574.1584615391</v>
      </c>
      <c r="K158" s="108">
        <f t="shared" si="26"/>
        <v>11421714.149230771</v>
      </c>
      <c r="L158" s="108">
        <f t="shared" si="40"/>
        <v>-3997599.9522307697</v>
      </c>
      <c r="M158" s="108">
        <f t="shared" si="30"/>
        <v>-20049.75</v>
      </c>
      <c r="N158" s="108"/>
      <c r="O158" s="108">
        <f t="shared" si="41"/>
        <v>0</v>
      </c>
      <c r="P158" s="108">
        <f t="shared" si="33"/>
        <v>11421714.149230771</v>
      </c>
      <c r="Q158" s="110"/>
      <c r="R158" s="110"/>
      <c r="S158" s="110"/>
      <c r="T158" s="110"/>
      <c r="U158" s="108">
        <f t="shared" si="31"/>
        <v>-3997599.8747564103</v>
      </c>
      <c r="V158" s="108">
        <f t="shared" si="32"/>
        <v>-4117898.3747564103</v>
      </c>
      <c r="W158" s="112">
        <f t="shared" si="27"/>
        <v>7647525.7744743619</v>
      </c>
      <c r="X158" s="299">
        <f t="shared" si="28"/>
        <v>7424114.27447436</v>
      </c>
      <c r="Y158" s="300">
        <f t="shared" si="36"/>
        <v>11765424.149230773</v>
      </c>
      <c r="Z158" s="301"/>
    </row>
    <row r="159" spans="1:26">
      <c r="A159" s="72"/>
      <c r="B159" s="290" t="s">
        <v>317</v>
      </c>
      <c r="C159" s="72"/>
      <c r="D159" s="108"/>
      <c r="E159" s="108"/>
      <c r="F159" s="108">
        <f t="shared" si="34"/>
        <v>17275998.307692308</v>
      </c>
      <c r="G159" s="108">
        <f t="shared" si="35"/>
        <v>17275998.307692312</v>
      </c>
      <c r="H159" s="108">
        <f t="shared" si="39"/>
        <v>57285</v>
      </c>
      <c r="I159" s="108">
        <f t="shared" si="29"/>
        <v>-5911569.1584615381</v>
      </c>
      <c r="J159" s="108">
        <f t="shared" si="37"/>
        <v>-5567859.1584615391</v>
      </c>
      <c r="K159" s="108">
        <f t="shared" si="26"/>
        <v>11364429.149230771</v>
      </c>
      <c r="L159" s="108">
        <f t="shared" si="40"/>
        <v>-3977550.2022307697</v>
      </c>
      <c r="M159" s="108">
        <f t="shared" si="30"/>
        <v>-20049.75</v>
      </c>
      <c r="N159" s="108"/>
      <c r="O159" s="108">
        <f t="shared" si="41"/>
        <v>0</v>
      </c>
      <c r="P159" s="108">
        <f t="shared" si="33"/>
        <v>11364429.149230771</v>
      </c>
      <c r="Q159" s="110"/>
      <c r="R159" s="110"/>
      <c r="S159" s="110"/>
      <c r="T159" s="110"/>
      <c r="U159" s="108">
        <f t="shared" si="31"/>
        <v>-3977550.1247564103</v>
      </c>
      <c r="V159" s="108">
        <f t="shared" si="32"/>
        <v>-4097848.6247564103</v>
      </c>
      <c r="W159" s="112">
        <f t="shared" si="27"/>
        <v>7610290.5244743619</v>
      </c>
      <c r="X159" s="299">
        <f t="shared" si="28"/>
        <v>7386879.02447436</v>
      </c>
      <c r="Y159" s="300">
        <f t="shared" si="36"/>
        <v>11708139.149230773</v>
      </c>
      <c r="Z159" s="301"/>
    </row>
    <row r="160" spans="1:26">
      <c r="A160" s="72"/>
      <c r="B160" s="290" t="s">
        <v>318</v>
      </c>
      <c r="C160" s="72"/>
      <c r="D160" s="108"/>
      <c r="E160" s="108"/>
      <c r="F160" s="108">
        <f t="shared" si="34"/>
        <v>17275998.307692308</v>
      </c>
      <c r="G160" s="108">
        <f t="shared" si="35"/>
        <v>17275998.307692312</v>
      </c>
      <c r="H160" s="108">
        <f t="shared" si="39"/>
        <v>57285</v>
      </c>
      <c r="I160" s="108">
        <f t="shared" si="29"/>
        <v>-5968854.1584615381</v>
      </c>
      <c r="J160" s="108">
        <f t="shared" si="37"/>
        <v>-5625144.1584615381</v>
      </c>
      <c r="K160" s="108">
        <f t="shared" si="26"/>
        <v>11307144.149230771</v>
      </c>
      <c r="L160" s="108">
        <f t="shared" si="40"/>
        <v>-3957500.4522307697</v>
      </c>
      <c r="M160" s="108">
        <f t="shared" si="30"/>
        <v>-20049.75</v>
      </c>
      <c r="N160" s="108"/>
      <c r="O160" s="108">
        <f t="shared" si="41"/>
        <v>0</v>
      </c>
      <c r="P160" s="108">
        <f t="shared" si="33"/>
        <v>11307144.149230771</v>
      </c>
      <c r="Q160" s="110"/>
      <c r="R160" s="110"/>
      <c r="S160" s="110"/>
      <c r="T160" s="110"/>
      <c r="U160" s="108">
        <f t="shared" si="31"/>
        <v>-3957500.3747564103</v>
      </c>
      <c r="V160" s="108">
        <f t="shared" si="32"/>
        <v>-4077798.8747564103</v>
      </c>
      <c r="W160" s="112">
        <f t="shared" si="27"/>
        <v>7573055.2744743638</v>
      </c>
      <c r="X160" s="299">
        <f t="shared" si="28"/>
        <v>7349643.77447436</v>
      </c>
      <c r="Y160" s="300">
        <f t="shared" si="36"/>
        <v>11650854.149230774</v>
      </c>
      <c r="Z160" s="301"/>
    </row>
    <row r="161" spans="1:26">
      <c r="A161" s="72"/>
      <c r="B161" s="290" t="s">
        <v>319</v>
      </c>
      <c r="C161" s="72"/>
      <c r="D161" s="108"/>
      <c r="E161" s="108"/>
      <c r="F161" s="108">
        <f t="shared" si="34"/>
        <v>17275998.307692308</v>
      </c>
      <c r="G161" s="108">
        <f t="shared" si="35"/>
        <v>17275998.307692312</v>
      </c>
      <c r="H161" s="108">
        <f t="shared" si="39"/>
        <v>57285</v>
      </c>
      <c r="I161" s="108">
        <f t="shared" si="29"/>
        <v>-6026139.1584615381</v>
      </c>
      <c r="J161" s="108">
        <f t="shared" si="37"/>
        <v>-5682429.1584615381</v>
      </c>
      <c r="K161" s="108">
        <f t="shared" si="26"/>
        <v>11249859.149230771</v>
      </c>
      <c r="L161" s="108">
        <f t="shared" si="40"/>
        <v>-3937450.7022307697</v>
      </c>
      <c r="M161" s="108">
        <f t="shared" si="30"/>
        <v>-20049.75</v>
      </c>
      <c r="N161" s="108"/>
      <c r="O161" s="108">
        <f t="shared" si="41"/>
        <v>0</v>
      </c>
      <c r="P161" s="108">
        <f t="shared" si="33"/>
        <v>11249859.149230771</v>
      </c>
      <c r="Q161" s="110"/>
      <c r="R161" s="110"/>
      <c r="S161" s="110"/>
      <c r="T161" s="110"/>
      <c r="U161" s="108">
        <f t="shared" si="31"/>
        <v>-3937450.6247564103</v>
      </c>
      <c r="V161" s="108">
        <f t="shared" si="32"/>
        <v>-4057749.1247564103</v>
      </c>
      <c r="W161" s="112">
        <f t="shared" si="27"/>
        <v>7535820.0244743638</v>
      </c>
      <c r="X161" s="299">
        <f t="shared" si="28"/>
        <v>7312408.52447436</v>
      </c>
      <c r="Y161" s="300">
        <f t="shared" si="36"/>
        <v>11593569.149230774</v>
      </c>
      <c r="Z161" s="301"/>
    </row>
    <row r="162" spans="1:26">
      <c r="A162" s="72"/>
      <c r="B162" s="290" t="s">
        <v>320</v>
      </c>
      <c r="C162" s="72"/>
      <c r="D162" s="108"/>
      <c r="E162" s="108"/>
      <c r="F162" s="108">
        <f t="shared" si="34"/>
        <v>17275998.307692308</v>
      </c>
      <c r="G162" s="108">
        <f t="shared" si="35"/>
        <v>17275998.307692312</v>
      </c>
      <c r="H162" s="108">
        <f t="shared" si="39"/>
        <v>57285</v>
      </c>
      <c r="I162" s="108">
        <f t="shared" si="29"/>
        <v>-6083424.1584615381</v>
      </c>
      <c r="J162" s="108">
        <f t="shared" si="37"/>
        <v>-5739714.15846154</v>
      </c>
      <c r="K162" s="108">
        <f t="shared" si="26"/>
        <v>11192574.149230771</v>
      </c>
      <c r="L162" s="108">
        <f t="shared" si="40"/>
        <v>-3917400.9522307697</v>
      </c>
      <c r="M162" s="108">
        <f t="shared" si="30"/>
        <v>-20049.75</v>
      </c>
      <c r="N162" s="108"/>
      <c r="O162" s="108">
        <f t="shared" si="41"/>
        <v>0</v>
      </c>
      <c r="P162" s="108">
        <f t="shared" si="33"/>
        <v>11192574.149230771</v>
      </c>
      <c r="Q162" s="110"/>
      <c r="R162" s="110"/>
      <c r="S162" s="110"/>
      <c r="T162" s="110"/>
      <c r="U162" s="108">
        <f t="shared" si="31"/>
        <v>-3917400.8747564103</v>
      </c>
      <c r="V162" s="108">
        <f t="shared" si="32"/>
        <v>-4037699.3747564103</v>
      </c>
      <c r="W162" s="112">
        <f t="shared" si="27"/>
        <v>7498584.77447436</v>
      </c>
      <c r="X162" s="299">
        <f t="shared" si="28"/>
        <v>7275173.27447436</v>
      </c>
      <c r="Y162" s="300">
        <f t="shared" si="36"/>
        <v>11536284.149230771</v>
      </c>
      <c r="Z162" s="301"/>
    </row>
    <row r="163" spans="1:26">
      <c r="A163" s="72"/>
      <c r="B163" s="290" t="s">
        <v>321</v>
      </c>
      <c r="C163" s="72"/>
      <c r="D163" s="108"/>
      <c r="E163" s="108"/>
      <c r="F163" s="108">
        <f t="shared" si="34"/>
        <v>17275998.307692308</v>
      </c>
      <c r="G163" s="108">
        <f t="shared" si="35"/>
        <v>17275998.307692312</v>
      </c>
      <c r="H163" s="108">
        <f t="shared" si="39"/>
        <v>57285</v>
      </c>
      <c r="I163" s="108">
        <f t="shared" si="29"/>
        <v>-6140709.1584615381</v>
      </c>
      <c r="J163" s="108">
        <f t="shared" si="37"/>
        <v>-5796999.15846154</v>
      </c>
      <c r="K163" s="108">
        <f t="shared" si="26"/>
        <v>11135289.149230771</v>
      </c>
      <c r="L163" s="108">
        <f t="shared" si="40"/>
        <v>-3897351.2022307697</v>
      </c>
      <c r="M163" s="108">
        <f t="shared" si="30"/>
        <v>-20049.75</v>
      </c>
      <c r="N163" s="108"/>
      <c r="O163" s="108">
        <f t="shared" si="41"/>
        <v>0</v>
      </c>
      <c r="P163" s="108">
        <f t="shared" si="33"/>
        <v>11135289.149230771</v>
      </c>
      <c r="Q163" s="110"/>
      <c r="R163" s="110"/>
      <c r="S163" s="110"/>
      <c r="T163" s="110"/>
      <c r="U163" s="108">
        <f t="shared" si="31"/>
        <v>-3897351.1247564103</v>
      </c>
      <c r="V163" s="108">
        <f t="shared" si="32"/>
        <v>-4017649.6247564103</v>
      </c>
      <c r="W163" s="112">
        <f t="shared" si="27"/>
        <v>7461349.52447436</v>
      </c>
      <c r="X163" s="299">
        <f t="shared" si="28"/>
        <v>7237938.02447436</v>
      </c>
      <c r="Y163" s="300">
        <f t="shared" si="36"/>
        <v>11478999.149230771</v>
      </c>
      <c r="Z163" s="301"/>
    </row>
    <row r="164" spans="1:26">
      <c r="A164" s="72"/>
      <c r="B164" s="290" t="s">
        <v>322</v>
      </c>
      <c r="C164" s="72"/>
      <c r="D164" s="108"/>
      <c r="E164" s="108"/>
      <c r="F164" s="108">
        <f t="shared" si="34"/>
        <v>17275998.307692308</v>
      </c>
      <c r="G164" s="108">
        <f t="shared" si="35"/>
        <v>17275998.307692312</v>
      </c>
      <c r="H164" s="108">
        <f t="shared" si="39"/>
        <v>57285</v>
      </c>
      <c r="I164" s="108">
        <f t="shared" si="29"/>
        <v>-6197994.1584615381</v>
      </c>
      <c r="J164" s="108">
        <f t="shared" si="37"/>
        <v>-5854284.15846154</v>
      </c>
      <c r="K164" s="108">
        <f t="shared" si="26"/>
        <v>11078004.149230771</v>
      </c>
      <c r="L164" s="108">
        <f t="shared" si="40"/>
        <v>-3877301.4522307697</v>
      </c>
      <c r="M164" s="108">
        <f t="shared" si="30"/>
        <v>-20049.75</v>
      </c>
      <c r="N164" s="108"/>
      <c r="O164" s="108">
        <f t="shared" si="41"/>
        <v>0</v>
      </c>
      <c r="P164" s="108">
        <f t="shared" si="33"/>
        <v>11078004.149230771</v>
      </c>
      <c r="Q164" s="110"/>
      <c r="R164" s="110"/>
      <c r="S164" s="110"/>
      <c r="T164" s="110"/>
      <c r="U164" s="108">
        <f t="shared" si="31"/>
        <v>-3877301.3747564103</v>
      </c>
      <c r="V164" s="108">
        <f t="shared" si="32"/>
        <v>-3997599.8747564103</v>
      </c>
      <c r="W164" s="112">
        <f t="shared" si="27"/>
        <v>7424114.27447436</v>
      </c>
      <c r="X164" s="299">
        <f t="shared" si="28"/>
        <v>7200702.77447436</v>
      </c>
      <c r="Y164" s="300">
        <f t="shared" si="36"/>
        <v>11421714.149230771</v>
      </c>
      <c r="Z164" s="301"/>
    </row>
    <row r="165" spans="1:26">
      <c r="A165" s="72"/>
      <c r="B165" s="290" t="s">
        <v>323</v>
      </c>
      <c r="C165" s="72"/>
      <c r="D165" s="108"/>
      <c r="E165" s="108"/>
      <c r="F165" s="108">
        <f t="shared" si="34"/>
        <v>17275998.307692308</v>
      </c>
      <c r="G165" s="108">
        <f t="shared" si="35"/>
        <v>17275998.307692312</v>
      </c>
      <c r="H165" s="108">
        <f t="shared" si="39"/>
        <v>57285</v>
      </c>
      <c r="I165" s="108">
        <f t="shared" si="29"/>
        <v>-6255279.1584615381</v>
      </c>
      <c r="J165" s="108">
        <f t="shared" si="37"/>
        <v>-5911569.15846154</v>
      </c>
      <c r="K165" s="108">
        <f t="shared" ref="K165:K228" si="42">F165+I165</f>
        <v>11020719.149230771</v>
      </c>
      <c r="L165" s="108">
        <f t="shared" si="40"/>
        <v>-3857251.7022307697</v>
      </c>
      <c r="M165" s="108">
        <f t="shared" si="30"/>
        <v>-20049.75</v>
      </c>
      <c r="N165" s="108"/>
      <c r="O165" s="108">
        <f t="shared" si="41"/>
        <v>0</v>
      </c>
      <c r="P165" s="108">
        <f t="shared" si="33"/>
        <v>11020719.149230771</v>
      </c>
      <c r="Q165" s="110"/>
      <c r="R165" s="110"/>
      <c r="S165" s="110"/>
      <c r="T165" s="110"/>
      <c r="U165" s="108">
        <f t="shared" si="31"/>
        <v>-3857251.6247564103</v>
      </c>
      <c r="V165" s="108">
        <f t="shared" si="32"/>
        <v>-3977550.1247564103</v>
      </c>
      <c r="W165" s="112">
        <f t="shared" si="27"/>
        <v>7386879.02447436</v>
      </c>
      <c r="X165" s="299">
        <f t="shared" si="28"/>
        <v>7163467.52447436</v>
      </c>
      <c r="Y165" s="300">
        <f t="shared" si="36"/>
        <v>11364429.149230771</v>
      </c>
      <c r="Z165" s="301"/>
    </row>
    <row r="166" spans="1:26">
      <c r="A166" s="72"/>
      <c r="B166" s="290" t="s">
        <v>324</v>
      </c>
      <c r="C166" s="72"/>
      <c r="D166" s="108"/>
      <c r="E166" s="108"/>
      <c r="F166" s="108">
        <f t="shared" si="34"/>
        <v>17275998.307692308</v>
      </c>
      <c r="G166" s="108">
        <f t="shared" si="35"/>
        <v>17275998.307692312</v>
      </c>
      <c r="H166" s="108">
        <f t="shared" si="39"/>
        <v>57285</v>
      </c>
      <c r="I166" s="108">
        <f t="shared" si="29"/>
        <v>-6312564.1584615381</v>
      </c>
      <c r="J166" s="108">
        <f t="shared" si="37"/>
        <v>-5968854.15846154</v>
      </c>
      <c r="K166" s="108">
        <f t="shared" si="42"/>
        <v>10963434.149230771</v>
      </c>
      <c r="L166" s="108">
        <f t="shared" si="40"/>
        <v>-3837201.9522307697</v>
      </c>
      <c r="M166" s="108">
        <f t="shared" si="30"/>
        <v>-20049.75</v>
      </c>
      <c r="N166" s="108"/>
      <c r="O166" s="108">
        <f t="shared" si="41"/>
        <v>0</v>
      </c>
      <c r="P166" s="108">
        <f t="shared" si="33"/>
        <v>10963434.149230771</v>
      </c>
      <c r="Q166" s="110"/>
      <c r="R166" s="110"/>
      <c r="S166" s="110"/>
      <c r="T166" s="110"/>
      <c r="U166" s="108">
        <f t="shared" si="31"/>
        <v>-3837201.8747564103</v>
      </c>
      <c r="V166" s="108">
        <f t="shared" si="32"/>
        <v>-3957500.3747564103</v>
      </c>
      <c r="W166" s="112">
        <f t="shared" si="27"/>
        <v>7349643.77447436</v>
      </c>
      <c r="X166" s="299">
        <f t="shared" si="28"/>
        <v>7126232.27447436</v>
      </c>
      <c r="Y166" s="300">
        <f t="shared" si="36"/>
        <v>11307144.149230771</v>
      </c>
      <c r="Z166" s="301"/>
    </row>
    <row r="167" spans="1:26">
      <c r="A167" s="72"/>
      <c r="B167" s="290" t="s">
        <v>325</v>
      </c>
      <c r="C167" s="72"/>
      <c r="D167" s="108"/>
      <c r="E167" s="108"/>
      <c r="F167" s="108">
        <f t="shared" si="34"/>
        <v>17275998.307692308</v>
      </c>
      <c r="G167" s="108">
        <f t="shared" si="35"/>
        <v>17275998.307692312</v>
      </c>
      <c r="H167" s="108">
        <f t="shared" si="39"/>
        <v>57285</v>
      </c>
      <c r="I167" s="108">
        <f t="shared" si="29"/>
        <v>-6369849.1584615381</v>
      </c>
      <c r="J167" s="108">
        <f t="shared" si="37"/>
        <v>-6026139.15846154</v>
      </c>
      <c r="K167" s="108">
        <f t="shared" si="42"/>
        <v>10906149.149230771</v>
      </c>
      <c r="L167" s="108">
        <f t="shared" si="40"/>
        <v>-3817152.2022307697</v>
      </c>
      <c r="M167" s="108">
        <f t="shared" si="30"/>
        <v>-20049.75</v>
      </c>
      <c r="N167" s="108"/>
      <c r="O167" s="108">
        <f t="shared" si="41"/>
        <v>0</v>
      </c>
      <c r="P167" s="108">
        <f t="shared" si="33"/>
        <v>10906149.149230771</v>
      </c>
      <c r="Q167" s="110"/>
      <c r="R167" s="110"/>
      <c r="S167" s="110"/>
      <c r="T167" s="110"/>
      <c r="U167" s="108">
        <f t="shared" si="31"/>
        <v>-3817152.1247564103</v>
      </c>
      <c r="V167" s="108">
        <f t="shared" si="32"/>
        <v>-3937450.6247564103</v>
      </c>
      <c r="W167" s="112">
        <f t="shared" si="27"/>
        <v>7312408.52447436</v>
      </c>
      <c r="X167" s="299">
        <f t="shared" si="28"/>
        <v>7088997.02447436</v>
      </c>
      <c r="Y167" s="300">
        <f t="shared" si="36"/>
        <v>11249859.149230771</v>
      </c>
      <c r="Z167" s="301"/>
    </row>
    <row r="168" spans="1:26">
      <c r="A168" s="72"/>
      <c r="B168" s="290" t="s">
        <v>326</v>
      </c>
      <c r="C168" s="72"/>
      <c r="D168" s="108"/>
      <c r="E168" s="108"/>
      <c r="F168" s="108">
        <f t="shared" si="34"/>
        <v>17275998.307692308</v>
      </c>
      <c r="G168" s="108">
        <f t="shared" si="35"/>
        <v>17275998.307692312</v>
      </c>
      <c r="H168" s="108">
        <f t="shared" si="39"/>
        <v>57285</v>
      </c>
      <c r="I168" s="108">
        <f t="shared" si="29"/>
        <v>-6427134.1584615381</v>
      </c>
      <c r="J168" s="108">
        <f t="shared" si="37"/>
        <v>-6083424.15846154</v>
      </c>
      <c r="K168" s="108">
        <f t="shared" si="42"/>
        <v>10848864.149230771</v>
      </c>
      <c r="L168" s="108">
        <f t="shared" si="40"/>
        <v>-3797102.4522307697</v>
      </c>
      <c r="M168" s="108">
        <f t="shared" si="30"/>
        <v>-20049.75</v>
      </c>
      <c r="N168" s="108"/>
      <c r="O168" s="108">
        <f t="shared" si="41"/>
        <v>0</v>
      </c>
      <c r="P168" s="108">
        <f t="shared" si="33"/>
        <v>10848864.149230771</v>
      </c>
      <c r="Q168" s="110"/>
      <c r="R168" s="110"/>
      <c r="S168" s="110"/>
      <c r="T168" s="110"/>
      <c r="U168" s="108">
        <f t="shared" si="31"/>
        <v>-3797102.3747564103</v>
      </c>
      <c r="V168" s="108">
        <f t="shared" si="32"/>
        <v>-3917400.8747564103</v>
      </c>
      <c r="W168" s="112">
        <f t="shared" si="27"/>
        <v>7275173.27447436</v>
      </c>
      <c r="X168" s="299">
        <f t="shared" si="28"/>
        <v>7051761.77447436</v>
      </c>
      <c r="Y168" s="300">
        <f t="shared" si="36"/>
        <v>11192574.149230771</v>
      </c>
      <c r="Z168" s="301"/>
    </row>
    <row r="169" spans="1:26">
      <c r="A169" s="72"/>
      <c r="B169" s="290" t="s">
        <v>327</v>
      </c>
      <c r="C169" s="72"/>
      <c r="D169" s="108"/>
      <c r="E169" s="108"/>
      <c r="F169" s="108">
        <f t="shared" si="34"/>
        <v>17275998.307692308</v>
      </c>
      <c r="G169" s="108">
        <f t="shared" si="35"/>
        <v>17275998.307692312</v>
      </c>
      <c r="H169" s="108">
        <f t="shared" si="39"/>
        <v>57285</v>
      </c>
      <c r="I169" s="108">
        <f t="shared" si="29"/>
        <v>-6484419.1584615381</v>
      </c>
      <c r="J169" s="108">
        <f t="shared" si="37"/>
        <v>-6140709.15846154</v>
      </c>
      <c r="K169" s="108">
        <f t="shared" si="42"/>
        <v>10791579.149230771</v>
      </c>
      <c r="L169" s="108">
        <f t="shared" si="40"/>
        <v>-3777052.7022307697</v>
      </c>
      <c r="M169" s="108">
        <f t="shared" si="30"/>
        <v>-20049.75</v>
      </c>
      <c r="N169" s="108"/>
      <c r="O169" s="108">
        <f t="shared" si="41"/>
        <v>0</v>
      </c>
      <c r="P169" s="108">
        <f t="shared" si="33"/>
        <v>10791579.149230771</v>
      </c>
      <c r="Q169" s="110"/>
      <c r="R169" s="110"/>
      <c r="S169" s="110"/>
      <c r="T169" s="110"/>
      <c r="U169" s="108">
        <f t="shared" si="31"/>
        <v>-3777052.6247564103</v>
      </c>
      <c r="V169" s="108">
        <f t="shared" si="32"/>
        <v>-3897351.1247564103</v>
      </c>
      <c r="W169" s="112">
        <f t="shared" si="27"/>
        <v>7237938.02447436</v>
      </c>
      <c r="X169" s="299">
        <f t="shared" si="28"/>
        <v>7014526.52447436</v>
      </c>
      <c r="Y169" s="300">
        <f t="shared" si="36"/>
        <v>11135289.149230771</v>
      </c>
      <c r="Z169" s="301"/>
    </row>
    <row r="170" spans="1:26">
      <c r="A170" s="72"/>
      <c r="B170" s="290" t="s">
        <v>328</v>
      </c>
      <c r="C170" s="72"/>
      <c r="D170" s="108"/>
      <c r="E170" s="108"/>
      <c r="F170" s="108">
        <f t="shared" si="34"/>
        <v>17275998.307692308</v>
      </c>
      <c r="G170" s="108">
        <f t="shared" si="35"/>
        <v>17275998.307692312</v>
      </c>
      <c r="H170" s="108">
        <f t="shared" si="39"/>
        <v>57285</v>
      </c>
      <c r="I170" s="108">
        <f t="shared" si="29"/>
        <v>-6541704.1584615381</v>
      </c>
      <c r="J170" s="108">
        <f t="shared" si="37"/>
        <v>-6197994.15846154</v>
      </c>
      <c r="K170" s="108">
        <f t="shared" si="42"/>
        <v>10734294.149230771</v>
      </c>
      <c r="L170" s="108">
        <f t="shared" si="40"/>
        <v>-3757002.9522307697</v>
      </c>
      <c r="M170" s="108">
        <f t="shared" si="30"/>
        <v>-20049.75</v>
      </c>
      <c r="N170" s="108"/>
      <c r="O170" s="108">
        <f t="shared" si="41"/>
        <v>0</v>
      </c>
      <c r="P170" s="108">
        <f t="shared" si="33"/>
        <v>10734294.149230771</v>
      </c>
      <c r="Q170" s="110"/>
      <c r="R170" s="110"/>
      <c r="S170" s="110"/>
      <c r="T170" s="110"/>
      <c r="U170" s="108">
        <f t="shared" si="31"/>
        <v>-3757002.8747564103</v>
      </c>
      <c r="V170" s="108">
        <f t="shared" si="32"/>
        <v>-3877301.3747564103</v>
      </c>
      <c r="W170" s="112">
        <f t="shared" si="27"/>
        <v>7200702.77447436</v>
      </c>
      <c r="X170" s="299">
        <f t="shared" si="28"/>
        <v>6977291.27447436</v>
      </c>
      <c r="Y170" s="300">
        <f t="shared" si="36"/>
        <v>11078004.149230771</v>
      </c>
      <c r="Z170" s="301"/>
    </row>
    <row r="171" spans="1:26">
      <c r="A171" s="72"/>
      <c r="B171" s="290" t="s">
        <v>329</v>
      </c>
      <c r="C171" s="72"/>
      <c r="D171" s="108"/>
      <c r="E171" s="108"/>
      <c r="F171" s="108">
        <f t="shared" si="34"/>
        <v>17275998.307692308</v>
      </c>
      <c r="G171" s="108">
        <f t="shared" si="35"/>
        <v>17275998.307692312</v>
      </c>
      <c r="H171" s="108">
        <f t="shared" si="39"/>
        <v>57285</v>
      </c>
      <c r="I171" s="108">
        <f t="shared" si="29"/>
        <v>-6598989.1584615381</v>
      </c>
      <c r="J171" s="108">
        <f t="shared" si="37"/>
        <v>-6255279.15846154</v>
      </c>
      <c r="K171" s="108">
        <f t="shared" si="42"/>
        <v>10677009.149230771</v>
      </c>
      <c r="L171" s="108">
        <f t="shared" si="40"/>
        <v>-3736953.2022307697</v>
      </c>
      <c r="M171" s="108">
        <f t="shared" si="30"/>
        <v>-20049.75</v>
      </c>
      <c r="N171" s="108"/>
      <c r="O171" s="108">
        <f t="shared" si="41"/>
        <v>0</v>
      </c>
      <c r="P171" s="108">
        <f t="shared" si="33"/>
        <v>10677009.149230771</v>
      </c>
      <c r="Q171" s="110"/>
      <c r="R171" s="110"/>
      <c r="S171" s="110"/>
      <c r="T171" s="110"/>
      <c r="U171" s="108">
        <f t="shared" si="31"/>
        <v>-3736953.1247564103</v>
      </c>
      <c r="V171" s="108">
        <f t="shared" si="32"/>
        <v>-3857251.6247564103</v>
      </c>
      <c r="W171" s="112">
        <f t="shared" si="27"/>
        <v>7163467.52447436</v>
      </c>
      <c r="X171" s="299">
        <f t="shared" si="28"/>
        <v>6940056.02447436</v>
      </c>
      <c r="Y171" s="300">
        <f t="shared" si="36"/>
        <v>11020719.149230771</v>
      </c>
      <c r="Z171" s="301"/>
    </row>
    <row r="172" spans="1:26">
      <c r="A172" s="72"/>
      <c r="B172" s="290" t="s">
        <v>330</v>
      </c>
      <c r="C172" s="72"/>
      <c r="D172" s="108"/>
      <c r="E172" s="108"/>
      <c r="F172" s="108">
        <f t="shared" si="34"/>
        <v>17275998.307692308</v>
      </c>
      <c r="G172" s="108">
        <f t="shared" si="35"/>
        <v>17275998.307692312</v>
      </c>
      <c r="H172" s="108">
        <f t="shared" si="39"/>
        <v>57285</v>
      </c>
      <c r="I172" s="108">
        <f t="shared" si="29"/>
        <v>-6656274.1584615381</v>
      </c>
      <c r="J172" s="108">
        <f t="shared" si="37"/>
        <v>-6312564.15846154</v>
      </c>
      <c r="K172" s="108">
        <f t="shared" si="42"/>
        <v>10619724.149230771</v>
      </c>
      <c r="L172" s="108">
        <f t="shared" si="40"/>
        <v>-3716903.4522307697</v>
      </c>
      <c r="M172" s="108">
        <f t="shared" si="30"/>
        <v>-20049.75</v>
      </c>
      <c r="N172" s="108"/>
      <c r="O172" s="108">
        <f t="shared" si="41"/>
        <v>0</v>
      </c>
      <c r="P172" s="108">
        <f t="shared" si="33"/>
        <v>10619724.149230771</v>
      </c>
      <c r="Q172" s="110"/>
      <c r="R172" s="110"/>
      <c r="S172" s="110"/>
      <c r="T172" s="110"/>
      <c r="U172" s="108">
        <f t="shared" si="31"/>
        <v>-3716903.3747564103</v>
      </c>
      <c r="V172" s="108">
        <f t="shared" si="32"/>
        <v>-3837201.8747564103</v>
      </c>
      <c r="W172" s="112">
        <f t="shared" si="27"/>
        <v>7126232.27447436</v>
      </c>
      <c r="X172" s="299">
        <f t="shared" si="28"/>
        <v>6902820.77447436</v>
      </c>
      <c r="Y172" s="300">
        <f t="shared" si="36"/>
        <v>10963434.149230771</v>
      </c>
      <c r="Z172" s="301"/>
    </row>
    <row r="173" spans="1:26">
      <c r="A173" s="72"/>
      <c r="B173" s="290" t="s">
        <v>331</v>
      </c>
      <c r="C173" s="72"/>
      <c r="D173" s="108"/>
      <c r="E173" s="108"/>
      <c r="F173" s="108">
        <f t="shared" si="34"/>
        <v>17275998.307692308</v>
      </c>
      <c r="G173" s="108">
        <f t="shared" si="35"/>
        <v>17275998.307692312</v>
      </c>
      <c r="H173" s="108">
        <f t="shared" si="39"/>
        <v>57285</v>
      </c>
      <c r="I173" s="108">
        <f t="shared" si="29"/>
        <v>-6713559.1584615381</v>
      </c>
      <c r="J173" s="108">
        <f t="shared" si="37"/>
        <v>-6369849.15846154</v>
      </c>
      <c r="K173" s="108">
        <f t="shared" si="42"/>
        <v>10562439.149230771</v>
      </c>
      <c r="L173" s="108">
        <f t="shared" si="40"/>
        <v>-3696853.7022307697</v>
      </c>
      <c r="M173" s="108">
        <f t="shared" si="30"/>
        <v>-20049.75</v>
      </c>
      <c r="N173" s="108"/>
      <c r="O173" s="108">
        <f t="shared" si="41"/>
        <v>0</v>
      </c>
      <c r="P173" s="108">
        <f t="shared" si="33"/>
        <v>10562439.149230771</v>
      </c>
      <c r="Q173" s="110"/>
      <c r="R173" s="110"/>
      <c r="S173" s="110"/>
      <c r="T173" s="110"/>
      <c r="U173" s="108">
        <f t="shared" si="31"/>
        <v>-3696853.6247564103</v>
      </c>
      <c r="V173" s="108">
        <f t="shared" si="32"/>
        <v>-3817152.1247564103</v>
      </c>
      <c r="W173" s="112">
        <f t="shared" si="27"/>
        <v>7088997.02447436</v>
      </c>
      <c r="X173" s="299">
        <f t="shared" si="28"/>
        <v>6865585.52447436</v>
      </c>
      <c r="Y173" s="300">
        <f t="shared" si="36"/>
        <v>10906149.149230771</v>
      </c>
      <c r="Z173" s="301"/>
    </row>
    <row r="174" spans="1:26">
      <c r="A174" s="72"/>
      <c r="B174" s="290" t="s">
        <v>332</v>
      </c>
      <c r="C174" s="72"/>
      <c r="D174" s="108"/>
      <c r="E174" s="108"/>
      <c r="F174" s="108">
        <f t="shared" si="34"/>
        <v>17275998.307692308</v>
      </c>
      <c r="G174" s="108">
        <f t="shared" si="35"/>
        <v>17275998.307692312</v>
      </c>
      <c r="H174" s="108">
        <f t="shared" si="39"/>
        <v>57285</v>
      </c>
      <c r="I174" s="108">
        <f t="shared" si="29"/>
        <v>-6770844.1584615381</v>
      </c>
      <c r="J174" s="108">
        <f t="shared" si="37"/>
        <v>-6427134.15846154</v>
      </c>
      <c r="K174" s="108">
        <f t="shared" si="42"/>
        <v>10505154.149230771</v>
      </c>
      <c r="L174" s="108">
        <f t="shared" si="40"/>
        <v>-3676803.9522307697</v>
      </c>
      <c r="M174" s="108">
        <f t="shared" si="30"/>
        <v>-20049.75</v>
      </c>
      <c r="N174" s="108"/>
      <c r="O174" s="108">
        <f t="shared" si="41"/>
        <v>0</v>
      </c>
      <c r="P174" s="108">
        <f t="shared" si="33"/>
        <v>10505154.149230771</v>
      </c>
      <c r="Q174" s="110"/>
      <c r="R174" s="110"/>
      <c r="S174" s="110"/>
      <c r="T174" s="110"/>
      <c r="U174" s="108">
        <f t="shared" si="31"/>
        <v>-3676803.8747564103</v>
      </c>
      <c r="V174" s="108">
        <f t="shared" si="32"/>
        <v>-3797102.3747564103</v>
      </c>
      <c r="W174" s="112">
        <f t="shared" si="27"/>
        <v>7051761.77447436</v>
      </c>
      <c r="X174" s="299">
        <f t="shared" si="28"/>
        <v>6828350.27447436</v>
      </c>
      <c r="Y174" s="300">
        <f t="shared" si="36"/>
        <v>10848864.149230771</v>
      </c>
      <c r="Z174" s="301"/>
    </row>
    <row r="175" spans="1:26">
      <c r="A175" s="72"/>
      <c r="B175" s="290" t="s">
        <v>333</v>
      </c>
      <c r="C175" s="72"/>
      <c r="D175" s="108"/>
      <c r="E175" s="108"/>
      <c r="F175" s="108">
        <f t="shared" si="34"/>
        <v>17275998.307692308</v>
      </c>
      <c r="G175" s="108">
        <f t="shared" si="35"/>
        <v>17275998.307692312</v>
      </c>
      <c r="H175" s="108">
        <f t="shared" si="39"/>
        <v>57285</v>
      </c>
      <c r="I175" s="108">
        <f t="shared" si="29"/>
        <v>-6828129.1584615381</v>
      </c>
      <c r="J175" s="108">
        <f t="shared" si="37"/>
        <v>-6484419.15846154</v>
      </c>
      <c r="K175" s="108">
        <f t="shared" si="42"/>
        <v>10447869.149230771</v>
      </c>
      <c r="L175" s="108">
        <f t="shared" si="40"/>
        <v>-3656754.2022307697</v>
      </c>
      <c r="M175" s="108">
        <f t="shared" si="30"/>
        <v>-20049.75</v>
      </c>
      <c r="N175" s="108"/>
      <c r="O175" s="108">
        <f t="shared" si="41"/>
        <v>0</v>
      </c>
      <c r="P175" s="108">
        <f t="shared" si="33"/>
        <v>10447869.149230771</v>
      </c>
      <c r="Q175" s="110"/>
      <c r="R175" s="110"/>
      <c r="S175" s="110"/>
      <c r="T175" s="110"/>
      <c r="U175" s="108">
        <f t="shared" si="31"/>
        <v>-3656754.1247564103</v>
      </c>
      <c r="V175" s="108">
        <f t="shared" si="32"/>
        <v>-3777052.6247564103</v>
      </c>
      <c r="W175" s="112">
        <f t="shared" si="27"/>
        <v>7014526.52447436</v>
      </c>
      <c r="X175" s="299">
        <f t="shared" si="28"/>
        <v>6791115.02447436</v>
      </c>
      <c r="Y175" s="300">
        <f t="shared" si="36"/>
        <v>10791579.149230771</v>
      </c>
      <c r="Z175" s="301"/>
    </row>
    <row r="176" spans="1:26">
      <c r="A176" s="72"/>
      <c r="B176" s="290" t="s">
        <v>334</v>
      </c>
      <c r="C176" s="72"/>
      <c r="D176" s="108"/>
      <c r="E176" s="108"/>
      <c r="F176" s="108">
        <f t="shared" si="34"/>
        <v>17275998.307692308</v>
      </c>
      <c r="G176" s="108">
        <f t="shared" si="35"/>
        <v>17275998.307692312</v>
      </c>
      <c r="H176" s="108">
        <f t="shared" si="39"/>
        <v>57285</v>
      </c>
      <c r="I176" s="108">
        <f t="shared" si="29"/>
        <v>-6885414.1584615381</v>
      </c>
      <c r="J176" s="108">
        <f t="shared" si="37"/>
        <v>-6541704.15846154</v>
      </c>
      <c r="K176" s="108">
        <f t="shared" si="42"/>
        <v>10390584.149230771</v>
      </c>
      <c r="L176" s="108">
        <f t="shared" si="40"/>
        <v>-3636704.4522307697</v>
      </c>
      <c r="M176" s="108">
        <f t="shared" si="30"/>
        <v>-20049.75</v>
      </c>
      <c r="N176" s="108"/>
      <c r="O176" s="108">
        <f t="shared" si="41"/>
        <v>0</v>
      </c>
      <c r="P176" s="108">
        <f t="shared" si="33"/>
        <v>10390584.149230771</v>
      </c>
      <c r="Q176" s="110"/>
      <c r="R176" s="110"/>
      <c r="S176" s="110"/>
      <c r="T176" s="110"/>
      <c r="U176" s="108">
        <f t="shared" si="31"/>
        <v>-3636704.3747564103</v>
      </c>
      <c r="V176" s="108">
        <f t="shared" si="32"/>
        <v>-3757002.8747564103</v>
      </c>
      <c r="W176" s="112">
        <f t="shared" si="27"/>
        <v>6977291.27447436</v>
      </c>
      <c r="X176" s="299">
        <f t="shared" si="28"/>
        <v>6753879.77447436</v>
      </c>
      <c r="Y176" s="300">
        <f t="shared" si="36"/>
        <v>10734294.149230771</v>
      </c>
      <c r="Z176" s="301"/>
    </row>
    <row r="177" spans="1:26">
      <c r="A177" s="72"/>
      <c r="B177" s="290" t="s">
        <v>335</v>
      </c>
      <c r="C177" s="72"/>
      <c r="D177" s="108"/>
      <c r="E177" s="108"/>
      <c r="F177" s="108">
        <f t="shared" si="34"/>
        <v>17275998.307692308</v>
      </c>
      <c r="G177" s="108">
        <f t="shared" si="35"/>
        <v>17275998.307692312</v>
      </c>
      <c r="H177" s="108">
        <f t="shared" si="39"/>
        <v>57285</v>
      </c>
      <c r="I177" s="108">
        <f t="shared" si="29"/>
        <v>-6942699.1584615381</v>
      </c>
      <c r="J177" s="108">
        <f t="shared" si="37"/>
        <v>-6598989.15846154</v>
      </c>
      <c r="K177" s="108">
        <f t="shared" si="42"/>
        <v>10333299.149230771</v>
      </c>
      <c r="L177" s="108">
        <f t="shared" si="40"/>
        <v>-3616654.7022307697</v>
      </c>
      <c r="M177" s="108">
        <f t="shared" si="30"/>
        <v>-20049.75</v>
      </c>
      <c r="N177" s="108"/>
      <c r="O177" s="108">
        <f t="shared" si="41"/>
        <v>0</v>
      </c>
      <c r="P177" s="108">
        <f t="shared" si="33"/>
        <v>10333299.149230771</v>
      </c>
      <c r="Q177" s="110"/>
      <c r="R177" s="110"/>
      <c r="S177" s="110"/>
      <c r="T177" s="110"/>
      <c r="U177" s="108">
        <f t="shared" si="31"/>
        <v>-3616654.6247564103</v>
      </c>
      <c r="V177" s="108">
        <f t="shared" si="32"/>
        <v>-3736953.1247564103</v>
      </c>
      <c r="W177" s="112">
        <f t="shared" si="27"/>
        <v>6940056.02447436</v>
      </c>
      <c r="X177" s="299">
        <f t="shared" si="28"/>
        <v>6716644.52447436</v>
      </c>
      <c r="Y177" s="300">
        <f t="shared" si="36"/>
        <v>10677009.149230771</v>
      </c>
      <c r="Z177" s="301"/>
    </row>
    <row r="178" spans="1:26">
      <c r="A178" s="72"/>
      <c r="B178" s="290" t="s">
        <v>336</v>
      </c>
      <c r="C178" s="72"/>
      <c r="D178" s="108"/>
      <c r="E178" s="108"/>
      <c r="F178" s="108">
        <f t="shared" si="34"/>
        <v>17275998.307692308</v>
      </c>
      <c r="G178" s="108">
        <f t="shared" si="35"/>
        <v>17275998.307692312</v>
      </c>
      <c r="H178" s="108">
        <f t="shared" si="39"/>
        <v>57285</v>
      </c>
      <c r="I178" s="108">
        <f t="shared" si="29"/>
        <v>-6999984.1584615381</v>
      </c>
      <c r="J178" s="108">
        <f t="shared" si="37"/>
        <v>-6656274.15846154</v>
      </c>
      <c r="K178" s="108">
        <f t="shared" si="42"/>
        <v>10276014.149230771</v>
      </c>
      <c r="L178" s="108">
        <f t="shared" si="40"/>
        <v>-3596604.9522307697</v>
      </c>
      <c r="M178" s="108">
        <f t="shared" si="30"/>
        <v>-20049.75</v>
      </c>
      <c r="N178" s="108"/>
      <c r="O178" s="108">
        <f t="shared" si="41"/>
        <v>0</v>
      </c>
      <c r="P178" s="108">
        <f t="shared" si="33"/>
        <v>10276014.149230771</v>
      </c>
      <c r="Q178" s="110"/>
      <c r="R178" s="110"/>
      <c r="S178" s="110"/>
      <c r="T178" s="110"/>
      <c r="U178" s="108">
        <f t="shared" si="31"/>
        <v>-3596604.8747564103</v>
      </c>
      <c r="V178" s="108">
        <f t="shared" si="32"/>
        <v>-3716903.3747564103</v>
      </c>
      <c r="W178" s="112">
        <f t="shared" ref="W178:W241" si="43">G178+J178+V178</f>
        <v>6902820.77447436</v>
      </c>
      <c r="X178" s="299">
        <f t="shared" si="28"/>
        <v>6679409.27447436</v>
      </c>
      <c r="Y178" s="300">
        <f t="shared" si="36"/>
        <v>10619724.149230771</v>
      </c>
      <c r="Z178" s="301"/>
    </row>
    <row r="179" spans="1:26">
      <c r="A179" s="72"/>
      <c r="B179" s="290" t="s">
        <v>337</v>
      </c>
      <c r="C179" s="72"/>
      <c r="D179" s="108"/>
      <c r="E179" s="108"/>
      <c r="F179" s="108">
        <f t="shared" si="34"/>
        <v>17275998.307692308</v>
      </c>
      <c r="G179" s="108">
        <f t="shared" si="35"/>
        <v>17275998.307692312</v>
      </c>
      <c r="H179" s="108">
        <f t="shared" si="39"/>
        <v>57285</v>
      </c>
      <c r="I179" s="108">
        <f t="shared" si="29"/>
        <v>-7057269.1584615381</v>
      </c>
      <c r="J179" s="108">
        <f t="shared" si="37"/>
        <v>-6713559.15846154</v>
      </c>
      <c r="K179" s="108">
        <f t="shared" si="42"/>
        <v>10218729.149230771</v>
      </c>
      <c r="L179" s="108">
        <f t="shared" si="40"/>
        <v>-3576555.2022307697</v>
      </c>
      <c r="M179" s="108">
        <f t="shared" si="30"/>
        <v>-20049.75</v>
      </c>
      <c r="N179" s="108"/>
      <c r="O179" s="108">
        <f t="shared" si="41"/>
        <v>0</v>
      </c>
      <c r="P179" s="108">
        <f t="shared" si="33"/>
        <v>10218729.149230771</v>
      </c>
      <c r="Q179" s="110"/>
      <c r="R179" s="110"/>
      <c r="S179" s="110"/>
      <c r="T179" s="110"/>
      <c r="U179" s="108">
        <f t="shared" si="31"/>
        <v>-3576555.1247564103</v>
      </c>
      <c r="V179" s="108">
        <f t="shared" si="32"/>
        <v>-3696853.6247564103</v>
      </c>
      <c r="W179" s="112">
        <f t="shared" si="43"/>
        <v>6865585.52447436</v>
      </c>
      <c r="X179" s="299">
        <f t="shared" si="28"/>
        <v>6642174.02447436</v>
      </c>
      <c r="Y179" s="300">
        <f t="shared" si="36"/>
        <v>10562439.149230771</v>
      </c>
      <c r="Z179" s="301"/>
    </row>
    <row r="180" spans="1:26">
      <c r="A180" s="72"/>
      <c r="B180" s="290" t="s">
        <v>338</v>
      </c>
      <c r="C180" s="72"/>
      <c r="D180" s="108"/>
      <c r="E180" s="108"/>
      <c r="F180" s="108">
        <f t="shared" si="34"/>
        <v>17275998.307692308</v>
      </c>
      <c r="G180" s="108">
        <f t="shared" si="35"/>
        <v>17275998.307692312</v>
      </c>
      <c r="H180" s="108">
        <f t="shared" si="39"/>
        <v>57285</v>
      </c>
      <c r="I180" s="108">
        <f t="shared" si="29"/>
        <v>-7114554.1584615381</v>
      </c>
      <c r="J180" s="108">
        <f t="shared" si="37"/>
        <v>-6770844.15846154</v>
      </c>
      <c r="K180" s="108">
        <f t="shared" si="42"/>
        <v>10161444.149230771</v>
      </c>
      <c r="L180" s="108">
        <f t="shared" si="40"/>
        <v>-3556505.4522307697</v>
      </c>
      <c r="M180" s="108">
        <f t="shared" si="30"/>
        <v>-20049.75</v>
      </c>
      <c r="N180" s="108"/>
      <c r="O180" s="108">
        <f t="shared" si="41"/>
        <v>0</v>
      </c>
      <c r="P180" s="108">
        <f t="shared" si="33"/>
        <v>10161444.149230771</v>
      </c>
      <c r="Q180" s="110"/>
      <c r="R180" s="110"/>
      <c r="S180" s="110"/>
      <c r="T180" s="110"/>
      <c r="U180" s="108">
        <f t="shared" si="31"/>
        <v>-3556505.3747564103</v>
      </c>
      <c r="V180" s="108">
        <f t="shared" si="32"/>
        <v>-3676803.8747564103</v>
      </c>
      <c r="W180" s="112">
        <f t="shared" si="43"/>
        <v>6828350.27447436</v>
      </c>
      <c r="X180" s="299">
        <f t="shared" si="28"/>
        <v>6604938.77447436</v>
      </c>
      <c r="Y180" s="300">
        <f t="shared" si="36"/>
        <v>10505154.149230771</v>
      </c>
      <c r="Z180" s="301"/>
    </row>
    <row r="181" spans="1:26">
      <c r="A181" s="72"/>
      <c r="B181" s="290" t="s">
        <v>339</v>
      </c>
      <c r="C181" s="72"/>
      <c r="D181" s="108"/>
      <c r="E181" s="108"/>
      <c r="F181" s="108">
        <f t="shared" si="34"/>
        <v>17275998.307692308</v>
      </c>
      <c r="G181" s="108">
        <f t="shared" si="35"/>
        <v>17275998.307692312</v>
      </c>
      <c r="H181" s="108">
        <f t="shared" si="39"/>
        <v>57285</v>
      </c>
      <c r="I181" s="108">
        <f t="shared" si="29"/>
        <v>-7171839.1584615381</v>
      </c>
      <c r="J181" s="108">
        <f t="shared" si="37"/>
        <v>-6828129.15846154</v>
      </c>
      <c r="K181" s="108">
        <f t="shared" si="42"/>
        <v>10104159.149230771</v>
      </c>
      <c r="L181" s="108">
        <f t="shared" si="40"/>
        <v>-3536455.7022307697</v>
      </c>
      <c r="M181" s="108">
        <f t="shared" si="30"/>
        <v>-20049.75</v>
      </c>
      <c r="N181" s="108"/>
      <c r="O181" s="108">
        <f t="shared" si="41"/>
        <v>0</v>
      </c>
      <c r="P181" s="108">
        <f t="shared" si="33"/>
        <v>10104159.149230771</v>
      </c>
      <c r="Q181" s="110"/>
      <c r="R181" s="110"/>
      <c r="S181" s="110"/>
      <c r="T181" s="110"/>
      <c r="U181" s="108">
        <f t="shared" si="31"/>
        <v>-3536455.6247564103</v>
      </c>
      <c r="V181" s="108">
        <f t="shared" si="32"/>
        <v>-3656754.1247564103</v>
      </c>
      <c r="W181" s="112">
        <f t="shared" si="43"/>
        <v>6791115.02447436</v>
      </c>
      <c r="X181" s="299">
        <f t="shared" ref="X181:X244" si="44">F181+I181+U181</f>
        <v>6567703.52447436</v>
      </c>
      <c r="Y181" s="300">
        <f t="shared" si="36"/>
        <v>10447869.149230771</v>
      </c>
      <c r="Z181" s="301"/>
    </row>
    <row r="182" spans="1:26">
      <c r="A182" s="72"/>
      <c r="B182" s="290" t="s">
        <v>340</v>
      </c>
      <c r="C182" s="72"/>
      <c r="D182" s="108"/>
      <c r="E182" s="108"/>
      <c r="F182" s="108">
        <f t="shared" si="34"/>
        <v>17275998.307692308</v>
      </c>
      <c r="G182" s="108">
        <f t="shared" si="35"/>
        <v>17275998.307692312</v>
      </c>
      <c r="H182" s="108">
        <f t="shared" si="39"/>
        <v>57285</v>
      </c>
      <c r="I182" s="108">
        <f t="shared" si="29"/>
        <v>-7229124.1584615381</v>
      </c>
      <c r="J182" s="108">
        <f t="shared" si="37"/>
        <v>-6885414.15846154</v>
      </c>
      <c r="K182" s="108">
        <f t="shared" si="42"/>
        <v>10046874.149230771</v>
      </c>
      <c r="L182" s="108">
        <f t="shared" si="40"/>
        <v>-3516405.9522307697</v>
      </c>
      <c r="M182" s="108">
        <f t="shared" si="30"/>
        <v>-20049.75</v>
      </c>
      <c r="N182" s="108"/>
      <c r="O182" s="108">
        <f t="shared" si="41"/>
        <v>0</v>
      </c>
      <c r="P182" s="108">
        <f t="shared" si="33"/>
        <v>10046874.149230771</v>
      </c>
      <c r="Q182" s="110"/>
      <c r="R182" s="110"/>
      <c r="S182" s="110"/>
      <c r="T182" s="110"/>
      <c r="U182" s="108">
        <f t="shared" si="31"/>
        <v>-3516405.8747564103</v>
      </c>
      <c r="V182" s="108">
        <f t="shared" si="32"/>
        <v>-3636704.3747564103</v>
      </c>
      <c r="W182" s="112">
        <f t="shared" si="43"/>
        <v>6753879.77447436</v>
      </c>
      <c r="X182" s="299">
        <f t="shared" si="44"/>
        <v>6530468.27447436</v>
      </c>
      <c r="Y182" s="300">
        <f t="shared" si="36"/>
        <v>10390584.149230771</v>
      </c>
      <c r="Z182" s="301"/>
    </row>
    <row r="183" spans="1:26">
      <c r="A183" s="72"/>
      <c r="B183" s="290" t="s">
        <v>341</v>
      </c>
      <c r="C183" s="72"/>
      <c r="D183" s="108"/>
      <c r="E183" s="108"/>
      <c r="F183" s="108">
        <f t="shared" si="34"/>
        <v>17275998.307692308</v>
      </c>
      <c r="G183" s="108">
        <f t="shared" si="35"/>
        <v>17275998.307692312</v>
      </c>
      <c r="H183" s="108">
        <f t="shared" si="39"/>
        <v>57285</v>
      </c>
      <c r="I183" s="108">
        <f t="shared" ref="I183:I246" si="45">I182-H183</f>
        <v>-7286409.1584615381</v>
      </c>
      <c r="J183" s="108">
        <f t="shared" si="37"/>
        <v>-6942699.15846154</v>
      </c>
      <c r="K183" s="108">
        <f t="shared" si="42"/>
        <v>9989589.1492307708</v>
      </c>
      <c r="L183" s="108">
        <f t="shared" si="40"/>
        <v>-3496356.2022307697</v>
      </c>
      <c r="M183" s="108">
        <f t="shared" ref="M183:M246" si="46">-L183+L182</f>
        <v>-20049.75</v>
      </c>
      <c r="N183" s="108"/>
      <c r="O183" s="108">
        <f t="shared" si="41"/>
        <v>0</v>
      </c>
      <c r="P183" s="108">
        <f t="shared" si="33"/>
        <v>9989589.1492307708</v>
      </c>
      <c r="Q183" s="110"/>
      <c r="R183" s="110"/>
      <c r="S183" s="110"/>
      <c r="T183" s="110"/>
      <c r="U183" s="108">
        <f t="shared" ref="U183:U246" si="47">U182-M183</f>
        <v>-3496356.1247564103</v>
      </c>
      <c r="V183" s="108">
        <f t="shared" si="32"/>
        <v>-3616654.6247564103</v>
      </c>
      <c r="W183" s="112">
        <f t="shared" si="43"/>
        <v>6716644.52447436</v>
      </c>
      <c r="X183" s="299">
        <f t="shared" si="44"/>
        <v>6493233.02447436</v>
      </c>
      <c r="Y183" s="300">
        <f t="shared" si="36"/>
        <v>10333299.149230771</v>
      </c>
      <c r="Z183" s="301"/>
    </row>
    <row r="184" spans="1:26">
      <c r="A184" s="72"/>
      <c r="B184" s="290" t="s">
        <v>342</v>
      </c>
      <c r="C184" s="72"/>
      <c r="D184" s="108"/>
      <c r="E184" s="108"/>
      <c r="F184" s="108">
        <f t="shared" si="34"/>
        <v>17275998.307692308</v>
      </c>
      <c r="G184" s="108">
        <f t="shared" si="35"/>
        <v>17275998.307692312</v>
      </c>
      <c r="H184" s="108">
        <f t="shared" si="39"/>
        <v>57285</v>
      </c>
      <c r="I184" s="108">
        <f t="shared" si="45"/>
        <v>-7343694.1584615381</v>
      </c>
      <c r="J184" s="108">
        <f t="shared" si="37"/>
        <v>-6999984.15846154</v>
      </c>
      <c r="K184" s="108">
        <f t="shared" si="42"/>
        <v>9932304.1492307708</v>
      </c>
      <c r="L184" s="108">
        <f t="shared" si="40"/>
        <v>-3476306.4522307697</v>
      </c>
      <c r="M184" s="108">
        <f t="shared" si="46"/>
        <v>-20049.75</v>
      </c>
      <c r="N184" s="108"/>
      <c r="O184" s="108">
        <f t="shared" si="41"/>
        <v>0</v>
      </c>
      <c r="P184" s="108">
        <f t="shared" si="33"/>
        <v>9932304.1492307708</v>
      </c>
      <c r="Q184" s="110"/>
      <c r="R184" s="110"/>
      <c r="S184" s="110"/>
      <c r="T184" s="110"/>
      <c r="U184" s="108">
        <f t="shared" si="47"/>
        <v>-3476306.3747564103</v>
      </c>
      <c r="V184" s="108">
        <f t="shared" ref="V184:V247" si="48">(U172+U184+SUM(U173:U183)*2)/24</f>
        <v>-3596604.8747564103</v>
      </c>
      <c r="W184" s="112">
        <f t="shared" si="43"/>
        <v>6679409.27447436</v>
      </c>
      <c r="X184" s="299">
        <f t="shared" si="44"/>
        <v>6455997.77447436</v>
      </c>
      <c r="Y184" s="300">
        <f t="shared" si="36"/>
        <v>10276014.149230771</v>
      </c>
      <c r="Z184" s="301"/>
    </row>
    <row r="185" spans="1:26">
      <c r="A185" s="72"/>
      <c r="B185" s="290" t="s">
        <v>343</v>
      </c>
      <c r="C185" s="72"/>
      <c r="D185" s="108"/>
      <c r="E185" s="108"/>
      <c r="F185" s="108">
        <f t="shared" si="34"/>
        <v>17275998.307692308</v>
      </c>
      <c r="G185" s="108">
        <f t="shared" si="35"/>
        <v>17275998.307692312</v>
      </c>
      <c r="H185" s="108">
        <f t="shared" si="39"/>
        <v>57285</v>
      </c>
      <c r="I185" s="108">
        <f t="shared" si="45"/>
        <v>-7400979.1584615381</v>
      </c>
      <c r="J185" s="108">
        <f t="shared" si="37"/>
        <v>-7057269.15846154</v>
      </c>
      <c r="K185" s="108">
        <f t="shared" si="42"/>
        <v>9875019.1492307708</v>
      </c>
      <c r="L185" s="108">
        <f t="shared" si="40"/>
        <v>-3456256.7022307697</v>
      </c>
      <c r="M185" s="108">
        <f t="shared" si="46"/>
        <v>-20049.75</v>
      </c>
      <c r="N185" s="108"/>
      <c r="O185" s="108">
        <f t="shared" si="41"/>
        <v>0</v>
      </c>
      <c r="P185" s="108">
        <f t="shared" ref="P185:P248" si="49">K185+O185</f>
        <v>9875019.1492307708</v>
      </c>
      <c r="Q185" s="110"/>
      <c r="R185" s="110"/>
      <c r="S185" s="110"/>
      <c r="T185" s="110"/>
      <c r="U185" s="108">
        <f t="shared" si="47"/>
        <v>-3456256.6247564103</v>
      </c>
      <c r="V185" s="108">
        <f t="shared" si="48"/>
        <v>-3576555.1247564103</v>
      </c>
      <c r="W185" s="112">
        <f t="shared" si="43"/>
        <v>6642174.02447436</v>
      </c>
      <c r="X185" s="299">
        <f t="shared" si="44"/>
        <v>6418762.52447436</v>
      </c>
      <c r="Y185" s="300">
        <f t="shared" si="36"/>
        <v>10218729.149230771</v>
      </c>
      <c r="Z185" s="301"/>
    </row>
    <row r="186" spans="1:26">
      <c r="A186" s="72"/>
      <c r="B186" s="290" t="s">
        <v>344</v>
      </c>
      <c r="C186" s="72"/>
      <c r="D186" s="108"/>
      <c r="E186" s="108"/>
      <c r="F186" s="108">
        <f t="shared" ref="F186:F249" si="50">F185</f>
        <v>17275998.307692308</v>
      </c>
      <c r="G186" s="108">
        <f t="shared" ref="G186:G249" si="51">(F174+F186+SUM(F175:F185)*2)/24</f>
        <v>17275998.307692312</v>
      </c>
      <c r="H186" s="108">
        <f t="shared" si="39"/>
        <v>57285</v>
      </c>
      <c r="I186" s="108">
        <f t="shared" si="45"/>
        <v>-7458264.1584615381</v>
      </c>
      <c r="J186" s="108">
        <f t="shared" si="37"/>
        <v>-7114554.15846154</v>
      </c>
      <c r="K186" s="108">
        <f t="shared" si="42"/>
        <v>9817734.1492307708</v>
      </c>
      <c r="L186" s="108">
        <f t="shared" si="40"/>
        <v>-3436206.9522307697</v>
      </c>
      <c r="M186" s="108">
        <f t="shared" si="46"/>
        <v>-20049.75</v>
      </c>
      <c r="N186" s="108"/>
      <c r="O186" s="108">
        <f t="shared" si="41"/>
        <v>0</v>
      </c>
      <c r="P186" s="108">
        <f t="shared" si="49"/>
        <v>9817734.1492307708</v>
      </c>
      <c r="Q186" s="110"/>
      <c r="R186" s="110"/>
      <c r="S186" s="110"/>
      <c r="T186" s="110"/>
      <c r="U186" s="108">
        <f t="shared" si="47"/>
        <v>-3436206.8747564103</v>
      </c>
      <c r="V186" s="108">
        <f t="shared" si="48"/>
        <v>-3556505.3747564103</v>
      </c>
      <c r="W186" s="112">
        <f t="shared" si="43"/>
        <v>6604938.77447436</v>
      </c>
      <c r="X186" s="299">
        <f t="shared" si="44"/>
        <v>6381527.27447436</v>
      </c>
      <c r="Y186" s="300">
        <f t="shared" ref="Y186:Y249" si="52">G186+J186</f>
        <v>10161444.149230771</v>
      </c>
      <c r="Z186" s="301"/>
    </row>
    <row r="187" spans="1:26">
      <c r="A187" s="72"/>
      <c r="B187" s="290" t="s">
        <v>345</v>
      </c>
      <c r="C187" s="72"/>
      <c r="D187" s="108"/>
      <c r="E187" s="108"/>
      <c r="F187" s="108">
        <f t="shared" si="50"/>
        <v>17275998.307692308</v>
      </c>
      <c r="G187" s="108">
        <f t="shared" si="51"/>
        <v>17275998.307692312</v>
      </c>
      <c r="H187" s="108">
        <f t="shared" si="39"/>
        <v>57285</v>
      </c>
      <c r="I187" s="108">
        <f t="shared" si="45"/>
        <v>-7515549.1584615381</v>
      </c>
      <c r="J187" s="108">
        <f t="shared" ref="J187:J250" si="53">(I175+I187+SUM(I176:I186)*2)/24</f>
        <v>-7171839.15846154</v>
      </c>
      <c r="K187" s="108">
        <f t="shared" si="42"/>
        <v>9760449.1492307708</v>
      </c>
      <c r="L187" s="108">
        <f t="shared" si="40"/>
        <v>-3416157.2022307697</v>
      </c>
      <c r="M187" s="108">
        <f t="shared" si="46"/>
        <v>-20049.75</v>
      </c>
      <c r="N187" s="108"/>
      <c r="O187" s="108">
        <f t="shared" si="41"/>
        <v>0</v>
      </c>
      <c r="P187" s="108">
        <f t="shared" si="49"/>
        <v>9760449.1492307708</v>
      </c>
      <c r="Q187" s="110"/>
      <c r="R187" s="110"/>
      <c r="S187" s="110"/>
      <c r="T187" s="110"/>
      <c r="U187" s="108">
        <f t="shared" si="47"/>
        <v>-3416157.1247564103</v>
      </c>
      <c r="V187" s="108">
        <f t="shared" si="48"/>
        <v>-3536455.6247564103</v>
      </c>
      <c r="W187" s="112">
        <f t="shared" si="43"/>
        <v>6567703.52447436</v>
      </c>
      <c r="X187" s="299">
        <f t="shared" si="44"/>
        <v>6344292.02447436</v>
      </c>
      <c r="Y187" s="300">
        <f t="shared" si="52"/>
        <v>10104159.149230771</v>
      </c>
      <c r="Z187" s="301"/>
    </row>
    <row r="188" spans="1:26">
      <c r="A188" s="72"/>
      <c r="B188" s="290" t="s">
        <v>346</v>
      </c>
      <c r="C188" s="72"/>
      <c r="D188" s="108"/>
      <c r="E188" s="108"/>
      <c r="F188" s="108">
        <f t="shared" si="50"/>
        <v>17275998.307692308</v>
      </c>
      <c r="G188" s="108">
        <f t="shared" si="51"/>
        <v>17275998.307692312</v>
      </c>
      <c r="H188" s="108">
        <f t="shared" si="39"/>
        <v>57285</v>
      </c>
      <c r="I188" s="108">
        <f t="shared" si="45"/>
        <v>-7572834.1584615381</v>
      </c>
      <c r="J188" s="108">
        <f t="shared" si="53"/>
        <v>-7229124.15846154</v>
      </c>
      <c r="K188" s="108">
        <f t="shared" si="42"/>
        <v>9703164.1492307708</v>
      </c>
      <c r="L188" s="108">
        <f t="shared" si="40"/>
        <v>-3396107.4522307697</v>
      </c>
      <c r="M188" s="108">
        <f t="shared" si="46"/>
        <v>-20049.75</v>
      </c>
      <c r="N188" s="108"/>
      <c r="O188" s="108">
        <f t="shared" si="41"/>
        <v>0</v>
      </c>
      <c r="P188" s="108">
        <f t="shared" si="49"/>
        <v>9703164.1492307708</v>
      </c>
      <c r="Q188" s="110"/>
      <c r="R188" s="110"/>
      <c r="S188" s="110"/>
      <c r="T188" s="110"/>
      <c r="U188" s="108">
        <f t="shared" si="47"/>
        <v>-3396107.3747564103</v>
      </c>
      <c r="V188" s="108">
        <f t="shared" si="48"/>
        <v>-3516405.8747564103</v>
      </c>
      <c r="W188" s="112">
        <f t="shared" si="43"/>
        <v>6530468.27447436</v>
      </c>
      <c r="X188" s="299">
        <f t="shared" si="44"/>
        <v>6307056.77447436</v>
      </c>
      <c r="Y188" s="300">
        <f t="shared" si="52"/>
        <v>10046874.149230771</v>
      </c>
      <c r="Z188" s="301"/>
    </row>
    <row r="189" spans="1:26">
      <c r="A189" s="72"/>
      <c r="B189" s="290" t="s">
        <v>347</v>
      </c>
      <c r="C189" s="72"/>
      <c r="D189" s="108"/>
      <c r="E189" s="108"/>
      <c r="F189" s="108">
        <f t="shared" si="50"/>
        <v>17275998.307692308</v>
      </c>
      <c r="G189" s="108">
        <f t="shared" si="51"/>
        <v>17275998.307692312</v>
      </c>
      <c r="H189" s="108">
        <f t="shared" si="39"/>
        <v>57285</v>
      </c>
      <c r="I189" s="108">
        <f t="shared" si="45"/>
        <v>-7630119.1584615381</v>
      </c>
      <c r="J189" s="108">
        <f t="shared" si="53"/>
        <v>-7286409.15846154</v>
      </c>
      <c r="K189" s="108">
        <f t="shared" si="42"/>
        <v>9645879.1492307708</v>
      </c>
      <c r="L189" s="108">
        <f t="shared" si="40"/>
        <v>-3376057.7022307697</v>
      </c>
      <c r="M189" s="108">
        <f t="shared" si="46"/>
        <v>-20049.75</v>
      </c>
      <c r="N189" s="108"/>
      <c r="O189" s="108">
        <f t="shared" si="41"/>
        <v>0</v>
      </c>
      <c r="P189" s="108">
        <f t="shared" si="49"/>
        <v>9645879.1492307708</v>
      </c>
      <c r="Q189" s="110"/>
      <c r="R189" s="110"/>
      <c r="S189" s="110"/>
      <c r="T189" s="110"/>
      <c r="U189" s="108">
        <f t="shared" si="47"/>
        <v>-3376057.6247564103</v>
      </c>
      <c r="V189" s="108">
        <f t="shared" si="48"/>
        <v>-3496356.1247564103</v>
      </c>
      <c r="W189" s="112">
        <f t="shared" si="43"/>
        <v>6493233.02447436</v>
      </c>
      <c r="X189" s="299">
        <f t="shared" si="44"/>
        <v>6269821.52447436</v>
      </c>
      <c r="Y189" s="300">
        <f t="shared" si="52"/>
        <v>9989589.1492307708</v>
      </c>
      <c r="Z189" s="301"/>
    </row>
    <row r="190" spans="1:26">
      <c r="A190" s="72"/>
      <c r="B190" s="290" t="s">
        <v>348</v>
      </c>
      <c r="C190" s="72"/>
      <c r="D190" s="108"/>
      <c r="E190" s="108"/>
      <c r="F190" s="108">
        <f t="shared" si="50"/>
        <v>17275998.307692308</v>
      </c>
      <c r="G190" s="108">
        <f t="shared" si="51"/>
        <v>17275998.307692312</v>
      </c>
      <c r="H190" s="108">
        <f t="shared" si="39"/>
        <v>57285</v>
      </c>
      <c r="I190" s="108">
        <f t="shared" si="45"/>
        <v>-7687404.1584615381</v>
      </c>
      <c r="J190" s="108">
        <f t="shared" si="53"/>
        <v>-7343694.15846154</v>
      </c>
      <c r="K190" s="108">
        <f t="shared" si="42"/>
        <v>9588594.1492307708</v>
      </c>
      <c r="L190" s="108">
        <f t="shared" si="40"/>
        <v>-3356007.9522307697</v>
      </c>
      <c r="M190" s="108">
        <f t="shared" si="46"/>
        <v>-20049.75</v>
      </c>
      <c r="N190" s="108"/>
      <c r="O190" s="108">
        <f t="shared" si="41"/>
        <v>0</v>
      </c>
      <c r="P190" s="108">
        <f t="shared" si="49"/>
        <v>9588594.1492307708</v>
      </c>
      <c r="Q190" s="110"/>
      <c r="R190" s="110"/>
      <c r="S190" s="110"/>
      <c r="T190" s="110"/>
      <c r="U190" s="108">
        <f t="shared" si="47"/>
        <v>-3356007.8747564103</v>
      </c>
      <c r="V190" s="108">
        <f t="shared" si="48"/>
        <v>-3476306.3747564103</v>
      </c>
      <c r="W190" s="112">
        <f t="shared" si="43"/>
        <v>6455997.77447436</v>
      </c>
      <c r="X190" s="299">
        <f t="shared" si="44"/>
        <v>6232586.27447436</v>
      </c>
      <c r="Y190" s="300">
        <f t="shared" si="52"/>
        <v>9932304.1492307708</v>
      </c>
      <c r="Z190" s="301"/>
    </row>
    <row r="191" spans="1:26">
      <c r="A191" s="72"/>
      <c r="B191" s="290" t="s">
        <v>349</v>
      </c>
      <c r="C191" s="72"/>
      <c r="D191" s="108"/>
      <c r="E191" s="108"/>
      <c r="F191" s="108">
        <f t="shared" si="50"/>
        <v>17275998.307692308</v>
      </c>
      <c r="G191" s="108">
        <f t="shared" si="51"/>
        <v>17275998.307692312</v>
      </c>
      <c r="H191" s="108">
        <f t="shared" si="39"/>
        <v>57285</v>
      </c>
      <c r="I191" s="108">
        <f t="shared" si="45"/>
        <v>-7744689.1584615381</v>
      </c>
      <c r="J191" s="108">
        <f t="shared" si="53"/>
        <v>-7400979.15846154</v>
      </c>
      <c r="K191" s="108">
        <f t="shared" si="42"/>
        <v>9531309.1492307708</v>
      </c>
      <c r="L191" s="108">
        <f t="shared" si="40"/>
        <v>-3335958.2022307697</v>
      </c>
      <c r="M191" s="108">
        <f t="shared" si="46"/>
        <v>-20049.75</v>
      </c>
      <c r="N191" s="108"/>
      <c r="O191" s="108">
        <f t="shared" si="41"/>
        <v>0</v>
      </c>
      <c r="P191" s="108">
        <f t="shared" si="49"/>
        <v>9531309.1492307708</v>
      </c>
      <c r="Q191" s="110"/>
      <c r="R191" s="110"/>
      <c r="S191" s="110"/>
      <c r="T191" s="110"/>
      <c r="U191" s="108">
        <f t="shared" si="47"/>
        <v>-3335958.1247564103</v>
      </c>
      <c r="V191" s="108">
        <f t="shared" si="48"/>
        <v>-3456256.6247564103</v>
      </c>
      <c r="W191" s="112">
        <f t="shared" si="43"/>
        <v>6418762.52447436</v>
      </c>
      <c r="X191" s="299">
        <f t="shared" si="44"/>
        <v>6195351.02447436</v>
      </c>
      <c r="Y191" s="300">
        <f t="shared" si="52"/>
        <v>9875019.1492307708</v>
      </c>
      <c r="Z191" s="301"/>
    </row>
    <row r="192" spans="1:26">
      <c r="A192" s="72"/>
      <c r="B192" s="290" t="s">
        <v>350</v>
      </c>
      <c r="C192" s="72"/>
      <c r="D192" s="108"/>
      <c r="E192" s="108"/>
      <c r="F192" s="108">
        <f t="shared" si="50"/>
        <v>17275998.307692308</v>
      </c>
      <c r="G192" s="108">
        <f t="shared" si="51"/>
        <v>17275998.307692312</v>
      </c>
      <c r="H192" s="108">
        <f t="shared" si="39"/>
        <v>57285</v>
      </c>
      <c r="I192" s="108">
        <f t="shared" si="45"/>
        <v>-7801974.1584615381</v>
      </c>
      <c r="J192" s="108">
        <f t="shared" si="53"/>
        <v>-7458264.15846154</v>
      </c>
      <c r="K192" s="108">
        <f t="shared" si="42"/>
        <v>9474024.1492307708</v>
      </c>
      <c r="L192" s="108">
        <f t="shared" si="40"/>
        <v>-3315908.4522307697</v>
      </c>
      <c r="M192" s="108">
        <f t="shared" si="46"/>
        <v>-20049.75</v>
      </c>
      <c r="N192" s="108"/>
      <c r="O192" s="108">
        <f t="shared" si="41"/>
        <v>0</v>
      </c>
      <c r="P192" s="108">
        <f t="shared" si="49"/>
        <v>9474024.1492307708</v>
      </c>
      <c r="Q192" s="110"/>
      <c r="R192" s="110"/>
      <c r="S192" s="110"/>
      <c r="T192" s="110"/>
      <c r="U192" s="108">
        <f t="shared" si="47"/>
        <v>-3315908.3747564103</v>
      </c>
      <c r="V192" s="108">
        <f t="shared" si="48"/>
        <v>-3436206.8747564103</v>
      </c>
      <c r="W192" s="112">
        <f t="shared" si="43"/>
        <v>6381527.27447436</v>
      </c>
      <c r="X192" s="299">
        <f t="shared" si="44"/>
        <v>6158115.77447436</v>
      </c>
      <c r="Y192" s="300">
        <f t="shared" si="52"/>
        <v>9817734.1492307708</v>
      </c>
      <c r="Z192" s="301"/>
    </row>
    <row r="193" spans="1:26">
      <c r="A193" s="72"/>
      <c r="B193" s="290" t="s">
        <v>351</v>
      </c>
      <c r="C193" s="72"/>
      <c r="D193" s="108"/>
      <c r="E193" s="108"/>
      <c r="F193" s="108">
        <f t="shared" si="50"/>
        <v>17275998.307692308</v>
      </c>
      <c r="G193" s="108">
        <f t="shared" si="51"/>
        <v>17275998.307692312</v>
      </c>
      <c r="H193" s="108">
        <f t="shared" si="39"/>
        <v>57285</v>
      </c>
      <c r="I193" s="108">
        <f t="shared" si="45"/>
        <v>-7859259.1584615381</v>
      </c>
      <c r="J193" s="108">
        <f t="shared" si="53"/>
        <v>-7515549.15846154</v>
      </c>
      <c r="K193" s="108">
        <f t="shared" si="42"/>
        <v>9416739.1492307708</v>
      </c>
      <c r="L193" s="108">
        <f t="shared" si="40"/>
        <v>-3295858.7022307697</v>
      </c>
      <c r="M193" s="108">
        <f t="shared" si="46"/>
        <v>-20049.75</v>
      </c>
      <c r="N193" s="108"/>
      <c r="O193" s="108">
        <f t="shared" si="41"/>
        <v>0</v>
      </c>
      <c r="P193" s="108">
        <f t="shared" si="49"/>
        <v>9416739.1492307708</v>
      </c>
      <c r="Q193" s="110"/>
      <c r="R193" s="110"/>
      <c r="S193" s="110"/>
      <c r="T193" s="110"/>
      <c r="U193" s="108">
        <f t="shared" si="47"/>
        <v>-3295858.6247564103</v>
      </c>
      <c r="V193" s="108">
        <f t="shared" si="48"/>
        <v>-3416157.1247564103</v>
      </c>
      <c r="W193" s="112">
        <f t="shared" si="43"/>
        <v>6344292.02447436</v>
      </c>
      <c r="X193" s="299">
        <f t="shared" si="44"/>
        <v>6120880.52447436</v>
      </c>
      <c r="Y193" s="300">
        <f t="shared" si="52"/>
        <v>9760449.1492307708</v>
      </c>
      <c r="Z193" s="301"/>
    </row>
    <row r="194" spans="1:26">
      <c r="A194" s="72"/>
      <c r="B194" s="290" t="s">
        <v>352</v>
      </c>
      <c r="C194" s="72"/>
      <c r="D194" s="108"/>
      <c r="E194" s="108"/>
      <c r="F194" s="108">
        <f t="shared" si="50"/>
        <v>17275998.307692308</v>
      </c>
      <c r="G194" s="108">
        <f t="shared" si="51"/>
        <v>17275998.307692312</v>
      </c>
      <c r="H194" s="108">
        <f t="shared" si="39"/>
        <v>57285</v>
      </c>
      <c r="I194" s="108">
        <f t="shared" si="45"/>
        <v>-7916544.1584615381</v>
      </c>
      <c r="J194" s="108">
        <f t="shared" si="53"/>
        <v>-7572834.15846154</v>
      </c>
      <c r="K194" s="108">
        <f t="shared" si="42"/>
        <v>9359454.1492307708</v>
      </c>
      <c r="L194" s="108">
        <f t="shared" si="40"/>
        <v>-3275808.9522307697</v>
      </c>
      <c r="M194" s="108">
        <f t="shared" si="46"/>
        <v>-20049.75</v>
      </c>
      <c r="N194" s="108"/>
      <c r="O194" s="108">
        <f t="shared" si="41"/>
        <v>0</v>
      </c>
      <c r="P194" s="108">
        <f t="shared" si="49"/>
        <v>9359454.1492307708</v>
      </c>
      <c r="Q194" s="110"/>
      <c r="R194" s="110"/>
      <c r="S194" s="110"/>
      <c r="T194" s="110"/>
      <c r="U194" s="108">
        <f t="shared" si="47"/>
        <v>-3275808.8747564103</v>
      </c>
      <c r="V194" s="108">
        <f t="shared" si="48"/>
        <v>-3396107.3747564103</v>
      </c>
      <c r="W194" s="112">
        <f t="shared" si="43"/>
        <v>6307056.77447436</v>
      </c>
      <c r="X194" s="299">
        <f t="shared" si="44"/>
        <v>6083645.27447436</v>
      </c>
      <c r="Y194" s="300">
        <f t="shared" si="52"/>
        <v>9703164.1492307708</v>
      </c>
      <c r="Z194" s="301"/>
    </row>
    <row r="195" spans="1:26">
      <c r="A195" s="72"/>
      <c r="B195" s="290" t="s">
        <v>353</v>
      </c>
      <c r="C195" s="72"/>
      <c r="D195" s="108"/>
      <c r="E195" s="108"/>
      <c r="F195" s="108">
        <f t="shared" si="50"/>
        <v>17275998.307692308</v>
      </c>
      <c r="G195" s="108">
        <f t="shared" si="51"/>
        <v>17275998.307692312</v>
      </c>
      <c r="H195" s="108">
        <f t="shared" si="39"/>
        <v>57285</v>
      </c>
      <c r="I195" s="108">
        <f t="shared" si="45"/>
        <v>-7973829.1584615381</v>
      </c>
      <c r="J195" s="108">
        <f t="shared" si="53"/>
        <v>-7630119.15846154</v>
      </c>
      <c r="K195" s="108">
        <f t="shared" si="42"/>
        <v>9302169.1492307708</v>
      </c>
      <c r="L195" s="108">
        <f t="shared" si="40"/>
        <v>-3255759.2022307697</v>
      </c>
      <c r="M195" s="108">
        <f t="shared" si="46"/>
        <v>-20049.75</v>
      </c>
      <c r="N195" s="108"/>
      <c r="O195" s="108">
        <f t="shared" si="41"/>
        <v>0</v>
      </c>
      <c r="P195" s="108">
        <f t="shared" si="49"/>
        <v>9302169.1492307708</v>
      </c>
      <c r="Q195" s="110"/>
      <c r="R195" s="110"/>
      <c r="S195" s="110"/>
      <c r="T195" s="110"/>
      <c r="U195" s="108">
        <f t="shared" si="47"/>
        <v>-3255759.1247564103</v>
      </c>
      <c r="V195" s="108">
        <f t="shared" si="48"/>
        <v>-3376057.6247564103</v>
      </c>
      <c r="W195" s="112">
        <f t="shared" si="43"/>
        <v>6269821.52447436</v>
      </c>
      <c r="X195" s="299">
        <f t="shared" si="44"/>
        <v>6046410.02447436</v>
      </c>
      <c r="Y195" s="300">
        <f t="shared" si="52"/>
        <v>9645879.1492307708</v>
      </c>
      <c r="Z195" s="301"/>
    </row>
    <row r="196" spans="1:26">
      <c r="A196" s="72"/>
      <c r="B196" s="290" t="s">
        <v>354</v>
      </c>
      <c r="C196" s="72"/>
      <c r="D196" s="108"/>
      <c r="E196" s="108"/>
      <c r="F196" s="108">
        <f t="shared" si="50"/>
        <v>17275998.307692308</v>
      </c>
      <c r="G196" s="108">
        <f t="shared" si="51"/>
        <v>17275998.307692312</v>
      </c>
      <c r="H196" s="108">
        <f t="shared" si="39"/>
        <v>57285</v>
      </c>
      <c r="I196" s="108">
        <f t="shared" si="45"/>
        <v>-8031114.1584615381</v>
      </c>
      <c r="J196" s="108">
        <f t="shared" si="53"/>
        <v>-7687404.15846154</v>
      </c>
      <c r="K196" s="108">
        <f t="shared" si="42"/>
        <v>9244884.1492307708</v>
      </c>
      <c r="L196" s="108">
        <f t="shared" si="40"/>
        <v>-3235709.4522307697</v>
      </c>
      <c r="M196" s="108">
        <f t="shared" si="46"/>
        <v>-20049.75</v>
      </c>
      <c r="N196" s="108"/>
      <c r="O196" s="108">
        <f t="shared" si="41"/>
        <v>0</v>
      </c>
      <c r="P196" s="108">
        <f t="shared" si="49"/>
        <v>9244884.1492307708</v>
      </c>
      <c r="Q196" s="110"/>
      <c r="R196" s="110"/>
      <c r="S196" s="110"/>
      <c r="T196" s="110"/>
      <c r="U196" s="108">
        <f t="shared" si="47"/>
        <v>-3235709.3747564103</v>
      </c>
      <c r="V196" s="108">
        <f t="shared" si="48"/>
        <v>-3356007.8747564103</v>
      </c>
      <c r="W196" s="112">
        <f t="shared" si="43"/>
        <v>6232586.27447436</v>
      </c>
      <c r="X196" s="299">
        <f t="shared" si="44"/>
        <v>6009174.77447436</v>
      </c>
      <c r="Y196" s="300">
        <f t="shared" si="52"/>
        <v>9588594.1492307708</v>
      </c>
      <c r="Z196" s="301"/>
    </row>
    <row r="197" spans="1:26">
      <c r="A197" s="72"/>
      <c r="B197" s="290" t="s">
        <v>355</v>
      </c>
      <c r="C197" s="72"/>
      <c r="D197" s="108"/>
      <c r="E197" s="108"/>
      <c r="F197" s="108">
        <f t="shared" si="50"/>
        <v>17275998.307692308</v>
      </c>
      <c r="G197" s="108">
        <f t="shared" si="51"/>
        <v>17275998.307692312</v>
      </c>
      <c r="H197" s="108">
        <f t="shared" si="39"/>
        <v>57285</v>
      </c>
      <c r="I197" s="108">
        <f t="shared" si="45"/>
        <v>-8088399.1584615381</v>
      </c>
      <c r="J197" s="108">
        <f t="shared" si="53"/>
        <v>-7744689.15846154</v>
      </c>
      <c r="K197" s="108">
        <f t="shared" si="42"/>
        <v>9187599.1492307708</v>
      </c>
      <c r="L197" s="108">
        <f t="shared" si="40"/>
        <v>-3215659.7022307697</v>
      </c>
      <c r="M197" s="108">
        <f t="shared" si="46"/>
        <v>-20049.75</v>
      </c>
      <c r="N197" s="108"/>
      <c r="O197" s="108">
        <f t="shared" si="41"/>
        <v>0</v>
      </c>
      <c r="P197" s="108">
        <f t="shared" si="49"/>
        <v>9187599.1492307708</v>
      </c>
      <c r="Q197" s="110"/>
      <c r="R197" s="110"/>
      <c r="S197" s="110"/>
      <c r="T197" s="110"/>
      <c r="U197" s="108">
        <f t="shared" si="47"/>
        <v>-3215659.6247564103</v>
      </c>
      <c r="V197" s="108">
        <f t="shared" si="48"/>
        <v>-3335958.1247564103</v>
      </c>
      <c r="W197" s="112">
        <f t="shared" si="43"/>
        <v>6195351.02447436</v>
      </c>
      <c r="X197" s="299">
        <f t="shared" si="44"/>
        <v>5971939.52447436</v>
      </c>
      <c r="Y197" s="300">
        <f t="shared" si="52"/>
        <v>9531309.1492307708</v>
      </c>
      <c r="Z197" s="301"/>
    </row>
    <row r="198" spans="1:26">
      <c r="A198" s="72"/>
      <c r="B198" s="290" t="s">
        <v>356</v>
      </c>
      <c r="C198" s="72"/>
      <c r="D198" s="108"/>
      <c r="E198" s="108"/>
      <c r="F198" s="108">
        <f t="shared" si="50"/>
        <v>17275998.307692308</v>
      </c>
      <c r="G198" s="108">
        <f t="shared" si="51"/>
        <v>17275998.307692312</v>
      </c>
      <c r="H198" s="108">
        <f t="shared" si="39"/>
        <v>57285</v>
      </c>
      <c r="I198" s="108">
        <f t="shared" si="45"/>
        <v>-8145684.1584615381</v>
      </c>
      <c r="J198" s="108">
        <f t="shared" si="53"/>
        <v>-7801974.15846154</v>
      </c>
      <c r="K198" s="108">
        <f t="shared" si="42"/>
        <v>9130314.1492307708</v>
      </c>
      <c r="L198" s="108">
        <f t="shared" si="40"/>
        <v>-3195609.9522307697</v>
      </c>
      <c r="M198" s="108">
        <f t="shared" si="46"/>
        <v>-20049.75</v>
      </c>
      <c r="N198" s="108"/>
      <c r="O198" s="108">
        <f t="shared" si="41"/>
        <v>0</v>
      </c>
      <c r="P198" s="108">
        <f t="shared" si="49"/>
        <v>9130314.1492307708</v>
      </c>
      <c r="Q198" s="110"/>
      <c r="R198" s="110"/>
      <c r="S198" s="110"/>
      <c r="T198" s="110"/>
      <c r="U198" s="108">
        <f t="shared" si="47"/>
        <v>-3195609.8747564103</v>
      </c>
      <c r="V198" s="108">
        <f t="shared" si="48"/>
        <v>-3315908.3747564103</v>
      </c>
      <c r="W198" s="112">
        <f t="shared" si="43"/>
        <v>6158115.77447436</v>
      </c>
      <c r="X198" s="299">
        <f t="shared" si="44"/>
        <v>5934704.27447436</v>
      </c>
      <c r="Y198" s="300">
        <f t="shared" si="52"/>
        <v>9474024.1492307708</v>
      </c>
      <c r="Z198" s="301"/>
    </row>
    <row r="199" spans="1:26">
      <c r="A199" s="72"/>
      <c r="B199" s="290" t="s">
        <v>357</v>
      </c>
      <c r="C199" s="72"/>
      <c r="D199" s="108"/>
      <c r="E199" s="108"/>
      <c r="F199" s="108">
        <f t="shared" si="50"/>
        <v>17275998.307692308</v>
      </c>
      <c r="G199" s="108">
        <f t="shared" si="51"/>
        <v>17275998.307692312</v>
      </c>
      <c r="H199" s="108">
        <f t="shared" si="39"/>
        <v>57285</v>
      </c>
      <c r="I199" s="108">
        <f t="shared" si="45"/>
        <v>-8202969.1584615381</v>
      </c>
      <c r="J199" s="108">
        <f t="shared" si="53"/>
        <v>-7859259.15846154</v>
      </c>
      <c r="K199" s="108">
        <f t="shared" si="42"/>
        <v>9073029.1492307708</v>
      </c>
      <c r="L199" s="108">
        <f t="shared" si="40"/>
        <v>-3175560.2022307697</v>
      </c>
      <c r="M199" s="108">
        <f t="shared" si="46"/>
        <v>-20049.75</v>
      </c>
      <c r="N199" s="108"/>
      <c r="O199" s="108">
        <f t="shared" si="41"/>
        <v>0</v>
      </c>
      <c r="P199" s="108">
        <f t="shared" si="49"/>
        <v>9073029.1492307708</v>
      </c>
      <c r="Q199" s="110"/>
      <c r="R199" s="110"/>
      <c r="S199" s="110"/>
      <c r="T199" s="110"/>
      <c r="U199" s="108">
        <f t="shared" si="47"/>
        <v>-3175560.1247564103</v>
      </c>
      <c r="V199" s="108">
        <f t="shared" si="48"/>
        <v>-3295858.6247564103</v>
      </c>
      <c r="W199" s="112">
        <f t="shared" si="43"/>
        <v>6120880.52447436</v>
      </c>
      <c r="X199" s="299">
        <f t="shared" si="44"/>
        <v>5897469.02447436</v>
      </c>
      <c r="Y199" s="300">
        <f t="shared" si="52"/>
        <v>9416739.1492307708</v>
      </c>
      <c r="Z199" s="301"/>
    </row>
    <row r="200" spans="1:26">
      <c r="A200" s="72"/>
      <c r="B200" s="290" t="s">
        <v>358</v>
      </c>
      <c r="C200" s="72"/>
      <c r="D200" s="108"/>
      <c r="E200" s="108"/>
      <c r="F200" s="108">
        <f t="shared" si="50"/>
        <v>17275998.307692308</v>
      </c>
      <c r="G200" s="108">
        <f t="shared" si="51"/>
        <v>17275998.307692312</v>
      </c>
      <c r="H200" s="108">
        <f t="shared" si="39"/>
        <v>57285</v>
      </c>
      <c r="I200" s="108">
        <f t="shared" si="45"/>
        <v>-8260254.1584615381</v>
      </c>
      <c r="J200" s="108">
        <f t="shared" si="53"/>
        <v>-7916544.15846154</v>
      </c>
      <c r="K200" s="108">
        <f t="shared" si="42"/>
        <v>9015744.1492307708</v>
      </c>
      <c r="L200" s="108">
        <f t="shared" si="40"/>
        <v>-3155510.4522307697</v>
      </c>
      <c r="M200" s="108">
        <f t="shared" si="46"/>
        <v>-20049.75</v>
      </c>
      <c r="N200" s="108"/>
      <c r="O200" s="108">
        <f t="shared" si="41"/>
        <v>0</v>
      </c>
      <c r="P200" s="108">
        <f t="shared" si="49"/>
        <v>9015744.1492307708</v>
      </c>
      <c r="Q200" s="110"/>
      <c r="R200" s="110"/>
      <c r="S200" s="110"/>
      <c r="T200" s="110"/>
      <c r="U200" s="108">
        <f t="shared" si="47"/>
        <v>-3155510.3747564103</v>
      </c>
      <c r="V200" s="108">
        <f t="shared" si="48"/>
        <v>-3275808.8747564103</v>
      </c>
      <c r="W200" s="112">
        <f t="shared" si="43"/>
        <v>6083645.27447436</v>
      </c>
      <c r="X200" s="299">
        <f t="shared" si="44"/>
        <v>5860233.77447436</v>
      </c>
      <c r="Y200" s="300">
        <f t="shared" si="52"/>
        <v>9359454.1492307708</v>
      </c>
      <c r="Z200" s="301"/>
    </row>
    <row r="201" spans="1:26">
      <c r="A201" s="72"/>
      <c r="B201" s="290" t="s">
        <v>359</v>
      </c>
      <c r="C201" s="72"/>
      <c r="D201" s="108"/>
      <c r="E201" s="108"/>
      <c r="F201" s="108">
        <f t="shared" si="50"/>
        <v>17275998.307692308</v>
      </c>
      <c r="G201" s="108">
        <f t="shared" si="51"/>
        <v>17275998.307692312</v>
      </c>
      <c r="H201" s="108">
        <f t="shared" si="39"/>
        <v>57285</v>
      </c>
      <c r="I201" s="108">
        <f t="shared" si="45"/>
        <v>-8317539.1584615381</v>
      </c>
      <c r="J201" s="108">
        <f t="shared" si="53"/>
        <v>-7973829.15846154</v>
      </c>
      <c r="K201" s="108">
        <f t="shared" si="42"/>
        <v>8958459.1492307708</v>
      </c>
      <c r="L201" s="108">
        <f t="shared" si="40"/>
        <v>-3135460.7022307697</v>
      </c>
      <c r="M201" s="108">
        <f t="shared" si="46"/>
        <v>-20049.75</v>
      </c>
      <c r="N201" s="108"/>
      <c r="O201" s="108">
        <f t="shared" si="41"/>
        <v>0</v>
      </c>
      <c r="P201" s="108">
        <f t="shared" si="49"/>
        <v>8958459.1492307708</v>
      </c>
      <c r="Q201" s="110"/>
      <c r="R201" s="110"/>
      <c r="S201" s="110"/>
      <c r="T201" s="110"/>
      <c r="U201" s="108">
        <f t="shared" si="47"/>
        <v>-3135460.6247564103</v>
      </c>
      <c r="V201" s="108">
        <f t="shared" si="48"/>
        <v>-3255759.1247564103</v>
      </c>
      <c r="W201" s="112">
        <f t="shared" si="43"/>
        <v>6046410.02447436</v>
      </c>
      <c r="X201" s="299">
        <f t="shared" si="44"/>
        <v>5822998.52447436</v>
      </c>
      <c r="Y201" s="300">
        <f t="shared" si="52"/>
        <v>9302169.1492307708</v>
      </c>
      <c r="Z201" s="301"/>
    </row>
    <row r="202" spans="1:26">
      <c r="A202" s="72"/>
      <c r="B202" s="290" t="s">
        <v>360</v>
      </c>
      <c r="C202" s="72"/>
      <c r="D202" s="108"/>
      <c r="E202" s="108"/>
      <c r="F202" s="108">
        <f t="shared" si="50"/>
        <v>17275998.307692308</v>
      </c>
      <c r="G202" s="108">
        <f t="shared" si="51"/>
        <v>17275998.307692312</v>
      </c>
      <c r="H202" s="108">
        <f t="shared" si="39"/>
        <v>57285</v>
      </c>
      <c r="I202" s="108">
        <f t="shared" si="45"/>
        <v>-8374824.1584615381</v>
      </c>
      <c r="J202" s="108">
        <f t="shared" si="53"/>
        <v>-8031114.15846154</v>
      </c>
      <c r="K202" s="108">
        <f t="shared" si="42"/>
        <v>8901174.1492307708</v>
      </c>
      <c r="L202" s="108">
        <f t="shared" si="40"/>
        <v>-3115410.9522307697</v>
      </c>
      <c r="M202" s="108">
        <f t="shared" si="46"/>
        <v>-20049.75</v>
      </c>
      <c r="N202" s="108"/>
      <c r="O202" s="108">
        <f t="shared" si="41"/>
        <v>0</v>
      </c>
      <c r="P202" s="108">
        <f t="shared" si="49"/>
        <v>8901174.1492307708</v>
      </c>
      <c r="Q202" s="110"/>
      <c r="R202" s="110"/>
      <c r="S202" s="110"/>
      <c r="T202" s="110"/>
      <c r="U202" s="108">
        <f t="shared" si="47"/>
        <v>-3115410.8747564103</v>
      </c>
      <c r="V202" s="108">
        <f t="shared" si="48"/>
        <v>-3235709.3747564103</v>
      </c>
      <c r="W202" s="112">
        <f t="shared" si="43"/>
        <v>6009174.77447436</v>
      </c>
      <c r="X202" s="299">
        <f t="shared" si="44"/>
        <v>5785763.27447436</v>
      </c>
      <c r="Y202" s="300">
        <f t="shared" si="52"/>
        <v>9244884.1492307708</v>
      </c>
      <c r="Z202" s="301"/>
    </row>
    <row r="203" spans="1:26">
      <c r="A203" s="72"/>
      <c r="B203" s="290" t="s">
        <v>361</v>
      </c>
      <c r="C203" s="72"/>
      <c r="D203" s="108"/>
      <c r="E203" s="108"/>
      <c r="F203" s="108">
        <f t="shared" si="50"/>
        <v>17275998.307692308</v>
      </c>
      <c r="G203" s="108">
        <f t="shared" si="51"/>
        <v>17275998.307692312</v>
      </c>
      <c r="H203" s="108">
        <f t="shared" si="39"/>
        <v>57285</v>
      </c>
      <c r="I203" s="108">
        <f t="shared" si="45"/>
        <v>-8432109.1584615372</v>
      </c>
      <c r="J203" s="108">
        <f t="shared" si="53"/>
        <v>-8088399.15846154</v>
      </c>
      <c r="K203" s="108">
        <f t="shared" si="42"/>
        <v>8843889.1492307708</v>
      </c>
      <c r="L203" s="108">
        <f t="shared" si="40"/>
        <v>-3095361.2022307697</v>
      </c>
      <c r="M203" s="108">
        <f t="shared" si="46"/>
        <v>-20049.75</v>
      </c>
      <c r="N203" s="108"/>
      <c r="O203" s="108">
        <f t="shared" si="41"/>
        <v>0</v>
      </c>
      <c r="P203" s="108">
        <f t="shared" si="49"/>
        <v>8843889.1492307708</v>
      </c>
      <c r="Q203" s="110"/>
      <c r="R203" s="110"/>
      <c r="S203" s="110"/>
      <c r="T203" s="110"/>
      <c r="U203" s="108">
        <f t="shared" si="47"/>
        <v>-3095361.1247564103</v>
      </c>
      <c r="V203" s="108">
        <f t="shared" si="48"/>
        <v>-3215659.6247564103</v>
      </c>
      <c r="W203" s="112">
        <f t="shared" si="43"/>
        <v>5971939.52447436</v>
      </c>
      <c r="X203" s="299">
        <f t="shared" si="44"/>
        <v>5748528.02447436</v>
      </c>
      <c r="Y203" s="300">
        <f t="shared" si="52"/>
        <v>9187599.1492307708</v>
      </c>
      <c r="Z203" s="301"/>
    </row>
    <row r="204" spans="1:26">
      <c r="A204" s="72"/>
      <c r="B204" s="290" t="s">
        <v>362</v>
      </c>
      <c r="C204" s="72"/>
      <c r="D204" s="291"/>
      <c r="E204" s="108"/>
      <c r="F204" s="108">
        <f t="shared" si="50"/>
        <v>17275998.307692308</v>
      </c>
      <c r="G204" s="108">
        <f t="shared" si="51"/>
        <v>17275998.307692312</v>
      </c>
      <c r="H204" s="108">
        <f t="shared" si="39"/>
        <v>57285</v>
      </c>
      <c r="I204" s="108">
        <f t="shared" si="45"/>
        <v>-8489394.1584615372</v>
      </c>
      <c r="J204" s="108">
        <f t="shared" si="53"/>
        <v>-8145684.15846154</v>
      </c>
      <c r="K204" s="108">
        <f t="shared" si="42"/>
        <v>8786604.1492307708</v>
      </c>
      <c r="L204" s="108">
        <f t="shared" si="40"/>
        <v>-3075311.4522307697</v>
      </c>
      <c r="M204" s="108">
        <f t="shared" si="46"/>
        <v>-20049.75</v>
      </c>
      <c r="N204" s="108"/>
      <c r="O204" s="108">
        <f t="shared" si="41"/>
        <v>0</v>
      </c>
      <c r="P204" s="108">
        <f t="shared" si="49"/>
        <v>8786604.1492307708</v>
      </c>
      <c r="Q204" s="110"/>
      <c r="R204" s="110"/>
      <c r="S204" s="110"/>
      <c r="T204" s="110"/>
      <c r="U204" s="108">
        <f t="shared" si="47"/>
        <v>-3075311.3747564103</v>
      </c>
      <c r="V204" s="108">
        <f t="shared" si="48"/>
        <v>-3195609.8747564103</v>
      </c>
      <c r="W204" s="112">
        <f t="shared" si="43"/>
        <v>5934704.27447436</v>
      </c>
      <c r="X204" s="299">
        <f t="shared" si="44"/>
        <v>5711292.77447436</v>
      </c>
      <c r="Y204" s="300">
        <f t="shared" si="52"/>
        <v>9130314.1492307708</v>
      </c>
      <c r="Z204" s="301"/>
    </row>
    <row r="205" spans="1:26">
      <c r="A205" s="72"/>
      <c r="B205" s="290" t="s">
        <v>363</v>
      </c>
      <c r="C205" s="72"/>
      <c r="D205" s="291"/>
      <c r="E205" s="108"/>
      <c r="F205" s="108">
        <f t="shared" si="50"/>
        <v>17275998.307692308</v>
      </c>
      <c r="G205" s="108">
        <f t="shared" si="51"/>
        <v>17275998.307692312</v>
      </c>
      <c r="H205" s="108">
        <f t="shared" si="39"/>
        <v>57285</v>
      </c>
      <c r="I205" s="108">
        <f t="shared" si="45"/>
        <v>-8546679.1584615372</v>
      </c>
      <c r="J205" s="108">
        <f t="shared" si="53"/>
        <v>-8202969.15846154</v>
      </c>
      <c r="K205" s="108">
        <f t="shared" si="42"/>
        <v>8729319.1492307708</v>
      </c>
      <c r="L205" s="108">
        <f t="shared" si="40"/>
        <v>-3055261.7022307697</v>
      </c>
      <c r="M205" s="108">
        <f t="shared" si="46"/>
        <v>-20049.75</v>
      </c>
      <c r="N205" s="108"/>
      <c r="O205" s="108">
        <f t="shared" si="41"/>
        <v>0</v>
      </c>
      <c r="P205" s="108">
        <f t="shared" si="49"/>
        <v>8729319.1492307708</v>
      </c>
      <c r="Q205" s="110"/>
      <c r="R205" s="110"/>
      <c r="S205" s="110"/>
      <c r="T205" s="110"/>
      <c r="U205" s="108">
        <f t="shared" si="47"/>
        <v>-3055261.6247564103</v>
      </c>
      <c r="V205" s="108">
        <f t="shared" si="48"/>
        <v>-3175560.1247564103</v>
      </c>
      <c r="W205" s="112">
        <f t="shared" si="43"/>
        <v>5897469.02447436</v>
      </c>
      <c r="X205" s="299">
        <f t="shared" si="44"/>
        <v>5674057.52447436</v>
      </c>
      <c r="Y205" s="300">
        <f t="shared" si="52"/>
        <v>9073029.1492307708</v>
      </c>
      <c r="Z205" s="301"/>
    </row>
    <row r="206" spans="1:26">
      <c r="A206" s="72"/>
      <c r="B206" s="290" t="s">
        <v>364</v>
      </c>
      <c r="C206" s="72"/>
      <c r="D206" s="291"/>
      <c r="E206" s="108"/>
      <c r="F206" s="108">
        <f t="shared" si="50"/>
        <v>17275998.307692308</v>
      </c>
      <c r="G206" s="108">
        <f t="shared" si="51"/>
        <v>17275998.307692312</v>
      </c>
      <c r="H206" s="108">
        <f t="shared" si="39"/>
        <v>57285</v>
      </c>
      <c r="I206" s="108">
        <f t="shared" si="45"/>
        <v>-8603964.1584615372</v>
      </c>
      <c r="J206" s="108">
        <f t="shared" si="53"/>
        <v>-8260254.15846154</v>
      </c>
      <c r="K206" s="108">
        <f t="shared" si="42"/>
        <v>8672034.1492307708</v>
      </c>
      <c r="L206" s="108">
        <f t="shared" si="40"/>
        <v>-3035211.9522307697</v>
      </c>
      <c r="M206" s="108">
        <f t="shared" si="46"/>
        <v>-20049.75</v>
      </c>
      <c r="N206" s="108"/>
      <c r="O206" s="108">
        <f t="shared" si="41"/>
        <v>0</v>
      </c>
      <c r="P206" s="108">
        <f t="shared" si="49"/>
        <v>8672034.1492307708</v>
      </c>
      <c r="Q206" s="110"/>
      <c r="R206" s="110"/>
      <c r="S206" s="110"/>
      <c r="T206" s="110"/>
      <c r="U206" s="108">
        <f t="shared" si="47"/>
        <v>-3035211.8747564103</v>
      </c>
      <c r="V206" s="108">
        <f t="shared" si="48"/>
        <v>-3155510.3747564103</v>
      </c>
      <c r="W206" s="112">
        <f t="shared" si="43"/>
        <v>5860233.77447436</v>
      </c>
      <c r="X206" s="299">
        <f t="shared" si="44"/>
        <v>5636822.27447436</v>
      </c>
      <c r="Y206" s="300">
        <f t="shared" si="52"/>
        <v>9015744.1492307708</v>
      </c>
      <c r="Z206" s="301"/>
    </row>
    <row r="207" spans="1:26">
      <c r="A207" s="72"/>
      <c r="B207" s="290" t="s">
        <v>365</v>
      </c>
      <c r="C207" s="72"/>
      <c r="D207" s="291"/>
      <c r="E207" s="108"/>
      <c r="F207" s="108">
        <f t="shared" si="50"/>
        <v>17275998.307692308</v>
      </c>
      <c r="G207" s="108">
        <f t="shared" si="51"/>
        <v>17275998.307692312</v>
      </c>
      <c r="H207" s="108">
        <f t="shared" ref="H207:H270" si="54">H206</f>
        <v>57285</v>
      </c>
      <c r="I207" s="108">
        <f t="shared" si="45"/>
        <v>-8661249.1584615372</v>
      </c>
      <c r="J207" s="108">
        <f t="shared" si="53"/>
        <v>-8317539.15846154</v>
      </c>
      <c r="K207" s="108">
        <f t="shared" si="42"/>
        <v>8614749.1492307708</v>
      </c>
      <c r="L207" s="108">
        <f t="shared" si="40"/>
        <v>-3015162.2022307697</v>
      </c>
      <c r="M207" s="108">
        <f t="shared" si="46"/>
        <v>-20049.75</v>
      </c>
      <c r="N207" s="108"/>
      <c r="O207" s="108">
        <f t="shared" si="41"/>
        <v>0</v>
      </c>
      <c r="P207" s="108">
        <f t="shared" si="49"/>
        <v>8614749.1492307708</v>
      </c>
      <c r="Q207" s="110"/>
      <c r="R207" s="110"/>
      <c r="S207" s="110"/>
      <c r="T207" s="110"/>
      <c r="U207" s="108">
        <f t="shared" si="47"/>
        <v>-3015162.1247564103</v>
      </c>
      <c r="V207" s="108">
        <f t="shared" si="48"/>
        <v>-3135460.6247564103</v>
      </c>
      <c r="W207" s="112">
        <f t="shared" si="43"/>
        <v>5822998.52447436</v>
      </c>
      <c r="X207" s="299">
        <f t="shared" si="44"/>
        <v>5599587.02447436</v>
      </c>
      <c r="Y207" s="300">
        <f t="shared" si="52"/>
        <v>8958459.1492307708</v>
      </c>
      <c r="Z207" s="301"/>
    </row>
    <row r="208" spans="1:26">
      <c r="A208" s="72"/>
      <c r="B208" s="290" t="s">
        <v>366</v>
      </c>
      <c r="C208" s="72"/>
      <c r="D208" s="291"/>
      <c r="E208" s="108"/>
      <c r="F208" s="108">
        <f t="shared" si="50"/>
        <v>17275998.307692308</v>
      </c>
      <c r="G208" s="108">
        <f t="shared" si="51"/>
        <v>17275998.307692312</v>
      </c>
      <c r="H208" s="108">
        <f t="shared" si="54"/>
        <v>57285</v>
      </c>
      <c r="I208" s="108">
        <f t="shared" si="45"/>
        <v>-8718534.1584615372</v>
      </c>
      <c r="J208" s="108">
        <f t="shared" si="53"/>
        <v>-8374824.15846154</v>
      </c>
      <c r="K208" s="108">
        <f t="shared" si="42"/>
        <v>8557464.1492307708</v>
      </c>
      <c r="L208" s="108">
        <f t="shared" si="40"/>
        <v>-2995112.4522307697</v>
      </c>
      <c r="M208" s="108">
        <f t="shared" si="46"/>
        <v>-20049.75</v>
      </c>
      <c r="N208" s="108"/>
      <c r="O208" s="108">
        <f t="shared" si="41"/>
        <v>0</v>
      </c>
      <c r="P208" s="108">
        <f t="shared" si="49"/>
        <v>8557464.1492307708</v>
      </c>
      <c r="Q208" s="110"/>
      <c r="R208" s="110"/>
      <c r="S208" s="110"/>
      <c r="T208" s="110"/>
      <c r="U208" s="108">
        <f t="shared" si="47"/>
        <v>-2995112.3747564103</v>
      </c>
      <c r="V208" s="108">
        <f t="shared" si="48"/>
        <v>-3115410.8747564103</v>
      </c>
      <c r="W208" s="112">
        <f t="shared" si="43"/>
        <v>5785763.27447436</v>
      </c>
      <c r="X208" s="299">
        <f t="shared" si="44"/>
        <v>5562351.77447436</v>
      </c>
      <c r="Y208" s="300">
        <f t="shared" si="52"/>
        <v>8901174.1492307708</v>
      </c>
      <c r="Z208" s="301"/>
    </row>
    <row r="209" spans="1:26">
      <c r="A209" s="72"/>
      <c r="B209" s="290" t="s">
        <v>367</v>
      </c>
      <c r="C209" s="72"/>
      <c r="D209" s="291"/>
      <c r="E209" s="108"/>
      <c r="F209" s="108">
        <f t="shared" si="50"/>
        <v>17275998.307692308</v>
      </c>
      <c r="G209" s="108">
        <f t="shared" si="51"/>
        <v>17275998.307692312</v>
      </c>
      <c r="H209" s="108">
        <f t="shared" si="54"/>
        <v>57285</v>
      </c>
      <c r="I209" s="108">
        <f t="shared" si="45"/>
        <v>-8775819.1584615372</v>
      </c>
      <c r="J209" s="108">
        <f t="shared" si="53"/>
        <v>-8432109.1584615391</v>
      </c>
      <c r="K209" s="108">
        <f t="shared" si="42"/>
        <v>8500179.1492307708</v>
      </c>
      <c r="L209" s="108">
        <f t="shared" si="40"/>
        <v>-2975062.7022307697</v>
      </c>
      <c r="M209" s="108">
        <f t="shared" si="46"/>
        <v>-20049.75</v>
      </c>
      <c r="N209" s="108"/>
      <c r="O209" s="108">
        <f t="shared" si="41"/>
        <v>0</v>
      </c>
      <c r="P209" s="108">
        <f t="shared" si="49"/>
        <v>8500179.1492307708</v>
      </c>
      <c r="Q209" s="110"/>
      <c r="R209" s="110"/>
      <c r="S209" s="110"/>
      <c r="T209" s="110"/>
      <c r="U209" s="108">
        <f t="shared" si="47"/>
        <v>-2975062.6247564103</v>
      </c>
      <c r="V209" s="108">
        <f t="shared" si="48"/>
        <v>-3095361.1247564103</v>
      </c>
      <c r="W209" s="112">
        <f t="shared" si="43"/>
        <v>5748528.0244743619</v>
      </c>
      <c r="X209" s="299">
        <f t="shared" si="44"/>
        <v>5525116.52447436</v>
      </c>
      <c r="Y209" s="300">
        <f t="shared" si="52"/>
        <v>8843889.1492307726</v>
      </c>
      <c r="Z209" s="301"/>
    </row>
    <row r="210" spans="1:26">
      <c r="A210" s="72"/>
      <c r="B210" s="290" t="s">
        <v>368</v>
      </c>
      <c r="C210" s="72"/>
      <c r="D210" s="291"/>
      <c r="E210" s="108"/>
      <c r="F210" s="108">
        <f t="shared" si="50"/>
        <v>17275998.307692308</v>
      </c>
      <c r="G210" s="108">
        <f t="shared" si="51"/>
        <v>17275998.307692312</v>
      </c>
      <c r="H210" s="108">
        <f t="shared" si="54"/>
        <v>57285</v>
      </c>
      <c r="I210" s="108">
        <f t="shared" si="45"/>
        <v>-8833104.1584615372</v>
      </c>
      <c r="J210" s="108">
        <f t="shared" si="53"/>
        <v>-8489394.1584615391</v>
      </c>
      <c r="K210" s="108">
        <f t="shared" si="42"/>
        <v>8442894.1492307708</v>
      </c>
      <c r="L210" s="108">
        <f t="shared" ref="L210:L273" si="55">-K210*35%</f>
        <v>-2955012.9522307697</v>
      </c>
      <c r="M210" s="108">
        <f t="shared" si="46"/>
        <v>-20049.75</v>
      </c>
      <c r="N210" s="108"/>
      <c r="O210" s="108">
        <f t="shared" si="41"/>
        <v>0</v>
      </c>
      <c r="P210" s="108">
        <f t="shared" si="49"/>
        <v>8442894.1492307708</v>
      </c>
      <c r="Q210" s="110"/>
      <c r="R210" s="110"/>
      <c r="S210" s="110"/>
      <c r="T210" s="110"/>
      <c r="U210" s="108">
        <f t="shared" si="47"/>
        <v>-2955012.8747564103</v>
      </c>
      <c r="V210" s="108">
        <f t="shared" si="48"/>
        <v>-3075311.3747564103</v>
      </c>
      <c r="W210" s="112">
        <f t="shared" si="43"/>
        <v>5711292.7744743619</v>
      </c>
      <c r="X210" s="299">
        <f t="shared" si="44"/>
        <v>5487881.27447436</v>
      </c>
      <c r="Y210" s="300">
        <f t="shared" si="52"/>
        <v>8786604.1492307726</v>
      </c>
      <c r="Z210" s="301"/>
    </row>
    <row r="211" spans="1:26">
      <c r="A211" s="72"/>
      <c r="B211" s="290" t="s">
        <v>369</v>
      </c>
      <c r="C211" s="72"/>
      <c r="D211" s="291"/>
      <c r="E211" s="108"/>
      <c r="F211" s="108">
        <f t="shared" si="50"/>
        <v>17275998.307692308</v>
      </c>
      <c r="G211" s="108">
        <f t="shared" si="51"/>
        <v>17275998.307692312</v>
      </c>
      <c r="H211" s="108">
        <f t="shared" si="54"/>
        <v>57285</v>
      </c>
      <c r="I211" s="108">
        <f t="shared" si="45"/>
        <v>-8890389.1584615372</v>
      </c>
      <c r="J211" s="108">
        <f t="shared" si="53"/>
        <v>-8546679.1584615391</v>
      </c>
      <c r="K211" s="108">
        <f t="shared" si="42"/>
        <v>8385609.1492307708</v>
      </c>
      <c r="L211" s="108">
        <f t="shared" si="55"/>
        <v>-2934963.2022307697</v>
      </c>
      <c r="M211" s="108">
        <f t="shared" si="46"/>
        <v>-20049.75</v>
      </c>
      <c r="N211" s="108"/>
      <c r="O211" s="108">
        <f t="shared" si="41"/>
        <v>0</v>
      </c>
      <c r="P211" s="108">
        <f t="shared" si="49"/>
        <v>8385609.1492307708</v>
      </c>
      <c r="Q211" s="110"/>
      <c r="R211" s="110"/>
      <c r="S211" s="110"/>
      <c r="T211" s="110"/>
      <c r="U211" s="108">
        <f t="shared" si="47"/>
        <v>-2934963.1247564103</v>
      </c>
      <c r="V211" s="108">
        <f t="shared" si="48"/>
        <v>-3055261.6247564103</v>
      </c>
      <c r="W211" s="112">
        <f t="shared" si="43"/>
        <v>5674057.5244743619</v>
      </c>
      <c r="X211" s="299">
        <f t="shared" si="44"/>
        <v>5450646.02447436</v>
      </c>
      <c r="Y211" s="300">
        <f t="shared" si="52"/>
        <v>8729319.1492307726</v>
      </c>
      <c r="Z211" s="301"/>
    </row>
    <row r="212" spans="1:26">
      <c r="A212" s="72"/>
      <c r="B212" s="290" t="s">
        <v>370</v>
      </c>
      <c r="C212" s="72"/>
      <c r="D212" s="291"/>
      <c r="E212" s="108"/>
      <c r="F212" s="108">
        <f t="shared" si="50"/>
        <v>17275998.307692308</v>
      </c>
      <c r="G212" s="108">
        <f t="shared" si="51"/>
        <v>17275998.307692312</v>
      </c>
      <c r="H212" s="108">
        <f t="shared" si="54"/>
        <v>57285</v>
      </c>
      <c r="I212" s="108">
        <f t="shared" si="45"/>
        <v>-8947674.1584615372</v>
      </c>
      <c r="J212" s="108">
        <f t="shared" si="53"/>
        <v>-8603964.1584615391</v>
      </c>
      <c r="K212" s="108">
        <f t="shared" si="42"/>
        <v>8328324.1492307708</v>
      </c>
      <c r="L212" s="108">
        <f t="shared" si="55"/>
        <v>-2914913.4522307697</v>
      </c>
      <c r="M212" s="108">
        <f t="shared" si="46"/>
        <v>-20049.75</v>
      </c>
      <c r="N212" s="108"/>
      <c r="O212" s="108">
        <f t="shared" si="41"/>
        <v>0</v>
      </c>
      <c r="P212" s="108">
        <f t="shared" si="49"/>
        <v>8328324.1492307708</v>
      </c>
      <c r="Q212" s="110"/>
      <c r="R212" s="110"/>
      <c r="S212" s="110"/>
      <c r="T212" s="110"/>
      <c r="U212" s="108">
        <f t="shared" si="47"/>
        <v>-2914913.3747564103</v>
      </c>
      <c r="V212" s="108">
        <f t="shared" si="48"/>
        <v>-3035211.8747564103</v>
      </c>
      <c r="W212" s="112">
        <f t="shared" si="43"/>
        <v>5636822.2744743619</v>
      </c>
      <c r="X212" s="299">
        <f t="shared" si="44"/>
        <v>5413410.77447436</v>
      </c>
      <c r="Y212" s="300">
        <f t="shared" si="52"/>
        <v>8672034.1492307726</v>
      </c>
      <c r="Z212" s="301"/>
    </row>
    <row r="213" spans="1:26">
      <c r="A213" s="72"/>
      <c r="B213" s="290" t="s">
        <v>371</v>
      </c>
      <c r="C213" s="72"/>
      <c r="D213" s="291"/>
      <c r="E213" s="108"/>
      <c r="F213" s="108">
        <f t="shared" si="50"/>
        <v>17275998.307692308</v>
      </c>
      <c r="G213" s="108">
        <f t="shared" si="51"/>
        <v>17275998.307692312</v>
      </c>
      <c r="H213" s="108">
        <f t="shared" si="54"/>
        <v>57285</v>
      </c>
      <c r="I213" s="108">
        <f t="shared" si="45"/>
        <v>-9004959.1584615372</v>
      </c>
      <c r="J213" s="108">
        <f t="shared" si="53"/>
        <v>-8661249.1584615391</v>
      </c>
      <c r="K213" s="108">
        <f t="shared" si="42"/>
        <v>8271039.1492307708</v>
      </c>
      <c r="L213" s="108">
        <f t="shared" si="55"/>
        <v>-2894863.7022307697</v>
      </c>
      <c r="M213" s="108">
        <f t="shared" si="46"/>
        <v>-20049.75</v>
      </c>
      <c r="N213" s="108"/>
      <c r="O213" s="108">
        <f t="shared" si="41"/>
        <v>0</v>
      </c>
      <c r="P213" s="108">
        <f t="shared" si="49"/>
        <v>8271039.1492307708</v>
      </c>
      <c r="Q213" s="110"/>
      <c r="R213" s="110"/>
      <c r="S213" s="110"/>
      <c r="T213" s="110"/>
      <c r="U213" s="108">
        <f t="shared" si="47"/>
        <v>-2894863.6247564103</v>
      </c>
      <c r="V213" s="108">
        <f t="shared" si="48"/>
        <v>-3015162.1247564103</v>
      </c>
      <c r="W213" s="112">
        <f t="shared" si="43"/>
        <v>5599587.0244743619</v>
      </c>
      <c r="X213" s="299">
        <f t="shared" si="44"/>
        <v>5376175.52447436</v>
      </c>
      <c r="Y213" s="300">
        <f t="shared" si="52"/>
        <v>8614749.1492307726</v>
      </c>
      <c r="Z213" s="301"/>
    </row>
    <row r="214" spans="1:26">
      <c r="A214" s="72"/>
      <c r="B214" s="290" t="s">
        <v>372</v>
      </c>
      <c r="C214" s="72"/>
      <c r="D214" s="291"/>
      <c r="E214" s="108"/>
      <c r="F214" s="108">
        <f t="shared" si="50"/>
        <v>17275998.307692308</v>
      </c>
      <c r="G214" s="108">
        <f t="shared" si="51"/>
        <v>17275998.307692312</v>
      </c>
      <c r="H214" s="108">
        <f t="shared" si="54"/>
        <v>57285</v>
      </c>
      <c r="I214" s="108">
        <f t="shared" si="45"/>
        <v>-9062244.1584615372</v>
      </c>
      <c r="J214" s="108">
        <f t="shared" si="53"/>
        <v>-8718534.1584615391</v>
      </c>
      <c r="K214" s="108">
        <f t="shared" si="42"/>
        <v>8213754.1492307708</v>
      </c>
      <c r="L214" s="108">
        <f t="shared" si="55"/>
        <v>-2874813.9522307697</v>
      </c>
      <c r="M214" s="108">
        <f t="shared" si="46"/>
        <v>-20049.75</v>
      </c>
      <c r="N214" s="108"/>
      <c r="O214" s="108">
        <f t="shared" si="41"/>
        <v>0</v>
      </c>
      <c r="P214" s="108">
        <f t="shared" si="49"/>
        <v>8213754.1492307708</v>
      </c>
      <c r="Q214" s="110"/>
      <c r="R214" s="110"/>
      <c r="S214" s="110"/>
      <c r="T214" s="110"/>
      <c r="U214" s="108">
        <f t="shared" si="47"/>
        <v>-2874813.8747564103</v>
      </c>
      <c r="V214" s="108">
        <f t="shared" si="48"/>
        <v>-2995112.3747564103</v>
      </c>
      <c r="W214" s="112">
        <f t="shared" si="43"/>
        <v>5562351.7744743619</v>
      </c>
      <c r="X214" s="299">
        <f t="shared" si="44"/>
        <v>5338940.27447436</v>
      </c>
      <c r="Y214" s="300">
        <f t="shared" si="52"/>
        <v>8557464.1492307726</v>
      </c>
      <c r="Z214" s="301"/>
    </row>
    <row r="215" spans="1:26">
      <c r="A215" s="72"/>
      <c r="B215" s="290" t="s">
        <v>373</v>
      </c>
      <c r="C215" s="72"/>
      <c r="D215" s="291"/>
      <c r="E215" s="108"/>
      <c r="F215" s="108">
        <f t="shared" si="50"/>
        <v>17275998.307692308</v>
      </c>
      <c r="G215" s="108">
        <f t="shared" si="51"/>
        <v>17275998.307692312</v>
      </c>
      <c r="H215" s="108">
        <f t="shared" si="54"/>
        <v>57285</v>
      </c>
      <c r="I215" s="108">
        <f t="shared" si="45"/>
        <v>-9119529.1584615372</v>
      </c>
      <c r="J215" s="108">
        <f t="shared" si="53"/>
        <v>-8775819.1584615391</v>
      </c>
      <c r="K215" s="108">
        <f t="shared" si="42"/>
        <v>8156469.1492307708</v>
      </c>
      <c r="L215" s="108">
        <f t="shared" si="55"/>
        <v>-2854764.2022307697</v>
      </c>
      <c r="M215" s="108">
        <f t="shared" si="46"/>
        <v>-20049.75</v>
      </c>
      <c r="N215" s="108"/>
      <c r="O215" s="108">
        <f t="shared" si="41"/>
        <v>0</v>
      </c>
      <c r="P215" s="108">
        <f t="shared" si="49"/>
        <v>8156469.1492307708</v>
      </c>
      <c r="Q215" s="110"/>
      <c r="R215" s="110"/>
      <c r="S215" s="110"/>
      <c r="T215" s="110"/>
      <c r="U215" s="108">
        <f t="shared" si="47"/>
        <v>-2854764.1247564103</v>
      </c>
      <c r="V215" s="108">
        <f t="shared" si="48"/>
        <v>-2975062.6247564103</v>
      </c>
      <c r="W215" s="112">
        <f t="shared" si="43"/>
        <v>5525116.5244743619</v>
      </c>
      <c r="X215" s="299">
        <f t="shared" si="44"/>
        <v>5301705.02447436</v>
      </c>
      <c r="Y215" s="300">
        <f t="shared" si="52"/>
        <v>8500179.1492307726</v>
      </c>
      <c r="Z215" s="301"/>
    </row>
    <row r="216" spans="1:26">
      <c r="A216" s="72"/>
      <c r="B216" s="290" t="s">
        <v>374</v>
      </c>
      <c r="C216" s="72"/>
      <c r="D216" s="291"/>
      <c r="E216" s="108"/>
      <c r="F216" s="108">
        <f t="shared" si="50"/>
        <v>17275998.307692308</v>
      </c>
      <c r="G216" s="108">
        <f t="shared" si="51"/>
        <v>17275998.307692312</v>
      </c>
      <c r="H216" s="108">
        <f t="shared" si="54"/>
        <v>57285</v>
      </c>
      <c r="I216" s="108">
        <f t="shared" si="45"/>
        <v>-9176814.1584615372</v>
      </c>
      <c r="J216" s="108">
        <f t="shared" si="53"/>
        <v>-8833104.1584615391</v>
      </c>
      <c r="K216" s="108">
        <f t="shared" si="42"/>
        <v>8099184.1492307708</v>
      </c>
      <c r="L216" s="108">
        <f t="shared" si="55"/>
        <v>-2834714.4522307697</v>
      </c>
      <c r="M216" s="108">
        <f t="shared" si="46"/>
        <v>-20049.75</v>
      </c>
      <c r="N216" s="108"/>
      <c r="O216" s="108">
        <f t="shared" ref="O216:O279" si="56">(N204+N216+SUM(N205:N215)*2)/24</f>
        <v>0</v>
      </c>
      <c r="P216" s="108">
        <f t="shared" si="49"/>
        <v>8099184.1492307708</v>
      </c>
      <c r="Q216" s="110"/>
      <c r="R216" s="110"/>
      <c r="S216" s="110"/>
      <c r="T216" s="110"/>
      <c r="U216" s="108">
        <f t="shared" si="47"/>
        <v>-2834714.3747564103</v>
      </c>
      <c r="V216" s="108">
        <f t="shared" si="48"/>
        <v>-2955012.8747564103</v>
      </c>
      <c r="W216" s="112">
        <f t="shared" si="43"/>
        <v>5487881.2744743619</v>
      </c>
      <c r="X216" s="299">
        <f t="shared" si="44"/>
        <v>5264469.77447436</v>
      </c>
      <c r="Y216" s="300">
        <f t="shared" si="52"/>
        <v>8442894.1492307726</v>
      </c>
      <c r="Z216" s="301"/>
    </row>
    <row r="217" spans="1:26">
      <c r="A217" s="72"/>
      <c r="B217" s="290" t="s">
        <v>375</v>
      </c>
      <c r="C217" s="72"/>
      <c r="D217" s="291"/>
      <c r="E217" s="108"/>
      <c r="F217" s="108">
        <f t="shared" si="50"/>
        <v>17275998.307692308</v>
      </c>
      <c r="G217" s="108">
        <f t="shared" si="51"/>
        <v>17275998.307692312</v>
      </c>
      <c r="H217" s="108">
        <f t="shared" si="54"/>
        <v>57285</v>
      </c>
      <c r="I217" s="108">
        <f t="shared" si="45"/>
        <v>-9234099.1584615372</v>
      </c>
      <c r="J217" s="108">
        <f t="shared" si="53"/>
        <v>-8890389.1584615391</v>
      </c>
      <c r="K217" s="108">
        <f t="shared" si="42"/>
        <v>8041899.1492307708</v>
      </c>
      <c r="L217" s="108">
        <f t="shared" si="55"/>
        <v>-2814664.7022307697</v>
      </c>
      <c r="M217" s="108">
        <f t="shared" si="46"/>
        <v>-20049.75</v>
      </c>
      <c r="N217" s="108"/>
      <c r="O217" s="108">
        <f t="shared" si="56"/>
        <v>0</v>
      </c>
      <c r="P217" s="108">
        <f t="shared" si="49"/>
        <v>8041899.1492307708</v>
      </c>
      <c r="Q217" s="110"/>
      <c r="R217" s="110"/>
      <c r="S217" s="110"/>
      <c r="T217" s="110"/>
      <c r="U217" s="108">
        <f t="shared" si="47"/>
        <v>-2814664.6247564103</v>
      </c>
      <c r="V217" s="108">
        <f t="shared" si="48"/>
        <v>-2934963.1247564103</v>
      </c>
      <c r="W217" s="112">
        <f t="shared" si="43"/>
        <v>5450646.0244743619</v>
      </c>
      <c r="X217" s="299">
        <f t="shared" si="44"/>
        <v>5227234.52447436</v>
      </c>
      <c r="Y217" s="300">
        <f t="shared" si="52"/>
        <v>8385609.1492307726</v>
      </c>
      <c r="Z217" s="301"/>
    </row>
    <row r="218" spans="1:26">
      <c r="A218" s="72"/>
      <c r="B218" s="290" t="s">
        <v>376</v>
      </c>
      <c r="C218" s="72"/>
      <c r="D218" s="291"/>
      <c r="E218" s="108"/>
      <c r="F218" s="108">
        <f t="shared" si="50"/>
        <v>17275998.307692308</v>
      </c>
      <c r="G218" s="108">
        <f t="shared" si="51"/>
        <v>17275998.307692312</v>
      </c>
      <c r="H218" s="108">
        <f t="shared" si="54"/>
        <v>57285</v>
      </c>
      <c r="I218" s="108">
        <f t="shared" si="45"/>
        <v>-9291384.1584615372</v>
      </c>
      <c r="J218" s="108">
        <f t="shared" si="53"/>
        <v>-8947674.1584615391</v>
      </c>
      <c r="K218" s="108">
        <f t="shared" si="42"/>
        <v>7984614.1492307708</v>
      </c>
      <c r="L218" s="108">
        <f t="shared" si="55"/>
        <v>-2794614.9522307697</v>
      </c>
      <c r="M218" s="108">
        <f t="shared" si="46"/>
        <v>-20049.75</v>
      </c>
      <c r="N218" s="108"/>
      <c r="O218" s="108">
        <f t="shared" si="56"/>
        <v>0</v>
      </c>
      <c r="P218" s="108">
        <f t="shared" si="49"/>
        <v>7984614.1492307708</v>
      </c>
      <c r="Q218" s="110"/>
      <c r="R218" s="110"/>
      <c r="S218" s="110"/>
      <c r="T218" s="110"/>
      <c r="U218" s="108">
        <f t="shared" si="47"/>
        <v>-2794614.8747564103</v>
      </c>
      <c r="V218" s="108">
        <f t="shared" si="48"/>
        <v>-2914913.3747564103</v>
      </c>
      <c r="W218" s="112">
        <f t="shared" si="43"/>
        <v>5413410.7744743619</v>
      </c>
      <c r="X218" s="299">
        <f t="shared" si="44"/>
        <v>5189999.27447436</v>
      </c>
      <c r="Y218" s="300">
        <f t="shared" si="52"/>
        <v>8328324.1492307726</v>
      </c>
      <c r="Z218" s="301"/>
    </row>
    <row r="219" spans="1:26">
      <c r="A219" s="72"/>
      <c r="B219" s="290" t="s">
        <v>377</v>
      </c>
      <c r="C219" s="72"/>
      <c r="D219" s="291"/>
      <c r="E219" s="108"/>
      <c r="F219" s="108">
        <f t="shared" si="50"/>
        <v>17275998.307692308</v>
      </c>
      <c r="G219" s="108">
        <f t="shared" si="51"/>
        <v>17275998.307692312</v>
      </c>
      <c r="H219" s="108">
        <f t="shared" si="54"/>
        <v>57285</v>
      </c>
      <c r="I219" s="108">
        <f t="shared" si="45"/>
        <v>-9348669.1584615372</v>
      </c>
      <c r="J219" s="108">
        <f t="shared" si="53"/>
        <v>-9004959.1584615391</v>
      </c>
      <c r="K219" s="108">
        <f t="shared" si="42"/>
        <v>7927329.1492307708</v>
      </c>
      <c r="L219" s="108">
        <f t="shared" si="55"/>
        <v>-2774565.2022307697</v>
      </c>
      <c r="M219" s="108">
        <f t="shared" si="46"/>
        <v>-20049.75</v>
      </c>
      <c r="N219" s="108"/>
      <c r="O219" s="108">
        <f t="shared" si="56"/>
        <v>0</v>
      </c>
      <c r="P219" s="108">
        <f t="shared" si="49"/>
        <v>7927329.1492307708</v>
      </c>
      <c r="Q219" s="110"/>
      <c r="R219" s="110"/>
      <c r="S219" s="110"/>
      <c r="T219" s="110"/>
      <c r="U219" s="108">
        <f t="shared" si="47"/>
        <v>-2774565.1247564103</v>
      </c>
      <c r="V219" s="108">
        <f t="shared" si="48"/>
        <v>-2894863.6247564103</v>
      </c>
      <c r="W219" s="112">
        <f t="shared" si="43"/>
        <v>5376175.5244743619</v>
      </c>
      <c r="X219" s="299">
        <f t="shared" si="44"/>
        <v>5152764.02447436</v>
      </c>
      <c r="Y219" s="300">
        <f t="shared" si="52"/>
        <v>8271039.1492307726</v>
      </c>
      <c r="Z219" s="301"/>
    </row>
    <row r="220" spans="1:26">
      <c r="A220" s="72"/>
      <c r="B220" s="290" t="s">
        <v>378</v>
      </c>
      <c r="C220" s="72"/>
      <c r="D220" s="291"/>
      <c r="E220" s="108"/>
      <c r="F220" s="108">
        <f t="shared" si="50"/>
        <v>17275998.307692308</v>
      </c>
      <c r="G220" s="108">
        <f t="shared" si="51"/>
        <v>17275998.307692312</v>
      </c>
      <c r="H220" s="108">
        <f t="shared" si="54"/>
        <v>57285</v>
      </c>
      <c r="I220" s="108">
        <f t="shared" si="45"/>
        <v>-9405954.1584615372</v>
      </c>
      <c r="J220" s="108">
        <f t="shared" si="53"/>
        <v>-9062244.1584615391</v>
      </c>
      <c r="K220" s="108">
        <f t="shared" si="42"/>
        <v>7870044.1492307708</v>
      </c>
      <c r="L220" s="108">
        <f t="shared" si="55"/>
        <v>-2754515.4522307697</v>
      </c>
      <c r="M220" s="108">
        <f t="shared" si="46"/>
        <v>-20049.75</v>
      </c>
      <c r="N220" s="108"/>
      <c r="O220" s="108">
        <f t="shared" si="56"/>
        <v>0</v>
      </c>
      <c r="P220" s="108">
        <f t="shared" si="49"/>
        <v>7870044.1492307708</v>
      </c>
      <c r="Q220" s="110"/>
      <c r="R220" s="110"/>
      <c r="S220" s="110"/>
      <c r="T220" s="110"/>
      <c r="U220" s="108">
        <f t="shared" si="47"/>
        <v>-2754515.3747564103</v>
      </c>
      <c r="V220" s="108">
        <f t="shared" si="48"/>
        <v>-2874813.8747564103</v>
      </c>
      <c r="W220" s="112">
        <f t="shared" si="43"/>
        <v>5338940.2744743619</v>
      </c>
      <c r="X220" s="299">
        <f t="shared" si="44"/>
        <v>5115528.77447436</v>
      </c>
      <c r="Y220" s="300">
        <f t="shared" si="52"/>
        <v>8213754.1492307726</v>
      </c>
      <c r="Z220" s="301"/>
    </row>
    <row r="221" spans="1:26">
      <c r="A221" s="72"/>
      <c r="B221" s="290" t="s">
        <v>379</v>
      </c>
      <c r="C221" s="72"/>
      <c r="D221" s="291"/>
      <c r="E221" s="108"/>
      <c r="F221" s="108">
        <f t="shared" si="50"/>
        <v>17275998.307692308</v>
      </c>
      <c r="G221" s="108">
        <f t="shared" si="51"/>
        <v>17275998.307692312</v>
      </c>
      <c r="H221" s="108">
        <f t="shared" si="54"/>
        <v>57285</v>
      </c>
      <c r="I221" s="108">
        <f t="shared" si="45"/>
        <v>-9463239.1584615372</v>
      </c>
      <c r="J221" s="108">
        <f t="shared" si="53"/>
        <v>-9119529.1584615391</v>
      </c>
      <c r="K221" s="108">
        <f t="shared" si="42"/>
        <v>7812759.1492307708</v>
      </c>
      <c r="L221" s="108">
        <f t="shared" si="55"/>
        <v>-2734465.7022307697</v>
      </c>
      <c r="M221" s="108">
        <f t="shared" si="46"/>
        <v>-20049.75</v>
      </c>
      <c r="N221" s="108"/>
      <c r="O221" s="108">
        <f t="shared" si="56"/>
        <v>0</v>
      </c>
      <c r="P221" s="108">
        <f t="shared" si="49"/>
        <v>7812759.1492307708</v>
      </c>
      <c r="Q221" s="110"/>
      <c r="R221" s="110"/>
      <c r="S221" s="110"/>
      <c r="T221" s="110"/>
      <c r="U221" s="108">
        <f t="shared" si="47"/>
        <v>-2734465.6247564103</v>
      </c>
      <c r="V221" s="108">
        <f t="shared" si="48"/>
        <v>-2854764.1247564103</v>
      </c>
      <c r="W221" s="112">
        <f t="shared" si="43"/>
        <v>5301705.0244743619</v>
      </c>
      <c r="X221" s="299">
        <f t="shared" si="44"/>
        <v>5078293.52447436</v>
      </c>
      <c r="Y221" s="300">
        <f t="shared" si="52"/>
        <v>8156469.1492307726</v>
      </c>
      <c r="Z221" s="301"/>
    </row>
    <row r="222" spans="1:26">
      <c r="A222" s="72"/>
      <c r="B222" s="290" t="s">
        <v>380</v>
      </c>
      <c r="C222" s="72"/>
      <c r="D222" s="291"/>
      <c r="E222" s="108"/>
      <c r="F222" s="108">
        <f t="shared" si="50"/>
        <v>17275998.307692308</v>
      </c>
      <c r="G222" s="108">
        <f t="shared" si="51"/>
        <v>17275998.307692312</v>
      </c>
      <c r="H222" s="108">
        <f t="shared" si="54"/>
        <v>57285</v>
      </c>
      <c r="I222" s="108">
        <f t="shared" si="45"/>
        <v>-9520524.1584615372</v>
      </c>
      <c r="J222" s="108">
        <f t="shared" si="53"/>
        <v>-9176814.1584615391</v>
      </c>
      <c r="K222" s="108">
        <f t="shared" si="42"/>
        <v>7755474.1492307708</v>
      </c>
      <c r="L222" s="108">
        <f t="shared" si="55"/>
        <v>-2714415.9522307697</v>
      </c>
      <c r="M222" s="108">
        <f t="shared" si="46"/>
        <v>-20049.75</v>
      </c>
      <c r="N222" s="108"/>
      <c r="O222" s="108">
        <f t="shared" si="56"/>
        <v>0</v>
      </c>
      <c r="P222" s="108">
        <f t="shared" si="49"/>
        <v>7755474.1492307708</v>
      </c>
      <c r="Q222" s="110"/>
      <c r="R222" s="110"/>
      <c r="S222" s="110"/>
      <c r="T222" s="110"/>
      <c r="U222" s="108">
        <f t="shared" si="47"/>
        <v>-2714415.8747564103</v>
      </c>
      <c r="V222" s="108">
        <f t="shared" si="48"/>
        <v>-2834714.3747564103</v>
      </c>
      <c r="W222" s="112">
        <f t="shared" si="43"/>
        <v>5264469.7744743619</v>
      </c>
      <c r="X222" s="299">
        <f t="shared" si="44"/>
        <v>5041058.27447436</v>
      </c>
      <c r="Y222" s="300">
        <f t="shared" si="52"/>
        <v>8099184.1492307726</v>
      </c>
      <c r="Z222" s="301"/>
    </row>
    <row r="223" spans="1:26">
      <c r="A223" s="72"/>
      <c r="B223" s="290" t="s">
        <v>381</v>
      </c>
      <c r="C223" s="72"/>
      <c r="D223" s="291"/>
      <c r="E223" s="108"/>
      <c r="F223" s="108">
        <f t="shared" si="50"/>
        <v>17275998.307692308</v>
      </c>
      <c r="G223" s="108">
        <f t="shared" si="51"/>
        <v>17275998.307692312</v>
      </c>
      <c r="H223" s="108">
        <f t="shared" si="54"/>
        <v>57285</v>
      </c>
      <c r="I223" s="108">
        <f t="shared" si="45"/>
        <v>-9577809.1584615372</v>
      </c>
      <c r="J223" s="108">
        <f t="shared" si="53"/>
        <v>-9234099.1584615391</v>
      </c>
      <c r="K223" s="108">
        <f t="shared" si="42"/>
        <v>7698189.1492307708</v>
      </c>
      <c r="L223" s="108">
        <f t="shared" si="55"/>
        <v>-2694366.2022307697</v>
      </c>
      <c r="M223" s="108">
        <f t="shared" si="46"/>
        <v>-20049.75</v>
      </c>
      <c r="N223" s="108"/>
      <c r="O223" s="108">
        <f t="shared" si="56"/>
        <v>0</v>
      </c>
      <c r="P223" s="108">
        <f t="shared" si="49"/>
        <v>7698189.1492307708</v>
      </c>
      <c r="Q223" s="110"/>
      <c r="R223" s="110"/>
      <c r="S223" s="110"/>
      <c r="T223" s="110"/>
      <c r="U223" s="108">
        <f t="shared" si="47"/>
        <v>-2694366.1247564103</v>
      </c>
      <c r="V223" s="108">
        <f t="shared" si="48"/>
        <v>-2814664.6247564103</v>
      </c>
      <c r="W223" s="112">
        <f t="shared" si="43"/>
        <v>5227234.5244743619</v>
      </c>
      <c r="X223" s="299">
        <f t="shared" si="44"/>
        <v>5003823.02447436</v>
      </c>
      <c r="Y223" s="300">
        <f t="shared" si="52"/>
        <v>8041899.1492307726</v>
      </c>
      <c r="Z223" s="301"/>
    </row>
    <row r="224" spans="1:26">
      <c r="A224" s="72"/>
      <c r="B224" s="290" t="s">
        <v>382</v>
      </c>
      <c r="C224" s="72"/>
      <c r="D224" s="291"/>
      <c r="E224" s="108"/>
      <c r="F224" s="108">
        <f t="shared" si="50"/>
        <v>17275998.307692308</v>
      </c>
      <c r="G224" s="108">
        <f t="shared" si="51"/>
        <v>17275998.307692312</v>
      </c>
      <c r="H224" s="108">
        <f t="shared" si="54"/>
        <v>57285</v>
      </c>
      <c r="I224" s="108">
        <f t="shared" si="45"/>
        <v>-9635094.1584615372</v>
      </c>
      <c r="J224" s="108">
        <f t="shared" si="53"/>
        <v>-9291384.1584615391</v>
      </c>
      <c r="K224" s="108">
        <f t="shared" si="42"/>
        <v>7640904.1492307708</v>
      </c>
      <c r="L224" s="108">
        <f t="shared" si="55"/>
        <v>-2674316.4522307697</v>
      </c>
      <c r="M224" s="108">
        <f t="shared" si="46"/>
        <v>-20049.75</v>
      </c>
      <c r="N224" s="108"/>
      <c r="O224" s="108">
        <f t="shared" si="56"/>
        <v>0</v>
      </c>
      <c r="P224" s="108">
        <f t="shared" si="49"/>
        <v>7640904.1492307708</v>
      </c>
      <c r="Q224" s="110"/>
      <c r="R224" s="110"/>
      <c r="S224" s="110"/>
      <c r="T224" s="110"/>
      <c r="U224" s="108">
        <f t="shared" si="47"/>
        <v>-2674316.3747564103</v>
      </c>
      <c r="V224" s="108">
        <f t="shared" si="48"/>
        <v>-2794614.8747564103</v>
      </c>
      <c r="W224" s="112">
        <f t="shared" si="43"/>
        <v>5189999.2744743619</v>
      </c>
      <c r="X224" s="299">
        <f t="shared" si="44"/>
        <v>4966587.77447436</v>
      </c>
      <c r="Y224" s="300">
        <f t="shared" si="52"/>
        <v>7984614.1492307726</v>
      </c>
      <c r="Z224" s="301"/>
    </row>
    <row r="225" spans="1:26">
      <c r="A225" s="72"/>
      <c r="B225" s="290" t="s">
        <v>383</v>
      </c>
      <c r="C225" s="72"/>
      <c r="D225" s="291"/>
      <c r="E225" s="108"/>
      <c r="F225" s="108">
        <f t="shared" si="50"/>
        <v>17275998.307692308</v>
      </c>
      <c r="G225" s="108">
        <f t="shared" si="51"/>
        <v>17275998.307692312</v>
      </c>
      <c r="H225" s="108">
        <f t="shared" si="54"/>
        <v>57285</v>
      </c>
      <c r="I225" s="108">
        <f t="shared" si="45"/>
        <v>-9692379.1584615372</v>
      </c>
      <c r="J225" s="108">
        <f t="shared" si="53"/>
        <v>-9348669.1584615391</v>
      </c>
      <c r="K225" s="108">
        <f t="shared" si="42"/>
        <v>7583619.1492307708</v>
      </c>
      <c r="L225" s="108">
        <f t="shared" si="55"/>
        <v>-2654266.7022307697</v>
      </c>
      <c r="M225" s="108">
        <f t="shared" si="46"/>
        <v>-20049.75</v>
      </c>
      <c r="N225" s="108"/>
      <c r="O225" s="108">
        <f t="shared" si="56"/>
        <v>0</v>
      </c>
      <c r="P225" s="108">
        <f t="shared" si="49"/>
        <v>7583619.1492307708</v>
      </c>
      <c r="Q225" s="110"/>
      <c r="R225" s="110"/>
      <c r="S225" s="110"/>
      <c r="T225" s="110"/>
      <c r="U225" s="108">
        <f t="shared" si="47"/>
        <v>-2654266.6247564103</v>
      </c>
      <c r="V225" s="108">
        <f t="shared" si="48"/>
        <v>-2774565.1247564103</v>
      </c>
      <c r="W225" s="112">
        <f t="shared" si="43"/>
        <v>5152764.0244743619</v>
      </c>
      <c r="X225" s="299">
        <f t="shared" si="44"/>
        <v>4929352.52447436</v>
      </c>
      <c r="Y225" s="300">
        <f t="shared" si="52"/>
        <v>7927329.1492307726</v>
      </c>
      <c r="Z225" s="301"/>
    </row>
    <row r="226" spans="1:26">
      <c r="A226" s="72"/>
      <c r="B226" s="290" t="s">
        <v>384</v>
      </c>
      <c r="C226" s="72"/>
      <c r="D226" s="291"/>
      <c r="E226" s="108"/>
      <c r="F226" s="108">
        <f t="shared" si="50"/>
        <v>17275998.307692308</v>
      </c>
      <c r="G226" s="108">
        <f t="shared" si="51"/>
        <v>17275998.307692312</v>
      </c>
      <c r="H226" s="108">
        <f t="shared" si="54"/>
        <v>57285</v>
      </c>
      <c r="I226" s="108">
        <f>I225-H226</f>
        <v>-9749664.1584615372</v>
      </c>
      <c r="J226" s="108">
        <f t="shared" si="53"/>
        <v>-9405954.1584615391</v>
      </c>
      <c r="K226" s="108">
        <f t="shared" si="42"/>
        <v>7526334.1492307708</v>
      </c>
      <c r="L226" s="108">
        <f t="shared" si="55"/>
        <v>-2634216.9522307697</v>
      </c>
      <c r="M226" s="108">
        <f t="shared" si="46"/>
        <v>-20049.75</v>
      </c>
      <c r="N226" s="108"/>
      <c r="O226" s="108">
        <f t="shared" si="56"/>
        <v>0</v>
      </c>
      <c r="P226" s="108">
        <f t="shared" si="49"/>
        <v>7526334.1492307708</v>
      </c>
      <c r="Q226" s="110"/>
      <c r="R226" s="110"/>
      <c r="S226" s="110"/>
      <c r="T226" s="110"/>
      <c r="U226" s="108">
        <f t="shared" si="47"/>
        <v>-2634216.8747564103</v>
      </c>
      <c r="V226" s="108">
        <f t="shared" si="48"/>
        <v>-2754515.3747564103</v>
      </c>
      <c r="W226" s="112">
        <f t="shared" si="43"/>
        <v>5115528.7744743619</v>
      </c>
      <c r="X226" s="299">
        <f t="shared" si="44"/>
        <v>4892117.27447436</v>
      </c>
      <c r="Y226" s="300">
        <f t="shared" si="52"/>
        <v>7870044.1492307726</v>
      </c>
      <c r="Z226" s="301"/>
    </row>
    <row r="227" spans="1:26">
      <c r="A227" s="72"/>
      <c r="B227" s="290" t="s">
        <v>385</v>
      </c>
      <c r="C227" s="72"/>
      <c r="D227" s="291"/>
      <c r="E227" s="108"/>
      <c r="F227" s="108">
        <f t="shared" si="50"/>
        <v>17275998.307692308</v>
      </c>
      <c r="G227" s="108">
        <f t="shared" si="51"/>
        <v>17275998.307692312</v>
      </c>
      <c r="H227" s="108">
        <f t="shared" si="54"/>
        <v>57285</v>
      </c>
      <c r="I227" s="108">
        <f t="shared" si="45"/>
        <v>-9806949.1584615372</v>
      </c>
      <c r="J227" s="108">
        <f t="shared" si="53"/>
        <v>-9463239.1584615391</v>
      </c>
      <c r="K227" s="108">
        <f t="shared" si="42"/>
        <v>7469049.1492307708</v>
      </c>
      <c r="L227" s="108">
        <f t="shared" si="55"/>
        <v>-2614167.2022307697</v>
      </c>
      <c r="M227" s="108">
        <f t="shared" si="46"/>
        <v>-20049.75</v>
      </c>
      <c r="N227" s="108"/>
      <c r="O227" s="108">
        <f t="shared" si="56"/>
        <v>0</v>
      </c>
      <c r="P227" s="108">
        <f t="shared" si="49"/>
        <v>7469049.1492307708</v>
      </c>
      <c r="Q227" s="110"/>
      <c r="R227" s="110"/>
      <c r="S227" s="110"/>
      <c r="T227" s="110"/>
      <c r="U227" s="108">
        <f t="shared" si="47"/>
        <v>-2614167.1247564103</v>
      </c>
      <c r="V227" s="108">
        <f t="shared" si="48"/>
        <v>-2734465.6247564103</v>
      </c>
      <c r="W227" s="112">
        <f t="shared" si="43"/>
        <v>5078293.5244743619</v>
      </c>
      <c r="X227" s="299">
        <f t="shared" si="44"/>
        <v>4854882.02447436</v>
      </c>
      <c r="Y227" s="300">
        <f t="shared" si="52"/>
        <v>7812759.1492307726</v>
      </c>
      <c r="Z227" s="301"/>
    </row>
    <row r="228" spans="1:26">
      <c r="A228" s="72"/>
      <c r="B228" s="290" t="s">
        <v>386</v>
      </c>
      <c r="C228" s="72"/>
      <c r="D228" s="291"/>
      <c r="E228" s="108"/>
      <c r="F228" s="108">
        <f t="shared" si="50"/>
        <v>17275998.307692308</v>
      </c>
      <c r="G228" s="108">
        <f t="shared" si="51"/>
        <v>17275998.307692312</v>
      </c>
      <c r="H228" s="108">
        <f t="shared" si="54"/>
        <v>57285</v>
      </c>
      <c r="I228" s="108">
        <f t="shared" si="45"/>
        <v>-9864234.1584615372</v>
      </c>
      <c r="J228" s="108">
        <f t="shared" si="53"/>
        <v>-9520524.1584615391</v>
      </c>
      <c r="K228" s="108">
        <f t="shared" si="42"/>
        <v>7411764.1492307708</v>
      </c>
      <c r="L228" s="108">
        <f t="shared" si="55"/>
        <v>-2594117.4522307697</v>
      </c>
      <c r="M228" s="108">
        <f t="shared" si="46"/>
        <v>-20049.75</v>
      </c>
      <c r="N228" s="108"/>
      <c r="O228" s="108">
        <f t="shared" si="56"/>
        <v>0</v>
      </c>
      <c r="P228" s="108">
        <f t="shared" si="49"/>
        <v>7411764.1492307708</v>
      </c>
      <c r="Q228" s="110"/>
      <c r="R228" s="110"/>
      <c r="S228" s="110"/>
      <c r="T228" s="110"/>
      <c r="U228" s="108">
        <f t="shared" si="47"/>
        <v>-2594117.3747564103</v>
      </c>
      <c r="V228" s="108">
        <f t="shared" si="48"/>
        <v>-2714415.8747564103</v>
      </c>
      <c r="W228" s="112">
        <f t="shared" si="43"/>
        <v>5041058.2744743619</v>
      </c>
      <c r="X228" s="299">
        <f t="shared" si="44"/>
        <v>4817646.77447436</v>
      </c>
      <c r="Y228" s="300">
        <f t="shared" si="52"/>
        <v>7755474.1492307726</v>
      </c>
      <c r="Z228" s="301"/>
    </row>
    <row r="229" spans="1:26">
      <c r="A229" s="72"/>
      <c r="B229" s="290" t="s">
        <v>387</v>
      </c>
      <c r="C229" s="72"/>
      <c r="D229" s="291"/>
      <c r="E229" s="108"/>
      <c r="F229" s="108">
        <f t="shared" si="50"/>
        <v>17275998.307692308</v>
      </c>
      <c r="G229" s="108">
        <f t="shared" si="51"/>
        <v>17275998.307692312</v>
      </c>
      <c r="H229" s="108">
        <f t="shared" si="54"/>
        <v>57285</v>
      </c>
      <c r="I229" s="108">
        <f t="shared" si="45"/>
        <v>-9921519.1584615372</v>
      </c>
      <c r="J229" s="108">
        <f t="shared" si="53"/>
        <v>-9577809.1584615391</v>
      </c>
      <c r="K229" s="108">
        <f t="shared" ref="K229:K292" si="57">F229+I229</f>
        <v>7354479.1492307708</v>
      </c>
      <c r="L229" s="108">
        <f t="shared" si="55"/>
        <v>-2574067.7022307697</v>
      </c>
      <c r="M229" s="108">
        <f t="shared" si="46"/>
        <v>-20049.75</v>
      </c>
      <c r="N229" s="108"/>
      <c r="O229" s="108">
        <f t="shared" si="56"/>
        <v>0</v>
      </c>
      <c r="P229" s="108">
        <f t="shared" si="49"/>
        <v>7354479.1492307708</v>
      </c>
      <c r="Q229" s="110"/>
      <c r="R229" s="110"/>
      <c r="S229" s="110"/>
      <c r="T229" s="110"/>
      <c r="U229" s="108">
        <f t="shared" si="47"/>
        <v>-2574067.6247564103</v>
      </c>
      <c r="V229" s="108">
        <f t="shared" si="48"/>
        <v>-2694366.1247564103</v>
      </c>
      <c r="W229" s="112">
        <f t="shared" si="43"/>
        <v>5003823.0244743619</v>
      </c>
      <c r="X229" s="299">
        <f t="shared" si="44"/>
        <v>4780411.52447436</v>
      </c>
      <c r="Y229" s="300">
        <f t="shared" si="52"/>
        <v>7698189.1492307726</v>
      </c>
      <c r="Z229" s="301"/>
    </row>
    <row r="230" spans="1:26">
      <c r="A230" s="72"/>
      <c r="B230" s="290" t="s">
        <v>388</v>
      </c>
      <c r="C230" s="72"/>
      <c r="D230" s="291"/>
      <c r="E230" s="108"/>
      <c r="F230" s="108">
        <f t="shared" si="50"/>
        <v>17275998.307692308</v>
      </c>
      <c r="G230" s="108">
        <f t="shared" si="51"/>
        <v>17275998.307692312</v>
      </c>
      <c r="H230" s="108">
        <f t="shared" si="54"/>
        <v>57285</v>
      </c>
      <c r="I230" s="108">
        <f t="shared" si="45"/>
        <v>-9978804.1584615372</v>
      </c>
      <c r="J230" s="108">
        <f t="shared" si="53"/>
        <v>-9635094.1584615391</v>
      </c>
      <c r="K230" s="108">
        <f t="shared" si="57"/>
        <v>7297194.1492307708</v>
      </c>
      <c r="L230" s="108">
        <f t="shared" si="55"/>
        <v>-2554017.9522307697</v>
      </c>
      <c r="M230" s="108">
        <f t="shared" si="46"/>
        <v>-20049.75</v>
      </c>
      <c r="N230" s="108"/>
      <c r="O230" s="108">
        <f t="shared" si="56"/>
        <v>0</v>
      </c>
      <c r="P230" s="108">
        <f t="shared" si="49"/>
        <v>7297194.1492307708</v>
      </c>
      <c r="Q230" s="110"/>
      <c r="R230" s="110"/>
      <c r="S230" s="110"/>
      <c r="T230" s="110"/>
      <c r="U230" s="108">
        <f t="shared" si="47"/>
        <v>-2554017.8747564103</v>
      </c>
      <c r="V230" s="108">
        <f t="shared" si="48"/>
        <v>-2674316.3747564103</v>
      </c>
      <c r="W230" s="112">
        <f t="shared" si="43"/>
        <v>4966587.7744743619</v>
      </c>
      <c r="X230" s="299">
        <f t="shared" si="44"/>
        <v>4743176.27447436</v>
      </c>
      <c r="Y230" s="300">
        <f t="shared" si="52"/>
        <v>7640904.1492307726</v>
      </c>
      <c r="Z230" s="301"/>
    </row>
    <row r="231" spans="1:26">
      <c r="A231" s="72"/>
      <c r="B231" s="290" t="s">
        <v>389</v>
      </c>
      <c r="C231" s="72"/>
      <c r="D231" s="291"/>
      <c r="E231" s="108"/>
      <c r="F231" s="108">
        <f t="shared" si="50"/>
        <v>17275998.307692308</v>
      </c>
      <c r="G231" s="108">
        <f t="shared" si="51"/>
        <v>17275998.307692312</v>
      </c>
      <c r="H231" s="108">
        <f t="shared" si="54"/>
        <v>57285</v>
      </c>
      <c r="I231" s="108">
        <f t="shared" si="45"/>
        <v>-10036089.158461537</v>
      </c>
      <c r="J231" s="108">
        <f t="shared" si="53"/>
        <v>-9692379.1584615391</v>
      </c>
      <c r="K231" s="108">
        <f t="shared" si="57"/>
        <v>7239909.1492307708</v>
      </c>
      <c r="L231" s="108">
        <f t="shared" si="55"/>
        <v>-2533968.2022307697</v>
      </c>
      <c r="M231" s="108">
        <f t="shared" si="46"/>
        <v>-20049.75</v>
      </c>
      <c r="N231" s="108"/>
      <c r="O231" s="108">
        <f t="shared" si="56"/>
        <v>0</v>
      </c>
      <c r="P231" s="108">
        <f t="shared" si="49"/>
        <v>7239909.1492307708</v>
      </c>
      <c r="Q231" s="110"/>
      <c r="R231" s="110"/>
      <c r="S231" s="110"/>
      <c r="T231" s="110"/>
      <c r="U231" s="108">
        <f t="shared" si="47"/>
        <v>-2533968.1247564103</v>
      </c>
      <c r="V231" s="108">
        <f t="shared" si="48"/>
        <v>-2654266.6247564103</v>
      </c>
      <c r="W231" s="112">
        <f t="shared" si="43"/>
        <v>4929352.5244743619</v>
      </c>
      <c r="X231" s="299">
        <f t="shared" si="44"/>
        <v>4705941.02447436</v>
      </c>
      <c r="Y231" s="300">
        <f t="shared" si="52"/>
        <v>7583619.1492307726</v>
      </c>
      <c r="Z231" s="301"/>
    </row>
    <row r="232" spans="1:26">
      <c r="A232" s="72"/>
      <c r="B232" s="290" t="s">
        <v>390</v>
      </c>
      <c r="C232" s="72"/>
      <c r="D232" s="291"/>
      <c r="E232" s="108"/>
      <c r="F232" s="108">
        <f t="shared" si="50"/>
        <v>17275998.307692308</v>
      </c>
      <c r="G232" s="108">
        <f t="shared" si="51"/>
        <v>17275998.307692312</v>
      </c>
      <c r="H232" s="108">
        <f t="shared" si="54"/>
        <v>57285</v>
      </c>
      <c r="I232" s="108">
        <f t="shared" si="45"/>
        <v>-10093374.158461537</v>
      </c>
      <c r="J232" s="108">
        <f t="shared" si="53"/>
        <v>-9749664.1584615391</v>
      </c>
      <c r="K232" s="108">
        <f t="shared" si="57"/>
        <v>7182624.1492307708</v>
      </c>
      <c r="L232" s="108">
        <f t="shared" si="55"/>
        <v>-2513918.4522307697</v>
      </c>
      <c r="M232" s="108">
        <f t="shared" si="46"/>
        <v>-20049.75</v>
      </c>
      <c r="N232" s="108"/>
      <c r="O232" s="108">
        <f t="shared" si="56"/>
        <v>0</v>
      </c>
      <c r="P232" s="108">
        <f t="shared" si="49"/>
        <v>7182624.1492307708</v>
      </c>
      <c r="Q232" s="110"/>
      <c r="R232" s="110"/>
      <c r="S232" s="110"/>
      <c r="T232" s="110"/>
      <c r="U232" s="108">
        <f t="shared" si="47"/>
        <v>-2513918.3747564103</v>
      </c>
      <c r="V232" s="108">
        <f t="shared" si="48"/>
        <v>-2634216.8747564103</v>
      </c>
      <c r="W232" s="112">
        <f t="shared" si="43"/>
        <v>4892117.2744743619</v>
      </c>
      <c r="X232" s="299">
        <f t="shared" si="44"/>
        <v>4668705.77447436</v>
      </c>
      <c r="Y232" s="300">
        <f t="shared" si="52"/>
        <v>7526334.1492307726</v>
      </c>
      <c r="Z232" s="301"/>
    </row>
    <row r="233" spans="1:26">
      <c r="A233" s="72"/>
      <c r="B233" s="290" t="s">
        <v>391</v>
      </c>
      <c r="C233" s="72"/>
      <c r="D233" s="291"/>
      <c r="E233" s="108"/>
      <c r="F233" s="108">
        <f t="shared" si="50"/>
        <v>17275998.307692308</v>
      </c>
      <c r="G233" s="108">
        <f t="shared" si="51"/>
        <v>17275998.307692312</v>
      </c>
      <c r="H233" s="108">
        <f t="shared" si="54"/>
        <v>57285</v>
      </c>
      <c r="I233" s="108">
        <f t="shared" si="45"/>
        <v>-10150659.158461537</v>
      </c>
      <c r="J233" s="108">
        <f t="shared" si="53"/>
        <v>-9806949.1584615391</v>
      </c>
      <c r="K233" s="108">
        <f t="shared" si="57"/>
        <v>7125339.1492307708</v>
      </c>
      <c r="L233" s="108">
        <f t="shared" si="55"/>
        <v>-2493868.7022307697</v>
      </c>
      <c r="M233" s="108">
        <f t="shared" si="46"/>
        <v>-20049.75</v>
      </c>
      <c r="N233" s="108"/>
      <c r="O233" s="108">
        <f t="shared" si="56"/>
        <v>0</v>
      </c>
      <c r="P233" s="108">
        <f t="shared" si="49"/>
        <v>7125339.1492307708</v>
      </c>
      <c r="Q233" s="110"/>
      <c r="R233" s="110"/>
      <c r="S233" s="110"/>
      <c r="T233" s="110"/>
      <c r="U233" s="108">
        <f t="shared" si="47"/>
        <v>-2493868.6247564103</v>
      </c>
      <c r="V233" s="108">
        <f t="shared" si="48"/>
        <v>-2614167.1247564103</v>
      </c>
      <c r="W233" s="112">
        <f t="shared" si="43"/>
        <v>4854882.0244743619</v>
      </c>
      <c r="X233" s="299">
        <f t="shared" si="44"/>
        <v>4631470.52447436</v>
      </c>
      <c r="Y233" s="300">
        <f t="shared" si="52"/>
        <v>7469049.1492307726</v>
      </c>
      <c r="Z233" s="301"/>
    </row>
    <row r="234" spans="1:26">
      <c r="A234" s="72"/>
      <c r="B234" s="290" t="s">
        <v>392</v>
      </c>
      <c r="C234" s="72"/>
      <c r="D234" s="291"/>
      <c r="E234" s="108"/>
      <c r="F234" s="108">
        <f t="shared" si="50"/>
        <v>17275998.307692308</v>
      </c>
      <c r="G234" s="108">
        <f t="shared" si="51"/>
        <v>17275998.307692312</v>
      </c>
      <c r="H234" s="108">
        <f t="shared" si="54"/>
        <v>57285</v>
      </c>
      <c r="I234" s="108">
        <f t="shared" si="45"/>
        <v>-10207944.158461537</v>
      </c>
      <c r="J234" s="108">
        <f t="shared" si="53"/>
        <v>-9864234.1584615391</v>
      </c>
      <c r="K234" s="108">
        <f t="shared" si="57"/>
        <v>7068054.1492307708</v>
      </c>
      <c r="L234" s="108">
        <f t="shared" si="55"/>
        <v>-2473818.9522307697</v>
      </c>
      <c r="M234" s="108">
        <f t="shared" si="46"/>
        <v>-20049.75</v>
      </c>
      <c r="N234" s="108"/>
      <c r="O234" s="108">
        <f t="shared" si="56"/>
        <v>0</v>
      </c>
      <c r="P234" s="108">
        <f t="shared" si="49"/>
        <v>7068054.1492307708</v>
      </c>
      <c r="Q234" s="110"/>
      <c r="R234" s="110"/>
      <c r="S234" s="110"/>
      <c r="T234" s="110"/>
      <c r="U234" s="108">
        <f t="shared" si="47"/>
        <v>-2473818.8747564103</v>
      </c>
      <c r="V234" s="108">
        <f t="shared" si="48"/>
        <v>-2594117.3747564103</v>
      </c>
      <c r="W234" s="112">
        <f t="shared" si="43"/>
        <v>4817646.7744743619</v>
      </c>
      <c r="X234" s="299">
        <f t="shared" si="44"/>
        <v>4594235.27447436</v>
      </c>
      <c r="Y234" s="300">
        <f t="shared" si="52"/>
        <v>7411764.1492307726</v>
      </c>
      <c r="Z234" s="301"/>
    </row>
    <row r="235" spans="1:26">
      <c r="A235" s="72"/>
      <c r="B235" s="290" t="s">
        <v>393</v>
      </c>
      <c r="C235" s="72"/>
      <c r="D235" s="291"/>
      <c r="E235" s="108"/>
      <c r="F235" s="108">
        <f t="shared" si="50"/>
        <v>17275998.307692308</v>
      </c>
      <c r="G235" s="108">
        <f t="shared" si="51"/>
        <v>17275998.307692312</v>
      </c>
      <c r="H235" s="108">
        <f t="shared" si="54"/>
        <v>57285</v>
      </c>
      <c r="I235" s="108">
        <f t="shared" si="45"/>
        <v>-10265229.158461537</v>
      </c>
      <c r="J235" s="108">
        <f t="shared" si="53"/>
        <v>-9921519.1584615391</v>
      </c>
      <c r="K235" s="108">
        <f t="shared" si="57"/>
        <v>7010769.1492307708</v>
      </c>
      <c r="L235" s="108">
        <f t="shared" si="55"/>
        <v>-2453769.2022307697</v>
      </c>
      <c r="M235" s="108">
        <f t="shared" si="46"/>
        <v>-20049.75</v>
      </c>
      <c r="N235" s="108"/>
      <c r="O235" s="108">
        <f t="shared" si="56"/>
        <v>0</v>
      </c>
      <c r="P235" s="108">
        <f t="shared" si="49"/>
        <v>7010769.1492307708</v>
      </c>
      <c r="Q235" s="110"/>
      <c r="R235" s="110"/>
      <c r="S235" s="110"/>
      <c r="T235" s="110"/>
      <c r="U235" s="108">
        <f t="shared" si="47"/>
        <v>-2453769.1247564103</v>
      </c>
      <c r="V235" s="108">
        <f t="shared" si="48"/>
        <v>-2574067.6247564103</v>
      </c>
      <c r="W235" s="112">
        <f t="shared" si="43"/>
        <v>4780411.5244743619</v>
      </c>
      <c r="X235" s="299">
        <f t="shared" si="44"/>
        <v>4557000.02447436</v>
      </c>
      <c r="Y235" s="300">
        <f t="shared" si="52"/>
        <v>7354479.1492307726</v>
      </c>
      <c r="Z235" s="301"/>
    </row>
    <row r="236" spans="1:26">
      <c r="A236" s="72"/>
      <c r="B236" s="290" t="s">
        <v>394</v>
      </c>
      <c r="C236" s="72"/>
      <c r="D236" s="291"/>
      <c r="E236" s="108"/>
      <c r="F236" s="108">
        <f t="shared" si="50"/>
        <v>17275998.307692308</v>
      </c>
      <c r="G236" s="108">
        <f t="shared" si="51"/>
        <v>17275998.307692312</v>
      </c>
      <c r="H236" s="108">
        <f t="shared" si="54"/>
        <v>57285</v>
      </c>
      <c r="I236" s="108">
        <f t="shared" si="45"/>
        <v>-10322514.158461537</v>
      </c>
      <c r="J236" s="108">
        <f t="shared" si="53"/>
        <v>-9978804.1584615391</v>
      </c>
      <c r="K236" s="108">
        <f t="shared" si="57"/>
        <v>6953484.1492307708</v>
      </c>
      <c r="L236" s="108">
        <f t="shared" si="55"/>
        <v>-2433719.4522307697</v>
      </c>
      <c r="M236" s="108">
        <f t="shared" si="46"/>
        <v>-20049.75</v>
      </c>
      <c r="N236" s="108"/>
      <c r="O236" s="108">
        <f t="shared" si="56"/>
        <v>0</v>
      </c>
      <c r="P236" s="108">
        <f t="shared" si="49"/>
        <v>6953484.1492307708</v>
      </c>
      <c r="Q236" s="110"/>
      <c r="R236" s="110"/>
      <c r="S236" s="110"/>
      <c r="T236" s="110"/>
      <c r="U236" s="108">
        <f t="shared" si="47"/>
        <v>-2433719.3747564103</v>
      </c>
      <c r="V236" s="108">
        <f t="shared" si="48"/>
        <v>-2554017.8747564103</v>
      </c>
      <c r="W236" s="112">
        <f t="shared" si="43"/>
        <v>4743176.2744743619</v>
      </c>
      <c r="X236" s="299">
        <f t="shared" si="44"/>
        <v>4519764.77447436</v>
      </c>
      <c r="Y236" s="300">
        <f t="shared" si="52"/>
        <v>7297194.1492307726</v>
      </c>
      <c r="Z236" s="301"/>
    </row>
    <row r="237" spans="1:26">
      <c r="A237" s="72"/>
      <c r="B237" s="290" t="s">
        <v>395</v>
      </c>
      <c r="C237" s="72"/>
      <c r="D237" s="291"/>
      <c r="E237" s="108"/>
      <c r="F237" s="108">
        <f t="shared" si="50"/>
        <v>17275998.307692308</v>
      </c>
      <c r="G237" s="108">
        <f t="shared" si="51"/>
        <v>17275998.307692312</v>
      </c>
      <c r="H237" s="108">
        <f t="shared" si="54"/>
        <v>57285</v>
      </c>
      <c r="I237" s="108">
        <f t="shared" si="45"/>
        <v>-10379799.158461537</v>
      </c>
      <c r="J237" s="108">
        <f t="shared" si="53"/>
        <v>-10036089.158461539</v>
      </c>
      <c r="K237" s="108">
        <f t="shared" si="57"/>
        <v>6896199.1492307708</v>
      </c>
      <c r="L237" s="108">
        <f t="shared" si="55"/>
        <v>-2413669.7022307697</v>
      </c>
      <c r="M237" s="108">
        <f t="shared" si="46"/>
        <v>-20049.75</v>
      </c>
      <c r="N237" s="108"/>
      <c r="O237" s="108">
        <f t="shared" si="56"/>
        <v>0</v>
      </c>
      <c r="P237" s="108">
        <f t="shared" si="49"/>
        <v>6896199.1492307708</v>
      </c>
      <c r="Q237" s="110"/>
      <c r="R237" s="110"/>
      <c r="S237" s="110"/>
      <c r="T237" s="110"/>
      <c r="U237" s="108">
        <f t="shared" si="47"/>
        <v>-2413669.6247564103</v>
      </c>
      <c r="V237" s="108">
        <f t="shared" si="48"/>
        <v>-2533968.1247564103</v>
      </c>
      <c r="W237" s="112">
        <f t="shared" si="43"/>
        <v>4705941.0244743619</v>
      </c>
      <c r="X237" s="299">
        <f t="shared" si="44"/>
        <v>4482529.52447436</v>
      </c>
      <c r="Y237" s="300">
        <f t="shared" si="52"/>
        <v>7239909.1492307726</v>
      </c>
      <c r="Z237" s="301"/>
    </row>
    <row r="238" spans="1:26">
      <c r="A238" s="72"/>
      <c r="B238" s="290" t="s">
        <v>396</v>
      </c>
      <c r="C238" s="72"/>
      <c r="D238" s="291"/>
      <c r="E238" s="108"/>
      <c r="F238" s="108">
        <f t="shared" si="50"/>
        <v>17275998.307692308</v>
      </c>
      <c r="G238" s="108">
        <f t="shared" si="51"/>
        <v>17275998.307692312</v>
      </c>
      <c r="H238" s="108">
        <f t="shared" si="54"/>
        <v>57285</v>
      </c>
      <c r="I238" s="108">
        <f t="shared" si="45"/>
        <v>-10437084.158461537</v>
      </c>
      <c r="J238" s="108">
        <f t="shared" si="53"/>
        <v>-10093374.158461539</v>
      </c>
      <c r="K238" s="108">
        <f t="shared" si="57"/>
        <v>6838914.1492307708</v>
      </c>
      <c r="L238" s="108">
        <f t="shared" si="55"/>
        <v>-2393619.9522307697</v>
      </c>
      <c r="M238" s="108">
        <f t="shared" si="46"/>
        <v>-20049.75</v>
      </c>
      <c r="N238" s="108"/>
      <c r="O238" s="108">
        <f t="shared" si="56"/>
        <v>0</v>
      </c>
      <c r="P238" s="108">
        <f t="shared" si="49"/>
        <v>6838914.1492307708</v>
      </c>
      <c r="Q238" s="110"/>
      <c r="R238" s="110"/>
      <c r="S238" s="110"/>
      <c r="T238" s="110"/>
      <c r="U238" s="108">
        <f t="shared" si="47"/>
        <v>-2393619.8747564103</v>
      </c>
      <c r="V238" s="108">
        <f t="shared" si="48"/>
        <v>-2513918.3747564103</v>
      </c>
      <c r="W238" s="112">
        <f t="shared" si="43"/>
        <v>4668705.7744743619</v>
      </c>
      <c r="X238" s="299">
        <f t="shared" si="44"/>
        <v>4445294.27447436</v>
      </c>
      <c r="Y238" s="300">
        <f t="shared" si="52"/>
        <v>7182624.1492307726</v>
      </c>
      <c r="Z238" s="301"/>
    </row>
    <row r="239" spans="1:26">
      <c r="A239" s="72"/>
      <c r="B239" s="290" t="s">
        <v>397</v>
      </c>
      <c r="C239" s="72"/>
      <c r="D239" s="291"/>
      <c r="E239" s="108"/>
      <c r="F239" s="108">
        <f t="shared" si="50"/>
        <v>17275998.307692308</v>
      </c>
      <c r="G239" s="108">
        <f t="shared" si="51"/>
        <v>17275998.307692312</v>
      </c>
      <c r="H239" s="108">
        <f t="shared" si="54"/>
        <v>57285</v>
      </c>
      <c r="I239" s="108">
        <f t="shared" si="45"/>
        <v>-10494369.158461537</v>
      </c>
      <c r="J239" s="108">
        <f t="shared" si="53"/>
        <v>-10150659.158461539</v>
      </c>
      <c r="K239" s="108">
        <f t="shared" si="57"/>
        <v>6781629.1492307708</v>
      </c>
      <c r="L239" s="108">
        <f t="shared" si="55"/>
        <v>-2373570.2022307697</v>
      </c>
      <c r="M239" s="108">
        <f t="shared" si="46"/>
        <v>-20049.75</v>
      </c>
      <c r="N239" s="108"/>
      <c r="O239" s="108">
        <f t="shared" si="56"/>
        <v>0</v>
      </c>
      <c r="P239" s="108">
        <f t="shared" si="49"/>
        <v>6781629.1492307708</v>
      </c>
      <c r="Q239" s="110"/>
      <c r="R239" s="110"/>
      <c r="S239" s="110"/>
      <c r="T239" s="110"/>
      <c r="U239" s="108">
        <f t="shared" si="47"/>
        <v>-2373570.1247564103</v>
      </c>
      <c r="V239" s="108">
        <f t="shared" si="48"/>
        <v>-2493868.6247564103</v>
      </c>
      <c r="W239" s="112">
        <f t="shared" si="43"/>
        <v>4631470.5244743619</v>
      </c>
      <c r="X239" s="299">
        <f t="shared" si="44"/>
        <v>4408059.02447436</v>
      </c>
      <c r="Y239" s="300">
        <f t="shared" si="52"/>
        <v>7125339.1492307726</v>
      </c>
      <c r="Z239" s="301"/>
    </row>
    <row r="240" spans="1:26">
      <c r="A240" s="72"/>
      <c r="B240" s="290" t="s">
        <v>398</v>
      </c>
      <c r="C240" s="72"/>
      <c r="D240" s="291"/>
      <c r="E240" s="108"/>
      <c r="F240" s="108">
        <f t="shared" si="50"/>
        <v>17275998.307692308</v>
      </c>
      <c r="G240" s="108">
        <f t="shared" si="51"/>
        <v>17275998.307692312</v>
      </c>
      <c r="H240" s="108">
        <f t="shared" si="54"/>
        <v>57285</v>
      </c>
      <c r="I240" s="108">
        <f t="shared" si="45"/>
        <v>-10551654.158461537</v>
      </c>
      <c r="J240" s="108">
        <f t="shared" si="53"/>
        <v>-10207944.158461539</v>
      </c>
      <c r="K240" s="108">
        <f t="shared" si="57"/>
        <v>6724344.1492307708</v>
      </c>
      <c r="L240" s="108">
        <f t="shared" si="55"/>
        <v>-2353520.4522307697</v>
      </c>
      <c r="M240" s="108">
        <f t="shared" si="46"/>
        <v>-20049.75</v>
      </c>
      <c r="N240" s="108"/>
      <c r="O240" s="108">
        <f t="shared" si="56"/>
        <v>0</v>
      </c>
      <c r="P240" s="108">
        <f t="shared" si="49"/>
        <v>6724344.1492307708</v>
      </c>
      <c r="Q240" s="110"/>
      <c r="R240" s="110"/>
      <c r="S240" s="110"/>
      <c r="T240" s="110"/>
      <c r="U240" s="108">
        <f t="shared" si="47"/>
        <v>-2353520.3747564103</v>
      </c>
      <c r="V240" s="108">
        <f t="shared" si="48"/>
        <v>-2473818.8747564103</v>
      </c>
      <c r="W240" s="112">
        <f t="shared" si="43"/>
        <v>4594235.2744743619</v>
      </c>
      <c r="X240" s="299">
        <f t="shared" si="44"/>
        <v>4370823.77447436</v>
      </c>
      <c r="Y240" s="300">
        <f t="shared" si="52"/>
        <v>7068054.1492307726</v>
      </c>
      <c r="Z240" s="301"/>
    </row>
    <row r="241" spans="1:26">
      <c r="A241" s="72"/>
      <c r="B241" s="290" t="s">
        <v>399</v>
      </c>
      <c r="C241" s="72"/>
      <c r="D241" s="291"/>
      <c r="E241" s="108"/>
      <c r="F241" s="108">
        <f t="shared" si="50"/>
        <v>17275998.307692308</v>
      </c>
      <c r="G241" s="108">
        <f t="shared" si="51"/>
        <v>17275998.307692312</v>
      </c>
      <c r="H241" s="108">
        <f t="shared" si="54"/>
        <v>57285</v>
      </c>
      <c r="I241" s="108">
        <f t="shared" si="45"/>
        <v>-10608939.158461537</v>
      </c>
      <c r="J241" s="108">
        <f t="shared" si="53"/>
        <v>-10265229.158461539</v>
      </c>
      <c r="K241" s="108">
        <f t="shared" si="57"/>
        <v>6667059.1492307708</v>
      </c>
      <c r="L241" s="108">
        <f t="shared" si="55"/>
        <v>-2333470.7022307697</v>
      </c>
      <c r="M241" s="108">
        <f t="shared" si="46"/>
        <v>-20049.75</v>
      </c>
      <c r="N241" s="108"/>
      <c r="O241" s="108">
        <f t="shared" si="56"/>
        <v>0</v>
      </c>
      <c r="P241" s="108">
        <f t="shared" si="49"/>
        <v>6667059.1492307708</v>
      </c>
      <c r="Q241" s="110"/>
      <c r="R241" s="110"/>
      <c r="S241" s="110"/>
      <c r="T241" s="110"/>
      <c r="U241" s="108">
        <f t="shared" si="47"/>
        <v>-2333470.6247564103</v>
      </c>
      <c r="V241" s="108">
        <f t="shared" si="48"/>
        <v>-2453769.1247564103</v>
      </c>
      <c r="W241" s="112">
        <f t="shared" si="43"/>
        <v>4557000.0244743619</v>
      </c>
      <c r="X241" s="299">
        <f t="shared" si="44"/>
        <v>4333588.52447436</v>
      </c>
      <c r="Y241" s="300">
        <f t="shared" si="52"/>
        <v>7010769.1492307726</v>
      </c>
      <c r="Z241" s="301"/>
    </row>
    <row r="242" spans="1:26">
      <c r="A242" s="72"/>
      <c r="B242" s="290" t="s">
        <v>400</v>
      </c>
      <c r="C242" s="72"/>
      <c r="D242" s="291"/>
      <c r="E242" s="108"/>
      <c r="F242" s="108">
        <f t="shared" si="50"/>
        <v>17275998.307692308</v>
      </c>
      <c r="G242" s="108">
        <f t="shared" si="51"/>
        <v>17275998.307692312</v>
      </c>
      <c r="H242" s="108">
        <f t="shared" si="54"/>
        <v>57285</v>
      </c>
      <c r="I242" s="108">
        <f t="shared" si="45"/>
        <v>-10666224.158461537</v>
      </c>
      <c r="J242" s="108">
        <f t="shared" si="53"/>
        <v>-10322514.158461539</v>
      </c>
      <c r="K242" s="108">
        <f t="shared" si="57"/>
        <v>6609774.1492307708</v>
      </c>
      <c r="L242" s="108">
        <f t="shared" si="55"/>
        <v>-2313420.9522307697</v>
      </c>
      <c r="M242" s="108">
        <f t="shared" si="46"/>
        <v>-20049.75</v>
      </c>
      <c r="N242" s="108"/>
      <c r="O242" s="108">
        <f t="shared" si="56"/>
        <v>0</v>
      </c>
      <c r="P242" s="108">
        <f t="shared" si="49"/>
        <v>6609774.1492307708</v>
      </c>
      <c r="Q242" s="110"/>
      <c r="R242" s="110"/>
      <c r="S242" s="110"/>
      <c r="T242" s="110"/>
      <c r="U242" s="108">
        <f t="shared" si="47"/>
        <v>-2313420.8747564103</v>
      </c>
      <c r="V242" s="108">
        <f t="shared" si="48"/>
        <v>-2433719.3747564103</v>
      </c>
      <c r="W242" s="112">
        <f t="shared" ref="W242:W305" si="58">G242+J242+V242</f>
        <v>4519764.7744743619</v>
      </c>
      <c r="X242" s="299">
        <f t="shared" si="44"/>
        <v>4296353.27447436</v>
      </c>
      <c r="Y242" s="300">
        <f t="shared" si="52"/>
        <v>6953484.1492307726</v>
      </c>
      <c r="Z242" s="301"/>
    </row>
    <row r="243" spans="1:26">
      <c r="A243" s="72"/>
      <c r="B243" s="290" t="s">
        <v>401</v>
      </c>
      <c r="C243" s="72"/>
      <c r="D243" s="291"/>
      <c r="E243" s="108"/>
      <c r="F243" s="108">
        <f t="shared" si="50"/>
        <v>17275998.307692308</v>
      </c>
      <c r="G243" s="108">
        <f t="shared" si="51"/>
        <v>17275998.307692312</v>
      </c>
      <c r="H243" s="108">
        <f t="shared" si="54"/>
        <v>57285</v>
      </c>
      <c r="I243" s="108">
        <f t="shared" si="45"/>
        <v>-10723509.158461537</v>
      </c>
      <c r="J243" s="108">
        <f t="shared" si="53"/>
        <v>-10379799.158461539</v>
      </c>
      <c r="K243" s="108">
        <f t="shared" si="57"/>
        <v>6552489.1492307708</v>
      </c>
      <c r="L243" s="108">
        <f t="shared" si="55"/>
        <v>-2293371.2022307697</v>
      </c>
      <c r="M243" s="108">
        <f t="shared" si="46"/>
        <v>-20049.75</v>
      </c>
      <c r="N243" s="108"/>
      <c r="O243" s="108">
        <f t="shared" si="56"/>
        <v>0</v>
      </c>
      <c r="P243" s="108">
        <f t="shared" si="49"/>
        <v>6552489.1492307708</v>
      </c>
      <c r="Q243" s="110"/>
      <c r="R243" s="110"/>
      <c r="S243" s="110"/>
      <c r="T243" s="110"/>
      <c r="U243" s="108">
        <f t="shared" si="47"/>
        <v>-2293371.1247564103</v>
      </c>
      <c r="V243" s="108">
        <f t="shared" si="48"/>
        <v>-2413669.6247564103</v>
      </c>
      <c r="W243" s="112">
        <f t="shared" si="58"/>
        <v>4482529.5244743619</v>
      </c>
      <c r="X243" s="299">
        <f t="shared" si="44"/>
        <v>4259118.02447436</v>
      </c>
      <c r="Y243" s="300">
        <f t="shared" si="52"/>
        <v>6896199.1492307726</v>
      </c>
      <c r="Z243" s="301"/>
    </row>
    <row r="244" spans="1:26">
      <c r="A244" s="72"/>
      <c r="B244" s="290" t="s">
        <v>402</v>
      </c>
      <c r="C244" s="72"/>
      <c r="D244" s="291"/>
      <c r="E244" s="108"/>
      <c r="F244" s="108">
        <f t="shared" si="50"/>
        <v>17275998.307692308</v>
      </c>
      <c r="G244" s="108">
        <f t="shared" si="51"/>
        <v>17275998.307692312</v>
      </c>
      <c r="H244" s="108">
        <f t="shared" si="54"/>
        <v>57285</v>
      </c>
      <c r="I244" s="108">
        <f t="shared" si="45"/>
        <v>-10780794.158461537</v>
      </c>
      <c r="J244" s="108">
        <f t="shared" si="53"/>
        <v>-10437084.158461539</v>
      </c>
      <c r="K244" s="108">
        <f t="shared" si="57"/>
        <v>6495204.1492307708</v>
      </c>
      <c r="L244" s="108">
        <f t="shared" si="55"/>
        <v>-2273321.4522307697</v>
      </c>
      <c r="M244" s="108">
        <f t="shared" si="46"/>
        <v>-20049.75</v>
      </c>
      <c r="N244" s="108"/>
      <c r="O244" s="108">
        <f t="shared" si="56"/>
        <v>0</v>
      </c>
      <c r="P244" s="108">
        <f t="shared" si="49"/>
        <v>6495204.1492307708</v>
      </c>
      <c r="Q244" s="110"/>
      <c r="R244" s="110"/>
      <c r="S244" s="110"/>
      <c r="T244" s="110"/>
      <c r="U244" s="108">
        <f t="shared" si="47"/>
        <v>-2273321.3747564103</v>
      </c>
      <c r="V244" s="108">
        <f t="shared" si="48"/>
        <v>-2393619.8747564103</v>
      </c>
      <c r="W244" s="112">
        <f t="shared" si="58"/>
        <v>4445294.2744743619</v>
      </c>
      <c r="X244" s="299">
        <f t="shared" si="44"/>
        <v>4221882.77447436</v>
      </c>
      <c r="Y244" s="300">
        <f t="shared" si="52"/>
        <v>6838914.1492307726</v>
      </c>
      <c r="Z244" s="301"/>
    </row>
    <row r="245" spans="1:26">
      <c r="A245" s="72"/>
      <c r="B245" s="290" t="s">
        <v>403</v>
      </c>
      <c r="C245" s="72"/>
      <c r="D245" s="291"/>
      <c r="E245" s="108"/>
      <c r="F245" s="108">
        <f t="shared" si="50"/>
        <v>17275998.307692308</v>
      </c>
      <c r="G245" s="108">
        <f t="shared" si="51"/>
        <v>17275998.307692312</v>
      </c>
      <c r="H245" s="108">
        <f t="shared" si="54"/>
        <v>57285</v>
      </c>
      <c r="I245" s="108">
        <f t="shared" si="45"/>
        <v>-10838079.158461537</v>
      </c>
      <c r="J245" s="108">
        <f t="shared" si="53"/>
        <v>-10494369.158461539</v>
      </c>
      <c r="K245" s="108">
        <f t="shared" si="57"/>
        <v>6437919.1492307708</v>
      </c>
      <c r="L245" s="108">
        <f t="shared" si="55"/>
        <v>-2253271.7022307697</v>
      </c>
      <c r="M245" s="108">
        <f t="shared" si="46"/>
        <v>-20049.75</v>
      </c>
      <c r="N245" s="108"/>
      <c r="O245" s="108">
        <f t="shared" si="56"/>
        <v>0</v>
      </c>
      <c r="P245" s="108">
        <f t="shared" si="49"/>
        <v>6437919.1492307708</v>
      </c>
      <c r="Q245" s="110"/>
      <c r="R245" s="110"/>
      <c r="S245" s="110"/>
      <c r="T245" s="110"/>
      <c r="U245" s="108">
        <f t="shared" si="47"/>
        <v>-2253271.6247564103</v>
      </c>
      <c r="V245" s="108">
        <f t="shared" si="48"/>
        <v>-2373570.1247564103</v>
      </c>
      <c r="W245" s="112">
        <f t="shared" si="58"/>
        <v>4408059.0244743619</v>
      </c>
      <c r="X245" s="299">
        <f t="shared" ref="X245:X308" si="59">F245+I245+U245</f>
        <v>4184647.5244743605</v>
      </c>
      <c r="Y245" s="300">
        <f t="shared" si="52"/>
        <v>6781629.1492307726</v>
      </c>
      <c r="Z245" s="301"/>
    </row>
    <row r="246" spans="1:26">
      <c r="A246" s="72"/>
      <c r="B246" s="290" t="s">
        <v>404</v>
      </c>
      <c r="C246" s="72"/>
      <c r="D246" s="291"/>
      <c r="E246" s="108"/>
      <c r="F246" s="108">
        <f t="shared" si="50"/>
        <v>17275998.307692308</v>
      </c>
      <c r="G246" s="108">
        <f t="shared" si="51"/>
        <v>17275998.307692312</v>
      </c>
      <c r="H246" s="108">
        <f t="shared" si="54"/>
        <v>57285</v>
      </c>
      <c r="I246" s="108">
        <f t="shared" si="45"/>
        <v>-10895364.158461537</v>
      </c>
      <c r="J246" s="108">
        <f t="shared" si="53"/>
        <v>-10551654.158461539</v>
      </c>
      <c r="K246" s="108">
        <f t="shared" si="57"/>
        <v>6380634.1492307708</v>
      </c>
      <c r="L246" s="108">
        <f t="shared" si="55"/>
        <v>-2233221.9522307697</v>
      </c>
      <c r="M246" s="108">
        <f t="shared" si="46"/>
        <v>-20049.75</v>
      </c>
      <c r="N246" s="108"/>
      <c r="O246" s="108">
        <f t="shared" si="56"/>
        <v>0</v>
      </c>
      <c r="P246" s="108">
        <f t="shared" si="49"/>
        <v>6380634.1492307708</v>
      </c>
      <c r="Q246" s="110"/>
      <c r="R246" s="110"/>
      <c r="S246" s="110"/>
      <c r="T246" s="110"/>
      <c r="U246" s="108">
        <f t="shared" si="47"/>
        <v>-2233221.8747564103</v>
      </c>
      <c r="V246" s="108">
        <f t="shared" si="48"/>
        <v>-2353520.3747564103</v>
      </c>
      <c r="W246" s="112">
        <f t="shared" si="58"/>
        <v>4370823.7744743619</v>
      </c>
      <c r="X246" s="299">
        <f t="shared" si="59"/>
        <v>4147412.2744743605</v>
      </c>
      <c r="Y246" s="300">
        <f t="shared" si="52"/>
        <v>6724344.1492307726</v>
      </c>
      <c r="Z246" s="301"/>
    </row>
    <row r="247" spans="1:26">
      <c r="A247" s="72"/>
      <c r="B247" s="290" t="s">
        <v>405</v>
      </c>
      <c r="C247" s="72"/>
      <c r="D247" s="291"/>
      <c r="E247" s="108"/>
      <c r="F247" s="108">
        <f t="shared" si="50"/>
        <v>17275998.307692308</v>
      </c>
      <c r="G247" s="108">
        <f t="shared" si="51"/>
        <v>17275998.307692312</v>
      </c>
      <c r="H247" s="108">
        <f t="shared" si="54"/>
        <v>57285</v>
      </c>
      <c r="I247" s="108">
        <f t="shared" ref="I247:I310" si="60">I246-H247</f>
        <v>-10952649.158461537</v>
      </c>
      <c r="J247" s="108">
        <f t="shared" si="53"/>
        <v>-10608939.158461539</v>
      </c>
      <c r="K247" s="108">
        <f t="shared" si="57"/>
        <v>6323349.1492307708</v>
      </c>
      <c r="L247" s="108">
        <f t="shared" si="55"/>
        <v>-2213172.2022307697</v>
      </c>
      <c r="M247" s="108">
        <f t="shared" ref="M247:M310" si="61">-L247+L246</f>
        <v>-20049.75</v>
      </c>
      <c r="N247" s="108"/>
      <c r="O247" s="108">
        <f t="shared" si="56"/>
        <v>0</v>
      </c>
      <c r="P247" s="108">
        <f t="shared" si="49"/>
        <v>6323349.1492307708</v>
      </c>
      <c r="Q247" s="110"/>
      <c r="R247" s="110"/>
      <c r="S247" s="110"/>
      <c r="T247" s="110"/>
      <c r="U247" s="108">
        <f t="shared" ref="U247:U310" si="62">U246-M247</f>
        <v>-2213172.1247564103</v>
      </c>
      <c r="V247" s="108">
        <f t="shared" si="48"/>
        <v>-2333470.6247564103</v>
      </c>
      <c r="W247" s="112">
        <f t="shared" si="58"/>
        <v>4333588.5244743619</v>
      </c>
      <c r="X247" s="299">
        <f t="shared" si="59"/>
        <v>4110177.0244743605</v>
      </c>
      <c r="Y247" s="300">
        <f t="shared" si="52"/>
        <v>6667059.1492307726</v>
      </c>
      <c r="Z247" s="301"/>
    </row>
    <row r="248" spans="1:26">
      <c r="A248" s="72"/>
      <c r="B248" s="290" t="s">
        <v>406</v>
      </c>
      <c r="C248" s="72"/>
      <c r="D248" s="291"/>
      <c r="E248" s="108"/>
      <c r="F248" s="108">
        <f t="shared" si="50"/>
        <v>17275998.307692308</v>
      </c>
      <c r="G248" s="108">
        <f t="shared" si="51"/>
        <v>17275998.307692312</v>
      </c>
      <c r="H248" s="108">
        <f t="shared" si="54"/>
        <v>57285</v>
      </c>
      <c r="I248" s="108">
        <f t="shared" si="60"/>
        <v>-11009934.158461537</v>
      </c>
      <c r="J248" s="108">
        <f t="shared" si="53"/>
        <v>-10666224.158461539</v>
      </c>
      <c r="K248" s="108">
        <f t="shared" si="57"/>
        <v>6266064.1492307708</v>
      </c>
      <c r="L248" s="108">
        <f t="shared" si="55"/>
        <v>-2193122.4522307697</v>
      </c>
      <c r="M248" s="108">
        <f t="shared" si="61"/>
        <v>-20049.75</v>
      </c>
      <c r="N248" s="108"/>
      <c r="O248" s="108">
        <f t="shared" si="56"/>
        <v>0</v>
      </c>
      <c r="P248" s="108">
        <f t="shared" si="49"/>
        <v>6266064.1492307708</v>
      </c>
      <c r="Q248" s="110"/>
      <c r="R248" s="110"/>
      <c r="S248" s="110"/>
      <c r="T248" s="110"/>
      <c r="U248" s="108">
        <f t="shared" si="62"/>
        <v>-2193122.3747564103</v>
      </c>
      <c r="V248" s="108">
        <f t="shared" ref="V248:V311" si="63">(U236+U248+SUM(U237:U247)*2)/24</f>
        <v>-2313420.8747564103</v>
      </c>
      <c r="W248" s="112">
        <f t="shared" si="58"/>
        <v>4296353.2744743619</v>
      </c>
      <c r="X248" s="299">
        <f t="shared" si="59"/>
        <v>4072941.7744743605</v>
      </c>
      <c r="Y248" s="300">
        <f t="shared" si="52"/>
        <v>6609774.1492307726</v>
      </c>
      <c r="Z248" s="301"/>
    </row>
    <row r="249" spans="1:26">
      <c r="A249" s="72"/>
      <c r="B249" s="290" t="s">
        <v>407</v>
      </c>
      <c r="C249" s="72"/>
      <c r="D249" s="291"/>
      <c r="E249" s="108"/>
      <c r="F249" s="108">
        <f t="shared" si="50"/>
        <v>17275998.307692308</v>
      </c>
      <c r="G249" s="108">
        <f t="shared" si="51"/>
        <v>17275998.307692312</v>
      </c>
      <c r="H249" s="108">
        <f t="shared" si="54"/>
        <v>57285</v>
      </c>
      <c r="I249" s="108">
        <f t="shared" si="60"/>
        <v>-11067219.158461537</v>
      </c>
      <c r="J249" s="108">
        <f t="shared" si="53"/>
        <v>-10723509.158461539</v>
      </c>
      <c r="K249" s="108">
        <f t="shared" si="57"/>
        <v>6208779.1492307708</v>
      </c>
      <c r="L249" s="108">
        <f t="shared" si="55"/>
        <v>-2173072.7022307697</v>
      </c>
      <c r="M249" s="108">
        <f t="shared" si="61"/>
        <v>-20049.75</v>
      </c>
      <c r="N249" s="108"/>
      <c r="O249" s="108">
        <f t="shared" si="56"/>
        <v>0</v>
      </c>
      <c r="P249" s="108">
        <f t="shared" ref="P249:P312" si="64">K249+O249</f>
        <v>6208779.1492307708</v>
      </c>
      <c r="Q249" s="110"/>
      <c r="R249" s="110"/>
      <c r="S249" s="110"/>
      <c r="T249" s="110"/>
      <c r="U249" s="108">
        <f t="shared" si="62"/>
        <v>-2173072.6247564103</v>
      </c>
      <c r="V249" s="108">
        <f t="shared" si="63"/>
        <v>-2293371.1247564103</v>
      </c>
      <c r="W249" s="112">
        <f t="shared" si="58"/>
        <v>4259118.0244743619</v>
      </c>
      <c r="X249" s="299">
        <f t="shared" si="59"/>
        <v>4035706.5244743605</v>
      </c>
      <c r="Y249" s="300">
        <f t="shared" si="52"/>
        <v>6552489.1492307726</v>
      </c>
      <c r="Z249" s="301"/>
    </row>
    <row r="250" spans="1:26">
      <c r="A250" s="72"/>
      <c r="B250" s="290" t="s">
        <v>408</v>
      </c>
      <c r="C250" s="72"/>
      <c r="D250" s="291"/>
      <c r="E250" s="108"/>
      <c r="F250" s="108">
        <f t="shared" ref="F250:F313" si="65">F249</f>
        <v>17275998.307692308</v>
      </c>
      <c r="G250" s="108">
        <f t="shared" ref="G250:G313" si="66">(F238+F250+SUM(F239:F249)*2)/24</f>
        <v>17275998.307692312</v>
      </c>
      <c r="H250" s="108">
        <f t="shared" si="54"/>
        <v>57285</v>
      </c>
      <c r="I250" s="108">
        <f t="shared" si="60"/>
        <v>-11124504.158461537</v>
      </c>
      <c r="J250" s="108">
        <f t="shared" si="53"/>
        <v>-10780794.158461539</v>
      </c>
      <c r="K250" s="108">
        <f t="shared" si="57"/>
        <v>6151494.1492307708</v>
      </c>
      <c r="L250" s="108">
        <f t="shared" si="55"/>
        <v>-2153022.9522307697</v>
      </c>
      <c r="M250" s="108">
        <f t="shared" si="61"/>
        <v>-20049.75</v>
      </c>
      <c r="N250" s="108"/>
      <c r="O250" s="108">
        <f t="shared" si="56"/>
        <v>0</v>
      </c>
      <c r="P250" s="108">
        <f t="shared" si="64"/>
        <v>6151494.1492307708</v>
      </c>
      <c r="Q250" s="110"/>
      <c r="R250" s="110"/>
      <c r="S250" s="110"/>
      <c r="T250" s="110"/>
      <c r="U250" s="108">
        <f t="shared" si="62"/>
        <v>-2153022.8747564103</v>
      </c>
      <c r="V250" s="108">
        <f t="shared" si="63"/>
        <v>-2273321.3747564103</v>
      </c>
      <c r="W250" s="112">
        <f t="shared" si="58"/>
        <v>4221882.7744743619</v>
      </c>
      <c r="X250" s="299">
        <f t="shared" si="59"/>
        <v>3998471.2744743605</v>
      </c>
      <c r="Y250" s="300">
        <f t="shared" ref="Y250:Y313" si="67">G250+J250</f>
        <v>6495204.1492307726</v>
      </c>
      <c r="Z250" s="301"/>
    </row>
    <row r="251" spans="1:26">
      <c r="A251" s="72"/>
      <c r="B251" s="290" t="s">
        <v>409</v>
      </c>
      <c r="C251" s="72"/>
      <c r="D251" s="291"/>
      <c r="E251" s="108"/>
      <c r="F251" s="108">
        <f t="shared" si="65"/>
        <v>17275998.307692308</v>
      </c>
      <c r="G251" s="108">
        <f t="shared" si="66"/>
        <v>17275998.307692312</v>
      </c>
      <c r="H251" s="108">
        <f t="shared" si="54"/>
        <v>57285</v>
      </c>
      <c r="I251" s="108">
        <f t="shared" si="60"/>
        <v>-11181789.158461537</v>
      </c>
      <c r="J251" s="108">
        <f t="shared" ref="J251:J314" si="68">(I239+I251+SUM(I240:I250)*2)/24</f>
        <v>-10838079.158461539</v>
      </c>
      <c r="K251" s="108">
        <f t="shared" si="57"/>
        <v>6094209.1492307708</v>
      </c>
      <c r="L251" s="108">
        <f t="shared" si="55"/>
        <v>-2132973.2022307697</v>
      </c>
      <c r="M251" s="108">
        <f t="shared" si="61"/>
        <v>-20049.75</v>
      </c>
      <c r="N251" s="108"/>
      <c r="O251" s="108">
        <f t="shared" si="56"/>
        <v>0</v>
      </c>
      <c r="P251" s="108">
        <f t="shared" si="64"/>
        <v>6094209.1492307708</v>
      </c>
      <c r="Q251" s="110"/>
      <c r="R251" s="110"/>
      <c r="S251" s="110"/>
      <c r="T251" s="110"/>
      <c r="U251" s="108">
        <f t="shared" si="62"/>
        <v>-2132973.1247564103</v>
      </c>
      <c r="V251" s="108">
        <f t="shared" si="63"/>
        <v>-2253271.6247564103</v>
      </c>
      <c r="W251" s="112">
        <f t="shared" si="58"/>
        <v>4184647.5244743624</v>
      </c>
      <c r="X251" s="299">
        <f t="shared" si="59"/>
        <v>3961236.0244743605</v>
      </c>
      <c r="Y251" s="300">
        <f t="shared" si="67"/>
        <v>6437919.1492307726</v>
      </c>
      <c r="Z251" s="301"/>
    </row>
    <row r="252" spans="1:26">
      <c r="A252" s="72"/>
      <c r="B252" s="290" t="s">
        <v>410</v>
      </c>
      <c r="C252" s="72"/>
      <c r="D252" s="291"/>
      <c r="E252" s="108"/>
      <c r="F252" s="108">
        <f t="shared" si="65"/>
        <v>17275998.307692308</v>
      </c>
      <c r="G252" s="108">
        <f t="shared" si="66"/>
        <v>17275998.307692312</v>
      </c>
      <c r="H252" s="108">
        <f t="shared" si="54"/>
        <v>57285</v>
      </c>
      <c r="I252" s="108">
        <f t="shared" si="60"/>
        <v>-11239074.158461537</v>
      </c>
      <c r="J252" s="108">
        <f t="shared" si="68"/>
        <v>-10895364.158461539</v>
      </c>
      <c r="K252" s="108">
        <f t="shared" si="57"/>
        <v>6036924.1492307708</v>
      </c>
      <c r="L252" s="108">
        <f t="shared" si="55"/>
        <v>-2112923.4522307697</v>
      </c>
      <c r="M252" s="108">
        <f t="shared" si="61"/>
        <v>-20049.75</v>
      </c>
      <c r="N252" s="108"/>
      <c r="O252" s="108">
        <f t="shared" si="56"/>
        <v>0</v>
      </c>
      <c r="P252" s="108">
        <f t="shared" si="64"/>
        <v>6036924.1492307708</v>
      </c>
      <c r="Q252" s="110"/>
      <c r="R252" s="110"/>
      <c r="S252" s="110"/>
      <c r="T252" s="110"/>
      <c r="U252" s="108">
        <f t="shared" si="62"/>
        <v>-2112923.3747564103</v>
      </c>
      <c r="V252" s="108">
        <f t="shared" si="63"/>
        <v>-2233221.8747564103</v>
      </c>
      <c r="W252" s="112">
        <f t="shared" si="58"/>
        <v>4147412.2744743624</v>
      </c>
      <c r="X252" s="299">
        <f t="shared" si="59"/>
        <v>3924000.7744743605</v>
      </c>
      <c r="Y252" s="300">
        <f t="shared" si="67"/>
        <v>6380634.1492307726</v>
      </c>
      <c r="Z252" s="301"/>
    </row>
    <row r="253" spans="1:26">
      <c r="A253" s="72"/>
      <c r="B253" s="290" t="s">
        <v>411</v>
      </c>
      <c r="C253" s="72"/>
      <c r="D253" s="291"/>
      <c r="E253" s="108"/>
      <c r="F253" s="108">
        <f t="shared" si="65"/>
        <v>17275998.307692308</v>
      </c>
      <c r="G253" s="108">
        <f t="shared" si="66"/>
        <v>17275998.307692312</v>
      </c>
      <c r="H253" s="108">
        <f t="shared" si="54"/>
        <v>57285</v>
      </c>
      <c r="I253" s="108">
        <f t="shared" si="60"/>
        <v>-11296359.158461537</v>
      </c>
      <c r="J253" s="108">
        <f t="shared" si="68"/>
        <v>-10952649.158461539</v>
      </c>
      <c r="K253" s="108">
        <f t="shared" si="57"/>
        <v>5979639.1492307708</v>
      </c>
      <c r="L253" s="108">
        <f t="shared" si="55"/>
        <v>-2092873.7022307697</v>
      </c>
      <c r="M253" s="108">
        <f t="shared" si="61"/>
        <v>-20049.75</v>
      </c>
      <c r="N253" s="108"/>
      <c r="O253" s="108">
        <f t="shared" si="56"/>
        <v>0</v>
      </c>
      <c r="P253" s="108">
        <f t="shared" si="64"/>
        <v>5979639.1492307708</v>
      </c>
      <c r="Q253" s="110"/>
      <c r="R253" s="110"/>
      <c r="S253" s="110"/>
      <c r="T253" s="110"/>
      <c r="U253" s="108">
        <f t="shared" si="62"/>
        <v>-2092873.6247564103</v>
      </c>
      <c r="V253" s="108">
        <f t="shared" si="63"/>
        <v>-2213172.1247564103</v>
      </c>
      <c r="W253" s="112">
        <f t="shared" si="58"/>
        <v>4110177.0244743624</v>
      </c>
      <c r="X253" s="299">
        <f t="shared" si="59"/>
        <v>3886765.5244743605</v>
      </c>
      <c r="Y253" s="300">
        <f t="shared" si="67"/>
        <v>6323349.1492307726</v>
      </c>
      <c r="Z253" s="301"/>
    </row>
    <row r="254" spans="1:26">
      <c r="A254" s="72"/>
      <c r="B254" s="290" t="s">
        <v>412</v>
      </c>
      <c r="C254" s="72"/>
      <c r="D254" s="108"/>
      <c r="E254" s="108"/>
      <c r="F254" s="108">
        <f t="shared" si="65"/>
        <v>17275998.307692308</v>
      </c>
      <c r="G254" s="108">
        <f t="shared" si="66"/>
        <v>17275998.307692312</v>
      </c>
      <c r="H254" s="108">
        <f t="shared" si="54"/>
        <v>57285</v>
      </c>
      <c r="I254" s="108">
        <f t="shared" si="60"/>
        <v>-11353644.158461537</v>
      </c>
      <c r="J254" s="108">
        <f t="shared" si="68"/>
        <v>-11009934.158461539</v>
      </c>
      <c r="K254" s="108">
        <f t="shared" si="57"/>
        <v>5922354.1492307708</v>
      </c>
      <c r="L254" s="108">
        <f t="shared" si="55"/>
        <v>-2072823.9522307697</v>
      </c>
      <c r="M254" s="108">
        <f t="shared" si="61"/>
        <v>-20049.75</v>
      </c>
      <c r="N254" s="108"/>
      <c r="O254" s="108">
        <f t="shared" si="56"/>
        <v>0</v>
      </c>
      <c r="P254" s="108">
        <f t="shared" si="64"/>
        <v>5922354.1492307708</v>
      </c>
      <c r="Q254" s="110"/>
      <c r="R254" s="110"/>
      <c r="S254" s="110"/>
      <c r="T254" s="110"/>
      <c r="U254" s="108">
        <f t="shared" si="62"/>
        <v>-2072823.8747564103</v>
      </c>
      <c r="V254" s="108">
        <f t="shared" si="63"/>
        <v>-2193122.3747564103</v>
      </c>
      <c r="W254" s="112">
        <f t="shared" si="58"/>
        <v>4072941.7744743624</v>
      </c>
      <c r="X254" s="299">
        <f t="shared" si="59"/>
        <v>3849530.2744743605</v>
      </c>
      <c r="Y254" s="300">
        <f t="shared" si="67"/>
        <v>6266064.1492307726</v>
      </c>
      <c r="Z254" s="301"/>
    </row>
    <row r="255" spans="1:26">
      <c r="A255" s="72"/>
      <c r="B255" s="290" t="s">
        <v>413</v>
      </c>
      <c r="C255" s="72"/>
      <c r="D255" s="108"/>
      <c r="E255" s="108"/>
      <c r="F255" s="108">
        <f t="shared" si="65"/>
        <v>17275998.307692308</v>
      </c>
      <c r="G255" s="108">
        <f t="shared" si="66"/>
        <v>17275998.307692312</v>
      </c>
      <c r="H255" s="108">
        <f t="shared" si="54"/>
        <v>57285</v>
      </c>
      <c r="I255" s="108">
        <f t="shared" si="60"/>
        <v>-11410929.158461537</v>
      </c>
      <c r="J255" s="108">
        <f t="shared" si="68"/>
        <v>-11067219.158461539</v>
      </c>
      <c r="K255" s="108">
        <f t="shared" si="57"/>
        <v>5865069.1492307708</v>
      </c>
      <c r="L255" s="108">
        <f t="shared" si="55"/>
        <v>-2052774.2022307697</v>
      </c>
      <c r="M255" s="108">
        <f t="shared" si="61"/>
        <v>-20049.75</v>
      </c>
      <c r="N255" s="108"/>
      <c r="O255" s="108">
        <f t="shared" si="56"/>
        <v>0</v>
      </c>
      <c r="P255" s="108">
        <f t="shared" si="64"/>
        <v>5865069.1492307708</v>
      </c>
      <c r="Q255" s="110"/>
      <c r="R255" s="110"/>
      <c r="S255" s="110"/>
      <c r="T255" s="110"/>
      <c r="U255" s="108">
        <f t="shared" si="62"/>
        <v>-2052774.1247564103</v>
      </c>
      <c r="V255" s="108">
        <f t="shared" si="63"/>
        <v>-2173072.6247564103</v>
      </c>
      <c r="W255" s="112">
        <f t="shared" si="58"/>
        <v>4035706.5244743624</v>
      </c>
      <c r="X255" s="299">
        <f t="shared" si="59"/>
        <v>3812295.0244743605</v>
      </c>
      <c r="Y255" s="300">
        <f t="shared" si="67"/>
        <v>6208779.1492307726</v>
      </c>
      <c r="Z255" s="301"/>
    </row>
    <row r="256" spans="1:26">
      <c r="A256" s="72"/>
      <c r="B256" s="290" t="s">
        <v>414</v>
      </c>
      <c r="C256" s="72"/>
      <c r="D256" s="108"/>
      <c r="E256" s="108"/>
      <c r="F256" s="108">
        <f t="shared" si="65"/>
        <v>17275998.307692308</v>
      </c>
      <c r="G256" s="108">
        <f t="shared" si="66"/>
        <v>17275998.307692312</v>
      </c>
      <c r="H256" s="108">
        <f t="shared" si="54"/>
        <v>57285</v>
      </c>
      <c r="I256" s="108">
        <f t="shared" si="60"/>
        <v>-11468214.158461537</v>
      </c>
      <c r="J256" s="108">
        <f t="shared" si="68"/>
        <v>-11124504.158461539</v>
      </c>
      <c r="K256" s="108">
        <f t="shared" si="57"/>
        <v>5807784.1492307708</v>
      </c>
      <c r="L256" s="108">
        <f t="shared" si="55"/>
        <v>-2032724.4522307697</v>
      </c>
      <c r="M256" s="108">
        <f t="shared" si="61"/>
        <v>-20049.75</v>
      </c>
      <c r="N256" s="108"/>
      <c r="O256" s="108">
        <f t="shared" si="56"/>
        <v>0</v>
      </c>
      <c r="P256" s="108">
        <f t="shared" si="64"/>
        <v>5807784.1492307708</v>
      </c>
      <c r="Q256" s="110"/>
      <c r="R256" s="110"/>
      <c r="S256" s="110"/>
      <c r="T256" s="110"/>
      <c r="U256" s="108">
        <f t="shared" si="62"/>
        <v>-2032724.3747564103</v>
      </c>
      <c r="V256" s="108">
        <f t="shared" si="63"/>
        <v>-2153022.8747564103</v>
      </c>
      <c r="W256" s="112">
        <f t="shared" si="58"/>
        <v>3998471.2744743624</v>
      </c>
      <c r="X256" s="299">
        <f t="shared" si="59"/>
        <v>3775059.7744743605</v>
      </c>
      <c r="Y256" s="300">
        <f t="shared" si="67"/>
        <v>6151494.1492307726</v>
      </c>
      <c r="Z256" s="301"/>
    </row>
    <row r="257" spans="1:26">
      <c r="A257" s="72"/>
      <c r="B257" s="290" t="s">
        <v>415</v>
      </c>
      <c r="C257" s="72"/>
      <c r="D257" s="108"/>
      <c r="E257" s="108"/>
      <c r="F257" s="108">
        <f t="shared" si="65"/>
        <v>17275998.307692308</v>
      </c>
      <c r="G257" s="108">
        <f t="shared" si="66"/>
        <v>17275998.307692312</v>
      </c>
      <c r="H257" s="108">
        <f t="shared" si="54"/>
        <v>57285</v>
      </c>
      <c r="I257" s="108">
        <f t="shared" si="60"/>
        <v>-11525499.158461537</v>
      </c>
      <c r="J257" s="108">
        <f t="shared" si="68"/>
        <v>-11181789.158461539</v>
      </c>
      <c r="K257" s="108">
        <f t="shared" si="57"/>
        <v>5750499.1492307708</v>
      </c>
      <c r="L257" s="108">
        <f t="shared" si="55"/>
        <v>-2012674.7022307697</v>
      </c>
      <c r="M257" s="108">
        <f t="shared" si="61"/>
        <v>-20049.75</v>
      </c>
      <c r="N257" s="108"/>
      <c r="O257" s="108">
        <f t="shared" si="56"/>
        <v>0</v>
      </c>
      <c r="P257" s="108">
        <f t="shared" si="64"/>
        <v>5750499.1492307708</v>
      </c>
      <c r="Q257" s="110"/>
      <c r="R257" s="110"/>
      <c r="S257" s="110"/>
      <c r="T257" s="110"/>
      <c r="U257" s="108">
        <f t="shared" si="62"/>
        <v>-2012674.6247564103</v>
      </c>
      <c r="V257" s="108">
        <f t="shared" si="63"/>
        <v>-2132973.1247564103</v>
      </c>
      <c r="W257" s="112">
        <f t="shared" si="58"/>
        <v>3961236.0244743624</v>
      </c>
      <c r="X257" s="299">
        <f t="shared" si="59"/>
        <v>3737824.5244743605</v>
      </c>
      <c r="Y257" s="300">
        <f t="shared" si="67"/>
        <v>6094209.1492307726</v>
      </c>
      <c r="Z257" s="301"/>
    </row>
    <row r="258" spans="1:26">
      <c r="A258" s="72"/>
      <c r="B258" s="290" t="s">
        <v>416</v>
      </c>
      <c r="C258" s="72"/>
      <c r="D258" s="108"/>
      <c r="E258" s="108"/>
      <c r="F258" s="108">
        <f t="shared" si="65"/>
        <v>17275998.307692308</v>
      </c>
      <c r="G258" s="108">
        <f t="shared" si="66"/>
        <v>17275998.307692312</v>
      </c>
      <c r="H258" s="108">
        <f t="shared" si="54"/>
        <v>57285</v>
      </c>
      <c r="I258" s="108">
        <f t="shared" si="60"/>
        <v>-11582784.158461537</v>
      </c>
      <c r="J258" s="108">
        <f t="shared" si="68"/>
        <v>-11239074.158461539</v>
      </c>
      <c r="K258" s="108">
        <f t="shared" si="57"/>
        <v>5693214.1492307708</v>
      </c>
      <c r="L258" s="108">
        <f t="shared" si="55"/>
        <v>-1992624.9522307697</v>
      </c>
      <c r="M258" s="108">
        <f t="shared" si="61"/>
        <v>-20049.75</v>
      </c>
      <c r="N258" s="108"/>
      <c r="O258" s="108">
        <f t="shared" si="56"/>
        <v>0</v>
      </c>
      <c r="P258" s="108">
        <f t="shared" si="64"/>
        <v>5693214.1492307708</v>
      </c>
      <c r="Q258" s="110"/>
      <c r="R258" s="110"/>
      <c r="S258" s="110"/>
      <c r="T258" s="110"/>
      <c r="U258" s="108">
        <f t="shared" si="62"/>
        <v>-1992624.8747564103</v>
      </c>
      <c r="V258" s="108">
        <f t="shared" si="63"/>
        <v>-2112923.3747564103</v>
      </c>
      <c r="W258" s="112">
        <f t="shared" si="58"/>
        <v>3924000.7744743624</v>
      </c>
      <c r="X258" s="299">
        <f t="shared" si="59"/>
        <v>3700589.2744743605</v>
      </c>
      <c r="Y258" s="300">
        <f t="shared" si="67"/>
        <v>6036924.1492307726</v>
      </c>
      <c r="Z258" s="301"/>
    </row>
    <row r="259" spans="1:26">
      <c r="A259" s="72"/>
      <c r="B259" s="290" t="s">
        <v>417</v>
      </c>
      <c r="C259" s="72"/>
      <c r="D259" s="108"/>
      <c r="E259" s="108"/>
      <c r="F259" s="108">
        <f t="shared" si="65"/>
        <v>17275998.307692308</v>
      </c>
      <c r="G259" s="108">
        <f t="shared" si="66"/>
        <v>17275998.307692312</v>
      </c>
      <c r="H259" s="108">
        <f t="shared" si="54"/>
        <v>57285</v>
      </c>
      <c r="I259" s="108">
        <f t="shared" si="60"/>
        <v>-11640069.158461537</v>
      </c>
      <c r="J259" s="108">
        <f t="shared" si="68"/>
        <v>-11296359.158461539</v>
      </c>
      <c r="K259" s="108">
        <f t="shared" si="57"/>
        <v>5635929.1492307708</v>
      </c>
      <c r="L259" s="108">
        <f t="shared" si="55"/>
        <v>-1972575.2022307697</v>
      </c>
      <c r="M259" s="108">
        <f t="shared" si="61"/>
        <v>-20049.75</v>
      </c>
      <c r="N259" s="108"/>
      <c r="O259" s="108">
        <f t="shared" si="56"/>
        <v>0</v>
      </c>
      <c r="P259" s="108">
        <f t="shared" si="64"/>
        <v>5635929.1492307708</v>
      </c>
      <c r="Q259" s="110"/>
      <c r="R259" s="110"/>
      <c r="S259" s="110"/>
      <c r="T259" s="110"/>
      <c r="U259" s="108">
        <f t="shared" si="62"/>
        <v>-1972575.1247564103</v>
      </c>
      <c r="V259" s="108">
        <f t="shared" si="63"/>
        <v>-2092873.6247564105</v>
      </c>
      <c r="W259" s="112">
        <f t="shared" si="58"/>
        <v>3886765.5244743619</v>
      </c>
      <c r="X259" s="299">
        <f t="shared" si="59"/>
        <v>3663354.0244743605</v>
      </c>
      <c r="Y259" s="300">
        <f t="shared" si="67"/>
        <v>5979639.1492307726</v>
      </c>
      <c r="Z259" s="301"/>
    </row>
    <row r="260" spans="1:26">
      <c r="A260" s="72"/>
      <c r="B260" s="290" t="s">
        <v>418</v>
      </c>
      <c r="C260" s="72"/>
      <c r="D260" s="108"/>
      <c r="E260" s="108"/>
      <c r="F260" s="108">
        <f t="shared" si="65"/>
        <v>17275998.307692308</v>
      </c>
      <c r="G260" s="108">
        <f t="shared" si="66"/>
        <v>17275998.307692312</v>
      </c>
      <c r="H260" s="108">
        <f t="shared" si="54"/>
        <v>57285</v>
      </c>
      <c r="I260" s="108">
        <f t="shared" si="60"/>
        <v>-11697354.158461537</v>
      </c>
      <c r="J260" s="108">
        <f t="shared" si="68"/>
        <v>-11353644.158461539</v>
      </c>
      <c r="K260" s="108">
        <f t="shared" si="57"/>
        <v>5578644.1492307708</v>
      </c>
      <c r="L260" s="108">
        <f t="shared" si="55"/>
        <v>-1952525.4522307697</v>
      </c>
      <c r="M260" s="108">
        <f t="shared" si="61"/>
        <v>-20049.75</v>
      </c>
      <c r="N260" s="108"/>
      <c r="O260" s="108">
        <f t="shared" si="56"/>
        <v>0</v>
      </c>
      <c r="P260" s="108">
        <f t="shared" si="64"/>
        <v>5578644.1492307708</v>
      </c>
      <c r="Q260" s="110"/>
      <c r="R260" s="110"/>
      <c r="S260" s="110"/>
      <c r="T260" s="110"/>
      <c r="U260" s="108">
        <f t="shared" si="62"/>
        <v>-1952525.3747564103</v>
      </c>
      <c r="V260" s="108">
        <f t="shared" si="63"/>
        <v>-2072823.8747564105</v>
      </c>
      <c r="W260" s="112">
        <f t="shared" si="58"/>
        <v>3849530.2744743619</v>
      </c>
      <c r="X260" s="299">
        <f t="shared" si="59"/>
        <v>3626118.7744743605</v>
      </c>
      <c r="Y260" s="300">
        <f t="shared" si="67"/>
        <v>5922354.1492307726</v>
      </c>
      <c r="Z260" s="301"/>
    </row>
    <row r="261" spans="1:26">
      <c r="A261" s="72"/>
      <c r="B261" s="290" t="s">
        <v>419</v>
      </c>
      <c r="C261" s="72"/>
      <c r="D261" s="108"/>
      <c r="E261" s="108"/>
      <c r="F261" s="108">
        <f t="shared" si="65"/>
        <v>17275998.307692308</v>
      </c>
      <c r="G261" s="108">
        <f t="shared" si="66"/>
        <v>17275998.307692312</v>
      </c>
      <c r="H261" s="108">
        <f t="shared" si="54"/>
        <v>57285</v>
      </c>
      <c r="I261" s="108">
        <f t="shared" si="60"/>
        <v>-11754639.158461537</v>
      </c>
      <c r="J261" s="108">
        <f t="shared" si="68"/>
        <v>-11410929.158461539</v>
      </c>
      <c r="K261" s="108">
        <f t="shared" si="57"/>
        <v>5521359.1492307708</v>
      </c>
      <c r="L261" s="108">
        <f t="shared" si="55"/>
        <v>-1932475.7022307697</v>
      </c>
      <c r="M261" s="108">
        <f t="shared" si="61"/>
        <v>-20049.75</v>
      </c>
      <c r="N261" s="108"/>
      <c r="O261" s="108">
        <f t="shared" si="56"/>
        <v>0</v>
      </c>
      <c r="P261" s="108">
        <f t="shared" si="64"/>
        <v>5521359.1492307708</v>
      </c>
      <c r="Q261" s="110"/>
      <c r="R261" s="110"/>
      <c r="S261" s="110"/>
      <c r="T261" s="110"/>
      <c r="U261" s="108">
        <f t="shared" si="62"/>
        <v>-1932475.6247564103</v>
      </c>
      <c r="V261" s="108">
        <f t="shared" si="63"/>
        <v>-2052774.1247564105</v>
      </c>
      <c r="W261" s="112">
        <f t="shared" si="58"/>
        <v>3812295.0244743619</v>
      </c>
      <c r="X261" s="299">
        <f t="shared" si="59"/>
        <v>3588883.5244743605</v>
      </c>
      <c r="Y261" s="300">
        <f t="shared" si="67"/>
        <v>5865069.1492307726</v>
      </c>
      <c r="Z261" s="301"/>
    </row>
    <row r="262" spans="1:26">
      <c r="A262" s="72"/>
      <c r="B262" s="290" t="s">
        <v>420</v>
      </c>
      <c r="C262" s="72"/>
      <c r="D262" s="110"/>
      <c r="E262" s="110"/>
      <c r="F262" s="108">
        <f t="shared" si="65"/>
        <v>17275998.307692308</v>
      </c>
      <c r="G262" s="108">
        <f t="shared" si="66"/>
        <v>17275998.307692312</v>
      </c>
      <c r="H262" s="108">
        <f t="shared" si="54"/>
        <v>57285</v>
      </c>
      <c r="I262" s="108">
        <f t="shared" si="60"/>
        <v>-11811924.158461537</v>
      </c>
      <c r="J262" s="108">
        <f t="shared" si="68"/>
        <v>-11468214.158461539</v>
      </c>
      <c r="K262" s="108">
        <f t="shared" si="57"/>
        <v>5464074.1492307708</v>
      </c>
      <c r="L262" s="108">
        <f t="shared" si="55"/>
        <v>-1912425.9522307697</v>
      </c>
      <c r="M262" s="108">
        <f t="shared" si="61"/>
        <v>-20049.75</v>
      </c>
      <c r="N262" s="108"/>
      <c r="O262" s="108">
        <f t="shared" si="56"/>
        <v>0</v>
      </c>
      <c r="P262" s="108">
        <f t="shared" si="64"/>
        <v>5464074.1492307708</v>
      </c>
      <c r="Q262" s="110"/>
      <c r="R262" s="110"/>
      <c r="S262" s="110"/>
      <c r="T262" s="110"/>
      <c r="U262" s="108">
        <f t="shared" si="62"/>
        <v>-1912425.8747564103</v>
      </c>
      <c r="V262" s="108">
        <f t="shared" si="63"/>
        <v>-2032724.3747564105</v>
      </c>
      <c r="W262" s="112">
        <f t="shared" si="58"/>
        <v>3775059.7744743619</v>
      </c>
      <c r="X262" s="299">
        <f t="shared" si="59"/>
        <v>3551648.2744743605</v>
      </c>
      <c r="Y262" s="300">
        <f t="shared" si="67"/>
        <v>5807784.1492307726</v>
      </c>
      <c r="Z262" s="301"/>
    </row>
    <row r="263" spans="1:26">
      <c r="A263" s="72"/>
      <c r="B263" s="290" t="s">
        <v>421</v>
      </c>
      <c r="C263" s="72"/>
      <c r="D263" s="110"/>
      <c r="E263" s="110"/>
      <c r="F263" s="108">
        <f t="shared" si="65"/>
        <v>17275998.307692308</v>
      </c>
      <c r="G263" s="108">
        <f t="shared" si="66"/>
        <v>17275998.307692312</v>
      </c>
      <c r="H263" s="108">
        <f t="shared" si="54"/>
        <v>57285</v>
      </c>
      <c r="I263" s="108">
        <f t="shared" si="60"/>
        <v>-11869209.158461537</v>
      </c>
      <c r="J263" s="108">
        <f t="shared" si="68"/>
        <v>-11525499.158461539</v>
      </c>
      <c r="K263" s="108">
        <f t="shared" si="57"/>
        <v>5406789.1492307708</v>
      </c>
      <c r="L263" s="108">
        <f t="shared" si="55"/>
        <v>-1892376.2022307697</v>
      </c>
      <c r="M263" s="108">
        <f t="shared" si="61"/>
        <v>-20049.75</v>
      </c>
      <c r="N263" s="108"/>
      <c r="O263" s="108">
        <f t="shared" si="56"/>
        <v>0</v>
      </c>
      <c r="P263" s="108">
        <f t="shared" si="64"/>
        <v>5406789.1492307708</v>
      </c>
      <c r="Q263" s="110"/>
      <c r="R263" s="110"/>
      <c r="S263" s="110"/>
      <c r="T263" s="110"/>
      <c r="U263" s="108">
        <f t="shared" si="62"/>
        <v>-1892376.1247564103</v>
      </c>
      <c r="V263" s="108">
        <f t="shared" si="63"/>
        <v>-2012674.6247564105</v>
      </c>
      <c r="W263" s="112">
        <f t="shared" si="58"/>
        <v>3737824.5244743619</v>
      </c>
      <c r="X263" s="299">
        <f t="shared" si="59"/>
        <v>3514413.0244743605</v>
      </c>
      <c r="Y263" s="300">
        <f t="shared" si="67"/>
        <v>5750499.1492307726</v>
      </c>
      <c r="Z263" s="301"/>
    </row>
    <row r="264" spans="1:26">
      <c r="A264" s="72"/>
      <c r="B264" s="290" t="s">
        <v>422</v>
      </c>
      <c r="C264" s="72"/>
      <c r="D264" s="110"/>
      <c r="E264" s="110"/>
      <c r="F264" s="108">
        <f t="shared" si="65"/>
        <v>17275998.307692308</v>
      </c>
      <c r="G264" s="108">
        <f t="shared" si="66"/>
        <v>17275998.307692312</v>
      </c>
      <c r="H264" s="108">
        <f t="shared" si="54"/>
        <v>57285</v>
      </c>
      <c r="I264" s="108">
        <f t="shared" si="60"/>
        <v>-11926494.158461537</v>
      </c>
      <c r="J264" s="108">
        <f t="shared" si="68"/>
        <v>-11582784.158461539</v>
      </c>
      <c r="K264" s="108">
        <f t="shared" si="57"/>
        <v>5349504.1492307708</v>
      </c>
      <c r="L264" s="108">
        <f t="shared" si="55"/>
        <v>-1872326.4522307697</v>
      </c>
      <c r="M264" s="108">
        <f t="shared" si="61"/>
        <v>-20049.75</v>
      </c>
      <c r="N264" s="108"/>
      <c r="O264" s="108">
        <f t="shared" si="56"/>
        <v>0</v>
      </c>
      <c r="P264" s="108">
        <f t="shared" si="64"/>
        <v>5349504.1492307708</v>
      </c>
      <c r="Q264" s="110"/>
      <c r="R264" s="110"/>
      <c r="S264" s="110"/>
      <c r="T264" s="110"/>
      <c r="U264" s="108">
        <f t="shared" si="62"/>
        <v>-1872326.3747564103</v>
      </c>
      <c r="V264" s="108">
        <f t="shared" si="63"/>
        <v>-1992624.8747564105</v>
      </c>
      <c r="W264" s="112">
        <f t="shared" si="58"/>
        <v>3700589.2744743619</v>
      </c>
      <c r="X264" s="299">
        <f t="shared" si="59"/>
        <v>3477177.7744743605</v>
      </c>
      <c r="Y264" s="300">
        <f t="shared" si="67"/>
        <v>5693214.1492307726</v>
      </c>
      <c r="Z264" s="301"/>
    </row>
    <row r="265" spans="1:26">
      <c r="A265" s="72"/>
      <c r="B265" s="290" t="s">
        <v>423</v>
      </c>
      <c r="C265" s="72"/>
      <c r="D265" s="110"/>
      <c r="E265" s="110"/>
      <c r="F265" s="108">
        <f t="shared" si="65"/>
        <v>17275998.307692308</v>
      </c>
      <c r="G265" s="108">
        <f t="shared" si="66"/>
        <v>17275998.307692312</v>
      </c>
      <c r="H265" s="108">
        <f t="shared" si="54"/>
        <v>57285</v>
      </c>
      <c r="I265" s="108">
        <f t="shared" si="60"/>
        <v>-11983779.158461537</v>
      </c>
      <c r="J265" s="108">
        <f t="shared" si="68"/>
        <v>-11640069.158461539</v>
      </c>
      <c r="K265" s="108">
        <f t="shared" si="57"/>
        <v>5292219.1492307708</v>
      </c>
      <c r="L265" s="108">
        <f t="shared" si="55"/>
        <v>-1852276.7022307697</v>
      </c>
      <c r="M265" s="108">
        <f t="shared" si="61"/>
        <v>-20049.75</v>
      </c>
      <c r="N265" s="108"/>
      <c r="O265" s="108">
        <f t="shared" si="56"/>
        <v>0</v>
      </c>
      <c r="P265" s="108">
        <f t="shared" si="64"/>
        <v>5292219.1492307708</v>
      </c>
      <c r="Q265" s="110"/>
      <c r="R265" s="110"/>
      <c r="S265" s="110"/>
      <c r="T265" s="110"/>
      <c r="U265" s="108">
        <f t="shared" si="62"/>
        <v>-1852276.6247564103</v>
      </c>
      <c r="V265" s="108">
        <f t="shared" si="63"/>
        <v>-1972575.1247564105</v>
      </c>
      <c r="W265" s="112">
        <f t="shared" si="58"/>
        <v>3663354.0244743619</v>
      </c>
      <c r="X265" s="299">
        <f t="shared" si="59"/>
        <v>3439942.5244743605</v>
      </c>
      <c r="Y265" s="300">
        <f t="shared" si="67"/>
        <v>5635929.1492307726</v>
      </c>
      <c r="Z265" s="301"/>
    </row>
    <row r="266" spans="1:26">
      <c r="A266" s="72"/>
      <c r="B266" s="290" t="s">
        <v>424</v>
      </c>
      <c r="C266" s="72"/>
      <c r="D266" s="110"/>
      <c r="E266" s="110"/>
      <c r="F266" s="108">
        <f t="shared" si="65"/>
        <v>17275998.307692308</v>
      </c>
      <c r="G266" s="108">
        <f t="shared" si="66"/>
        <v>17275998.307692312</v>
      </c>
      <c r="H266" s="108">
        <f t="shared" si="54"/>
        <v>57285</v>
      </c>
      <c r="I266" s="108">
        <f t="shared" si="60"/>
        <v>-12041064.158461537</v>
      </c>
      <c r="J266" s="108">
        <f t="shared" si="68"/>
        <v>-11697354.158461539</v>
      </c>
      <c r="K266" s="108">
        <f t="shared" si="57"/>
        <v>5234934.1492307708</v>
      </c>
      <c r="L266" s="108">
        <f t="shared" si="55"/>
        <v>-1832226.9522307697</v>
      </c>
      <c r="M266" s="108">
        <f t="shared" si="61"/>
        <v>-20049.75</v>
      </c>
      <c r="N266" s="108"/>
      <c r="O266" s="108">
        <f t="shared" si="56"/>
        <v>0</v>
      </c>
      <c r="P266" s="108">
        <f t="shared" si="64"/>
        <v>5234934.1492307708</v>
      </c>
      <c r="Q266" s="110"/>
      <c r="R266" s="110"/>
      <c r="S266" s="110"/>
      <c r="T266" s="110"/>
      <c r="U266" s="108">
        <f t="shared" si="62"/>
        <v>-1832226.8747564103</v>
      </c>
      <c r="V266" s="108">
        <f t="shared" si="63"/>
        <v>-1952525.3747564105</v>
      </c>
      <c r="W266" s="112">
        <f t="shared" si="58"/>
        <v>3626118.7744743619</v>
      </c>
      <c r="X266" s="299">
        <f t="shared" si="59"/>
        <v>3402707.2744743605</v>
      </c>
      <c r="Y266" s="300">
        <f t="shared" si="67"/>
        <v>5578644.1492307726</v>
      </c>
      <c r="Z266" s="301"/>
    </row>
    <row r="267" spans="1:26">
      <c r="A267" s="72"/>
      <c r="B267" s="290" t="s">
        <v>425</v>
      </c>
      <c r="C267" s="72"/>
      <c r="D267" s="110"/>
      <c r="E267" s="110"/>
      <c r="F267" s="108">
        <f t="shared" si="65"/>
        <v>17275998.307692308</v>
      </c>
      <c r="G267" s="108">
        <f t="shared" si="66"/>
        <v>17275998.307692312</v>
      </c>
      <c r="H267" s="108">
        <f t="shared" si="54"/>
        <v>57285</v>
      </c>
      <c r="I267" s="108">
        <f t="shared" si="60"/>
        <v>-12098349.158461537</v>
      </c>
      <c r="J267" s="108">
        <f t="shared" si="68"/>
        <v>-11754639.158461539</v>
      </c>
      <c r="K267" s="108">
        <f t="shared" si="57"/>
        <v>5177649.1492307708</v>
      </c>
      <c r="L267" s="108">
        <f t="shared" si="55"/>
        <v>-1812177.2022307697</v>
      </c>
      <c r="M267" s="108">
        <f t="shared" si="61"/>
        <v>-20049.75</v>
      </c>
      <c r="N267" s="108"/>
      <c r="O267" s="108">
        <f t="shared" si="56"/>
        <v>0</v>
      </c>
      <c r="P267" s="108">
        <f t="shared" si="64"/>
        <v>5177649.1492307708</v>
      </c>
      <c r="Q267" s="110"/>
      <c r="R267" s="110"/>
      <c r="S267" s="110"/>
      <c r="T267" s="110"/>
      <c r="U267" s="108">
        <f t="shared" si="62"/>
        <v>-1812177.1247564103</v>
      </c>
      <c r="V267" s="108">
        <f t="shared" si="63"/>
        <v>-1932475.6247564105</v>
      </c>
      <c r="W267" s="112">
        <f t="shared" si="58"/>
        <v>3588883.5244743619</v>
      </c>
      <c r="X267" s="299">
        <f t="shared" si="59"/>
        <v>3365472.0244743605</v>
      </c>
      <c r="Y267" s="300">
        <f t="shared" si="67"/>
        <v>5521359.1492307726</v>
      </c>
      <c r="Z267" s="301"/>
    </row>
    <row r="268" spans="1:26">
      <c r="A268" s="72"/>
      <c r="B268" s="290" t="s">
        <v>426</v>
      </c>
      <c r="C268" s="72"/>
      <c r="D268" s="110"/>
      <c r="E268" s="110"/>
      <c r="F268" s="108">
        <f t="shared" si="65"/>
        <v>17275998.307692308</v>
      </c>
      <c r="G268" s="108">
        <f t="shared" si="66"/>
        <v>17275998.307692312</v>
      </c>
      <c r="H268" s="108">
        <f t="shared" si="54"/>
        <v>57285</v>
      </c>
      <c r="I268" s="108">
        <f t="shared" si="60"/>
        <v>-12155634.158461537</v>
      </c>
      <c r="J268" s="108">
        <f t="shared" si="68"/>
        <v>-11811924.158461539</v>
      </c>
      <c r="K268" s="108">
        <f t="shared" si="57"/>
        <v>5120364.1492307708</v>
      </c>
      <c r="L268" s="108">
        <f t="shared" si="55"/>
        <v>-1792127.4522307697</v>
      </c>
      <c r="M268" s="108">
        <f t="shared" si="61"/>
        <v>-20049.75</v>
      </c>
      <c r="N268" s="108"/>
      <c r="O268" s="108">
        <f t="shared" si="56"/>
        <v>0</v>
      </c>
      <c r="P268" s="108">
        <f t="shared" si="64"/>
        <v>5120364.1492307708</v>
      </c>
      <c r="Q268" s="110"/>
      <c r="R268" s="110"/>
      <c r="S268" s="110"/>
      <c r="T268" s="110"/>
      <c r="U268" s="108">
        <f t="shared" si="62"/>
        <v>-1792127.3747564103</v>
      </c>
      <c r="V268" s="108">
        <f t="shared" si="63"/>
        <v>-1912425.8747564105</v>
      </c>
      <c r="W268" s="112">
        <f t="shared" si="58"/>
        <v>3551648.2744743619</v>
      </c>
      <c r="X268" s="299">
        <f t="shared" si="59"/>
        <v>3328236.7744743605</v>
      </c>
      <c r="Y268" s="300">
        <f t="shared" si="67"/>
        <v>5464074.1492307726</v>
      </c>
      <c r="Z268" s="301"/>
    </row>
    <row r="269" spans="1:26">
      <c r="A269" s="72"/>
      <c r="B269" s="290" t="s">
        <v>427</v>
      </c>
      <c r="C269" s="72"/>
      <c r="D269" s="110"/>
      <c r="E269" s="110"/>
      <c r="F269" s="108">
        <f t="shared" si="65"/>
        <v>17275998.307692308</v>
      </c>
      <c r="G269" s="108">
        <f t="shared" si="66"/>
        <v>17275998.307692312</v>
      </c>
      <c r="H269" s="108">
        <f t="shared" si="54"/>
        <v>57285</v>
      </c>
      <c r="I269" s="108">
        <f t="shared" si="60"/>
        <v>-12212919.158461537</v>
      </c>
      <c r="J269" s="108">
        <f t="shared" si="68"/>
        <v>-11869209.158461539</v>
      </c>
      <c r="K269" s="108">
        <f t="shared" si="57"/>
        <v>5063079.1492307708</v>
      </c>
      <c r="L269" s="108">
        <f t="shared" si="55"/>
        <v>-1772077.7022307697</v>
      </c>
      <c r="M269" s="108">
        <f t="shared" si="61"/>
        <v>-20049.75</v>
      </c>
      <c r="N269" s="108"/>
      <c r="O269" s="108">
        <f t="shared" si="56"/>
        <v>0</v>
      </c>
      <c r="P269" s="108">
        <f t="shared" si="64"/>
        <v>5063079.1492307708</v>
      </c>
      <c r="Q269" s="110"/>
      <c r="R269" s="110"/>
      <c r="S269" s="110"/>
      <c r="T269" s="110"/>
      <c r="U269" s="108">
        <f t="shared" si="62"/>
        <v>-1772077.6247564103</v>
      </c>
      <c r="V269" s="108">
        <f t="shared" si="63"/>
        <v>-1892376.1247564105</v>
      </c>
      <c r="W269" s="112">
        <f t="shared" si="58"/>
        <v>3514413.0244743619</v>
      </c>
      <c r="X269" s="299">
        <f t="shared" si="59"/>
        <v>3291001.5244743605</v>
      </c>
      <c r="Y269" s="300">
        <f t="shared" si="67"/>
        <v>5406789.1492307726</v>
      </c>
      <c r="Z269" s="301"/>
    </row>
    <row r="270" spans="1:26">
      <c r="A270" s="72"/>
      <c r="B270" s="290" t="s">
        <v>428</v>
      </c>
      <c r="C270" s="72"/>
      <c r="D270" s="110"/>
      <c r="E270" s="110"/>
      <c r="F270" s="108">
        <f t="shared" si="65"/>
        <v>17275998.307692308</v>
      </c>
      <c r="G270" s="108">
        <f t="shared" si="66"/>
        <v>17275998.307692312</v>
      </c>
      <c r="H270" s="108">
        <f t="shared" si="54"/>
        <v>57285</v>
      </c>
      <c r="I270" s="108">
        <f t="shared" si="60"/>
        <v>-12270204.158461537</v>
      </c>
      <c r="J270" s="108">
        <f t="shared" si="68"/>
        <v>-11926494.158461539</v>
      </c>
      <c r="K270" s="108">
        <f t="shared" si="57"/>
        <v>5005794.1492307708</v>
      </c>
      <c r="L270" s="108">
        <f t="shared" si="55"/>
        <v>-1752027.9522307697</v>
      </c>
      <c r="M270" s="108">
        <f t="shared" si="61"/>
        <v>-20049.75</v>
      </c>
      <c r="N270" s="108"/>
      <c r="O270" s="108">
        <f t="shared" si="56"/>
        <v>0</v>
      </c>
      <c r="P270" s="108">
        <f t="shared" si="64"/>
        <v>5005794.1492307708</v>
      </c>
      <c r="Q270" s="110"/>
      <c r="R270" s="110"/>
      <c r="S270" s="110"/>
      <c r="T270" s="110"/>
      <c r="U270" s="108">
        <f t="shared" si="62"/>
        <v>-1752027.8747564103</v>
      </c>
      <c r="V270" s="108">
        <f t="shared" si="63"/>
        <v>-1872326.3747564105</v>
      </c>
      <c r="W270" s="112">
        <f t="shared" si="58"/>
        <v>3477177.7744743619</v>
      </c>
      <c r="X270" s="299">
        <f t="shared" si="59"/>
        <v>3253766.2744743605</v>
      </c>
      <c r="Y270" s="300">
        <f t="shared" si="67"/>
        <v>5349504.1492307726</v>
      </c>
      <c r="Z270" s="301"/>
    </row>
    <row r="271" spans="1:26">
      <c r="A271" s="72"/>
      <c r="B271" s="290" t="s">
        <v>429</v>
      </c>
      <c r="C271" s="72"/>
      <c r="D271" s="110"/>
      <c r="E271" s="110"/>
      <c r="F271" s="108">
        <f t="shared" si="65"/>
        <v>17275998.307692308</v>
      </c>
      <c r="G271" s="108">
        <f t="shared" si="66"/>
        <v>17275998.307692312</v>
      </c>
      <c r="H271" s="108">
        <f t="shared" ref="H271:H334" si="69">H270</f>
        <v>57285</v>
      </c>
      <c r="I271" s="108">
        <f t="shared" si="60"/>
        <v>-12327489.158461537</v>
      </c>
      <c r="J271" s="108">
        <f t="shared" si="68"/>
        <v>-11983779.158461539</v>
      </c>
      <c r="K271" s="108">
        <f t="shared" si="57"/>
        <v>4948509.1492307708</v>
      </c>
      <c r="L271" s="108">
        <f t="shared" si="55"/>
        <v>-1731978.2022307697</v>
      </c>
      <c r="M271" s="108">
        <f t="shared" si="61"/>
        <v>-20049.75</v>
      </c>
      <c r="N271" s="108"/>
      <c r="O271" s="108">
        <f t="shared" si="56"/>
        <v>0</v>
      </c>
      <c r="P271" s="108">
        <f t="shared" si="64"/>
        <v>4948509.1492307708</v>
      </c>
      <c r="Q271" s="110"/>
      <c r="R271" s="110"/>
      <c r="S271" s="110"/>
      <c r="T271" s="110"/>
      <c r="U271" s="108">
        <f t="shared" si="62"/>
        <v>-1731978.1247564103</v>
      </c>
      <c r="V271" s="108">
        <f t="shared" si="63"/>
        <v>-1852276.6247564105</v>
      </c>
      <c r="W271" s="112">
        <f t="shared" si="58"/>
        <v>3439942.5244743619</v>
      </c>
      <c r="X271" s="299">
        <f t="shared" si="59"/>
        <v>3216531.0244743605</v>
      </c>
      <c r="Y271" s="300">
        <f t="shared" si="67"/>
        <v>5292219.1492307726</v>
      </c>
      <c r="Z271" s="301"/>
    </row>
    <row r="272" spans="1:26">
      <c r="A272" s="72"/>
      <c r="B272" s="290" t="s">
        <v>430</v>
      </c>
      <c r="C272" s="72"/>
      <c r="D272" s="110"/>
      <c r="E272" s="110"/>
      <c r="F272" s="108">
        <f t="shared" si="65"/>
        <v>17275998.307692308</v>
      </c>
      <c r="G272" s="108">
        <f t="shared" si="66"/>
        <v>17275998.307692312</v>
      </c>
      <c r="H272" s="108">
        <f t="shared" si="69"/>
        <v>57285</v>
      </c>
      <c r="I272" s="108">
        <f t="shared" si="60"/>
        <v>-12384774.158461537</v>
      </c>
      <c r="J272" s="108">
        <f t="shared" si="68"/>
        <v>-12041064.158461539</v>
      </c>
      <c r="K272" s="108">
        <f t="shared" si="57"/>
        <v>4891224.1492307708</v>
      </c>
      <c r="L272" s="108">
        <f t="shared" si="55"/>
        <v>-1711928.4522307697</v>
      </c>
      <c r="M272" s="108">
        <f t="shared" si="61"/>
        <v>-20049.75</v>
      </c>
      <c r="N272" s="108"/>
      <c r="O272" s="108">
        <f t="shared" si="56"/>
        <v>0</v>
      </c>
      <c r="P272" s="108">
        <f t="shared" si="64"/>
        <v>4891224.1492307708</v>
      </c>
      <c r="Q272" s="110"/>
      <c r="R272" s="110"/>
      <c r="S272" s="110"/>
      <c r="T272" s="110"/>
      <c r="U272" s="108">
        <f t="shared" si="62"/>
        <v>-1711928.3747564103</v>
      </c>
      <c r="V272" s="108">
        <f t="shared" si="63"/>
        <v>-1832226.8747564105</v>
      </c>
      <c r="W272" s="112">
        <f t="shared" si="58"/>
        <v>3402707.2744743619</v>
      </c>
      <c r="X272" s="299">
        <f t="shared" si="59"/>
        <v>3179295.7744743605</v>
      </c>
      <c r="Y272" s="300">
        <f t="shared" si="67"/>
        <v>5234934.1492307726</v>
      </c>
      <c r="Z272" s="301"/>
    </row>
    <row r="273" spans="1:26">
      <c r="A273" s="72"/>
      <c r="B273" s="290" t="s">
        <v>431</v>
      </c>
      <c r="C273" s="72"/>
      <c r="D273" s="110"/>
      <c r="E273" s="110"/>
      <c r="F273" s="108">
        <f t="shared" si="65"/>
        <v>17275998.307692308</v>
      </c>
      <c r="G273" s="108">
        <f t="shared" si="66"/>
        <v>17275998.307692312</v>
      </c>
      <c r="H273" s="108">
        <f t="shared" si="69"/>
        <v>57285</v>
      </c>
      <c r="I273" s="108">
        <f t="shared" si="60"/>
        <v>-12442059.158461537</v>
      </c>
      <c r="J273" s="108">
        <f t="shared" si="68"/>
        <v>-12098349.158461539</v>
      </c>
      <c r="K273" s="108">
        <f t="shared" si="57"/>
        <v>4833939.1492307708</v>
      </c>
      <c r="L273" s="108">
        <f t="shared" si="55"/>
        <v>-1691878.7022307697</v>
      </c>
      <c r="M273" s="108">
        <f t="shared" si="61"/>
        <v>-20049.75</v>
      </c>
      <c r="N273" s="108"/>
      <c r="O273" s="108">
        <f t="shared" si="56"/>
        <v>0</v>
      </c>
      <c r="P273" s="108">
        <f t="shared" si="64"/>
        <v>4833939.1492307708</v>
      </c>
      <c r="Q273" s="110"/>
      <c r="R273" s="110"/>
      <c r="S273" s="110"/>
      <c r="T273" s="110"/>
      <c r="U273" s="108">
        <f t="shared" si="62"/>
        <v>-1691878.6247564103</v>
      </c>
      <c r="V273" s="108">
        <f t="shared" si="63"/>
        <v>-1812177.1247564105</v>
      </c>
      <c r="W273" s="112">
        <f t="shared" si="58"/>
        <v>3365472.0244743619</v>
      </c>
      <c r="X273" s="299">
        <f t="shared" si="59"/>
        <v>3142060.5244743605</v>
      </c>
      <c r="Y273" s="300">
        <f t="shared" si="67"/>
        <v>5177649.1492307726</v>
      </c>
      <c r="Z273" s="301"/>
    </row>
    <row r="274" spans="1:26">
      <c r="A274" s="72"/>
      <c r="B274" s="290" t="s">
        <v>432</v>
      </c>
      <c r="C274" s="72"/>
      <c r="D274" s="110"/>
      <c r="E274" s="110"/>
      <c r="F274" s="108">
        <f t="shared" si="65"/>
        <v>17275998.307692308</v>
      </c>
      <c r="G274" s="108">
        <f t="shared" si="66"/>
        <v>17275998.307692312</v>
      </c>
      <c r="H274" s="108">
        <f t="shared" si="69"/>
        <v>57285</v>
      </c>
      <c r="I274" s="108">
        <f t="shared" si="60"/>
        <v>-12499344.158461537</v>
      </c>
      <c r="J274" s="108">
        <f t="shared" si="68"/>
        <v>-12155634.158461539</v>
      </c>
      <c r="K274" s="108">
        <f t="shared" si="57"/>
        <v>4776654.1492307708</v>
      </c>
      <c r="L274" s="108">
        <f t="shared" ref="L274:L337" si="70">-K274*35%</f>
        <v>-1671828.9522307697</v>
      </c>
      <c r="M274" s="108">
        <f t="shared" si="61"/>
        <v>-20049.75</v>
      </c>
      <c r="N274" s="108"/>
      <c r="O274" s="108">
        <f t="shared" si="56"/>
        <v>0</v>
      </c>
      <c r="P274" s="108">
        <f t="shared" si="64"/>
        <v>4776654.1492307708</v>
      </c>
      <c r="Q274" s="110"/>
      <c r="R274" s="110"/>
      <c r="S274" s="110"/>
      <c r="T274" s="110"/>
      <c r="U274" s="108">
        <f t="shared" si="62"/>
        <v>-1671828.8747564103</v>
      </c>
      <c r="V274" s="108">
        <f t="shared" si="63"/>
        <v>-1792127.3747564105</v>
      </c>
      <c r="W274" s="112">
        <f t="shared" si="58"/>
        <v>3328236.7744743619</v>
      </c>
      <c r="X274" s="299">
        <f t="shared" si="59"/>
        <v>3104825.2744743605</v>
      </c>
      <c r="Y274" s="300">
        <f t="shared" si="67"/>
        <v>5120364.1492307726</v>
      </c>
      <c r="Z274" s="301"/>
    </row>
    <row r="275" spans="1:26">
      <c r="A275" s="72"/>
      <c r="B275" s="290" t="s">
        <v>433</v>
      </c>
      <c r="C275" s="72"/>
      <c r="D275" s="110"/>
      <c r="E275" s="110"/>
      <c r="F275" s="108">
        <f t="shared" si="65"/>
        <v>17275998.307692308</v>
      </c>
      <c r="G275" s="108">
        <f t="shared" si="66"/>
        <v>17275998.307692312</v>
      </c>
      <c r="H275" s="108">
        <f t="shared" si="69"/>
        <v>57285</v>
      </c>
      <c r="I275" s="108">
        <f t="shared" si="60"/>
        <v>-12556629.158461537</v>
      </c>
      <c r="J275" s="108">
        <f t="shared" si="68"/>
        <v>-12212919.158461539</v>
      </c>
      <c r="K275" s="108">
        <f t="shared" si="57"/>
        <v>4719369.1492307708</v>
      </c>
      <c r="L275" s="108">
        <f t="shared" si="70"/>
        <v>-1651779.2022307697</v>
      </c>
      <c r="M275" s="108">
        <f t="shared" si="61"/>
        <v>-20049.75</v>
      </c>
      <c r="N275" s="108"/>
      <c r="O275" s="108">
        <f t="shared" si="56"/>
        <v>0</v>
      </c>
      <c r="P275" s="108">
        <f t="shared" si="64"/>
        <v>4719369.1492307708</v>
      </c>
      <c r="Q275" s="110"/>
      <c r="R275" s="110"/>
      <c r="S275" s="110"/>
      <c r="T275" s="110"/>
      <c r="U275" s="108">
        <f t="shared" si="62"/>
        <v>-1651779.1247564103</v>
      </c>
      <c r="V275" s="108">
        <f t="shared" si="63"/>
        <v>-1772077.6247564105</v>
      </c>
      <c r="W275" s="112">
        <f t="shared" si="58"/>
        <v>3291001.5244743619</v>
      </c>
      <c r="X275" s="299">
        <f t="shared" si="59"/>
        <v>3067590.0244743605</v>
      </c>
      <c r="Y275" s="300">
        <f t="shared" si="67"/>
        <v>5063079.1492307726</v>
      </c>
      <c r="Z275" s="301"/>
    </row>
    <row r="276" spans="1:26">
      <c r="A276" s="72"/>
      <c r="B276" s="290" t="s">
        <v>434</v>
      </c>
      <c r="C276" s="72"/>
      <c r="D276" s="110"/>
      <c r="E276" s="110"/>
      <c r="F276" s="108">
        <f t="shared" si="65"/>
        <v>17275998.307692308</v>
      </c>
      <c r="G276" s="108">
        <f t="shared" si="66"/>
        <v>17275998.307692312</v>
      </c>
      <c r="H276" s="108">
        <f t="shared" si="69"/>
        <v>57285</v>
      </c>
      <c r="I276" s="108">
        <f t="shared" si="60"/>
        <v>-12613914.158461537</v>
      </c>
      <c r="J276" s="108">
        <f t="shared" si="68"/>
        <v>-12270204.158461539</v>
      </c>
      <c r="K276" s="108">
        <f t="shared" si="57"/>
        <v>4662084.1492307708</v>
      </c>
      <c r="L276" s="108">
        <f t="shared" si="70"/>
        <v>-1631729.4522307697</v>
      </c>
      <c r="M276" s="108">
        <f t="shared" si="61"/>
        <v>-20049.75</v>
      </c>
      <c r="N276" s="108"/>
      <c r="O276" s="108">
        <f t="shared" si="56"/>
        <v>0</v>
      </c>
      <c r="P276" s="108">
        <f t="shared" si="64"/>
        <v>4662084.1492307708</v>
      </c>
      <c r="Q276" s="110"/>
      <c r="R276" s="110"/>
      <c r="S276" s="110"/>
      <c r="T276" s="110"/>
      <c r="U276" s="108">
        <f t="shared" si="62"/>
        <v>-1631729.3747564103</v>
      </c>
      <c r="V276" s="108">
        <f t="shared" si="63"/>
        <v>-1752027.8747564105</v>
      </c>
      <c r="W276" s="112">
        <f t="shared" si="58"/>
        <v>3253766.2744743619</v>
      </c>
      <c r="X276" s="299">
        <f t="shared" si="59"/>
        <v>3030354.7744743605</v>
      </c>
      <c r="Y276" s="300">
        <f t="shared" si="67"/>
        <v>5005794.1492307726</v>
      </c>
      <c r="Z276" s="301"/>
    </row>
    <row r="277" spans="1:26">
      <c r="A277" s="72"/>
      <c r="B277" s="290" t="s">
        <v>435</v>
      </c>
      <c r="C277" s="72"/>
      <c r="D277" s="110"/>
      <c r="E277" s="110"/>
      <c r="F277" s="108">
        <f t="shared" si="65"/>
        <v>17275998.307692308</v>
      </c>
      <c r="G277" s="108">
        <f t="shared" si="66"/>
        <v>17275998.307692312</v>
      </c>
      <c r="H277" s="108">
        <f t="shared" si="69"/>
        <v>57285</v>
      </c>
      <c r="I277" s="108">
        <f t="shared" si="60"/>
        <v>-12671199.158461537</v>
      </c>
      <c r="J277" s="108">
        <f t="shared" si="68"/>
        <v>-12327489.158461539</v>
      </c>
      <c r="K277" s="108">
        <f t="shared" si="57"/>
        <v>4604799.1492307708</v>
      </c>
      <c r="L277" s="108">
        <f t="shared" si="70"/>
        <v>-1611679.7022307697</v>
      </c>
      <c r="M277" s="108">
        <f t="shared" si="61"/>
        <v>-20049.75</v>
      </c>
      <c r="N277" s="108"/>
      <c r="O277" s="108">
        <f t="shared" si="56"/>
        <v>0</v>
      </c>
      <c r="P277" s="108">
        <f t="shared" si="64"/>
        <v>4604799.1492307708</v>
      </c>
      <c r="Q277" s="110"/>
      <c r="R277" s="110"/>
      <c r="S277" s="110"/>
      <c r="T277" s="110"/>
      <c r="U277" s="108">
        <f t="shared" si="62"/>
        <v>-1611679.6247564103</v>
      </c>
      <c r="V277" s="108">
        <f t="shared" si="63"/>
        <v>-1731978.1247564105</v>
      </c>
      <c r="W277" s="112">
        <f t="shared" si="58"/>
        <v>3216531.0244743619</v>
      </c>
      <c r="X277" s="299">
        <f t="shared" si="59"/>
        <v>2993119.5244743605</v>
      </c>
      <c r="Y277" s="300">
        <f t="shared" si="67"/>
        <v>4948509.1492307726</v>
      </c>
      <c r="Z277" s="301"/>
    </row>
    <row r="278" spans="1:26">
      <c r="A278" s="72"/>
      <c r="B278" s="290" t="s">
        <v>436</v>
      </c>
      <c r="C278" s="72"/>
      <c r="D278" s="110"/>
      <c r="E278" s="110"/>
      <c r="F278" s="108">
        <f t="shared" si="65"/>
        <v>17275998.307692308</v>
      </c>
      <c r="G278" s="108">
        <f t="shared" si="66"/>
        <v>17275998.307692312</v>
      </c>
      <c r="H278" s="108">
        <f t="shared" si="69"/>
        <v>57285</v>
      </c>
      <c r="I278" s="108">
        <f t="shared" si="60"/>
        <v>-12728484.158461537</v>
      </c>
      <c r="J278" s="108">
        <f t="shared" si="68"/>
        <v>-12384774.158461539</v>
      </c>
      <c r="K278" s="108">
        <f t="shared" si="57"/>
        <v>4547514.1492307708</v>
      </c>
      <c r="L278" s="108">
        <f t="shared" si="70"/>
        <v>-1591629.9522307697</v>
      </c>
      <c r="M278" s="108">
        <f t="shared" si="61"/>
        <v>-20049.75</v>
      </c>
      <c r="N278" s="108"/>
      <c r="O278" s="108">
        <f t="shared" si="56"/>
        <v>0</v>
      </c>
      <c r="P278" s="108">
        <f t="shared" si="64"/>
        <v>4547514.1492307708</v>
      </c>
      <c r="Q278" s="110"/>
      <c r="R278" s="110"/>
      <c r="S278" s="110"/>
      <c r="T278" s="110"/>
      <c r="U278" s="108">
        <f t="shared" si="62"/>
        <v>-1591629.8747564103</v>
      </c>
      <c r="V278" s="108">
        <f t="shared" si="63"/>
        <v>-1711928.3747564105</v>
      </c>
      <c r="W278" s="112">
        <f t="shared" si="58"/>
        <v>3179295.7744743619</v>
      </c>
      <c r="X278" s="299">
        <f t="shared" si="59"/>
        <v>2955884.2744743605</v>
      </c>
      <c r="Y278" s="300">
        <f t="shared" si="67"/>
        <v>4891224.1492307726</v>
      </c>
      <c r="Z278" s="301"/>
    </row>
    <row r="279" spans="1:26">
      <c r="A279" s="72"/>
      <c r="B279" s="290" t="s">
        <v>437</v>
      </c>
      <c r="C279" s="72"/>
      <c r="D279" s="110"/>
      <c r="E279" s="110"/>
      <c r="F279" s="108">
        <f t="shared" si="65"/>
        <v>17275998.307692308</v>
      </c>
      <c r="G279" s="108">
        <f t="shared" si="66"/>
        <v>17275998.307692312</v>
      </c>
      <c r="H279" s="108">
        <f t="shared" si="69"/>
        <v>57285</v>
      </c>
      <c r="I279" s="108">
        <f t="shared" si="60"/>
        <v>-12785769.158461537</v>
      </c>
      <c r="J279" s="108">
        <f t="shared" si="68"/>
        <v>-12442059.158461539</v>
      </c>
      <c r="K279" s="108">
        <f t="shared" si="57"/>
        <v>4490229.1492307708</v>
      </c>
      <c r="L279" s="108">
        <f t="shared" si="70"/>
        <v>-1571580.2022307697</v>
      </c>
      <c r="M279" s="108">
        <f t="shared" si="61"/>
        <v>-20049.75</v>
      </c>
      <c r="N279" s="108"/>
      <c r="O279" s="108">
        <f t="shared" si="56"/>
        <v>0</v>
      </c>
      <c r="P279" s="108">
        <f t="shared" si="64"/>
        <v>4490229.1492307708</v>
      </c>
      <c r="Q279" s="110"/>
      <c r="R279" s="110"/>
      <c r="S279" s="110"/>
      <c r="T279" s="110"/>
      <c r="U279" s="108">
        <f t="shared" si="62"/>
        <v>-1571580.1247564103</v>
      </c>
      <c r="V279" s="108">
        <f t="shared" si="63"/>
        <v>-1691878.6247564105</v>
      </c>
      <c r="W279" s="112">
        <f t="shared" si="58"/>
        <v>3142060.5244743619</v>
      </c>
      <c r="X279" s="299">
        <f t="shared" si="59"/>
        <v>2918649.0244743605</v>
      </c>
      <c r="Y279" s="300">
        <f t="shared" si="67"/>
        <v>4833939.1492307726</v>
      </c>
      <c r="Z279" s="301"/>
    </row>
    <row r="280" spans="1:26">
      <c r="A280" s="72"/>
      <c r="B280" s="290" t="s">
        <v>438</v>
      </c>
      <c r="C280" s="72"/>
      <c r="D280" s="110"/>
      <c r="E280" s="110"/>
      <c r="F280" s="108">
        <f t="shared" si="65"/>
        <v>17275998.307692308</v>
      </c>
      <c r="G280" s="108">
        <f t="shared" si="66"/>
        <v>17275998.307692312</v>
      </c>
      <c r="H280" s="108">
        <f t="shared" si="69"/>
        <v>57285</v>
      </c>
      <c r="I280" s="108">
        <f t="shared" si="60"/>
        <v>-12843054.158461537</v>
      </c>
      <c r="J280" s="108">
        <f t="shared" si="68"/>
        <v>-12499344.158461539</v>
      </c>
      <c r="K280" s="108">
        <f t="shared" si="57"/>
        <v>4432944.1492307708</v>
      </c>
      <c r="L280" s="108">
        <f t="shared" si="70"/>
        <v>-1551530.4522307697</v>
      </c>
      <c r="M280" s="108">
        <f t="shared" si="61"/>
        <v>-20049.75</v>
      </c>
      <c r="N280" s="108"/>
      <c r="O280" s="108">
        <f t="shared" ref="O280:O343" si="71">(N268+N280+SUM(N269:N279)*2)/24</f>
        <v>0</v>
      </c>
      <c r="P280" s="108">
        <f t="shared" si="64"/>
        <v>4432944.1492307708</v>
      </c>
      <c r="Q280" s="110"/>
      <c r="R280" s="110"/>
      <c r="S280" s="110"/>
      <c r="T280" s="110"/>
      <c r="U280" s="108">
        <f t="shared" si="62"/>
        <v>-1551530.3747564103</v>
      </c>
      <c r="V280" s="108">
        <f t="shared" si="63"/>
        <v>-1671828.8747564105</v>
      </c>
      <c r="W280" s="112">
        <f t="shared" si="58"/>
        <v>3104825.2744743619</v>
      </c>
      <c r="X280" s="299">
        <f t="shared" si="59"/>
        <v>2881413.7744743605</v>
      </c>
      <c r="Y280" s="300">
        <f t="shared" si="67"/>
        <v>4776654.1492307726</v>
      </c>
      <c r="Z280" s="301"/>
    </row>
    <row r="281" spans="1:26">
      <c r="A281" s="72"/>
      <c r="B281" s="290" t="s">
        <v>439</v>
      </c>
      <c r="C281" s="72"/>
      <c r="D281" s="110"/>
      <c r="E281" s="110"/>
      <c r="F281" s="108">
        <f t="shared" si="65"/>
        <v>17275998.307692308</v>
      </c>
      <c r="G281" s="108">
        <f t="shared" si="66"/>
        <v>17275998.307692312</v>
      </c>
      <c r="H281" s="108">
        <f t="shared" si="69"/>
        <v>57285</v>
      </c>
      <c r="I281" s="108">
        <f t="shared" si="60"/>
        <v>-12900339.158461537</v>
      </c>
      <c r="J281" s="108">
        <f t="shared" si="68"/>
        <v>-12556629.158461539</v>
      </c>
      <c r="K281" s="108">
        <f t="shared" si="57"/>
        <v>4375659.1492307708</v>
      </c>
      <c r="L281" s="108">
        <f t="shared" si="70"/>
        <v>-1531480.7022307697</v>
      </c>
      <c r="M281" s="108">
        <f t="shared" si="61"/>
        <v>-20049.75</v>
      </c>
      <c r="N281" s="108"/>
      <c r="O281" s="108">
        <f t="shared" si="71"/>
        <v>0</v>
      </c>
      <c r="P281" s="108">
        <f t="shared" si="64"/>
        <v>4375659.1492307708</v>
      </c>
      <c r="Q281" s="110"/>
      <c r="R281" s="110"/>
      <c r="S281" s="110"/>
      <c r="T281" s="110"/>
      <c r="U281" s="108">
        <f t="shared" si="62"/>
        <v>-1531480.6247564103</v>
      </c>
      <c r="V281" s="108">
        <f t="shared" si="63"/>
        <v>-1651779.1247564105</v>
      </c>
      <c r="W281" s="112">
        <f t="shared" si="58"/>
        <v>3067590.0244743619</v>
      </c>
      <c r="X281" s="299">
        <f t="shared" si="59"/>
        <v>2844178.5244743605</v>
      </c>
      <c r="Y281" s="300">
        <f t="shared" si="67"/>
        <v>4719369.1492307726</v>
      </c>
      <c r="Z281" s="301"/>
    </row>
    <row r="282" spans="1:26">
      <c r="A282" s="72"/>
      <c r="B282" s="290" t="s">
        <v>440</v>
      </c>
      <c r="C282" s="72"/>
      <c r="D282" s="110"/>
      <c r="E282" s="110"/>
      <c r="F282" s="108">
        <f t="shared" si="65"/>
        <v>17275998.307692308</v>
      </c>
      <c r="G282" s="108">
        <f t="shared" si="66"/>
        <v>17275998.307692312</v>
      </c>
      <c r="H282" s="108">
        <f t="shared" si="69"/>
        <v>57285</v>
      </c>
      <c r="I282" s="108">
        <f t="shared" si="60"/>
        <v>-12957624.158461537</v>
      </c>
      <c r="J282" s="108">
        <f t="shared" si="68"/>
        <v>-12613914.158461539</v>
      </c>
      <c r="K282" s="108">
        <f t="shared" si="57"/>
        <v>4318374.1492307708</v>
      </c>
      <c r="L282" s="108">
        <f t="shared" si="70"/>
        <v>-1511430.9522307697</v>
      </c>
      <c r="M282" s="108">
        <f t="shared" si="61"/>
        <v>-20049.75</v>
      </c>
      <c r="N282" s="108"/>
      <c r="O282" s="108">
        <f t="shared" si="71"/>
        <v>0</v>
      </c>
      <c r="P282" s="108">
        <f t="shared" si="64"/>
        <v>4318374.1492307708</v>
      </c>
      <c r="Q282" s="110"/>
      <c r="R282" s="110"/>
      <c r="S282" s="110"/>
      <c r="T282" s="110"/>
      <c r="U282" s="108">
        <f t="shared" si="62"/>
        <v>-1511430.8747564103</v>
      </c>
      <c r="V282" s="108">
        <f t="shared" si="63"/>
        <v>-1631729.3747564105</v>
      </c>
      <c r="W282" s="112">
        <f t="shared" si="58"/>
        <v>3030354.7744743619</v>
      </c>
      <c r="X282" s="299">
        <f t="shared" si="59"/>
        <v>2806943.2744743605</v>
      </c>
      <c r="Y282" s="300">
        <f t="shared" si="67"/>
        <v>4662084.1492307726</v>
      </c>
      <c r="Z282" s="301"/>
    </row>
    <row r="283" spans="1:26">
      <c r="A283" s="72"/>
      <c r="B283" s="290" t="s">
        <v>441</v>
      </c>
      <c r="C283" s="72"/>
      <c r="D283" s="110"/>
      <c r="E283" s="110"/>
      <c r="F283" s="108">
        <f t="shared" si="65"/>
        <v>17275998.307692308</v>
      </c>
      <c r="G283" s="108">
        <f t="shared" si="66"/>
        <v>17275998.307692312</v>
      </c>
      <c r="H283" s="108">
        <f t="shared" si="69"/>
        <v>57285</v>
      </c>
      <c r="I283" s="108">
        <f t="shared" si="60"/>
        <v>-13014909.158461537</v>
      </c>
      <c r="J283" s="108">
        <f t="shared" si="68"/>
        <v>-12671199.158461539</v>
      </c>
      <c r="K283" s="108">
        <f t="shared" si="57"/>
        <v>4261089.1492307708</v>
      </c>
      <c r="L283" s="108">
        <f t="shared" si="70"/>
        <v>-1491381.2022307697</v>
      </c>
      <c r="M283" s="108">
        <f t="shared" si="61"/>
        <v>-20049.75</v>
      </c>
      <c r="N283" s="108"/>
      <c r="O283" s="108">
        <f t="shared" si="71"/>
        <v>0</v>
      </c>
      <c r="P283" s="108">
        <f t="shared" si="64"/>
        <v>4261089.1492307708</v>
      </c>
      <c r="Q283" s="110"/>
      <c r="R283" s="110"/>
      <c r="S283" s="110"/>
      <c r="T283" s="110"/>
      <c r="U283" s="108">
        <f t="shared" si="62"/>
        <v>-1491381.1247564103</v>
      </c>
      <c r="V283" s="108">
        <f t="shared" si="63"/>
        <v>-1611679.6247564105</v>
      </c>
      <c r="W283" s="112">
        <f t="shared" si="58"/>
        <v>2993119.5244743619</v>
      </c>
      <c r="X283" s="299">
        <f t="shared" si="59"/>
        <v>2769708.0244743605</v>
      </c>
      <c r="Y283" s="300">
        <f t="shared" si="67"/>
        <v>4604799.1492307726</v>
      </c>
      <c r="Z283" s="301"/>
    </row>
    <row r="284" spans="1:26">
      <c r="A284" s="72"/>
      <c r="B284" s="290" t="s">
        <v>442</v>
      </c>
      <c r="C284" s="72"/>
      <c r="D284" s="110"/>
      <c r="E284" s="110"/>
      <c r="F284" s="108">
        <f t="shared" si="65"/>
        <v>17275998.307692308</v>
      </c>
      <c r="G284" s="108">
        <f t="shared" si="66"/>
        <v>17275998.307692312</v>
      </c>
      <c r="H284" s="108">
        <f t="shared" si="69"/>
        <v>57285</v>
      </c>
      <c r="I284" s="108">
        <f t="shared" si="60"/>
        <v>-13072194.158461537</v>
      </c>
      <c r="J284" s="108">
        <f t="shared" si="68"/>
        <v>-12728484.158461539</v>
      </c>
      <c r="K284" s="108">
        <f t="shared" si="57"/>
        <v>4203804.1492307708</v>
      </c>
      <c r="L284" s="108">
        <f t="shared" si="70"/>
        <v>-1471331.4522307697</v>
      </c>
      <c r="M284" s="108">
        <f t="shared" si="61"/>
        <v>-20049.75</v>
      </c>
      <c r="N284" s="108"/>
      <c r="O284" s="108">
        <f t="shared" si="71"/>
        <v>0</v>
      </c>
      <c r="P284" s="108">
        <f t="shared" si="64"/>
        <v>4203804.1492307708</v>
      </c>
      <c r="Q284" s="110"/>
      <c r="R284" s="110"/>
      <c r="S284" s="110"/>
      <c r="T284" s="110"/>
      <c r="U284" s="108">
        <f t="shared" si="62"/>
        <v>-1471331.3747564103</v>
      </c>
      <c r="V284" s="108">
        <f t="shared" si="63"/>
        <v>-1591629.8747564105</v>
      </c>
      <c r="W284" s="112">
        <f t="shared" si="58"/>
        <v>2955884.2744743619</v>
      </c>
      <c r="X284" s="299">
        <f t="shared" si="59"/>
        <v>2732472.7744743605</v>
      </c>
      <c r="Y284" s="300">
        <f t="shared" si="67"/>
        <v>4547514.1492307726</v>
      </c>
      <c r="Z284" s="301"/>
    </row>
    <row r="285" spans="1:26">
      <c r="A285" s="72"/>
      <c r="B285" s="290" t="s">
        <v>443</v>
      </c>
      <c r="C285" s="72"/>
      <c r="D285" s="110"/>
      <c r="E285" s="110"/>
      <c r="F285" s="108">
        <f t="shared" si="65"/>
        <v>17275998.307692308</v>
      </c>
      <c r="G285" s="108">
        <f t="shared" si="66"/>
        <v>17275998.307692312</v>
      </c>
      <c r="H285" s="108">
        <f t="shared" si="69"/>
        <v>57285</v>
      </c>
      <c r="I285" s="108">
        <f t="shared" si="60"/>
        <v>-13129479.158461537</v>
      </c>
      <c r="J285" s="108">
        <f t="shared" si="68"/>
        <v>-12785769.158461539</v>
      </c>
      <c r="K285" s="108">
        <f t="shared" si="57"/>
        <v>4146519.1492307708</v>
      </c>
      <c r="L285" s="108">
        <f t="shared" si="70"/>
        <v>-1451281.7022307697</v>
      </c>
      <c r="M285" s="108">
        <f t="shared" si="61"/>
        <v>-20049.75</v>
      </c>
      <c r="N285" s="108"/>
      <c r="O285" s="108">
        <f t="shared" si="71"/>
        <v>0</v>
      </c>
      <c r="P285" s="108">
        <f t="shared" si="64"/>
        <v>4146519.1492307708</v>
      </c>
      <c r="Q285" s="110"/>
      <c r="R285" s="110"/>
      <c r="S285" s="110"/>
      <c r="T285" s="110"/>
      <c r="U285" s="108">
        <f t="shared" si="62"/>
        <v>-1451281.6247564103</v>
      </c>
      <c r="V285" s="108">
        <f t="shared" si="63"/>
        <v>-1571580.1247564105</v>
      </c>
      <c r="W285" s="112">
        <f t="shared" si="58"/>
        <v>2918649.0244743619</v>
      </c>
      <c r="X285" s="299">
        <f t="shared" si="59"/>
        <v>2695237.5244743605</v>
      </c>
      <c r="Y285" s="300">
        <f t="shared" si="67"/>
        <v>4490229.1492307726</v>
      </c>
      <c r="Z285" s="301"/>
    </row>
    <row r="286" spans="1:26">
      <c r="A286" s="72"/>
      <c r="B286" s="290" t="s">
        <v>444</v>
      </c>
      <c r="C286" s="72"/>
      <c r="D286" s="110"/>
      <c r="E286" s="110"/>
      <c r="F286" s="108">
        <f t="shared" si="65"/>
        <v>17275998.307692308</v>
      </c>
      <c r="G286" s="108">
        <f t="shared" si="66"/>
        <v>17275998.307692312</v>
      </c>
      <c r="H286" s="108">
        <f t="shared" si="69"/>
        <v>57285</v>
      </c>
      <c r="I286" s="108">
        <f t="shared" si="60"/>
        <v>-13186764.158461537</v>
      </c>
      <c r="J286" s="108">
        <f t="shared" si="68"/>
        <v>-12843054.158461539</v>
      </c>
      <c r="K286" s="108">
        <f t="shared" si="57"/>
        <v>4089234.1492307708</v>
      </c>
      <c r="L286" s="108">
        <f t="shared" si="70"/>
        <v>-1431231.9522307697</v>
      </c>
      <c r="M286" s="108">
        <f t="shared" si="61"/>
        <v>-20049.75</v>
      </c>
      <c r="N286" s="108"/>
      <c r="O286" s="108">
        <f t="shared" si="71"/>
        <v>0</v>
      </c>
      <c r="P286" s="108">
        <f t="shared" si="64"/>
        <v>4089234.1492307708</v>
      </c>
      <c r="Q286" s="110"/>
      <c r="R286" s="110"/>
      <c r="S286" s="110"/>
      <c r="T286" s="110"/>
      <c r="U286" s="108">
        <f t="shared" si="62"/>
        <v>-1431231.8747564103</v>
      </c>
      <c r="V286" s="108">
        <f t="shared" si="63"/>
        <v>-1551530.3747564105</v>
      </c>
      <c r="W286" s="112">
        <f t="shared" si="58"/>
        <v>2881413.7744743619</v>
      </c>
      <c r="X286" s="299">
        <f t="shared" si="59"/>
        <v>2658002.2744743605</v>
      </c>
      <c r="Y286" s="300">
        <f t="shared" si="67"/>
        <v>4432944.1492307726</v>
      </c>
      <c r="Z286" s="301"/>
    </row>
    <row r="287" spans="1:26">
      <c r="A287" s="72"/>
      <c r="B287" s="290" t="s">
        <v>445</v>
      </c>
      <c r="C287" s="72"/>
      <c r="D287" s="110"/>
      <c r="E287" s="110"/>
      <c r="F287" s="108">
        <f t="shared" si="65"/>
        <v>17275998.307692308</v>
      </c>
      <c r="G287" s="108">
        <f t="shared" si="66"/>
        <v>17275998.307692312</v>
      </c>
      <c r="H287" s="108">
        <f t="shared" si="69"/>
        <v>57285</v>
      </c>
      <c r="I287" s="108">
        <f t="shared" si="60"/>
        <v>-13244049.158461537</v>
      </c>
      <c r="J287" s="108">
        <f t="shared" si="68"/>
        <v>-12900339.158461539</v>
      </c>
      <c r="K287" s="108">
        <f t="shared" si="57"/>
        <v>4031949.1492307708</v>
      </c>
      <c r="L287" s="108">
        <f t="shared" si="70"/>
        <v>-1411182.2022307697</v>
      </c>
      <c r="M287" s="108">
        <f t="shared" si="61"/>
        <v>-20049.75</v>
      </c>
      <c r="N287" s="108"/>
      <c r="O287" s="108">
        <f t="shared" si="71"/>
        <v>0</v>
      </c>
      <c r="P287" s="108">
        <f t="shared" si="64"/>
        <v>4031949.1492307708</v>
      </c>
      <c r="Q287" s="110"/>
      <c r="R287" s="110"/>
      <c r="S287" s="110"/>
      <c r="T287" s="110"/>
      <c r="U287" s="108">
        <f t="shared" si="62"/>
        <v>-1411182.1247564103</v>
      </c>
      <c r="V287" s="108">
        <f t="shared" si="63"/>
        <v>-1531480.6247564105</v>
      </c>
      <c r="W287" s="112">
        <f t="shared" si="58"/>
        <v>2844178.5244743619</v>
      </c>
      <c r="X287" s="299">
        <f t="shared" si="59"/>
        <v>2620767.0244743605</v>
      </c>
      <c r="Y287" s="300">
        <f t="shared" si="67"/>
        <v>4375659.1492307726</v>
      </c>
      <c r="Z287" s="301"/>
    </row>
    <row r="288" spans="1:26">
      <c r="A288" s="72"/>
      <c r="B288" s="290" t="s">
        <v>446</v>
      </c>
      <c r="C288" s="72"/>
      <c r="D288" s="110"/>
      <c r="E288" s="110"/>
      <c r="F288" s="108">
        <f t="shared" si="65"/>
        <v>17275998.307692308</v>
      </c>
      <c r="G288" s="108">
        <f t="shared" si="66"/>
        <v>17275998.307692312</v>
      </c>
      <c r="H288" s="108">
        <f t="shared" si="69"/>
        <v>57285</v>
      </c>
      <c r="I288" s="108">
        <f t="shared" si="60"/>
        <v>-13301334.158461537</v>
      </c>
      <c r="J288" s="108">
        <f t="shared" si="68"/>
        <v>-12957624.158461539</v>
      </c>
      <c r="K288" s="108">
        <f t="shared" si="57"/>
        <v>3974664.1492307708</v>
      </c>
      <c r="L288" s="108">
        <f t="shared" si="70"/>
        <v>-1391132.4522307697</v>
      </c>
      <c r="M288" s="108">
        <f t="shared" si="61"/>
        <v>-20049.75</v>
      </c>
      <c r="N288" s="108"/>
      <c r="O288" s="108">
        <f t="shared" si="71"/>
        <v>0</v>
      </c>
      <c r="P288" s="108">
        <f t="shared" si="64"/>
        <v>3974664.1492307708</v>
      </c>
      <c r="Q288" s="110"/>
      <c r="R288" s="110"/>
      <c r="S288" s="110"/>
      <c r="T288" s="110"/>
      <c r="U288" s="108">
        <f t="shared" si="62"/>
        <v>-1391132.3747564103</v>
      </c>
      <c r="V288" s="108">
        <f t="shared" si="63"/>
        <v>-1511430.8747564105</v>
      </c>
      <c r="W288" s="112">
        <f t="shared" si="58"/>
        <v>2806943.2744743619</v>
      </c>
      <c r="X288" s="299">
        <f t="shared" si="59"/>
        <v>2583531.7744743605</v>
      </c>
      <c r="Y288" s="300">
        <f t="shared" si="67"/>
        <v>4318374.1492307726</v>
      </c>
      <c r="Z288" s="301"/>
    </row>
    <row r="289" spans="1:26">
      <c r="A289" s="72"/>
      <c r="B289" s="290" t="s">
        <v>447</v>
      </c>
      <c r="C289" s="72"/>
      <c r="D289" s="110"/>
      <c r="E289" s="110"/>
      <c r="F289" s="108">
        <f t="shared" si="65"/>
        <v>17275998.307692308</v>
      </c>
      <c r="G289" s="108">
        <f t="shared" si="66"/>
        <v>17275998.307692312</v>
      </c>
      <c r="H289" s="108">
        <f t="shared" si="69"/>
        <v>57285</v>
      </c>
      <c r="I289" s="108">
        <f t="shared" si="60"/>
        <v>-13358619.158461537</v>
      </c>
      <c r="J289" s="108">
        <f t="shared" si="68"/>
        <v>-13014909.158461539</v>
      </c>
      <c r="K289" s="108">
        <f t="shared" si="57"/>
        <v>3917379.1492307708</v>
      </c>
      <c r="L289" s="108">
        <f t="shared" si="70"/>
        <v>-1371082.7022307697</v>
      </c>
      <c r="M289" s="108">
        <f t="shared" si="61"/>
        <v>-20049.75</v>
      </c>
      <c r="N289" s="108"/>
      <c r="O289" s="108">
        <f t="shared" si="71"/>
        <v>0</v>
      </c>
      <c r="P289" s="108">
        <f t="shared" si="64"/>
        <v>3917379.1492307708</v>
      </c>
      <c r="Q289" s="110"/>
      <c r="R289" s="110"/>
      <c r="S289" s="110"/>
      <c r="T289" s="110"/>
      <c r="U289" s="108">
        <f t="shared" si="62"/>
        <v>-1371082.6247564103</v>
      </c>
      <c r="V289" s="108">
        <f t="shared" si="63"/>
        <v>-1491381.1247564105</v>
      </c>
      <c r="W289" s="112">
        <f t="shared" si="58"/>
        <v>2769708.0244743619</v>
      </c>
      <c r="X289" s="299">
        <f t="shared" si="59"/>
        <v>2546296.5244743605</v>
      </c>
      <c r="Y289" s="300">
        <f t="shared" si="67"/>
        <v>4261089.1492307726</v>
      </c>
      <c r="Z289" s="301"/>
    </row>
    <row r="290" spans="1:26">
      <c r="A290" s="72"/>
      <c r="B290" s="290" t="s">
        <v>448</v>
      </c>
      <c r="C290" s="72"/>
      <c r="D290" s="110"/>
      <c r="E290" s="110"/>
      <c r="F290" s="108">
        <f t="shared" si="65"/>
        <v>17275998.307692308</v>
      </c>
      <c r="G290" s="108">
        <f t="shared" si="66"/>
        <v>17275998.307692312</v>
      </c>
      <c r="H290" s="108">
        <f t="shared" si="69"/>
        <v>57285</v>
      </c>
      <c r="I290" s="108">
        <f t="shared" si="60"/>
        <v>-13415904.158461537</v>
      </c>
      <c r="J290" s="108">
        <f t="shared" si="68"/>
        <v>-13072194.158461539</v>
      </c>
      <c r="K290" s="108">
        <f t="shared" si="57"/>
        <v>3860094.1492307708</v>
      </c>
      <c r="L290" s="108">
        <f t="shared" si="70"/>
        <v>-1351032.9522307697</v>
      </c>
      <c r="M290" s="108">
        <f t="shared" si="61"/>
        <v>-20049.75</v>
      </c>
      <c r="N290" s="108"/>
      <c r="O290" s="108">
        <f t="shared" si="71"/>
        <v>0</v>
      </c>
      <c r="P290" s="108">
        <f t="shared" si="64"/>
        <v>3860094.1492307708</v>
      </c>
      <c r="Q290" s="110"/>
      <c r="R290" s="110"/>
      <c r="S290" s="110"/>
      <c r="T290" s="110"/>
      <c r="U290" s="108">
        <f t="shared" si="62"/>
        <v>-1351032.8747564103</v>
      </c>
      <c r="V290" s="108">
        <f t="shared" si="63"/>
        <v>-1471331.3747564105</v>
      </c>
      <c r="W290" s="112">
        <f t="shared" si="58"/>
        <v>2732472.7744743619</v>
      </c>
      <c r="X290" s="299">
        <f t="shared" si="59"/>
        <v>2509061.2744743605</v>
      </c>
      <c r="Y290" s="300">
        <f t="shared" si="67"/>
        <v>4203804.1492307726</v>
      </c>
      <c r="Z290" s="301"/>
    </row>
    <row r="291" spans="1:26">
      <c r="A291" s="72"/>
      <c r="B291" s="290" t="s">
        <v>449</v>
      </c>
      <c r="C291" s="72"/>
      <c r="D291" s="110"/>
      <c r="E291" s="110"/>
      <c r="F291" s="108">
        <f t="shared" si="65"/>
        <v>17275998.307692308</v>
      </c>
      <c r="G291" s="108">
        <f t="shared" si="66"/>
        <v>17275998.307692312</v>
      </c>
      <c r="H291" s="108">
        <f t="shared" si="69"/>
        <v>57285</v>
      </c>
      <c r="I291" s="108">
        <f t="shared" si="60"/>
        <v>-13473189.158461537</v>
      </c>
      <c r="J291" s="108">
        <f t="shared" si="68"/>
        <v>-13129479.158461539</v>
      </c>
      <c r="K291" s="108">
        <f t="shared" si="57"/>
        <v>3802809.1492307708</v>
      </c>
      <c r="L291" s="108">
        <f t="shared" si="70"/>
        <v>-1330983.2022307697</v>
      </c>
      <c r="M291" s="108">
        <f t="shared" si="61"/>
        <v>-20049.75</v>
      </c>
      <c r="N291" s="108"/>
      <c r="O291" s="108">
        <f t="shared" si="71"/>
        <v>0</v>
      </c>
      <c r="P291" s="108">
        <f t="shared" si="64"/>
        <v>3802809.1492307708</v>
      </c>
      <c r="Q291" s="110"/>
      <c r="R291" s="110"/>
      <c r="S291" s="110"/>
      <c r="T291" s="110"/>
      <c r="U291" s="108">
        <f t="shared" si="62"/>
        <v>-1330983.1247564103</v>
      </c>
      <c r="V291" s="108">
        <f t="shared" si="63"/>
        <v>-1451281.6247564105</v>
      </c>
      <c r="W291" s="112">
        <f t="shared" si="58"/>
        <v>2695237.5244743619</v>
      </c>
      <c r="X291" s="299">
        <f t="shared" si="59"/>
        <v>2471826.0244743605</v>
      </c>
      <c r="Y291" s="300">
        <f t="shared" si="67"/>
        <v>4146519.1492307726</v>
      </c>
      <c r="Z291" s="301"/>
    </row>
    <row r="292" spans="1:26">
      <c r="A292" s="72"/>
      <c r="B292" s="290" t="s">
        <v>450</v>
      </c>
      <c r="C292" s="72"/>
      <c r="D292" s="110"/>
      <c r="E292" s="110"/>
      <c r="F292" s="108">
        <f t="shared" si="65"/>
        <v>17275998.307692308</v>
      </c>
      <c r="G292" s="108">
        <f t="shared" si="66"/>
        <v>17275998.307692312</v>
      </c>
      <c r="H292" s="108">
        <f t="shared" si="69"/>
        <v>57285</v>
      </c>
      <c r="I292" s="108">
        <f t="shared" si="60"/>
        <v>-13530474.158461537</v>
      </c>
      <c r="J292" s="108">
        <f t="shared" si="68"/>
        <v>-13186764.158461539</v>
      </c>
      <c r="K292" s="108">
        <f t="shared" si="57"/>
        <v>3745524.1492307708</v>
      </c>
      <c r="L292" s="108">
        <f t="shared" si="70"/>
        <v>-1310933.4522307697</v>
      </c>
      <c r="M292" s="108">
        <f t="shared" si="61"/>
        <v>-20049.75</v>
      </c>
      <c r="N292" s="108"/>
      <c r="O292" s="108">
        <f t="shared" si="71"/>
        <v>0</v>
      </c>
      <c r="P292" s="108">
        <f t="shared" si="64"/>
        <v>3745524.1492307708</v>
      </c>
      <c r="Q292" s="110"/>
      <c r="R292" s="110"/>
      <c r="S292" s="110"/>
      <c r="T292" s="110"/>
      <c r="U292" s="108">
        <f t="shared" si="62"/>
        <v>-1310933.3747564103</v>
      </c>
      <c r="V292" s="108">
        <f t="shared" si="63"/>
        <v>-1431231.8747564105</v>
      </c>
      <c r="W292" s="112">
        <f t="shared" si="58"/>
        <v>2658002.2744743619</v>
      </c>
      <c r="X292" s="299">
        <f t="shared" si="59"/>
        <v>2434590.7744743605</v>
      </c>
      <c r="Y292" s="300">
        <f t="shared" si="67"/>
        <v>4089234.1492307726</v>
      </c>
      <c r="Z292" s="301"/>
    </row>
    <row r="293" spans="1:26">
      <c r="A293" s="72"/>
      <c r="B293" s="290" t="s">
        <v>451</v>
      </c>
      <c r="C293" s="72"/>
      <c r="D293" s="110"/>
      <c r="E293" s="110"/>
      <c r="F293" s="108">
        <f t="shared" si="65"/>
        <v>17275998.307692308</v>
      </c>
      <c r="G293" s="108">
        <f t="shared" si="66"/>
        <v>17275998.307692312</v>
      </c>
      <c r="H293" s="108">
        <f t="shared" si="69"/>
        <v>57285</v>
      </c>
      <c r="I293" s="108">
        <f t="shared" si="60"/>
        <v>-13587759.158461537</v>
      </c>
      <c r="J293" s="108">
        <f t="shared" si="68"/>
        <v>-13244049.158461539</v>
      </c>
      <c r="K293" s="108">
        <f t="shared" ref="K293:K356" si="72">F293+I293</f>
        <v>3688239.1492307708</v>
      </c>
      <c r="L293" s="108">
        <f t="shared" si="70"/>
        <v>-1290883.7022307697</v>
      </c>
      <c r="M293" s="108">
        <f t="shared" si="61"/>
        <v>-20049.75</v>
      </c>
      <c r="N293" s="108"/>
      <c r="O293" s="108">
        <f t="shared" si="71"/>
        <v>0</v>
      </c>
      <c r="P293" s="108">
        <f t="shared" si="64"/>
        <v>3688239.1492307708</v>
      </c>
      <c r="Q293" s="110"/>
      <c r="R293" s="110"/>
      <c r="S293" s="110"/>
      <c r="T293" s="110"/>
      <c r="U293" s="108">
        <f t="shared" si="62"/>
        <v>-1290883.6247564103</v>
      </c>
      <c r="V293" s="108">
        <f t="shared" si="63"/>
        <v>-1411182.1247564105</v>
      </c>
      <c r="W293" s="112">
        <f t="shared" si="58"/>
        <v>2620767.0244743619</v>
      </c>
      <c r="X293" s="299">
        <f t="shared" si="59"/>
        <v>2397355.5244743605</v>
      </c>
      <c r="Y293" s="300">
        <f t="shared" si="67"/>
        <v>4031949.1492307726</v>
      </c>
      <c r="Z293" s="301"/>
    </row>
    <row r="294" spans="1:26">
      <c r="A294" s="72"/>
      <c r="B294" s="290" t="s">
        <v>452</v>
      </c>
      <c r="C294" s="72"/>
      <c r="D294" s="110"/>
      <c r="E294" s="110"/>
      <c r="F294" s="108">
        <f t="shared" si="65"/>
        <v>17275998.307692308</v>
      </c>
      <c r="G294" s="108">
        <f t="shared" si="66"/>
        <v>17275998.307692312</v>
      </c>
      <c r="H294" s="108">
        <f t="shared" si="69"/>
        <v>57285</v>
      </c>
      <c r="I294" s="108">
        <f t="shared" si="60"/>
        <v>-13645044.158461537</v>
      </c>
      <c r="J294" s="108">
        <f t="shared" si="68"/>
        <v>-13301334.158461539</v>
      </c>
      <c r="K294" s="108">
        <f t="shared" si="72"/>
        <v>3630954.1492307708</v>
      </c>
      <c r="L294" s="108">
        <f t="shared" si="70"/>
        <v>-1270833.9522307697</v>
      </c>
      <c r="M294" s="108">
        <f t="shared" si="61"/>
        <v>-20049.75</v>
      </c>
      <c r="N294" s="108"/>
      <c r="O294" s="108">
        <f t="shared" si="71"/>
        <v>0</v>
      </c>
      <c r="P294" s="108">
        <f t="shared" si="64"/>
        <v>3630954.1492307708</v>
      </c>
      <c r="Q294" s="110"/>
      <c r="R294" s="110"/>
      <c r="S294" s="110"/>
      <c r="T294" s="110"/>
      <c r="U294" s="108">
        <f t="shared" si="62"/>
        <v>-1270833.8747564103</v>
      </c>
      <c r="V294" s="108">
        <f t="shared" si="63"/>
        <v>-1391132.3747564105</v>
      </c>
      <c r="W294" s="112">
        <f t="shared" si="58"/>
        <v>2583531.7744743619</v>
      </c>
      <c r="X294" s="299">
        <f t="shared" si="59"/>
        <v>2360120.2744743605</v>
      </c>
      <c r="Y294" s="300">
        <f t="shared" si="67"/>
        <v>3974664.1492307726</v>
      </c>
      <c r="Z294" s="301"/>
    </row>
    <row r="295" spans="1:26">
      <c r="A295" s="72"/>
      <c r="B295" s="290" t="s">
        <v>453</v>
      </c>
      <c r="C295" s="72"/>
      <c r="D295" s="110"/>
      <c r="E295" s="110"/>
      <c r="F295" s="108">
        <f t="shared" si="65"/>
        <v>17275998.307692308</v>
      </c>
      <c r="G295" s="108">
        <f t="shared" si="66"/>
        <v>17275998.307692312</v>
      </c>
      <c r="H295" s="108">
        <f t="shared" si="69"/>
        <v>57285</v>
      </c>
      <c r="I295" s="108">
        <f t="shared" si="60"/>
        <v>-13702329.158461537</v>
      </c>
      <c r="J295" s="108">
        <f t="shared" si="68"/>
        <v>-13358619.158461539</v>
      </c>
      <c r="K295" s="108">
        <f t="shared" si="72"/>
        <v>3573669.1492307708</v>
      </c>
      <c r="L295" s="108">
        <f t="shared" si="70"/>
        <v>-1250784.2022307697</v>
      </c>
      <c r="M295" s="108">
        <f t="shared" si="61"/>
        <v>-20049.75</v>
      </c>
      <c r="N295" s="108"/>
      <c r="O295" s="108">
        <f t="shared" si="71"/>
        <v>0</v>
      </c>
      <c r="P295" s="108">
        <f t="shared" si="64"/>
        <v>3573669.1492307708</v>
      </c>
      <c r="Q295" s="110"/>
      <c r="R295" s="110"/>
      <c r="S295" s="110"/>
      <c r="T295" s="110"/>
      <c r="U295" s="108">
        <f t="shared" si="62"/>
        <v>-1250784.1247564103</v>
      </c>
      <c r="V295" s="108">
        <f t="shared" si="63"/>
        <v>-1371082.6247564105</v>
      </c>
      <c r="W295" s="112">
        <f t="shared" si="58"/>
        <v>2546296.5244743619</v>
      </c>
      <c r="X295" s="299">
        <f t="shared" si="59"/>
        <v>2322885.0244743605</v>
      </c>
      <c r="Y295" s="300">
        <f t="shared" si="67"/>
        <v>3917379.1492307726</v>
      </c>
      <c r="Z295" s="301"/>
    </row>
    <row r="296" spans="1:26">
      <c r="A296" s="72"/>
      <c r="B296" s="290" t="s">
        <v>454</v>
      </c>
      <c r="C296" s="72"/>
      <c r="D296" s="110"/>
      <c r="E296" s="110"/>
      <c r="F296" s="108">
        <f t="shared" si="65"/>
        <v>17275998.307692308</v>
      </c>
      <c r="G296" s="108">
        <f t="shared" si="66"/>
        <v>17275998.307692312</v>
      </c>
      <c r="H296" s="108">
        <f t="shared" si="69"/>
        <v>57285</v>
      </c>
      <c r="I296" s="108">
        <f t="shared" si="60"/>
        <v>-13759614.158461537</v>
      </c>
      <c r="J296" s="108">
        <f t="shared" si="68"/>
        <v>-13415904.158461539</v>
      </c>
      <c r="K296" s="108">
        <f t="shared" si="72"/>
        <v>3516384.1492307708</v>
      </c>
      <c r="L296" s="108">
        <f t="shared" si="70"/>
        <v>-1230734.4522307697</v>
      </c>
      <c r="M296" s="108">
        <f t="shared" si="61"/>
        <v>-20049.75</v>
      </c>
      <c r="N296" s="108"/>
      <c r="O296" s="108">
        <f t="shared" si="71"/>
        <v>0</v>
      </c>
      <c r="P296" s="108">
        <f t="shared" si="64"/>
        <v>3516384.1492307708</v>
      </c>
      <c r="Q296" s="110"/>
      <c r="R296" s="110"/>
      <c r="S296" s="110"/>
      <c r="T296" s="110"/>
      <c r="U296" s="108">
        <f t="shared" si="62"/>
        <v>-1230734.3747564103</v>
      </c>
      <c r="V296" s="108">
        <f t="shared" si="63"/>
        <v>-1351032.8747564105</v>
      </c>
      <c r="W296" s="112">
        <f t="shared" si="58"/>
        <v>2509061.2744743619</v>
      </c>
      <c r="X296" s="299">
        <f t="shared" si="59"/>
        <v>2285649.7744743605</v>
      </c>
      <c r="Y296" s="300">
        <f t="shared" si="67"/>
        <v>3860094.1492307726</v>
      </c>
      <c r="Z296" s="301"/>
    </row>
    <row r="297" spans="1:26">
      <c r="A297" s="72"/>
      <c r="B297" s="290" t="s">
        <v>455</v>
      </c>
      <c r="C297" s="72"/>
      <c r="D297" s="110"/>
      <c r="E297" s="110"/>
      <c r="F297" s="108">
        <f t="shared" si="65"/>
        <v>17275998.307692308</v>
      </c>
      <c r="G297" s="108">
        <f t="shared" si="66"/>
        <v>17275998.307692312</v>
      </c>
      <c r="H297" s="108">
        <f t="shared" si="69"/>
        <v>57285</v>
      </c>
      <c r="I297" s="108">
        <f t="shared" si="60"/>
        <v>-13816899.158461537</v>
      </c>
      <c r="J297" s="108">
        <f t="shared" si="68"/>
        <v>-13473189.158461539</v>
      </c>
      <c r="K297" s="108">
        <f t="shared" si="72"/>
        <v>3459099.1492307708</v>
      </c>
      <c r="L297" s="108">
        <f t="shared" si="70"/>
        <v>-1210684.7022307697</v>
      </c>
      <c r="M297" s="108">
        <f t="shared" si="61"/>
        <v>-20049.75</v>
      </c>
      <c r="N297" s="108"/>
      <c r="O297" s="108">
        <f t="shared" si="71"/>
        <v>0</v>
      </c>
      <c r="P297" s="108">
        <f t="shared" si="64"/>
        <v>3459099.1492307708</v>
      </c>
      <c r="Q297" s="110"/>
      <c r="R297" s="110"/>
      <c r="S297" s="110"/>
      <c r="T297" s="110"/>
      <c r="U297" s="108">
        <f t="shared" si="62"/>
        <v>-1210684.6247564103</v>
      </c>
      <c r="V297" s="108">
        <f t="shared" si="63"/>
        <v>-1330983.1247564105</v>
      </c>
      <c r="W297" s="112">
        <f t="shared" si="58"/>
        <v>2471826.0244743619</v>
      </c>
      <c r="X297" s="299">
        <f t="shared" si="59"/>
        <v>2248414.5244743605</v>
      </c>
      <c r="Y297" s="300">
        <f t="shared" si="67"/>
        <v>3802809.1492307726</v>
      </c>
      <c r="Z297" s="301"/>
    </row>
    <row r="298" spans="1:26">
      <c r="A298" s="72"/>
      <c r="B298" s="290" t="s">
        <v>456</v>
      </c>
      <c r="C298" s="72"/>
      <c r="D298" s="110"/>
      <c r="E298" s="110"/>
      <c r="F298" s="108">
        <f t="shared" si="65"/>
        <v>17275998.307692308</v>
      </c>
      <c r="G298" s="108">
        <f t="shared" si="66"/>
        <v>17275998.307692312</v>
      </c>
      <c r="H298" s="108">
        <f t="shared" si="69"/>
        <v>57285</v>
      </c>
      <c r="I298" s="108">
        <f t="shared" si="60"/>
        <v>-13874184.158461537</v>
      </c>
      <c r="J298" s="108">
        <f t="shared" si="68"/>
        <v>-13530474.158461539</v>
      </c>
      <c r="K298" s="108">
        <f t="shared" si="72"/>
        <v>3401814.1492307708</v>
      </c>
      <c r="L298" s="108">
        <f t="shared" si="70"/>
        <v>-1190634.9522307697</v>
      </c>
      <c r="M298" s="108">
        <f t="shared" si="61"/>
        <v>-20049.75</v>
      </c>
      <c r="N298" s="108"/>
      <c r="O298" s="108">
        <f t="shared" si="71"/>
        <v>0</v>
      </c>
      <c r="P298" s="108">
        <f t="shared" si="64"/>
        <v>3401814.1492307708</v>
      </c>
      <c r="Q298" s="110"/>
      <c r="R298" s="110"/>
      <c r="S298" s="110"/>
      <c r="T298" s="110"/>
      <c r="U298" s="108">
        <f t="shared" si="62"/>
        <v>-1190634.8747564103</v>
      </c>
      <c r="V298" s="108">
        <f t="shared" si="63"/>
        <v>-1310933.3747564105</v>
      </c>
      <c r="W298" s="112">
        <f t="shared" si="58"/>
        <v>2434590.7744743619</v>
      </c>
      <c r="X298" s="299">
        <f t="shared" si="59"/>
        <v>2211179.2744743605</v>
      </c>
      <c r="Y298" s="300">
        <f t="shared" si="67"/>
        <v>3745524.1492307726</v>
      </c>
      <c r="Z298" s="301"/>
    </row>
    <row r="299" spans="1:26">
      <c r="A299" s="72"/>
      <c r="B299" s="290" t="s">
        <v>457</v>
      </c>
      <c r="C299" s="72"/>
      <c r="D299" s="110"/>
      <c r="E299" s="110"/>
      <c r="F299" s="108">
        <f t="shared" si="65"/>
        <v>17275998.307692308</v>
      </c>
      <c r="G299" s="108">
        <f t="shared" si="66"/>
        <v>17275998.307692312</v>
      </c>
      <c r="H299" s="108">
        <f t="shared" si="69"/>
        <v>57285</v>
      </c>
      <c r="I299" s="108">
        <f t="shared" si="60"/>
        <v>-13931469.158461537</v>
      </c>
      <c r="J299" s="108">
        <f t="shared" si="68"/>
        <v>-13587759.158461539</v>
      </c>
      <c r="K299" s="108">
        <f t="shared" si="72"/>
        <v>3344529.1492307708</v>
      </c>
      <c r="L299" s="108">
        <f t="shared" si="70"/>
        <v>-1170585.2022307697</v>
      </c>
      <c r="M299" s="108">
        <f t="shared" si="61"/>
        <v>-20049.75</v>
      </c>
      <c r="N299" s="108"/>
      <c r="O299" s="108">
        <f t="shared" si="71"/>
        <v>0</v>
      </c>
      <c r="P299" s="108">
        <f t="shared" si="64"/>
        <v>3344529.1492307708</v>
      </c>
      <c r="Q299" s="110"/>
      <c r="R299" s="110"/>
      <c r="S299" s="110"/>
      <c r="T299" s="110"/>
      <c r="U299" s="108">
        <f t="shared" si="62"/>
        <v>-1170585.1247564103</v>
      </c>
      <c r="V299" s="108">
        <f t="shared" si="63"/>
        <v>-1290883.6247564105</v>
      </c>
      <c r="W299" s="112">
        <f t="shared" si="58"/>
        <v>2397355.5244743619</v>
      </c>
      <c r="X299" s="299">
        <f t="shared" si="59"/>
        <v>2173944.0244743605</v>
      </c>
      <c r="Y299" s="300">
        <f t="shared" si="67"/>
        <v>3688239.1492307726</v>
      </c>
      <c r="Z299" s="301"/>
    </row>
    <row r="300" spans="1:26">
      <c r="A300" s="72"/>
      <c r="B300" s="290" t="s">
        <v>458</v>
      </c>
      <c r="C300" s="72"/>
      <c r="D300" s="110"/>
      <c r="E300" s="110"/>
      <c r="F300" s="108">
        <f t="shared" si="65"/>
        <v>17275998.307692308</v>
      </c>
      <c r="G300" s="108">
        <f t="shared" si="66"/>
        <v>17275998.307692312</v>
      </c>
      <c r="H300" s="108">
        <f t="shared" si="69"/>
        <v>57285</v>
      </c>
      <c r="I300" s="108">
        <f t="shared" si="60"/>
        <v>-13988754.158461537</v>
      </c>
      <c r="J300" s="108">
        <f t="shared" si="68"/>
        <v>-13645044.158461539</v>
      </c>
      <c r="K300" s="108">
        <f t="shared" si="72"/>
        <v>3287244.1492307708</v>
      </c>
      <c r="L300" s="108">
        <f t="shared" si="70"/>
        <v>-1150535.4522307697</v>
      </c>
      <c r="M300" s="108">
        <f t="shared" si="61"/>
        <v>-20049.75</v>
      </c>
      <c r="N300" s="108"/>
      <c r="O300" s="108">
        <f t="shared" si="71"/>
        <v>0</v>
      </c>
      <c r="P300" s="108">
        <f t="shared" si="64"/>
        <v>3287244.1492307708</v>
      </c>
      <c r="Q300" s="110"/>
      <c r="R300" s="110"/>
      <c r="S300" s="110"/>
      <c r="T300" s="110"/>
      <c r="U300" s="108">
        <f t="shared" si="62"/>
        <v>-1150535.3747564103</v>
      </c>
      <c r="V300" s="108">
        <f t="shared" si="63"/>
        <v>-1270833.8747564105</v>
      </c>
      <c r="W300" s="112">
        <f t="shared" si="58"/>
        <v>2360120.2744743619</v>
      </c>
      <c r="X300" s="299">
        <f t="shared" si="59"/>
        <v>2136708.7744743605</v>
      </c>
      <c r="Y300" s="300">
        <f t="shared" si="67"/>
        <v>3630954.1492307726</v>
      </c>
      <c r="Z300" s="301"/>
    </row>
    <row r="301" spans="1:26">
      <c r="A301" s="72"/>
      <c r="B301" s="290" t="s">
        <v>459</v>
      </c>
      <c r="C301" s="72"/>
      <c r="D301" s="110"/>
      <c r="E301" s="110"/>
      <c r="F301" s="108">
        <f t="shared" si="65"/>
        <v>17275998.307692308</v>
      </c>
      <c r="G301" s="108">
        <f t="shared" si="66"/>
        <v>17275998.307692312</v>
      </c>
      <c r="H301" s="108">
        <f t="shared" si="69"/>
        <v>57285</v>
      </c>
      <c r="I301" s="108">
        <f t="shared" si="60"/>
        <v>-14046039.158461537</v>
      </c>
      <c r="J301" s="108">
        <f t="shared" si="68"/>
        <v>-13702329.158461539</v>
      </c>
      <c r="K301" s="108">
        <f t="shared" si="72"/>
        <v>3229959.1492307708</v>
      </c>
      <c r="L301" s="108">
        <f t="shared" si="70"/>
        <v>-1130485.7022307697</v>
      </c>
      <c r="M301" s="108">
        <f t="shared" si="61"/>
        <v>-20049.75</v>
      </c>
      <c r="N301" s="108"/>
      <c r="O301" s="108">
        <f t="shared" si="71"/>
        <v>0</v>
      </c>
      <c r="P301" s="108">
        <f t="shared" si="64"/>
        <v>3229959.1492307708</v>
      </c>
      <c r="Q301" s="110"/>
      <c r="R301" s="110"/>
      <c r="S301" s="110"/>
      <c r="T301" s="110"/>
      <c r="U301" s="108">
        <f t="shared" si="62"/>
        <v>-1130485.6247564103</v>
      </c>
      <c r="V301" s="108">
        <f t="shared" si="63"/>
        <v>-1250784.1247564105</v>
      </c>
      <c r="W301" s="112">
        <f t="shared" si="58"/>
        <v>2322885.0244743619</v>
      </c>
      <c r="X301" s="299">
        <f t="shared" si="59"/>
        <v>2099473.5244743605</v>
      </c>
      <c r="Y301" s="300">
        <f t="shared" si="67"/>
        <v>3573669.1492307726</v>
      </c>
      <c r="Z301" s="301"/>
    </row>
    <row r="302" spans="1:26">
      <c r="A302" s="72"/>
      <c r="B302" s="290" t="s">
        <v>460</v>
      </c>
      <c r="C302" s="72"/>
      <c r="D302" s="110"/>
      <c r="E302" s="110"/>
      <c r="F302" s="108">
        <f t="shared" si="65"/>
        <v>17275998.307692308</v>
      </c>
      <c r="G302" s="108">
        <f t="shared" si="66"/>
        <v>17275998.307692312</v>
      </c>
      <c r="H302" s="108">
        <f t="shared" si="69"/>
        <v>57285</v>
      </c>
      <c r="I302" s="108">
        <f t="shared" si="60"/>
        <v>-14103324.158461537</v>
      </c>
      <c r="J302" s="108">
        <f t="shared" si="68"/>
        <v>-13759614.158461539</v>
      </c>
      <c r="K302" s="108">
        <f t="shared" si="72"/>
        <v>3172674.1492307708</v>
      </c>
      <c r="L302" s="108">
        <f t="shared" si="70"/>
        <v>-1110435.9522307697</v>
      </c>
      <c r="M302" s="108">
        <f t="shared" si="61"/>
        <v>-20049.75</v>
      </c>
      <c r="N302" s="108"/>
      <c r="O302" s="108">
        <f t="shared" si="71"/>
        <v>0</v>
      </c>
      <c r="P302" s="108">
        <f t="shared" si="64"/>
        <v>3172674.1492307708</v>
      </c>
      <c r="Q302" s="110"/>
      <c r="R302" s="110"/>
      <c r="S302" s="110"/>
      <c r="T302" s="110"/>
      <c r="U302" s="108">
        <f t="shared" si="62"/>
        <v>-1110435.8747564103</v>
      </c>
      <c r="V302" s="108">
        <f t="shared" si="63"/>
        <v>-1230734.3747564105</v>
      </c>
      <c r="W302" s="112">
        <f t="shared" si="58"/>
        <v>2285649.7744743619</v>
      </c>
      <c r="X302" s="299">
        <f t="shared" si="59"/>
        <v>2062238.2744743605</v>
      </c>
      <c r="Y302" s="300">
        <f t="shared" si="67"/>
        <v>3516384.1492307726</v>
      </c>
      <c r="Z302" s="301"/>
    </row>
    <row r="303" spans="1:26">
      <c r="A303" s="72"/>
      <c r="B303" s="290" t="s">
        <v>461</v>
      </c>
      <c r="C303" s="72"/>
      <c r="D303" s="110"/>
      <c r="E303" s="110"/>
      <c r="F303" s="108">
        <f t="shared" si="65"/>
        <v>17275998.307692308</v>
      </c>
      <c r="G303" s="108">
        <f t="shared" si="66"/>
        <v>17275998.307692312</v>
      </c>
      <c r="H303" s="108">
        <f t="shared" si="69"/>
        <v>57285</v>
      </c>
      <c r="I303" s="108">
        <f t="shared" si="60"/>
        <v>-14160609.158461537</v>
      </c>
      <c r="J303" s="108">
        <f t="shared" si="68"/>
        <v>-13816899.158461539</v>
      </c>
      <c r="K303" s="108">
        <f t="shared" si="72"/>
        <v>3115389.1492307708</v>
      </c>
      <c r="L303" s="108">
        <f t="shared" si="70"/>
        <v>-1090386.2022307697</v>
      </c>
      <c r="M303" s="108">
        <f t="shared" si="61"/>
        <v>-20049.75</v>
      </c>
      <c r="N303" s="108"/>
      <c r="O303" s="108">
        <f t="shared" si="71"/>
        <v>0</v>
      </c>
      <c r="P303" s="108">
        <f t="shared" si="64"/>
        <v>3115389.1492307708</v>
      </c>
      <c r="Q303" s="110"/>
      <c r="R303" s="110"/>
      <c r="S303" s="110"/>
      <c r="T303" s="110"/>
      <c r="U303" s="108">
        <f t="shared" si="62"/>
        <v>-1090386.1247564103</v>
      </c>
      <c r="V303" s="108">
        <f t="shared" si="63"/>
        <v>-1210684.6247564105</v>
      </c>
      <c r="W303" s="112">
        <f t="shared" si="58"/>
        <v>2248414.5244743619</v>
      </c>
      <c r="X303" s="299">
        <f t="shared" si="59"/>
        <v>2025003.0244743605</v>
      </c>
      <c r="Y303" s="300">
        <f t="shared" si="67"/>
        <v>3459099.1492307726</v>
      </c>
      <c r="Z303" s="301"/>
    </row>
    <row r="304" spans="1:26">
      <c r="A304" s="72"/>
      <c r="B304" s="290" t="s">
        <v>462</v>
      </c>
      <c r="C304" s="72"/>
      <c r="D304" s="110"/>
      <c r="E304" s="110"/>
      <c r="F304" s="108">
        <f t="shared" si="65"/>
        <v>17275998.307692308</v>
      </c>
      <c r="G304" s="108">
        <f t="shared" si="66"/>
        <v>17275998.307692312</v>
      </c>
      <c r="H304" s="108">
        <f t="shared" si="69"/>
        <v>57285</v>
      </c>
      <c r="I304" s="108">
        <f t="shared" si="60"/>
        <v>-14217894.158461537</v>
      </c>
      <c r="J304" s="108">
        <f t="shared" si="68"/>
        <v>-13874184.158461539</v>
      </c>
      <c r="K304" s="108">
        <f t="shared" si="72"/>
        <v>3058104.1492307708</v>
      </c>
      <c r="L304" s="108">
        <f t="shared" si="70"/>
        <v>-1070336.4522307697</v>
      </c>
      <c r="M304" s="108">
        <f t="shared" si="61"/>
        <v>-20049.75</v>
      </c>
      <c r="N304" s="108"/>
      <c r="O304" s="108">
        <f t="shared" si="71"/>
        <v>0</v>
      </c>
      <c r="P304" s="108">
        <f t="shared" si="64"/>
        <v>3058104.1492307708</v>
      </c>
      <c r="Q304" s="110"/>
      <c r="R304" s="110"/>
      <c r="S304" s="110"/>
      <c r="T304" s="110"/>
      <c r="U304" s="108">
        <f t="shared" si="62"/>
        <v>-1070336.3747564103</v>
      </c>
      <c r="V304" s="108">
        <f t="shared" si="63"/>
        <v>-1190634.8747564105</v>
      </c>
      <c r="W304" s="112">
        <f t="shared" si="58"/>
        <v>2211179.2744743619</v>
      </c>
      <c r="X304" s="299">
        <f t="shared" si="59"/>
        <v>1987767.7744743605</v>
      </c>
      <c r="Y304" s="300">
        <f t="shared" si="67"/>
        <v>3401814.1492307726</v>
      </c>
      <c r="Z304" s="301"/>
    </row>
    <row r="305" spans="1:26">
      <c r="A305" s="72"/>
      <c r="B305" s="290" t="s">
        <v>463</v>
      </c>
      <c r="C305" s="72"/>
      <c r="D305" s="110"/>
      <c r="E305" s="110"/>
      <c r="F305" s="108">
        <f t="shared" si="65"/>
        <v>17275998.307692308</v>
      </c>
      <c r="G305" s="108">
        <f t="shared" si="66"/>
        <v>17275998.307692312</v>
      </c>
      <c r="H305" s="108">
        <f t="shared" si="69"/>
        <v>57285</v>
      </c>
      <c r="I305" s="108">
        <f t="shared" si="60"/>
        <v>-14275179.158461537</v>
      </c>
      <c r="J305" s="108">
        <f t="shared" si="68"/>
        <v>-13931469.158461539</v>
      </c>
      <c r="K305" s="108">
        <f t="shared" si="72"/>
        <v>3000819.1492307708</v>
      </c>
      <c r="L305" s="108">
        <f t="shared" si="70"/>
        <v>-1050286.7022307697</v>
      </c>
      <c r="M305" s="108">
        <f t="shared" si="61"/>
        <v>-20049.75</v>
      </c>
      <c r="N305" s="108"/>
      <c r="O305" s="108">
        <f t="shared" si="71"/>
        <v>0</v>
      </c>
      <c r="P305" s="108">
        <f t="shared" si="64"/>
        <v>3000819.1492307708</v>
      </c>
      <c r="Q305" s="110"/>
      <c r="R305" s="110"/>
      <c r="S305" s="110"/>
      <c r="T305" s="110"/>
      <c r="U305" s="108">
        <f t="shared" si="62"/>
        <v>-1050286.6247564103</v>
      </c>
      <c r="V305" s="108">
        <f t="shared" si="63"/>
        <v>-1170585.1247564105</v>
      </c>
      <c r="W305" s="112">
        <f t="shared" si="58"/>
        <v>2173944.0244743619</v>
      </c>
      <c r="X305" s="299">
        <f t="shared" si="59"/>
        <v>1950532.5244743605</v>
      </c>
      <c r="Y305" s="300">
        <f t="shared" si="67"/>
        <v>3344529.1492307726</v>
      </c>
      <c r="Z305" s="301"/>
    </row>
    <row r="306" spans="1:26">
      <c r="A306" s="72"/>
      <c r="B306" s="290" t="s">
        <v>464</v>
      </c>
      <c r="C306" s="72"/>
      <c r="D306" s="110"/>
      <c r="E306" s="110"/>
      <c r="F306" s="108">
        <f t="shared" si="65"/>
        <v>17275998.307692308</v>
      </c>
      <c r="G306" s="108">
        <f t="shared" si="66"/>
        <v>17275998.307692312</v>
      </c>
      <c r="H306" s="108">
        <f t="shared" si="69"/>
        <v>57285</v>
      </c>
      <c r="I306" s="108">
        <f t="shared" si="60"/>
        <v>-14332464.158461537</v>
      </c>
      <c r="J306" s="108">
        <f t="shared" si="68"/>
        <v>-13988754.158461539</v>
      </c>
      <c r="K306" s="108">
        <f t="shared" si="72"/>
        <v>2943534.1492307708</v>
      </c>
      <c r="L306" s="108">
        <f t="shared" si="70"/>
        <v>-1030236.9522307697</v>
      </c>
      <c r="M306" s="108">
        <f t="shared" si="61"/>
        <v>-20049.75</v>
      </c>
      <c r="N306" s="108"/>
      <c r="O306" s="108">
        <f t="shared" si="71"/>
        <v>0</v>
      </c>
      <c r="P306" s="108">
        <f t="shared" si="64"/>
        <v>2943534.1492307708</v>
      </c>
      <c r="Q306" s="110"/>
      <c r="R306" s="110"/>
      <c r="S306" s="110"/>
      <c r="T306" s="110"/>
      <c r="U306" s="108">
        <f t="shared" si="62"/>
        <v>-1030236.8747564103</v>
      </c>
      <c r="V306" s="108">
        <f t="shared" si="63"/>
        <v>-1150535.3747564105</v>
      </c>
      <c r="W306" s="112">
        <f t="shared" ref="W306:W369" si="73">G306+J306+V306</f>
        <v>2136708.7744743619</v>
      </c>
      <c r="X306" s="299">
        <f t="shared" si="59"/>
        <v>1913297.2744743605</v>
      </c>
      <c r="Y306" s="300">
        <f t="shared" si="67"/>
        <v>3287244.1492307726</v>
      </c>
      <c r="Z306" s="301"/>
    </row>
    <row r="307" spans="1:26">
      <c r="A307" s="72"/>
      <c r="B307" s="290" t="s">
        <v>465</v>
      </c>
      <c r="C307" s="72"/>
      <c r="D307" s="110"/>
      <c r="E307" s="110"/>
      <c r="F307" s="108">
        <f t="shared" si="65"/>
        <v>17275998.307692308</v>
      </c>
      <c r="G307" s="108">
        <f t="shared" si="66"/>
        <v>17275998.307692312</v>
      </c>
      <c r="H307" s="108">
        <f t="shared" si="69"/>
        <v>57285</v>
      </c>
      <c r="I307" s="108">
        <f t="shared" si="60"/>
        <v>-14389749.158461537</v>
      </c>
      <c r="J307" s="108">
        <f t="shared" si="68"/>
        <v>-14046039.158461539</v>
      </c>
      <c r="K307" s="108">
        <f t="shared" si="72"/>
        <v>2886249.1492307708</v>
      </c>
      <c r="L307" s="108">
        <f t="shared" si="70"/>
        <v>-1010187.2022307697</v>
      </c>
      <c r="M307" s="108">
        <f t="shared" si="61"/>
        <v>-20049.75</v>
      </c>
      <c r="N307" s="108"/>
      <c r="O307" s="108">
        <f t="shared" si="71"/>
        <v>0</v>
      </c>
      <c r="P307" s="108">
        <f t="shared" si="64"/>
        <v>2886249.1492307708</v>
      </c>
      <c r="Q307" s="110"/>
      <c r="R307" s="110"/>
      <c r="S307" s="110"/>
      <c r="T307" s="110"/>
      <c r="U307" s="108">
        <f t="shared" si="62"/>
        <v>-1010187.1247564103</v>
      </c>
      <c r="V307" s="108">
        <f t="shared" si="63"/>
        <v>-1130485.6247564105</v>
      </c>
      <c r="W307" s="112">
        <f t="shared" si="73"/>
        <v>2099473.5244743619</v>
      </c>
      <c r="X307" s="299">
        <f t="shared" si="59"/>
        <v>1876062.0244743605</v>
      </c>
      <c r="Y307" s="300">
        <f t="shared" si="67"/>
        <v>3229959.1492307726</v>
      </c>
      <c r="Z307" s="301"/>
    </row>
    <row r="308" spans="1:26">
      <c r="A308" s="72"/>
      <c r="B308" s="290" t="s">
        <v>466</v>
      </c>
      <c r="C308" s="72"/>
      <c r="D308" s="110"/>
      <c r="E308" s="110"/>
      <c r="F308" s="108">
        <f t="shared" si="65"/>
        <v>17275998.307692308</v>
      </c>
      <c r="G308" s="108">
        <f t="shared" si="66"/>
        <v>17275998.307692312</v>
      </c>
      <c r="H308" s="108">
        <f t="shared" si="69"/>
        <v>57285</v>
      </c>
      <c r="I308" s="108">
        <f t="shared" si="60"/>
        <v>-14447034.158461537</v>
      </c>
      <c r="J308" s="108">
        <f t="shared" si="68"/>
        <v>-14103324.158461539</v>
      </c>
      <c r="K308" s="108">
        <f t="shared" si="72"/>
        <v>2828964.1492307708</v>
      </c>
      <c r="L308" s="108">
        <f t="shared" si="70"/>
        <v>-990137.45223076968</v>
      </c>
      <c r="M308" s="108">
        <f t="shared" si="61"/>
        <v>-20049.75</v>
      </c>
      <c r="N308" s="108"/>
      <c r="O308" s="108">
        <f t="shared" si="71"/>
        <v>0</v>
      </c>
      <c r="P308" s="108">
        <f t="shared" si="64"/>
        <v>2828964.1492307708</v>
      </c>
      <c r="Q308" s="110"/>
      <c r="R308" s="110"/>
      <c r="S308" s="110"/>
      <c r="T308" s="110"/>
      <c r="U308" s="108">
        <f t="shared" si="62"/>
        <v>-990137.37475641025</v>
      </c>
      <c r="V308" s="108">
        <f t="shared" si="63"/>
        <v>-1110435.8747564105</v>
      </c>
      <c r="W308" s="112">
        <f t="shared" si="73"/>
        <v>2062238.2744743621</v>
      </c>
      <c r="X308" s="299">
        <f t="shared" si="59"/>
        <v>1838826.7744743605</v>
      </c>
      <c r="Y308" s="300">
        <f t="shared" si="67"/>
        <v>3172674.1492307726</v>
      </c>
      <c r="Z308" s="301"/>
    </row>
    <row r="309" spans="1:26">
      <c r="A309" s="72"/>
      <c r="B309" s="290" t="s">
        <v>467</v>
      </c>
      <c r="C309" s="72"/>
      <c r="D309" s="110"/>
      <c r="E309" s="110"/>
      <c r="F309" s="108">
        <f t="shared" si="65"/>
        <v>17275998.307692308</v>
      </c>
      <c r="G309" s="108">
        <f t="shared" si="66"/>
        <v>17275998.307692312</v>
      </c>
      <c r="H309" s="108">
        <f t="shared" si="69"/>
        <v>57285</v>
      </c>
      <c r="I309" s="108">
        <f t="shared" si="60"/>
        <v>-14504319.158461537</v>
      </c>
      <c r="J309" s="108">
        <f t="shared" si="68"/>
        <v>-14160609.158461539</v>
      </c>
      <c r="K309" s="108">
        <f t="shared" si="72"/>
        <v>2771679.1492307708</v>
      </c>
      <c r="L309" s="108">
        <f t="shared" si="70"/>
        <v>-970087.70223076968</v>
      </c>
      <c r="M309" s="108">
        <f t="shared" si="61"/>
        <v>-20049.75</v>
      </c>
      <c r="N309" s="108"/>
      <c r="O309" s="108">
        <f t="shared" si="71"/>
        <v>0</v>
      </c>
      <c r="P309" s="108">
        <f t="shared" si="64"/>
        <v>2771679.1492307708</v>
      </c>
      <c r="Q309" s="110"/>
      <c r="R309" s="110"/>
      <c r="S309" s="110"/>
      <c r="T309" s="110"/>
      <c r="U309" s="108">
        <f t="shared" si="62"/>
        <v>-970087.62475641025</v>
      </c>
      <c r="V309" s="108">
        <f t="shared" si="63"/>
        <v>-1090386.1247564105</v>
      </c>
      <c r="W309" s="112">
        <f t="shared" si="73"/>
        <v>2025003.0244743621</v>
      </c>
      <c r="X309" s="299">
        <f t="shared" ref="X309:X370" si="74">F309+I309+U309</f>
        <v>1801591.5244743605</v>
      </c>
      <c r="Y309" s="300">
        <f t="shared" si="67"/>
        <v>3115389.1492307726</v>
      </c>
      <c r="Z309" s="301"/>
    </row>
    <row r="310" spans="1:26">
      <c r="A310" s="72"/>
      <c r="B310" s="290" t="s">
        <v>468</v>
      </c>
      <c r="C310" s="72"/>
      <c r="D310" s="110"/>
      <c r="E310" s="110"/>
      <c r="F310" s="108">
        <f t="shared" si="65"/>
        <v>17275998.307692308</v>
      </c>
      <c r="G310" s="108">
        <f t="shared" si="66"/>
        <v>17275998.307692312</v>
      </c>
      <c r="H310" s="108">
        <f t="shared" si="69"/>
        <v>57285</v>
      </c>
      <c r="I310" s="108">
        <f t="shared" si="60"/>
        <v>-14561604.158461537</v>
      </c>
      <c r="J310" s="108">
        <f t="shared" si="68"/>
        <v>-14217894.158461539</v>
      </c>
      <c r="K310" s="108">
        <f t="shared" si="72"/>
        <v>2714394.1492307708</v>
      </c>
      <c r="L310" s="108">
        <f t="shared" si="70"/>
        <v>-950037.95223076968</v>
      </c>
      <c r="M310" s="108">
        <f t="shared" si="61"/>
        <v>-20049.75</v>
      </c>
      <c r="N310" s="108"/>
      <c r="O310" s="108">
        <f t="shared" si="71"/>
        <v>0</v>
      </c>
      <c r="P310" s="108">
        <f t="shared" si="64"/>
        <v>2714394.1492307708</v>
      </c>
      <c r="Q310" s="110"/>
      <c r="R310" s="110"/>
      <c r="S310" s="110"/>
      <c r="T310" s="110"/>
      <c r="U310" s="108">
        <f t="shared" si="62"/>
        <v>-950037.87475641025</v>
      </c>
      <c r="V310" s="108">
        <f t="shared" si="63"/>
        <v>-1070336.3747564105</v>
      </c>
      <c r="W310" s="112">
        <f t="shared" si="73"/>
        <v>1987767.7744743621</v>
      </c>
      <c r="X310" s="299">
        <f t="shared" si="74"/>
        <v>1764356.2744743605</v>
      </c>
      <c r="Y310" s="300">
        <f t="shared" si="67"/>
        <v>3058104.1492307726</v>
      </c>
      <c r="Z310" s="301"/>
    </row>
    <row r="311" spans="1:26">
      <c r="A311" s="72"/>
      <c r="B311" s="290" t="s">
        <v>469</v>
      </c>
      <c r="C311" s="72"/>
      <c r="D311" s="110"/>
      <c r="E311" s="110"/>
      <c r="F311" s="108">
        <f t="shared" si="65"/>
        <v>17275998.307692308</v>
      </c>
      <c r="G311" s="108">
        <f t="shared" si="66"/>
        <v>17275998.307692312</v>
      </c>
      <c r="H311" s="108">
        <f t="shared" si="69"/>
        <v>57285</v>
      </c>
      <c r="I311" s="108">
        <f t="shared" ref="I311:I370" si="75">I310-H311</f>
        <v>-14618889.158461537</v>
      </c>
      <c r="J311" s="108">
        <f t="shared" si="68"/>
        <v>-14275179.158461539</v>
      </c>
      <c r="K311" s="108">
        <f t="shared" si="72"/>
        <v>2657109.1492307708</v>
      </c>
      <c r="L311" s="108">
        <f t="shared" si="70"/>
        <v>-929988.20223076968</v>
      </c>
      <c r="M311" s="108">
        <f t="shared" ref="M311:M370" si="76">-L311+L310</f>
        <v>-20049.75</v>
      </c>
      <c r="N311" s="108"/>
      <c r="O311" s="108">
        <f t="shared" si="71"/>
        <v>0</v>
      </c>
      <c r="P311" s="108">
        <f t="shared" si="64"/>
        <v>2657109.1492307708</v>
      </c>
      <c r="Q311" s="110"/>
      <c r="R311" s="110"/>
      <c r="S311" s="110"/>
      <c r="T311" s="110"/>
      <c r="U311" s="108">
        <f t="shared" ref="U311:U370" si="77">U310-M311</f>
        <v>-929988.12475641025</v>
      </c>
      <c r="V311" s="108">
        <f t="shared" si="63"/>
        <v>-1050286.6247564105</v>
      </c>
      <c r="W311" s="112">
        <f t="shared" si="73"/>
        <v>1950532.5244743621</v>
      </c>
      <c r="X311" s="299">
        <f t="shared" si="74"/>
        <v>1727121.0244743605</v>
      </c>
      <c r="Y311" s="300">
        <f t="shared" si="67"/>
        <v>3000819.1492307726</v>
      </c>
      <c r="Z311" s="301"/>
    </row>
    <row r="312" spans="1:26">
      <c r="A312" s="72"/>
      <c r="B312" s="290" t="s">
        <v>470</v>
      </c>
      <c r="C312" s="72"/>
      <c r="D312" s="110"/>
      <c r="E312" s="110"/>
      <c r="F312" s="108">
        <f t="shared" si="65"/>
        <v>17275998.307692308</v>
      </c>
      <c r="G312" s="108">
        <f t="shared" si="66"/>
        <v>17275998.307692312</v>
      </c>
      <c r="H312" s="108">
        <f t="shared" si="69"/>
        <v>57285</v>
      </c>
      <c r="I312" s="108">
        <f t="shared" si="75"/>
        <v>-14676174.158461537</v>
      </c>
      <c r="J312" s="108">
        <f t="shared" si="68"/>
        <v>-14332464.158461539</v>
      </c>
      <c r="K312" s="108">
        <f t="shared" si="72"/>
        <v>2599824.1492307708</v>
      </c>
      <c r="L312" s="108">
        <f t="shared" si="70"/>
        <v>-909938.45223076968</v>
      </c>
      <c r="M312" s="108">
        <f t="shared" si="76"/>
        <v>-20049.75</v>
      </c>
      <c r="N312" s="108"/>
      <c r="O312" s="108">
        <f t="shared" si="71"/>
        <v>0</v>
      </c>
      <c r="P312" s="108">
        <f t="shared" si="64"/>
        <v>2599824.1492307708</v>
      </c>
      <c r="Q312" s="110"/>
      <c r="R312" s="110"/>
      <c r="S312" s="110"/>
      <c r="T312" s="110"/>
      <c r="U312" s="108">
        <f t="shared" si="77"/>
        <v>-909938.37475641025</v>
      </c>
      <c r="V312" s="108">
        <f t="shared" ref="V312:V370" si="78">(U300+U312+SUM(U301:U311)*2)/24</f>
        <v>-1030236.8747564106</v>
      </c>
      <c r="W312" s="112">
        <f t="shared" si="73"/>
        <v>1913297.2744743619</v>
      </c>
      <c r="X312" s="299">
        <f t="shared" si="74"/>
        <v>1689885.7744743605</v>
      </c>
      <c r="Y312" s="300">
        <f t="shared" si="67"/>
        <v>2943534.1492307726</v>
      </c>
      <c r="Z312" s="301"/>
    </row>
    <row r="313" spans="1:26">
      <c r="A313" s="72"/>
      <c r="B313" s="290" t="s">
        <v>471</v>
      </c>
      <c r="C313" s="72"/>
      <c r="D313" s="110"/>
      <c r="E313" s="110"/>
      <c r="F313" s="108">
        <f t="shared" si="65"/>
        <v>17275998.307692308</v>
      </c>
      <c r="G313" s="108">
        <f t="shared" si="66"/>
        <v>17275998.307692312</v>
      </c>
      <c r="H313" s="108">
        <f t="shared" si="69"/>
        <v>57285</v>
      </c>
      <c r="I313" s="108">
        <f t="shared" si="75"/>
        <v>-14733459.158461537</v>
      </c>
      <c r="J313" s="108">
        <f t="shared" si="68"/>
        <v>-14389749.158461539</v>
      </c>
      <c r="K313" s="108">
        <f t="shared" si="72"/>
        <v>2542539.1492307708</v>
      </c>
      <c r="L313" s="108">
        <f t="shared" si="70"/>
        <v>-889888.70223076968</v>
      </c>
      <c r="M313" s="108">
        <f t="shared" si="76"/>
        <v>-20049.75</v>
      </c>
      <c r="N313" s="108"/>
      <c r="O313" s="108">
        <f t="shared" si="71"/>
        <v>0</v>
      </c>
      <c r="P313" s="108">
        <f t="shared" ref="P313:P370" si="79">K313+O313</f>
        <v>2542539.1492307708</v>
      </c>
      <c r="Q313" s="110"/>
      <c r="R313" s="110"/>
      <c r="S313" s="110"/>
      <c r="T313" s="110"/>
      <c r="U313" s="108">
        <f t="shared" si="77"/>
        <v>-889888.62475641025</v>
      </c>
      <c r="V313" s="108">
        <f t="shared" si="78"/>
        <v>-1010187.1247564106</v>
      </c>
      <c r="W313" s="112">
        <f t="shared" si="73"/>
        <v>1876062.0244743619</v>
      </c>
      <c r="X313" s="299">
        <f t="shared" si="74"/>
        <v>1652650.5244743605</v>
      </c>
      <c r="Y313" s="300">
        <f t="shared" si="67"/>
        <v>2886249.1492307726</v>
      </c>
      <c r="Z313" s="301"/>
    </row>
    <row r="314" spans="1:26">
      <c r="A314" s="72"/>
      <c r="B314" s="290" t="s">
        <v>472</v>
      </c>
      <c r="C314" s="72"/>
      <c r="D314" s="110"/>
      <c r="E314" s="110"/>
      <c r="F314" s="108">
        <f t="shared" ref="F314:F370" si="80">F313</f>
        <v>17275998.307692308</v>
      </c>
      <c r="G314" s="108">
        <f t="shared" ref="G314:G370" si="81">(F302+F314+SUM(F303:F313)*2)/24</f>
        <v>17275998.307692312</v>
      </c>
      <c r="H314" s="108">
        <f t="shared" si="69"/>
        <v>57285</v>
      </c>
      <c r="I314" s="108">
        <f t="shared" si="75"/>
        <v>-14790744.158461537</v>
      </c>
      <c r="J314" s="108">
        <f t="shared" si="68"/>
        <v>-14447034.158461539</v>
      </c>
      <c r="K314" s="108">
        <f t="shared" si="72"/>
        <v>2485254.1492307708</v>
      </c>
      <c r="L314" s="108">
        <f t="shared" si="70"/>
        <v>-869838.95223076968</v>
      </c>
      <c r="M314" s="108">
        <f t="shared" si="76"/>
        <v>-20049.75</v>
      </c>
      <c r="N314" s="108"/>
      <c r="O314" s="108">
        <f t="shared" si="71"/>
        <v>0</v>
      </c>
      <c r="P314" s="108">
        <f t="shared" si="79"/>
        <v>2485254.1492307708</v>
      </c>
      <c r="Q314" s="110"/>
      <c r="R314" s="110"/>
      <c r="S314" s="110"/>
      <c r="T314" s="110"/>
      <c r="U314" s="108">
        <f t="shared" si="77"/>
        <v>-869838.87475641025</v>
      </c>
      <c r="V314" s="108">
        <f t="shared" si="78"/>
        <v>-990137.3747564106</v>
      </c>
      <c r="W314" s="112">
        <f t="shared" si="73"/>
        <v>1838826.7744743619</v>
      </c>
      <c r="X314" s="299">
        <f t="shared" si="74"/>
        <v>1615415.2744743605</v>
      </c>
      <c r="Y314" s="300">
        <f t="shared" ref="Y314:Y370" si="82">G314+J314</f>
        <v>2828964.1492307726</v>
      </c>
      <c r="Z314" s="301"/>
    </row>
    <row r="315" spans="1:26">
      <c r="A315" s="72"/>
      <c r="B315" s="290" t="s">
        <v>473</v>
      </c>
      <c r="C315" s="72"/>
      <c r="D315" s="110"/>
      <c r="E315" s="110"/>
      <c r="F315" s="108">
        <f t="shared" si="80"/>
        <v>17275998.307692308</v>
      </c>
      <c r="G315" s="108">
        <f t="shared" si="81"/>
        <v>17275998.307692312</v>
      </c>
      <c r="H315" s="108">
        <f t="shared" si="69"/>
        <v>57285</v>
      </c>
      <c r="I315" s="108">
        <f t="shared" si="75"/>
        <v>-14848029.158461537</v>
      </c>
      <c r="J315" s="108">
        <f t="shared" ref="J315:J370" si="83">(I303+I315+SUM(I304:I314)*2)/24</f>
        <v>-14504319.158461539</v>
      </c>
      <c r="K315" s="108">
        <f t="shared" si="72"/>
        <v>2427969.1492307708</v>
      </c>
      <c r="L315" s="108">
        <f t="shared" si="70"/>
        <v>-849789.20223076968</v>
      </c>
      <c r="M315" s="108">
        <f t="shared" si="76"/>
        <v>-20049.75</v>
      </c>
      <c r="N315" s="108"/>
      <c r="O315" s="108">
        <f t="shared" si="71"/>
        <v>0</v>
      </c>
      <c r="P315" s="108">
        <f t="shared" si="79"/>
        <v>2427969.1492307708</v>
      </c>
      <c r="Q315" s="110"/>
      <c r="R315" s="110"/>
      <c r="S315" s="110"/>
      <c r="T315" s="110"/>
      <c r="U315" s="108">
        <f t="shared" si="77"/>
        <v>-849789.12475641025</v>
      </c>
      <c r="V315" s="108">
        <f t="shared" si="78"/>
        <v>-970087.6247564106</v>
      </c>
      <c r="W315" s="112">
        <f t="shared" si="73"/>
        <v>1801591.5244743619</v>
      </c>
      <c r="X315" s="299">
        <f t="shared" si="74"/>
        <v>1578180.0244743605</v>
      </c>
      <c r="Y315" s="300">
        <f t="shared" si="82"/>
        <v>2771679.1492307726</v>
      </c>
      <c r="Z315" s="301"/>
    </row>
    <row r="316" spans="1:26">
      <c r="A316" s="72"/>
      <c r="B316" s="290" t="s">
        <v>474</v>
      </c>
      <c r="C316" s="72"/>
      <c r="D316" s="110"/>
      <c r="E316" s="110"/>
      <c r="F316" s="108">
        <f t="shared" si="80"/>
        <v>17275998.307692308</v>
      </c>
      <c r="G316" s="108">
        <f t="shared" si="81"/>
        <v>17275998.307692312</v>
      </c>
      <c r="H316" s="108">
        <f t="shared" si="69"/>
        <v>57285</v>
      </c>
      <c r="I316" s="108">
        <f t="shared" si="75"/>
        <v>-14905314.158461537</v>
      </c>
      <c r="J316" s="108">
        <f t="shared" si="83"/>
        <v>-14561604.158461539</v>
      </c>
      <c r="K316" s="108">
        <f t="shared" si="72"/>
        <v>2370684.1492307708</v>
      </c>
      <c r="L316" s="108">
        <f t="shared" si="70"/>
        <v>-829739.45223076968</v>
      </c>
      <c r="M316" s="108">
        <f t="shared" si="76"/>
        <v>-20049.75</v>
      </c>
      <c r="N316" s="108"/>
      <c r="O316" s="108">
        <f t="shared" si="71"/>
        <v>0</v>
      </c>
      <c r="P316" s="108">
        <f t="shared" si="79"/>
        <v>2370684.1492307708</v>
      </c>
      <c r="Q316" s="110"/>
      <c r="R316" s="110"/>
      <c r="S316" s="110"/>
      <c r="T316" s="110"/>
      <c r="U316" s="108">
        <f t="shared" si="77"/>
        <v>-829739.37475641025</v>
      </c>
      <c r="V316" s="108">
        <f t="shared" si="78"/>
        <v>-950037.8747564106</v>
      </c>
      <c r="W316" s="112">
        <f t="shared" si="73"/>
        <v>1764356.2744743619</v>
      </c>
      <c r="X316" s="299">
        <f t="shared" si="74"/>
        <v>1540944.7744743605</v>
      </c>
      <c r="Y316" s="300">
        <f t="shared" si="82"/>
        <v>2714394.1492307726</v>
      </c>
      <c r="Z316" s="301"/>
    </row>
    <row r="317" spans="1:26">
      <c r="A317" s="72"/>
      <c r="B317" s="290" t="s">
        <v>475</v>
      </c>
      <c r="C317" s="72"/>
      <c r="D317" s="110"/>
      <c r="E317" s="110"/>
      <c r="F317" s="108">
        <f t="shared" si="80"/>
        <v>17275998.307692308</v>
      </c>
      <c r="G317" s="108">
        <f t="shared" si="81"/>
        <v>17275998.307692312</v>
      </c>
      <c r="H317" s="108">
        <f t="shared" si="69"/>
        <v>57285</v>
      </c>
      <c r="I317" s="108">
        <f t="shared" si="75"/>
        <v>-14962599.158461537</v>
      </c>
      <c r="J317" s="108">
        <f t="shared" si="83"/>
        <v>-14618889.158461539</v>
      </c>
      <c r="K317" s="108">
        <f t="shared" si="72"/>
        <v>2313399.1492307708</v>
      </c>
      <c r="L317" s="108">
        <f t="shared" si="70"/>
        <v>-809689.70223076968</v>
      </c>
      <c r="M317" s="108">
        <f t="shared" si="76"/>
        <v>-20049.75</v>
      </c>
      <c r="N317" s="108"/>
      <c r="O317" s="108">
        <f t="shared" si="71"/>
        <v>0</v>
      </c>
      <c r="P317" s="108">
        <f t="shared" si="79"/>
        <v>2313399.1492307708</v>
      </c>
      <c r="Q317" s="110"/>
      <c r="R317" s="110"/>
      <c r="S317" s="110"/>
      <c r="T317" s="110"/>
      <c r="U317" s="108">
        <f t="shared" si="77"/>
        <v>-809689.62475641025</v>
      </c>
      <c r="V317" s="108">
        <f t="shared" si="78"/>
        <v>-929988.1247564106</v>
      </c>
      <c r="W317" s="112">
        <f t="shared" si="73"/>
        <v>1727121.0244743619</v>
      </c>
      <c r="X317" s="299">
        <f t="shared" si="74"/>
        <v>1503709.5244743605</v>
      </c>
      <c r="Y317" s="300">
        <f t="shared" si="82"/>
        <v>2657109.1492307726</v>
      </c>
      <c r="Z317" s="301"/>
    </row>
    <row r="318" spans="1:26">
      <c r="A318" s="72"/>
      <c r="B318" s="290" t="s">
        <v>476</v>
      </c>
      <c r="C318" s="72"/>
      <c r="D318" s="110"/>
      <c r="E318" s="110"/>
      <c r="F318" s="108">
        <f t="shared" si="80"/>
        <v>17275998.307692308</v>
      </c>
      <c r="G318" s="108">
        <f t="shared" si="81"/>
        <v>17275998.307692312</v>
      </c>
      <c r="H318" s="108">
        <f t="shared" si="69"/>
        <v>57285</v>
      </c>
      <c r="I318" s="108">
        <f t="shared" si="75"/>
        <v>-15019884.158461537</v>
      </c>
      <c r="J318" s="108">
        <f t="shared" si="83"/>
        <v>-14676174.158461539</v>
      </c>
      <c r="K318" s="108">
        <f t="shared" si="72"/>
        <v>2256114.1492307708</v>
      </c>
      <c r="L318" s="108">
        <f t="shared" si="70"/>
        <v>-789639.95223076968</v>
      </c>
      <c r="M318" s="108">
        <f t="shared" si="76"/>
        <v>-20049.75</v>
      </c>
      <c r="N318" s="108"/>
      <c r="O318" s="108">
        <f t="shared" si="71"/>
        <v>0</v>
      </c>
      <c r="P318" s="108">
        <f t="shared" si="79"/>
        <v>2256114.1492307708</v>
      </c>
      <c r="Q318" s="110"/>
      <c r="R318" s="110"/>
      <c r="S318" s="110"/>
      <c r="T318" s="110"/>
      <c r="U318" s="108">
        <f t="shared" si="77"/>
        <v>-789639.87475641025</v>
      </c>
      <c r="V318" s="108">
        <f t="shared" si="78"/>
        <v>-909938.3747564106</v>
      </c>
      <c r="W318" s="112">
        <f t="shared" si="73"/>
        <v>1689885.7744743619</v>
      </c>
      <c r="X318" s="299">
        <f t="shared" si="74"/>
        <v>1466474.2744743605</v>
      </c>
      <c r="Y318" s="300">
        <f t="shared" si="82"/>
        <v>2599824.1492307726</v>
      </c>
      <c r="Z318" s="301"/>
    </row>
    <row r="319" spans="1:26">
      <c r="A319" s="72"/>
      <c r="B319" s="290" t="s">
        <v>477</v>
      </c>
      <c r="C319" s="72"/>
      <c r="D319" s="110"/>
      <c r="E319" s="110"/>
      <c r="F319" s="108">
        <f t="shared" si="80"/>
        <v>17275998.307692308</v>
      </c>
      <c r="G319" s="108">
        <f t="shared" si="81"/>
        <v>17275998.307692312</v>
      </c>
      <c r="H319" s="108">
        <f t="shared" si="69"/>
        <v>57285</v>
      </c>
      <c r="I319" s="108">
        <f t="shared" si="75"/>
        <v>-15077169.158461537</v>
      </c>
      <c r="J319" s="108">
        <f t="shared" si="83"/>
        <v>-14733459.158461539</v>
      </c>
      <c r="K319" s="108">
        <f t="shared" si="72"/>
        <v>2198829.1492307708</v>
      </c>
      <c r="L319" s="108">
        <f t="shared" si="70"/>
        <v>-769590.20223076968</v>
      </c>
      <c r="M319" s="108">
        <f t="shared" si="76"/>
        <v>-20049.75</v>
      </c>
      <c r="N319" s="108"/>
      <c r="O319" s="108">
        <f t="shared" si="71"/>
        <v>0</v>
      </c>
      <c r="P319" s="108">
        <f t="shared" si="79"/>
        <v>2198829.1492307708</v>
      </c>
      <c r="Q319" s="110"/>
      <c r="R319" s="110"/>
      <c r="S319" s="110"/>
      <c r="T319" s="110"/>
      <c r="U319" s="108">
        <f t="shared" si="77"/>
        <v>-769590.12475641025</v>
      </c>
      <c r="V319" s="108">
        <f t="shared" si="78"/>
        <v>-889888.6247564106</v>
      </c>
      <c r="W319" s="112">
        <f t="shared" si="73"/>
        <v>1652650.5244743619</v>
      </c>
      <c r="X319" s="299">
        <f t="shared" si="74"/>
        <v>1429239.0244743605</v>
      </c>
      <c r="Y319" s="300">
        <f t="shared" si="82"/>
        <v>2542539.1492307726</v>
      </c>
      <c r="Z319" s="301"/>
    </row>
    <row r="320" spans="1:26">
      <c r="A320" s="72"/>
      <c r="B320" s="290" t="s">
        <v>478</v>
      </c>
      <c r="C320" s="72"/>
      <c r="D320" s="110"/>
      <c r="E320" s="110"/>
      <c r="F320" s="108">
        <f t="shared" si="80"/>
        <v>17275998.307692308</v>
      </c>
      <c r="G320" s="108">
        <f t="shared" si="81"/>
        <v>17275998.307692312</v>
      </c>
      <c r="H320" s="108">
        <f t="shared" si="69"/>
        <v>57285</v>
      </c>
      <c r="I320" s="108">
        <f t="shared" si="75"/>
        <v>-15134454.158461537</v>
      </c>
      <c r="J320" s="108">
        <f t="shared" si="83"/>
        <v>-14790744.158461539</v>
      </c>
      <c r="K320" s="108">
        <f t="shared" si="72"/>
        <v>2141544.1492307708</v>
      </c>
      <c r="L320" s="108">
        <f t="shared" si="70"/>
        <v>-749540.45223076968</v>
      </c>
      <c r="M320" s="108">
        <f t="shared" si="76"/>
        <v>-20049.75</v>
      </c>
      <c r="N320" s="108"/>
      <c r="O320" s="108">
        <f t="shared" si="71"/>
        <v>0</v>
      </c>
      <c r="P320" s="108">
        <f t="shared" si="79"/>
        <v>2141544.1492307708</v>
      </c>
      <c r="Q320" s="110"/>
      <c r="R320" s="110"/>
      <c r="S320" s="110"/>
      <c r="T320" s="110"/>
      <c r="U320" s="108">
        <f t="shared" si="77"/>
        <v>-749540.37475641025</v>
      </c>
      <c r="V320" s="108">
        <f t="shared" si="78"/>
        <v>-869838.8747564106</v>
      </c>
      <c r="W320" s="112">
        <f t="shared" si="73"/>
        <v>1615415.2744743619</v>
      </c>
      <c r="X320" s="299">
        <f t="shared" si="74"/>
        <v>1392003.7744743605</v>
      </c>
      <c r="Y320" s="300">
        <f t="shared" si="82"/>
        <v>2485254.1492307726</v>
      </c>
      <c r="Z320" s="301"/>
    </row>
    <row r="321" spans="1:26">
      <c r="A321" s="72"/>
      <c r="B321" s="290" t="s">
        <v>479</v>
      </c>
      <c r="C321" s="72"/>
      <c r="D321" s="110"/>
      <c r="E321" s="110"/>
      <c r="F321" s="108">
        <f t="shared" si="80"/>
        <v>17275998.307692308</v>
      </c>
      <c r="G321" s="108">
        <f t="shared" si="81"/>
        <v>17275998.307692312</v>
      </c>
      <c r="H321" s="108">
        <f t="shared" si="69"/>
        <v>57285</v>
      </c>
      <c r="I321" s="108">
        <f t="shared" si="75"/>
        <v>-15191739.158461537</v>
      </c>
      <c r="J321" s="108">
        <f t="shared" si="83"/>
        <v>-14848029.158461539</v>
      </c>
      <c r="K321" s="108">
        <f t="shared" si="72"/>
        <v>2084259.1492307708</v>
      </c>
      <c r="L321" s="108">
        <f t="shared" si="70"/>
        <v>-729490.70223076968</v>
      </c>
      <c r="M321" s="108">
        <f t="shared" si="76"/>
        <v>-20049.75</v>
      </c>
      <c r="N321" s="108"/>
      <c r="O321" s="108">
        <f t="shared" si="71"/>
        <v>0</v>
      </c>
      <c r="P321" s="108">
        <f t="shared" si="79"/>
        <v>2084259.1492307708</v>
      </c>
      <c r="Q321" s="110"/>
      <c r="R321" s="110"/>
      <c r="S321" s="110"/>
      <c r="T321" s="110"/>
      <c r="U321" s="108">
        <f t="shared" si="77"/>
        <v>-729490.62475641025</v>
      </c>
      <c r="V321" s="108">
        <f t="shared" si="78"/>
        <v>-849789.1247564106</v>
      </c>
      <c r="W321" s="112">
        <f t="shared" si="73"/>
        <v>1578180.0244743619</v>
      </c>
      <c r="X321" s="299">
        <f t="shared" si="74"/>
        <v>1354768.5244743605</v>
      </c>
      <c r="Y321" s="300">
        <f t="shared" si="82"/>
        <v>2427969.1492307726</v>
      </c>
      <c r="Z321" s="301"/>
    </row>
    <row r="322" spans="1:26">
      <c r="A322" s="72"/>
      <c r="B322" s="290" t="s">
        <v>480</v>
      </c>
      <c r="C322" s="72"/>
      <c r="D322" s="110"/>
      <c r="E322" s="110"/>
      <c r="F322" s="108">
        <f t="shared" si="80"/>
        <v>17275998.307692308</v>
      </c>
      <c r="G322" s="108">
        <f t="shared" si="81"/>
        <v>17275998.307692312</v>
      </c>
      <c r="H322" s="108">
        <f t="shared" si="69"/>
        <v>57285</v>
      </c>
      <c r="I322" s="108">
        <f t="shared" si="75"/>
        <v>-15249024.158461537</v>
      </c>
      <c r="J322" s="108">
        <f t="shared" si="83"/>
        <v>-14905314.158461539</v>
      </c>
      <c r="K322" s="108">
        <f t="shared" si="72"/>
        <v>2026974.1492307708</v>
      </c>
      <c r="L322" s="108">
        <f t="shared" si="70"/>
        <v>-709440.95223076968</v>
      </c>
      <c r="M322" s="108">
        <f t="shared" si="76"/>
        <v>-20049.75</v>
      </c>
      <c r="N322" s="108"/>
      <c r="O322" s="108">
        <f t="shared" si="71"/>
        <v>0</v>
      </c>
      <c r="P322" s="108">
        <f t="shared" si="79"/>
        <v>2026974.1492307708</v>
      </c>
      <c r="Q322" s="110"/>
      <c r="R322" s="110"/>
      <c r="S322" s="110"/>
      <c r="T322" s="110"/>
      <c r="U322" s="108">
        <f t="shared" si="77"/>
        <v>-709440.87475641025</v>
      </c>
      <c r="V322" s="108">
        <f t="shared" si="78"/>
        <v>-829739.3747564106</v>
      </c>
      <c r="W322" s="112">
        <f t="shared" si="73"/>
        <v>1540944.7744743619</v>
      </c>
      <c r="X322" s="299">
        <f t="shared" si="74"/>
        <v>1317533.2744743605</v>
      </c>
      <c r="Y322" s="300">
        <f t="shared" si="82"/>
        <v>2370684.1492307726</v>
      </c>
      <c r="Z322" s="301"/>
    </row>
    <row r="323" spans="1:26">
      <c r="A323" s="72"/>
      <c r="B323" s="290" t="s">
        <v>481</v>
      </c>
      <c r="C323" s="72"/>
      <c r="D323" s="110"/>
      <c r="E323" s="110"/>
      <c r="F323" s="108">
        <f t="shared" si="80"/>
        <v>17275998.307692308</v>
      </c>
      <c r="G323" s="108">
        <f t="shared" si="81"/>
        <v>17275998.307692312</v>
      </c>
      <c r="H323" s="108">
        <f t="shared" si="69"/>
        <v>57285</v>
      </c>
      <c r="I323" s="108">
        <f t="shared" si="75"/>
        <v>-15306309.158461537</v>
      </c>
      <c r="J323" s="108">
        <f t="shared" si="83"/>
        <v>-14962599.158461539</v>
      </c>
      <c r="K323" s="108">
        <f t="shared" si="72"/>
        <v>1969689.1492307708</v>
      </c>
      <c r="L323" s="108">
        <f t="shared" si="70"/>
        <v>-689391.20223076968</v>
      </c>
      <c r="M323" s="108">
        <f t="shared" si="76"/>
        <v>-20049.75</v>
      </c>
      <c r="N323" s="108"/>
      <c r="O323" s="108">
        <f t="shared" si="71"/>
        <v>0</v>
      </c>
      <c r="P323" s="108">
        <f t="shared" si="79"/>
        <v>1969689.1492307708</v>
      </c>
      <c r="Q323" s="110"/>
      <c r="R323" s="110"/>
      <c r="S323" s="110"/>
      <c r="T323" s="110"/>
      <c r="U323" s="108">
        <f t="shared" si="77"/>
        <v>-689391.12475641025</v>
      </c>
      <c r="V323" s="108">
        <f t="shared" si="78"/>
        <v>-809689.6247564106</v>
      </c>
      <c r="W323" s="112">
        <f t="shared" si="73"/>
        <v>1503709.5244743619</v>
      </c>
      <c r="X323" s="299">
        <f t="shared" si="74"/>
        <v>1280298.0244743605</v>
      </c>
      <c r="Y323" s="300">
        <f t="shared" si="82"/>
        <v>2313399.1492307726</v>
      </c>
      <c r="Z323" s="301"/>
    </row>
    <row r="324" spans="1:26">
      <c r="A324" s="72"/>
      <c r="B324" s="290" t="s">
        <v>482</v>
      </c>
      <c r="C324" s="72"/>
      <c r="D324" s="110"/>
      <c r="E324" s="110"/>
      <c r="F324" s="108">
        <f t="shared" si="80"/>
        <v>17275998.307692308</v>
      </c>
      <c r="G324" s="108">
        <f t="shared" si="81"/>
        <v>17275998.307692312</v>
      </c>
      <c r="H324" s="108">
        <f t="shared" si="69"/>
        <v>57285</v>
      </c>
      <c r="I324" s="108">
        <f t="shared" si="75"/>
        <v>-15363594.158461537</v>
      </c>
      <c r="J324" s="108">
        <f t="shared" si="83"/>
        <v>-15019884.158461539</v>
      </c>
      <c r="K324" s="108">
        <f t="shared" si="72"/>
        <v>1912404.1492307708</v>
      </c>
      <c r="L324" s="108">
        <f t="shared" si="70"/>
        <v>-669341.45223076968</v>
      </c>
      <c r="M324" s="108">
        <f t="shared" si="76"/>
        <v>-20049.75</v>
      </c>
      <c r="N324" s="108"/>
      <c r="O324" s="108">
        <f t="shared" si="71"/>
        <v>0</v>
      </c>
      <c r="P324" s="108">
        <f t="shared" si="79"/>
        <v>1912404.1492307708</v>
      </c>
      <c r="Q324" s="110"/>
      <c r="R324" s="110"/>
      <c r="S324" s="110"/>
      <c r="T324" s="110"/>
      <c r="U324" s="108">
        <f t="shared" si="77"/>
        <v>-669341.37475641025</v>
      </c>
      <c r="V324" s="108">
        <f t="shared" si="78"/>
        <v>-789639.8747564106</v>
      </c>
      <c r="W324" s="112">
        <f t="shared" si="73"/>
        <v>1466474.2744743619</v>
      </c>
      <c r="X324" s="299">
        <f t="shared" si="74"/>
        <v>1243062.7744743605</v>
      </c>
      <c r="Y324" s="300">
        <f t="shared" si="82"/>
        <v>2256114.1492307726</v>
      </c>
      <c r="Z324" s="301"/>
    </row>
    <row r="325" spans="1:26">
      <c r="A325" s="72"/>
      <c r="B325" s="290" t="s">
        <v>483</v>
      </c>
      <c r="C325" s="72"/>
      <c r="D325" s="110"/>
      <c r="E325" s="110"/>
      <c r="F325" s="108">
        <f t="shared" si="80"/>
        <v>17275998.307692308</v>
      </c>
      <c r="G325" s="108">
        <f t="shared" si="81"/>
        <v>17275998.307692312</v>
      </c>
      <c r="H325" s="108">
        <f t="shared" si="69"/>
        <v>57285</v>
      </c>
      <c r="I325" s="108">
        <f t="shared" si="75"/>
        <v>-15420879.158461537</v>
      </c>
      <c r="J325" s="108">
        <f t="shared" si="83"/>
        <v>-15077169.158461539</v>
      </c>
      <c r="K325" s="108">
        <f t="shared" si="72"/>
        <v>1855119.1492307708</v>
      </c>
      <c r="L325" s="108">
        <f t="shared" si="70"/>
        <v>-649291.70223076968</v>
      </c>
      <c r="M325" s="108">
        <f t="shared" si="76"/>
        <v>-20049.75</v>
      </c>
      <c r="N325" s="108"/>
      <c r="O325" s="108">
        <f t="shared" si="71"/>
        <v>0</v>
      </c>
      <c r="P325" s="108">
        <f t="shared" si="79"/>
        <v>1855119.1492307708</v>
      </c>
      <c r="Q325" s="110"/>
      <c r="R325" s="110"/>
      <c r="S325" s="110"/>
      <c r="T325" s="110"/>
      <c r="U325" s="108">
        <f t="shared" si="77"/>
        <v>-649291.62475641025</v>
      </c>
      <c r="V325" s="108">
        <f t="shared" si="78"/>
        <v>-769590.12475641037</v>
      </c>
      <c r="W325" s="112">
        <f t="shared" si="73"/>
        <v>1429239.0244743624</v>
      </c>
      <c r="X325" s="299">
        <f t="shared" si="74"/>
        <v>1205827.5244743605</v>
      </c>
      <c r="Y325" s="300">
        <f t="shared" si="82"/>
        <v>2198829.1492307726</v>
      </c>
      <c r="Z325" s="301"/>
    </row>
    <row r="326" spans="1:26">
      <c r="A326" s="72"/>
      <c r="B326" s="290" t="s">
        <v>484</v>
      </c>
      <c r="C326" s="72"/>
      <c r="D326" s="110"/>
      <c r="E326" s="110"/>
      <c r="F326" s="108">
        <f t="shared" si="80"/>
        <v>17275998.307692308</v>
      </c>
      <c r="G326" s="108">
        <f t="shared" si="81"/>
        <v>17275998.307692312</v>
      </c>
      <c r="H326" s="108">
        <f t="shared" si="69"/>
        <v>57285</v>
      </c>
      <c r="I326" s="108">
        <f t="shared" si="75"/>
        <v>-15478164.158461537</v>
      </c>
      <c r="J326" s="108">
        <f t="shared" si="83"/>
        <v>-15134454.158461539</v>
      </c>
      <c r="K326" s="108">
        <f t="shared" si="72"/>
        <v>1797834.1492307708</v>
      </c>
      <c r="L326" s="108">
        <f t="shared" si="70"/>
        <v>-629241.95223076968</v>
      </c>
      <c r="M326" s="108">
        <f t="shared" si="76"/>
        <v>-20049.75</v>
      </c>
      <c r="N326" s="108"/>
      <c r="O326" s="108">
        <f t="shared" si="71"/>
        <v>0</v>
      </c>
      <c r="P326" s="108">
        <f t="shared" si="79"/>
        <v>1797834.1492307708</v>
      </c>
      <c r="Q326" s="110"/>
      <c r="R326" s="110"/>
      <c r="S326" s="110"/>
      <c r="T326" s="110"/>
      <c r="U326" s="108">
        <f t="shared" si="77"/>
        <v>-629241.87475641025</v>
      </c>
      <c r="V326" s="108">
        <f t="shared" si="78"/>
        <v>-749540.37475641037</v>
      </c>
      <c r="W326" s="112">
        <f t="shared" si="73"/>
        <v>1392003.7744743624</v>
      </c>
      <c r="X326" s="299">
        <f t="shared" si="74"/>
        <v>1168592.2744743605</v>
      </c>
      <c r="Y326" s="300">
        <f t="shared" si="82"/>
        <v>2141544.1492307726</v>
      </c>
      <c r="Z326" s="301"/>
    </row>
    <row r="327" spans="1:26">
      <c r="A327" s="72"/>
      <c r="B327" s="290" t="s">
        <v>485</v>
      </c>
      <c r="C327" s="72"/>
      <c r="D327" s="110"/>
      <c r="E327" s="110"/>
      <c r="F327" s="108">
        <f t="shared" si="80"/>
        <v>17275998.307692308</v>
      </c>
      <c r="G327" s="108">
        <f t="shared" si="81"/>
        <v>17275998.307692312</v>
      </c>
      <c r="H327" s="108">
        <f t="shared" si="69"/>
        <v>57285</v>
      </c>
      <c r="I327" s="108">
        <f t="shared" si="75"/>
        <v>-15535449.158461537</v>
      </c>
      <c r="J327" s="108">
        <f t="shared" si="83"/>
        <v>-15191739.158461539</v>
      </c>
      <c r="K327" s="108">
        <f t="shared" si="72"/>
        <v>1740549.1492307708</v>
      </c>
      <c r="L327" s="108">
        <f t="shared" si="70"/>
        <v>-609192.20223076968</v>
      </c>
      <c r="M327" s="108">
        <f t="shared" si="76"/>
        <v>-20049.75</v>
      </c>
      <c r="N327" s="108"/>
      <c r="O327" s="108">
        <f t="shared" si="71"/>
        <v>0</v>
      </c>
      <c r="P327" s="108">
        <f t="shared" si="79"/>
        <v>1740549.1492307708</v>
      </c>
      <c r="Q327" s="110"/>
      <c r="R327" s="110"/>
      <c r="S327" s="110"/>
      <c r="T327" s="110"/>
      <c r="U327" s="108">
        <f t="shared" si="77"/>
        <v>-609192.12475641025</v>
      </c>
      <c r="V327" s="108">
        <f t="shared" si="78"/>
        <v>-729490.62475641037</v>
      </c>
      <c r="W327" s="112">
        <f t="shared" si="73"/>
        <v>1354768.5244743624</v>
      </c>
      <c r="X327" s="299">
        <f t="shared" si="74"/>
        <v>1131357.0244743605</v>
      </c>
      <c r="Y327" s="300">
        <f t="shared" si="82"/>
        <v>2084259.1492307726</v>
      </c>
      <c r="Z327" s="301"/>
    </row>
    <row r="328" spans="1:26">
      <c r="A328" s="72"/>
      <c r="B328" s="290" t="s">
        <v>486</v>
      </c>
      <c r="C328" s="72"/>
      <c r="D328" s="110"/>
      <c r="E328" s="110"/>
      <c r="F328" s="108">
        <f t="shared" si="80"/>
        <v>17275998.307692308</v>
      </c>
      <c r="G328" s="108">
        <f t="shared" si="81"/>
        <v>17275998.307692312</v>
      </c>
      <c r="H328" s="108">
        <f t="shared" si="69"/>
        <v>57285</v>
      </c>
      <c r="I328" s="108">
        <f t="shared" si="75"/>
        <v>-15592734.158461537</v>
      </c>
      <c r="J328" s="108">
        <f t="shared" si="83"/>
        <v>-15249024.158461539</v>
      </c>
      <c r="K328" s="108">
        <f t="shared" si="72"/>
        <v>1683264.1492307708</v>
      </c>
      <c r="L328" s="108">
        <f t="shared" si="70"/>
        <v>-589142.45223076968</v>
      </c>
      <c r="M328" s="108">
        <f t="shared" si="76"/>
        <v>-20049.75</v>
      </c>
      <c r="N328" s="108"/>
      <c r="O328" s="108">
        <f t="shared" si="71"/>
        <v>0</v>
      </c>
      <c r="P328" s="108">
        <f t="shared" si="79"/>
        <v>1683264.1492307708</v>
      </c>
      <c r="Q328" s="110"/>
      <c r="R328" s="110"/>
      <c r="S328" s="110"/>
      <c r="T328" s="110"/>
      <c r="U328" s="108">
        <f t="shared" si="77"/>
        <v>-589142.37475641025</v>
      </c>
      <c r="V328" s="108">
        <f t="shared" si="78"/>
        <v>-709440.87475641037</v>
      </c>
      <c r="W328" s="112">
        <f t="shared" si="73"/>
        <v>1317533.2744743624</v>
      </c>
      <c r="X328" s="299">
        <f t="shared" si="74"/>
        <v>1094121.7744743605</v>
      </c>
      <c r="Y328" s="300">
        <f t="shared" si="82"/>
        <v>2026974.1492307726</v>
      </c>
      <c r="Z328" s="301"/>
    </row>
    <row r="329" spans="1:26">
      <c r="A329" s="72"/>
      <c r="B329" s="290" t="s">
        <v>487</v>
      </c>
      <c r="C329" s="72"/>
      <c r="D329" s="110"/>
      <c r="E329" s="110"/>
      <c r="F329" s="108">
        <f t="shared" si="80"/>
        <v>17275998.307692308</v>
      </c>
      <c r="G329" s="108">
        <f t="shared" si="81"/>
        <v>17275998.307692312</v>
      </c>
      <c r="H329" s="108">
        <f t="shared" si="69"/>
        <v>57285</v>
      </c>
      <c r="I329" s="108">
        <f t="shared" si="75"/>
        <v>-15650019.158461537</v>
      </c>
      <c r="J329" s="108">
        <f t="shared" si="83"/>
        <v>-15306309.158461539</v>
      </c>
      <c r="K329" s="108">
        <f t="shared" si="72"/>
        <v>1625979.1492307708</v>
      </c>
      <c r="L329" s="108">
        <f t="shared" si="70"/>
        <v>-569092.70223076968</v>
      </c>
      <c r="M329" s="108">
        <f t="shared" si="76"/>
        <v>-20049.75</v>
      </c>
      <c r="N329" s="108"/>
      <c r="O329" s="108">
        <f t="shared" si="71"/>
        <v>0</v>
      </c>
      <c r="P329" s="108">
        <f t="shared" si="79"/>
        <v>1625979.1492307708</v>
      </c>
      <c r="Q329" s="110"/>
      <c r="R329" s="110"/>
      <c r="S329" s="110"/>
      <c r="T329" s="110"/>
      <c r="U329" s="108">
        <f t="shared" si="77"/>
        <v>-569092.62475641025</v>
      </c>
      <c r="V329" s="108">
        <f t="shared" si="78"/>
        <v>-689391.12475641037</v>
      </c>
      <c r="W329" s="112">
        <f t="shared" si="73"/>
        <v>1280298.0244743624</v>
      </c>
      <c r="X329" s="299">
        <f t="shared" si="74"/>
        <v>1056886.5244743605</v>
      </c>
      <c r="Y329" s="300">
        <f t="shared" si="82"/>
        <v>1969689.1492307726</v>
      </c>
      <c r="Z329" s="301"/>
    </row>
    <row r="330" spans="1:26">
      <c r="A330" s="72"/>
      <c r="B330" s="290" t="s">
        <v>488</v>
      </c>
      <c r="C330" s="72"/>
      <c r="D330" s="110"/>
      <c r="E330" s="110"/>
      <c r="F330" s="108">
        <f t="shared" si="80"/>
        <v>17275998.307692308</v>
      </c>
      <c r="G330" s="108">
        <f t="shared" si="81"/>
        <v>17275998.307692312</v>
      </c>
      <c r="H330" s="108">
        <f t="shared" si="69"/>
        <v>57285</v>
      </c>
      <c r="I330" s="108">
        <f t="shared" si="75"/>
        <v>-15707304.158461537</v>
      </c>
      <c r="J330" s="108">
        <f t="shared" si="83"/>
        <v>-15363594.158461539</v>
      </c>
      <c r="K330" s="108">
        <f t="shared" si="72"/>
        <v>1568694.1492307708</v>
      </c>
      <c r="L330" s="108">
        <f t="shared" si="70"/>
        <v>-549042.95223076979</v>
      </c>
      <c r="M330" s="108">
        <f t="shared" si="76"/>
        <v>-20049.749999999884</v>
      </c>
      <c r="N330" s="108"/>
      <c r="O330" s="108">
        <f t="shared" si="71"/>
        <v>0</v>
      </c>
      <c r="P330" s="108">
        <f t="shared" si="79"/>
        <v>1568694.1492307708</v>
      </c>
      <c r="Q330" s="110"/>
      <c r="R330" s="110"/>
      <c r="S330" s="110"/>
      <c r="T330" s="110"/>
      <c r="U330" s="108">
        <f t="shared" si="77"/>
        <v>-549042.87475641037</v>
      </c>
      <c r="V330" s="108">
        <f t="shared" si="78"/>
        <v>-669341.37475641037</v>
      </c>
      <c r="W330" s="112">
        <f t="shared" si="73"/>
        <v>1243062.7744743624</v>
      </c>
      <c r="X330" s="299">
        <f t="shared" si="74"/>
        <v>1019651.2744743604</v>
      </c>
      <c r="Y330" s="300">
        <f t="shared" si="82"/>
        <v>1912404.1492307726</v>
      </c>
      <c r="Z330" s="301"/>
    </row>
    <row r="331" spans="1:26">
      <c r="A331" s="72"/>
      <c r="B331" s="290" t="s">
        <v>489</v>
      </c>
      <c r="C331" s="72"/>
      <c r="D331" s="110"/>
      <c r="E331" s="110"/>
      <c r="F331" s="108">
        <f t="shared" si="80"/>
        <v>17275998.307692308</v>
      </c>
      <c r="G331" s="108">
        <f t="shared" si="81"/>
        <v>17275998.307692312</v>
      </c>
      <c r="H331" s="108">
        <f t="shared" si="69"/>
        <v>57285</v>
      </c>
      <c r="I331" s="108">
        <f t="shared" si="75"/>
        <v>-15764589.158461537</v>
      </c>
      <c r="J331" s="108">
        <f t="shared" si="83"/>
        <v>-15420879.158461539</v>
      </c>
      <c r="K331" s="108">
        <f t="shared" si="72"/>
        <v>1511409.1492307708</v>
      </c>
      <c r="L331" s="108">
        <f t="shared" si="70"/>
        <v>-528993.20223076979</v>
      </c>
      <c r="M331" s="108">
        <f t="shared" si="76"/>
        <v>-20049.75</v>
      </c>
      <c r="N331" s="108"/>
      <c r="O331" s="108">
        <f t="shared" si="71"/>
        <v>0</v>
      </c>
      <c r="P331" s="108">
        <f t="shared" si="79"/>
        <v>1511409.1492307708</v>
      </c>
      <c r="Q331" s="110"/>
      <c r="R331" s="110"/>
      <c r="S331" s="110"/>
      <c r="T331" s="110"/>
      <c r="U331" s="108">
        <f t="shared" si="77"/>
        <v>-528993.12475641037</v>
      </c>
      <c r="V331" s="108">
        <f t="shared" si="78"/>
        <v>-649291.62475641037</v>
      </c>
      <c r="W331" s="112">
        <f t="shared" si="73"/>
        <v>1205827.5244743624</v>
      </c>
      <c r="X331" s="299">
        <f t="shared" si="74"/>
        <v>982416.0244743604</v>
      </c>
      <c r="Y331" s="300">
        <f t="shared" si="82"/>
        <v>1855119.1492307726</v>
      </c>
      <c r="Z331" s="301"/>
    </row>
    <row r="332" spans="1:26">
      <c r="A332" s="72"/>
      <c r="B332" s="290" t="s">
        <v>490</v>
      </c>
      <c r="C332" s="72"/>
      <c r="D332" s="110"/>
      <c r="E332" s="110"/>
      <c r="F332" s="108">
        <f t="shared" si="80"/>
        <v>17275998.307692308</v>
      </c>
      <c r="G332" s="108">
        <f t="shared" si="81"/>
        <v>17275998.307692312</v>
      </c>
      <c r="H332" s="108">
        <f t="shared" si="69"/>
        <v>57285</v>
      </c>
      <c r="I332" s="108">
        <f t="shared" si="75"/>
        <v>-15821874.158461537</v>
      </c>
      <c r="J332" s="108">
        <f t="shared" si="83"/>
        <v>-15478164.158461539</v>
      </c>
      <c r="K332" s="108">
        <f t="shared" si="72"/>
        <v>1454124.1492307708</v>
      </c>
      <c r="L332" s="108">
        <f t="shared" si="70"/>
        <v>-508943.45223076973</v>
      </c>
      <c r="M332" s="108">
        <f t="shared" si="76"/>
        <v>-20049.750000000058</v>
      </c>
      <c r="N332" s="108"/>
      <c r="O332" s="108">
        <f t="shared" si="71"/>
        <v>0</v>
      </c>
      <c r="P332" s="108">
        <f t="shared" si="79"/>
        <v>1454124.1492307708</v>
      </c>
      <c r="Q332" s="110"/>
      <c r="R332" s="110"/>
      <c r="S332" s="110"/>
      <c r="T332" s="110"/>
      <c r="U332" s="108">
        <f t="shared" si="77"/>
        <v>-508943.37475641031</v>
      </c>
      <c r="V332" s="108">
        <f t="shared" si="78"/>
        <v>-629241.87475641037</v>
      </c>
      <c r="W332" s="112">
        <f t="shared" si="73"/>
        <v>1168592.2744743624</v>
      </c>
      <c r="X332" s="299">
        <f t="shared" si="74"/>
        <v>945180.77447436051</v>
      </c>
      <c r="Y332" s="300">
        <f t="shared" si="82"/>
        <v>1797834.1492307726</v>
      </c>
      <c r="Z332" s="301"/>
    </row>
    <row r="333" spans="1:26">
      <c r="A333" s="72"/>
      <c r="B333" s="290" t="s">
        <v>491</v>
      </c>
      <c r="C333" s="72"/>
      <c r="D333" s="110"/>
      <c r="E333" s="110"/>
      <c r="F333" s="108">
        <f t="shared" si="80"/>
        <v>17275998.307692308</v>
      </c>
      <c r="G333" s="108">
        <f t="shared" si="81"/>
        <v>17275998.307692312</v>
      </c>
      <c r="H333" s="108">
        <f t="shared" si="69"/>
        <v>57285</v>
      </c>
      <c r="I333" s="108">
        <f t="shared" si="75"/>
        <v>-15879159.158461537</v>
      </c>
      <c r="J333" s="108">
        <f t="shared" si="83"/>
        <v>-15535449.158461539</v>
      </c>
      <c r="K333" s="108">
        <f t="shared" si="72"/>
        <v>1396839.1492307708</v>
      </c>
      <c r="L333" s="108">
        <f t="shared" si="70"/>
        <v>-488893.70223076973</v>
      </c>
      <c r="M333" s="108">
        <f t="shared" si="76"/>
        <v>-20049.75</v>
      </c>
      <c r="N333" s="108"/>
      <c r="O333" s="108">
        <f t="shared" si="71"/>
        <v>0</v>
      </c>
      <c r="P333" s="108">
        <f t="shared" si="79"/>
        <v>1396839.1492307708</v>
      </c>
      <c r="Q333" s="110"/>
      <c r="R333" s="110"/>
      <c r="S333" s="110"/>
      <c r="T333" s="110"/>
      <c r="U333" s="108">
        <f t="shared" si="77"/>
        <v>-488893.62475641031</v>
      </c>
      <c r="V333" s="108">
        <f t="shared" si="78"/>
        <v>-609192.12475641037</v>
      </c>
      <c r="W333" s="112">
        <f t="shared" si="73"/>
        <v>1131357.0244743624</v>
      </c>
      <c r="X333" s="299">
        <f t="shared" si="74"/>
        <v>907945.52447436051</v>
      </c>
      <c r="Y333" s="300">
        <f t="shared" si="82"/>
        <v>1740549.1492307726</v>
      </c>
      <c r="Z333" s="301"/>
    </row>
    <row r="334" spans="1:26">
      <c r="A334" s="72"/>
      <c r="B334" s="290" t="s">
        <v>492</v>
      </c>
      <c r="C334" s="72"/>
      <c r="D334" s="110"/>
      <c r="E334" s="110"/>
      <c r="F334" s="108">
        <f t="shared" si="80"/>
        <v>17275998.307692308</v>
      </c>
      <c r="G334" s="108">
        <f t="shared" si="81"/>
        <v>17275998.307692312</v>
      </c>
      <c r="H334" s="108">
        <f t="shared" si="69"/>
        <v>57285</v>
      </c>
      <c r="I334" s="108">
        <f t="shared" si="75"/>
        <v>-15936444.158461537</v>
      </c>
      <c r="J334" s="108">
        <f t="shared" si="83"/>
        <v>-15592734.158461539</v>
      </c>
      <c r="K334" s="108">
        <f t="shared" si="72"/>
        <v>1339554.1492307708</v>
      </c>
      <c r="L334" s="108">
        <f t="shared" si="70"/>
        <v>-468843.95223076973</v>
      </c>
      <c r="M334" s="108">
        <f t="shared" si="76"/>
        <v>-20049.75</v>
      </c>
      <c r="N334" s="108"/>
      <c r="O334" s="108">
        <f t="shared" si="71"/>
        <v>0</v>
      </c>
      <c r="P334" s="108">
        <f t="shared" si="79"/>
        <v>1339554.1492307708</v>
      </c>
      <c r="Q334" s="110"/>
      <c r="R334" s="110"/>
      <c r="S334" s="110"/>
      <c r="T334" s="110"/>
      <c r="U334" s="108">
        <f t="shared" si="77"/>
        <v>-468843.87475641031</v>
      </c>
      <c r="V334" s="108">
        <f t="shared" si="78"/>
        <v>-589142.37475641037</v>
      </c>
      <c r="W334" s="112">
        <f t="shared" si="73"/>
        <v>1094121.7744743624</v>
      </c>
      <c r="X334" s="299">
        <f t="shared" si="74"/>
        <v>870710.27447436051</v>
      </c>
      <c r="Y334" s="300">
        <f t="shared" si="82"/>
        <v>1683264.1492307726</v>
      </c>
      <c r="Z334" s="301"/>
    </row>
    <row r="335" spans="1:26">
      <c r="A335" s="72"/>
      <c r="B335" s="290" t="s">
        <v>493</v>
      </c>
      <c r="C335" s="72"/>
      <c r="D335" s="110"/>
      <c r="E335" s="110"/>
      <c r="F335" s="108">
        <f t="shared" si="80"/>
        <v>17275998.307692308</v>
      </c>
      <c r="G335" s="108">
        <f t="shared" si="81"/>
        <v>17275998.307692312</v>
      </c>
      <c r="H335" s="108">
        <f t="shared" ref="H335:H357" si="84">H334</f>
        <v>57285</v>
      </c>
      <c r="I335" s="108">
        <f t="shared" si="75"/>
        <v>-15993729.158461537</v>
      </c>
      <c r="J335" s="108">
        <f t="shared" si="83"/>
        <v>-15650019.158461539</v>
      </c>
      <c r="K335" s="108">
        <f t="shared" si="72"/>
        <v>1282269.1492307708</v>
      </c>
      <c r="L335" s="108">
        <f t="shared" si="70"/>
        <v>-448794.20223076973</v>
      </c>
      <c r="M335" s="108">
        <f t="shared" si="76"/>
        <v>-20049.75</v>
      </c>
      <c r="N335" s="108"/>
      <c r="O335" s="108">
        <f t="shared" si="71"/>
        <v>0</v>
      </c>
      <c r="P335" s="108">
        <f t="shared" si="79"/>
        <v>1282269.1492307708</v>
      </c>
      <c r="Q335" s="110"/>
      <c r="R335" s="110"/>
      <c r="S335" s="110"/>
      <c r="T335" s="110"/>
      <c r="U335" s="108">
        <f t="shared" si="77"/>
        <v>-448794.12475641031</v>
      </c>
      <c r="V335" s="108">
        <f t="shared" si="78"/>
        <v>-569092.62475641037</v>
      </c>
      <c r="W335" s="112">
        <f t="shared" si="73"/>
        <v>1056886.5244743624</v>
      </c>
      <c r="X335" s="299">
        <f t="shared" si="74"/>
        <v>833475.02447436051</v>
      </c>
      <c r="Y335" s="300">
        <f t="shared" si="82"/>
        <v>1625979.1492307726</v>
      </c>
      <c r="Z335" s="301"/>
    </row>
    <row r="336" spans="1:26">
      <c r="A336" s="72"/>
      <c r="B336" s="290" t="s">
        <v>494</v>
      </c>
      <c r="C336" s="72"/>
      <c r="D336" s="110"/>
      <c r="E336" s="110"/>
      <c r="F336" s="108">
        <f t="shared" si="80"/>
        <v>17275998.307692308</v>
      </c>
      <c r="G336" s="108">
        <f t="shared" si="81"/>
        <v>17275998.307692312</v>
      </c>
      <c r="H336" s="108">
        <f t="shared" si="84"/>
        <v>57285</v>
      </c>
      <c r="I336" s="108">
        <f t="shared" si="75"/>
        <v>-16051014.158461537</v>
      </c>
      <c r="J336" s="108">
        <f t="shared" si="83"/>
        <v>-15707304.158461539</v>
      </c>
      <c r="K336" s="108">
        <f t="shared" si="72"/>
        <v>1224984.1492307708</v>
      </c>
      <c r="L336" s="108">
        <f t="shared" si="70"/>
        <v>-428744.45223076973</v>
      </c>
      <c r="M336" s="108">
        <f t="shared" si="76"/>
        <v>-20049.75</v>
      </c>
      <c r="N336" s="108"/>
      <c r="O336" s="108">
        <f t="shared" si="71"/>
        <v>0</v>
      </c>
      <c r="P336" s="108">
        <f t="shared" si="79"/>
        <v>1224984.1492307708</v>
      </c>
      <c r="Q336" s="110"/>
      <c r="R336" s="110"/>
      <c r="S336" s="110"/>
      <c r="T336" s="110"/>
      <c r="U336" s="108">
        <f t="shared" si="77"/>
        <v>-428744.37475641031</v>
      </c>
      <c r="V336" s="108">
        <f t="shared" si="78"/>
        <v>-549042.87475641037</v>
      </c>
      <c r="W336" s="112">
        <f t="shared" si="73"/>
        <v>1019651.2744743623</v>
      </c>
      <c r="X336" s="299">
        <f t="shared" si="74"/>
        <v>796239.77447436051</v>
      </c>
      <c r="Y336" s="300">
        <f t="shared" si="82"/>
        <v>1568694.1492307726</v>
      </c>
      <c r="Z336" s="301"/>
    </row>
    <row r="337" spans="1:26">
      <c r="A337" s="72"/>
      <c r="B337" s="290" t="s">
        <v>495</v>
      </c>
      <c r="C337" s="72"/>
      <c r="D337" s="110"/>
      <c r="E337" s="110"/>
      <c r="F337" s="108">
        <f t="shared" si="80"/>
        <v>17275998.307692308</v>
      </c>
      <c r="G337" s="108">
        <f t="shared" si="81"/>
        <v>17275998.307692312</v>
      </c>
      <c r="H337" s="108">
        <f t="shared" si="84"/>
        <v>57285</v>
      </c>
      <c r="I337" s="108">
        <f t="shared" si="75"/>
        <v>-16108299.158461537</v>
      </c>
      <c r="J337" s="108">
        <f t="shared" si="83"/>
        <v>-15764589.158461539</v>
      </c>
      <c r="K337" s="108">
        <f t="shared" si="72"/>
        <v>1167699.1492307708</v>
      </c>
      <c r="L337" s="108">
        <f t="shared" si="70"/>
        <v>-408694.70223076973</v>
      </c>
      <c r="M337" s="108">
        <f t="shared" si="76"/>
        <v>-20049.75</v>
      </c>
      <c r="N337" s="108"/>
      <c r="O337" s="108">
        <f t="shared" si="71"/>
        <v>0</v>
      </c>
      <c r="P337" s="108">
        <f t="shared" si="79"/>
        <v>1167699.1492307708</v>
      </c>
      <c r="Q337" s="110"/>
      <c r="R337" s="110"/>
      <c r="S337" s="110"/>
      <c r="T337" s="110"/>
      <c r="U337" s="108">
        <f t="shared" si="77"/>
        <v>-408694.62475641031</v>
      </c>
      <c r="V337" s="108">
        <f t="shared" si="78"/>
        <v>-528993.12475641037</v>
      </c>
      <c r="W337" s="112">
        <f t="shared" si="73"/>
        <v>982416.02447436226</v>
      </c>
      <c r="X337" s="299">
        <f t="shared" si="74"/>
        <v>759004.52447436051</v>
      </c>
      <c r="Y337" s="300">
        <f t="shared" si="82"/>
        <v>1511409.1492307726</v>
      </c>
      <c r="Z337" s="301"/>
    </row>
    <row r="338" spans="1:26">
      <c r="A338" s="72"/>
      <c r="B338" s="290" t="s">
        <v>496</v>
      </c>
      <c r="C338" s="72"/>
      <c r="D338" s="110"/>
      <c r="E338" s="110"/>
      <c r="F338" s="108">
        <f t="shared" si="80"/>
        <v>17275998.307692308</v>
      </c>
      <c r="G338" s="108">
        <f t="shared" si="81"/>
        <v>17275998.307692312</v>
      </c>
      <c r="H338" s="108">
        <f t="shared" si="84"/>
        <v>57285</v>
      </c>
      <c r="I338" s="108">
        <f t="shared" si="75"/>
        <v>-16165584.158461537</v>
      </c>
      <c r="J338" s="108">
        <f t="shared" si="83"/>
        <v>-15821874.158461539</v>
      </c>
      <c r="K338" s="108">
        <f t="shared" si="72"/>
        <v>1110414.1492307708</v>
      </c>
      <c r="L338" s="108">
        <f t="shared" ref="L338:L370" si="85">-K338*35%</f>
        <v>-388644.95223076973</v>
      </c>
      <c r="M338" s="108">
        <f t="shared" si="76"/>
        <v>-20049.75</v>
      </c>
      <c r="N338" s="108"/>
      <c r="O338" s="108">
        <f t="shared" si="71"/>
        <v>0</v>
      </c>
      <c r="P338" s="108">
        <f t="shared" si="79"/>
        <v>1110414.1492307708</v>
      </c>
      <c r="Q338" s="110"/>
      <c r="R338" s="110"/>
      <c r="S338" s="110"/>
      <c r="T338" s="110"/>
      <c r="U338" s="108">
        <f t="shared" si="77"/>
        <v>-388644.87475641031</v>
      </c>
      <c r="V338" s="108">
        <f t="shared" si="78"/>
        <v>-508943.37475641043</v>
      </c>
      <c r="W338" s="112">
        <f t="shared" si="73"/>
        <v>945180.77447436214</v>
      </c>
      <c r="X338" s="299">
        <f t="shared" si="74"/>
        <v>721769.27447436051</v>
      </c>
      <c r="Y338" s="300">
        <f t="shared" si="82"/>
        <v>1454124.1492307726</v>
      </c>
      <c r="Z338" s="301"/>
    </row>
    <row r="339" spans="1:26">
      <c r="A339" s="72"/>
      <c r="B339" s="290" t="s">
        <v>497</v>
      </c>
      <c r="C339" s="72"/>
      <c r="D339" s="110"/>
      <c r="E339" s="110"/>
      <c r="F339" s="108">
        <f t="shared" si="80"/>
        <v>17275998.307692308</v>
      </c>
      <c r="G339" s="108">
        <f t="shared" si="81"/>
        <v>17275998.307692312</v>
      </c>
      <c r="H339" s="108">
        <f t="shared" si="84"/>
        <v>57285</v>
      </c>
      <c r="I339" s="108">
        <f t="shared" si="75"/>
        <v>-16222869.158461537</v>
      </c>
      <c r="J339" s="108">
        <f t="shared" si="83"/>
        <v>-15879159.158461539</v>
      </c>
      <c r="K339" s="108">
        <f t="shared" si="72"/>
        <v>1053129.1492307708</v>
      </c>
      <c r="L339" s="108">
        <f t="shared" si="85"/>
        <v>-368595.20223076973</v>
      </c>
      <c r="M339" s="108">
        <f t="shared" si="76"/>
        <v>-20049.75</v>
      </c>
      <c r="N339" s="108"/>
      <c r="O339" s="108">
        <f t="shared" si="71"/>
        <v>0</v>
      </c>
      <c r="P339" s="108">
        <f t="shared" si="79"/>
        <v>1053129.1492307708</v>
      </c>
      <c r="Q339" s="110"/>
      <c r="R339" s="110"/>
      <c r="S339" s="110"/>
      <c r="T339" s="110"/>
      <c r="U339" s="108">
        <f t="shared" si="77"/>
        <v>-368595.12475641031</v>
      </c>
      <c r="V339" s="108">
        <f t="shared" si="78"/>
        <v>-488893.62475641043</v>
      </c>
      <c r="W339" s="112">
        <f t="shared" si="73"/>
        <v>907945.52447436214</v>
      </c>
      <c r="X339" s="299">
        <f t="shared" si="74"/>
        <v>684534.02447436051</v>
      </c>
      <c r="Y339" s="300">
        <f t="shared" si="82"/>
        <v>1396839.1492307726</v>
      </c>
      <c r="Z339" s="301"/>
    </row>
    <row r="340" spans="1:26">
      <c r="A340" s="72"/>
      <c r="B340" s="290" t="s">
        <v>498</v>
      </c>
      <c r="C340" s="72"/>
      <c r="D340" s="110"/>
      <c r="E340" s="110"/>
      <c r="F340" s="108">
        <f t="shared" si="80"/>
        <v>17275998.307692308</v>
      </c>
      <c r="G340" s="108">
        <f t="shared" si="81"/>
        <v>17275998.307692312</v>
      </c>
      <c r="H340" s="108">
        <f t="shared" si="84"/>
        <v>57285</v>
      </c>
      <c r="I340" s="108">
        <f t="shared" si="75"/>
        <v>-16280154.158461537</v>
      </c>
      <c r="J340" s="108">
        <f t="shared" si="83"/>
        <v>-15936444.158461539</v>
      </c>
      <c r="K340" s="108">
        <f t="shared" si="72"/>
        <v>995844.14923077077</v>
      </c>
      <c r="L340" s="108">
        <f t="shared" si="85"/>
        <v>-348545.45223076973</v>
      </c>
      <c r="M340" s="108">
        <f t="shared" si="76"/>
        <v>-20049.75</v>
      </c>
      <c r="N340" s="108"/>
      <c r="O340" s="108">
        <f t="shared" si="71"/>
        <v>0</v>
      </c>
      <c r="P340" s="108">
        <f t="shared" si="79"/>
        <v>995844.14923077077</v>
      </c>
      <c r="Q340" s="110"/>
      <c r="R340" s="110"/>
      <c r="S340" s="110"/>
      <c r="T340" s="110"/>
      <c r="U340" s="108">
        <f t="shared" si="77"/>
        <v>-348545.37475641031</v>
      </c>
      <c r="V340" s="108">
        <f t="shared" si="78"/>
        <v>-468843.87475641043</v>
      </c>
      <c r="W340" s="112">
        <f t="shared" si="73"/>
        <v>870710.27447436214</v>
      </c>
      <c r="X340" s="299">
        <f t="shared" si="74"/>
        <v>647298.77447436051</v>
      </c>
      <c r="Y340" s="300">
        <f t="shared" si="82"/>
        <v>1339554.1492307726</v>
      </c>
      <c r="Z340" s="301"/>
    </row>
    <row r="341" spans="1:26">
      <c r="A341" s="72"/>
      <c r="B341" s="290" t="s">
        <v>499</v>
      </c>
      <c r="C341" s="72"/>
      <c r="D341" s="110"/>
      <c r="E341" s="110"/>
      <c r="F341" s="108">
        <f t="shared" si="80"/>
        <v>17275998.307692308</v>
      </c>
      <c r="G341" s="108">
        <f t="shared" si="81"/>
        <v>17275998.307692312</v>
      </c>
      <c r="H341" s="108">
        <f t="shared" si="84"/>
        <v>57285</v>
      </c>
      <c r="I341" s="108">
        <f t="shared" si="75"/>
        <v>-16337439.158461537</v>
      </c>
      <c r="J341" s="108">
        <f t="shared" si="83"/>
        <v>-15993729.158461539</v>
      </c>
      <c r="K341" s="108">
        <f t="shared" si="72"/>
        <v>938559.14923077077</v>
      </c>
      <c r="L341" s="108">
        <f t="shared" si="85"/>
        <v>-328495.70223076973</v>
      </c>
      <c r="M341" s="108">
        <f t="shared" si="76"/>
        <v>-20049.75</v>
      </c>
      <c r="N341" s="108"/>
      <c r="O341" s="108">
        <f t="shared" si="71"/>
        <v>0</v>
      </c>
      <c r="P341" s="108">
        <f t="shared" si="79"/>
        <v>938559.14923077077</v>
      </c>
      <c r="Q341" s="110"/>
      <c r="R341" s="110"/>
      <c r="S341" s="110"/>
      <c r="T341" s="110"/>
      <c r="U341" s="108">
        <f t="shared" si="77"/>
        <v>-328495.62475641031</v>
      </c>
      <c r="V341" s="108">
        <f t="shared" si="78"/>
        <v>-448794.12475641043</v>
      </c>
      <c r="W341" s="112">
        <f t="shared" si="73"/>
        <v>833475.02447436214</v>
      </c>
      <c r="X341" s="299">
        <f t="shared" si="74"/>
        <v>610063.52447436051</v>
      </c>
      <c r="Y341" s="300">
        <f t="shared" si="82"/>
        <v>1282269.1492307726</v>
      </c>
      <c r="Z341" s="301"/>
    </row>
    <row r="342" spans="1:26">
      <c r="A342" s="72"/>
      <c r="B342" s="290" t="s">
        <v>500</v>
      </c>
      <c r="C342" s="72"/>
      <c r="D342" s="110"/>
      <c r="E342" s="110"/>
      <c r="F342" s="108">
        <f t="shared" si="80"/>
        <v>17275998.307692308</v>
      </c>
      <c r="G342" s="108">
        <f t="shared" si="81"/>
        <v>17275998.307692312</v>
      </c>
      <c r="H342" s="108">
        <f t="shared" si="84"/>
        <v>57285</v>
      </c>
      <c r="I342" s="108">
        <f t="shared" si="75"/>
        <v>-16394724.158461537</v>
      </c>
      <c r="J342" s="108">
        <f t="shared" si="83"/>
        <v>-16051014.158461539</v>
      </c>
      <c r="K342" s="108">
        <f t="shared" si="72"/>
        <v>881274.14923077077</v>
      </c>
      <c r="L342" s="108">
        <f t="shared" si="85"/>
        <v>-308445.95223076973</v>
      </c>
      <c r="M342" s="108">
        <f t="shared" si="76"/>
        <v>-20049.75</v>
      </c>
      <c r="N342" s="108"/>
      <c r="O342" s="108">
        <f t="shared" si="71"/>
        <v>0</v>
      </c>
      <c r="P342" s="108">
        <f t="shared" si="79"/>
        <v>881274.14923077077</v>
      </c>
      <c r="Q342" s="110"/>
      <c r="R342" s="110"/>
      <c r="S342" s="110"/>
      <c r="T342" s="110"/>
      <c r="U342" s="108">
        <f t="shared" si="77"/>
        <v>-308445.87475641031</v>
      </c>
      <c r="V342" s="108">
        <f t="shared" si="78"/>
        <v>-428744.37475641043</v>
      </c>
      <c r="W342" s="112">
        <f t="shared" si="73"/>
        <v>796239.77447436214</v>
      </c>
      <c r="X342" s="299">
        <f t="shared" si="74"/>
        <v>572828.27447436051</v>
      </c>
      <c r="Y342" s="300">
        <f t="shared" si="82"/>
        <v>1224984.1492307726</v>
      </c>
      <c r="Z342" s="301"/>
    </row>
    <row r="343" spans="1:26">
      <c r="A343" s="72"/>
      <c r="B343" s="290" t="s">
        <v>501</v>
      </c>
      <c r="C343" s="72"/>
      <c r="D343" s="110"/>
      <c r="E343" s="110"/>
      <c r="F343" s="108">
        <f t="shared" si="80"/>
        <v>17275998.307692308</v>
      </c>
      <c r="G343" s="108">
        <f t="shared" si="81"/>
        <v>17275998.307692312</v>
      </c>
      <c r="H343" s="108">
        <f t="shared" si="84"/>
        <v>57285</v>
      </c>
      <c r="I343" s="108">
        <f t="shared" si="75"/>
        <v>-16452009.158461537</v>
      </c>
      <c r="J343" s="108">
        <f t="shared" si="83"/>
        <v>-16108299.158461539</v>
      </c>
      <c r="K343" s="108">
        <f t="shared" si="72"/>
        <v>823989.14923077077</v>
      </c>
      <c r="L343" s="108">
        <f t="shared" si="85"/>
        <v>-288396.20223076973</v>
      </c>
      <c r="M343" s="108">
        <f t="shared" si="76"/>
        <v>-20049.75</v>
      </c>
      <c r="N343" s="108"/>
      <c r="O343" s="108">
        <f t="shared" si="71"/>
        <v>0</v>
      </c>
      <c r="P343" s="108">
        <f t="shared" si="79"/>
        <v>823989.14923077077</v>
      </c>
      <c r="Q343" s="110"/>
      <c r="R343" s="110"/>
      <c r="S343" s="110"/>
      <c r="T343" s="110"/>
      <c r="U343" s="108">
        <f t="shared" si="77"/>
        <v>-288396.12475641031</v>
      </c>
      <c r="V343" s="108">
        <f t="shared" si="78"/>
        <v>-408694.62475641031</v>
      </c>
      <c r="W343" s="112">
        <f t="shared" si="73"/>
        <v>759004.52447436238</v>
      </c>
      <c r="X343" s="299">
        <f t="shared" si="74"/>
        <v>535593.02447436051</v>
      </c>
      <c r="Y343" s="300">
        <f t="shared" si="82"/>
        <v>1167699.1492307726</v>
      </c>
      <c r="Z343" s="301"/>
    </row>
    <row r="344" spans="1:26">
      <c r="A344" s="72"/>
      <c r="B344" s="290" t="s">
        <v>502</v>
      </c>
      <c r="C344" s="72"/>
      <c r="D344" s="110"/>
      <c r="E344" s="110"/>
      <c r="F344" s="108">
        <f t="shared" si="80"/>
        <v>17275998.307692308</v>
      </c>
      <c r="G344" s="108">
        <f t="shared" si="81"/>
        <v>17275998.307692312</v>
      </c>
      <c r="H344" s="108">
        <f t="shared" si="84"/>
        <v>57285</v>
      </c>
      <c r="I344" s="108">
        <f t="shared" si="75"/>
        <v>-16509294.158461537</v>
      </c>
      <c r="J344" s="108">
        <f t="shared" si="83"/>
        <v>-16165584.158461539</v>
      </c>
      <c r="K344" s="108">
        <f t="shared" si="72"/>
        <v>766704.14923077077</v>
      </c>
      <c r="L344" s="108">
        <f t="shared" si="85"/>
        <v>-268346.45223076973</v>
      </c>
      <c r="M344" s="108">
        <f t="shared" si="76"/>
        <v>-20049.75</v>
      </c>
      <c r="N344" s="108"/>
      <c r="O344" s="108">
        <f t="shared" ref="O344:O370" si="86">(N332+N344+SUM(N333:N343)*2)/24</f>
        <v>0</v>
      </c>
      <c r="P344" s="108">
        <f t="shared" si="79"/>
        <v>766704.14923077077</v>
      </c>
      <c r="Q344" s="110"/>
      <c r="R344" s="110"/>
      <c r="S344" s="110"/>
      <c r="T344" s="110"/>
      <c r="U344" s="108">
        <f t="shared" si="77"/>
        <v>-268346.37475641031</v>
      </c>
      <c r="V344" s="108">
        <f t="shared" si="78"/>
        <v>-388644.87475641031</v>
      </c>
      <c r="W344" s="112">
        <f t="shared" si="73"/>
        <v>721769.27447436238</v>
      </c>
      <c r="X344" s="299">
        <f t="shared" si="74"/>
        <v>498357.77447436046</v>
      </c>
      <c r="Y344" s="300">
        <f t="shared" si="82"/>
        <v>1110414.1492307726</v>
      </c>
      <c r="Z344" s="301"/>
    </row>
    <row r="345" spans="1:26">
      <c r="A345" s="72"/>
      <c r="B345" s="290" t="s">
        <v>503</v>
      </c>
      <c r="C345" s="72"/>
      <c r="D345" s="110"/>
      <c r="E345" s="110"/>
      <c r="F345" s="108">
        <f t="shared" si="80"/>
        <v>17275998.307692308</v>
      </c>
      <c r="G345" s="108">
        <f t="shared" si="81"/>
        <v>17275998.307692312</v>
      </c>
      <c r="H345" s="108">
        <f t="shared" si="84"/>
        <v>57285</v>
      </c>
      <c r="I345" s="108">
        <f t="shared" si="75"/>
        <v>-16566579.158461537</v>
      </c>
      <c r="J345" s="108">
        <f t="shared" si="83"/>
        <v>-16222869.158461539</v>
      </c>
      <c r="K345" s="108">
        <f t="shared" si="72"/>
        <v>709419.14923077077</v>
      </c>
      <c r="L345" s="108">
        <f t="shared" si="85"/>
        <v>-248296.70223076976</v>
      </c>
      <c r="M345" s="108">
        <f t="shared" si="76"/>
        <v>-20049.749999999971</v>
      </c>
      <c r="N345" s="108"/>
      <c r="O345" s="108">
        <f t="shared" si="86"/>
        <v>0</v>
      </c>
      <c r="P345" s="108">
        <f t="shared" si="79"/>
        <v>709419.14923077077</v>
      </c>
      <c r="Q345" s="110"/>
      <c r="R345" s="110"/>
      <c r="S345" s="110"/>
      <c r="T345" s="110"/>
      <c r="U345" s="108">
        <f t="shared" si="77"/>
        <v>-248296.62475641034</v>
      </c>
      <c r="V345" s="108">
        <f t="shared" si="78"/>
        <v>-368595.12475641031</v>
      </c>
      <c r="W345" s="112">
        <f t="shared" si="73"/>
        <v>684534.02447436238</v>
      </c>
      <c r="X345" s="299">
        <f t="shared" si="74"/>
        <v>461122.5244743604</v>
      </c>
      <c r="Y345" s="300">
        <f t="shared" si="82"/>
        <v>1053129.1492307726</v>
      </c>
      <c r="Z345" s="301"/>
    </row>
    <row r="346" spans="1:26">
      <c r="A346" s="72"/>
      <c r="B346" s="290" t="s">
        <v>504</v>
      </c>
      <c r="C346" s="72"/>
      <c r="D346" s="110"/>
      <c r="E346" s="110"/>
      <c r="F346" s="108">
        <f t="shared" si="80"/>
        <v>17275998.307692308</v>
      </c>
      <c r="G346" s="108">
        <f t="shared" si="81"/>
        <v>17275998.307692312</v>
      </c>
      <c r="H346" s="108">
        <f t="shared" si="84"/>
        <v>57285</v>
      </c>
      <c r="I346" s="108">
        <f t="shared" si="75"/>
        <v>-16623864.158461537</v>
      </c>
      <c r="J346" s="108">
        <f t="shared" si="83"/>
        <v>-16280154.158461539</v>
      </c>
      <c r="K346" s="108">
        <f t="shared" si="72"/>
        <v>652134.14923077077</v>
      </c>
      <c r="L346" s="108">
        <f t="shared" si="85"/>
        <v>-228246.95223076976</v>
      </c>
      <c r="M346" s="108">
        <f t="shared" si="76"/>
        <v>-20049.75</v>
      </c>
      <c r="N346" s="108"/>
      <c r="O346" s="108">
        <f t="shared" si="86"/>
        <v>0</v>
      </c>
      <c r="P346" s="108">
        <f t="shared" si="79"/>
        <v>652134.14923077077</v>
      </c>
      <c r="Q346" s="110"/>
      <c r="R346" s="110"/>
      <c r="S346" s="110"/>
      <c r="T346" s="110"/>
      <c r="U346" s="108">
        <f t="shared" si="77"/>
        <v>-228246.87475641034</v>
      </c>
      <c r="V346" s="108">
        <f t="shared" si="78"/>
        <v>-348545.37475641031</v>
      </c>
      <c r="W346" s="112">
        <f t="shared" si="73"/>
        <v>647298.77447436238</v>
      </c>
      <c r="X346" s="299">
        <f t="shared" si="74"/>
        <v>423887.2744743604</v>
      </c>
      <c r="Y346" s="300">
        <f t="shared" si="82"/>
        <v>995844.14923077263</v>
      </c>
      <c r="Z346" s="301"/>
    </row>
    <row r="347" spans="1:26">
      <c r="A347" s="72"/>
      <c r="B347" s="290" t="s">
        <v>505</v>
      </c>
      <c r="C347" s="72"/>
      <c r="D347" s="110"/>
      <c r="E347" s="110"/>
      <c r="F347" s="108">
        <f t="shared" si="80"/>
        <v>17275998.307692308</v>
      </c>
      <c r="G347" s="108">
        <f t="shared" si="81"/>
        <v>17275998.307692312</v>
      </c>
      <c r="H347" s="108">
        <f t="shared" si="84"/>
        <v>57285</v>
      </c>
      <c r="I347" s="108">
        <f t="shared" si="75"/>
        <v>-16681149.158461537</v>
      </c>
      <c r="J347" s="108">
        <f t="shared" si="83"/>
        <v>-16337439.158461539</v>
      </c>
      <c r="K347" s="108">
        <f t="shared" si="72"/>
        <v>594849.14923077077</v>
      </c>
      <c r="L347" s="108">
        <f t="shared" si="85"/>
        <v>-208197.20223076976</v>
      </c>
      <c r="M347" s="108">
        <f t="shared" si="76"/>
        <v>-20049.75</v>
      </c>
      <c r="N347" s="108"/>
      <c r="O347" s="108">
        <f t="shared" si="86"/>
        <v>0</v>
      </c>
      <c r="P347" s="108">
        <f t="shared" si="79"/>
        <v>594849.14923077077</v>
      </c>
      <c r="Q347" s="110"/>
      <c r="R347" s="110"/>
      <c r="S347" s="110"/>
      <c r="T347" s="110"/>
      <c r="U347" s="108">
        <f t="shared" si="77"/>
        <v>-208197.12475641034</v>
      </c>
      <c r="V347" s="108">
        <f t="shared" si="78"/>
        <v>-328495.62475641031</v>
      </c>
      <c r="W347" s="112">
        <f t="shared" si="73"/>
        <v>610063.52447436238</v>
      </c>
      <c r="X347" s="299">
        <f t="shared" si="74"/>
        <v>386652.0244743604</v>
      </c>
      <c r="Y347" s="300">
        <f t="shared" si="82"/>
        <v>938559.14923077263</v>
      </c>
      <c r="Z347" s="301"/>
    </row>
    <row r="348" spans="1:26">
      <c r="A348" s="72"/>
      <c r="B348" s="290" t="s">
        <v>506</v>
      </c>
      <c r="C348" s="72"/>
      <c r="D348" s="110"/>
      <c r="E348" s="110"/>
      <c r="F348" s="108">
        <f t="shared" si="80"/>
        <v>17275998.307692308</v>
      </c>
      <c r="G348" s="108">
        <f t="shared" si="81"/>
        <v>17275998.307692312</v>
      </c>
      <c r="H348" s="108">
        <f t="shared" si="84"/>
        <v>57285</v>
      </c>
      <c r="I348" s="108">
        <f t="shared" si="75"/>
        <v>-16738434.158461537</v>
      </c>
      <c r="J348" s="108">
        <f t="shared" si="83"/>
        <v>-16394724.158461539</v>
      </c>
      <c r="K348" s="108">
        <f t="shared" si="72"/>
        <v>537564.14923077077</v>
      </c>
      <c r="L348" s="108">
        <f t="shared" si="85"/>
        <v>-188147.45223076976</v>
      </c>
      <c r="M348" s="108">
        <f t="shared" si="76"/>
        <v>-20049.75</v>
      </c>
      <c r="N348" s="108"/>
      <c r="O348" s="108">
        <f t="shared" si="86"/>
        <v>0</v>
      </c>
      <c r="P348" s="108">
        <f t="shared" si="79"/>
        <v>537564.14923077077</v>
      </c>
      <c r="Q348" s="110"/>
      <c r="R348" s="110"/>
      <c r="S348" s="110"/>
      <c r="T348" s="110"/>
      <c r="U348" s="108">
        <f t="shared" si="77"/>
        <v>-188147.37475641034</v>
      </c>
      <c r="V348" s="108">
        <f t="shared" si="78"/>
        <v>-308445.87475641031</v>
      </c>
      <c r="W348" s="112">
        <f t="shared" si="73"/>
        <v>572828.27447436238</v>
      </c>
      <c r="X348" s="299">
        <f t="shared" si="74"/>
        <v>349416.7744743604</v>
      </c>
      <c r="Y348" s="300">
        <f t="shared" si="82"/>
        <v>881274.14923077263</v>
      </c>
      <c r="Z348" s="301"/>
    </row>
    <row r="349" spans="1:26">
      <c r="A349" s="72"/>
      <c r="B349" s="290" t="s">
        <v>507</v>
      </c>
      <c r="C349" s="72"/>
      <c r="D349" s="110"/>
      <c r="E349" s="110"/>
      <c r="F349" s="108">
        <f t="shared" si="80"/>
        <v>17275998.307692308</v>
      </c>
      <c r="G349" s="108">
        <f t="shared" si="81"/>
        <v>17275998.307692312</v>
      </c>
      <c r="H349" s="108">
        <f t="shared" si="84"/>
        <v>57285</v>
      </c>
      <c r="I349" s="108">
        <f t="shared" si="75"/>
        <v>-16795719.158461537</v>
      </c>
      <c r="J349" s="108">
        <f t="shared" si="83"/>
        <v>-16452009.158461539</v>
      </c>
      <c r="K349" s="108">
        <f t="shared" si="72"/>
        <v>480279.14923077077</v>
      </c>
      <c r="L349" s="108">
        <f t="shared" si="85"/>
        <v>-168097.70223076976</v>
      </c>
      <c r="M349" s="108">
        <f t="shared" si="76"/>
        <v>-20049.75</v>
      </c>
      <c r="N349" s="108"/>
      <c r="O349" s="108">
        <f t="shared" si="86"/>
        <v>0</v>
      </c>
      <c r="P349" s="108">
        <f t="shared" si="79"/>
        <v>480279.14923077077</v>
      </c>
      <c r="Q349" s="110"/>
      <c r="R349" s="110"/>
      <c r="S349" s="110"/>
      <c r="T349" s="110"/>
      <c r="U349" s="108">
        <f t="shared" si="77"/>
        <v>-168097.62475641034</v>
      </c>
      <c r="V349" s="108">
        <f t="shared" si="78"/>
        <v>-288396.12475641031</v>
      </c>
      <c r="W349" s="112">
        <f t="shared" si="73"/>
        <v>535593.02447436238</v>
      </c>
      <c r="X349" s="299">
        <f t="shared" si="74"/>
        <v>312181.5244743604</v>
      </c>
      <c r="Y349" s="300">
        <f t="shared" si="82"/>
        <v>823989.14923077263</v>
      </c>
      <c r="Z349" s="301"/>
    </row>
    <row r="350" spans="1:26">
      <c r="A350" s="72"/>
      <c r="B350" s="290" t="s">
        <v>508</v>
      </c>
      <c r="C350" s="72"/>
      <c r="D350" s="110"/>
      <c r="E350" s="110"/>
      <c r="F350" s="108">
        <f t="shared" si="80"/>
        <v>17275998.307692308</v>
      </c>
      <c r="G350" s="108">
        <f t="shared" si="81"/>
        <v>17275998.307692312</v>
      </c>
      <c r="H350" s="108">
        <f t="shared" si="84"/>
        <v>57285</v>
      </c>
      <c r="I350" s="108">
        <f t="shared" si="75"/>
        <v>-16853004.158461537</v>
      </c>
      <c r="J350" s="108">
        <f t="shared" si="83"/>
        <v>-16509294.158461539</v>
      </c>
      <c r="K350" s="108">
        <f t="shared" si="72"/>
        <v>422994.14923077077</v>
      </c>
      <c r="L350" s="108">
        <f t="shared" si="85"/>
        <v>-148047.95223076976</v>
      </c>
      <c r="M350" s="108">
        <f t="shared" si="76"/>
        <v>-20049.75</v>
      </c>
      <c r="N350" s="108"/>
      <c r="O350" s="108">
        <f t="shared" si="86"/>
        <v>0</v>
      </c>
      <c r="P350" s="108">
        <f t="shared" si="79"/>
        <v>422994.14923077077</v>
      </c>
      <c r="Q350" s="110"/>
      <c r="R350" s="110"/>
      <c r="S350" s="110"/>
      <c r="T350" s="110"/>
      <c r="U350" s="108">
        <f t="shared" si="77"/>
        <v>-148047.87475641034</v>
      </c>
      <c r="V350" s="108">
        <f t="shared" si="78"/>
        <v>-268346.37475641031</v>
      </c>
      <c r="W350" s="112">
        <f t="shared" si="73"/>
        <v>498357.77447436232</v>
      </c>
      <c r="X350" s="299">
        <f t="shared" si="74"/>
        <v>274946.2744743604</v>
      </c>
      <c r="Y350" s="300">
        <f t="shared" si="82"/>
        <v>766704.14923077263</v>
      </c>
      <c r="Z350" s="301"/>
    </row>
    <row r="351" spans="1:26">
      <c r="A351" s="72"/>
      <c r="B351" s="290" t="s">
        <v>509</v>
      </c>
      <c r="C351" s="72"/>
      <c r="D351" s="110"/>
      <c r="E351" s="110"/>
      <c r="F351" s="108">
        <f t="shared" si="80"/>
        <v>17275998.307692308</v>
      </c>
      <c r="G351" s="108">
        <f t="shared" si="81"/>
        <v>17275998.307692312</v>
      </c>
      <c r="H351" s="108">
        <f t="shared" si="84"/>
        <v>57285</v>
      </c>
      <c r="I351" s="108">
        <f t="shared" si="75"/>
        <v>-16910289.158461537</v>
      </c>
      <c r="J351" s="108">
        <f t="shared" si="83"/>
        <v>-16566579.158461539</v>
      </c>
      <c r="K351" s="108">
        <f t="shared" si="72"/>
        <v>365709.14923077077</v>
      </c>
      <c r="L351" s="108">
        <f t="shared" si="85"/>
        <v>-127998.20223076976</v>
      </c>
      <c r="M351" s="108">
        <f t="shared" si="76"/>
        <v>-20049.75</v>
      </c>
      <c r="N351" s="108"/>
      <c r="O351" s="108">
        <f t="shared" si="86"/>
        <v>0</v>
      </c>
      <c r="P351" s="108">
        <f t="shared" si="79"/>
        <v>365709.14923077077</v>
      </c>
      <c r="Q351" s="110"/>
      <c r="R351" s="110"/>
      <c r="S351" s="110"/>
      <c r="T351" s="110"/>
      <c r="U351" s="108">
        <f t="shared" si="77"/>
        <v>-127998.12475641034</v>
      </c>
      <c r="V351" s="108">
        <f t="shared" si="78"/>
        <v>-248296.62475641028</v>
      </c>
      <c r="W351" s="112">
        <f t="shared" si="73"/>
        <v>461122.52447436238</v>
      </c>
      <c r="X351" s="299">
        <f t="shared" si="74"/>
        <v>237711.02447436043</v>
      </c>
      <c r="Y351" s="300">
        <f t="shared" si="82"/>
        <v>709419.14923077263</v>
      </c>
      <c r="Z351" s="301"/>
    </row>
    <row r="352" spans="1:26">
      <c r="A352" s="72"/>
      <c r="B352" s="290" t="s">
        <v>510</v>
      </c>
      <c r="C352" s="72"/>
      <c r="D352" s="110"/>
      <c r="E352" s="110"/>
      <c r="F352" s="108">
        <f t="shared" si="80"/>
        <v>17275998.307692308</v>
      </c>
      <c r="G352" s="108">
        <f t="shared" si="81"/>
        <v>17275998.307692312</v>
      </c>
      <c r="H352" s="108">
        <f t="shared" si="84"/>
        <v>57285</v>
      </c>
      <c r="I352" s="108">
        <f t="shared" si="75"/>
        <v>-16967574.158461537</v>
      </c>
      <c r="J352" s="108">
        <f t="shared" si="83"/>
        <v>-16623864.158461539</v>
      </c>
      <c r="K352" s="108">
        <f t="shared" si="72"/>
        <v>308424.14923077077</v>
      </c>
      <c r="L352" s="108">
        <f t="shared" si="85"/>
        <v>-107948.45223076976</v>
      </c>
      <c r="M352" s="108">
        <f t="shared" si="76"/>
        <v>-20049.75</v>
      </c>
      <c r="N352" s="108"/>
      <c r="O352" s="108">
        <f t="shared" si="86"/>
        <v>0</v>
      </c>
      <c r="P352" s="108">
        <f t="shared" si="79"/>
        <v>308424.14923077077</v>
      </c>
      <c r="Q352" s="110"/>
      <c r="R352" s="110"/>
      <c r="S352" s="110"/>
      <c r="T352" s="110"/>
      <c r="U352" s="108">
        <f t="shared" si="77"/>
        <v>-107948.37475641034</v>
      </c>
      <c r="V352" s="108">
        <f t="shared" si="78"/>
        <v>-228246.87475641028</v>
      </c>
      <c r="W352" s="112">
        <f t="shared" si="73"/>
        <v>423887.27447436238</v>
      </c>
      <c r="X352" s="299">
        <f t="shared" si="74"/>
        <v>200475.77447436043</v>
      </c>
      <c r="Y352" s="300">
        <f t="shared" si="82"/>
        <v>652134.14923077263</v>
      </c>
      <c r="Z352" s="301"/>
    </row>
    <row r="353" spans="1:26">
      <c r="A353" s="72"/>
      <c r="B353" s="290" t="s">
        <v>511</v>
      </c>
      <c r="C353" s="72"/>
      <c r="D353" s="110"/>
      <c r="E353" s="110"/>
      <c r="F353" s="108">
        <f t="shared" si="80"/>
        <v>17275998.307692308</v>
      </c>
      <c r="G353" s="108">
        <f t="shared" si="81"/>
        <v>17275998.307692312</v>
      </c>
      <c r="H353" s="108">
        <f t="shared" si="84"/>
        <v>57285</v>
      </c>
      <c r="I353" s="108">
        <f t="shared" si="75"/>
        <v>-17024859.158461537</v>
      </c>
      <c r="J353" s="108">
        <f t="shared" si="83"/>
        <v>-16681149.158461539</v>
      </c>
      <c r="K353" s="108">
        <f t="shared" si="72"/>
        <v>251139.14923077077</v>
      </c>
      <c r="L353" s="108">
        <f t="shared" si="85"/>
        <v>-87898.702230769763</v>
      </c>
      <c r="M353" s="108">
        <f t="shared" si="76"/>
        <v>-20049.75</v>
      </c>
      <c r="N353" s="108"/>
      <c r="O353" s="108">
        <f t="shared" si="86"/>
        <v>0</v>
      </c>
      <c r="P353" s="108">
        <f t="shared" si="79"/>
        <v>251139.14923077077</v>
      </c>
      <c r="Q353" s="110"/>
      <c r="R353" s="110"/>
      <c r="S353" s="110"/>
      <c r="T353" s="110"/>
      <c r="U353" s="108">
        <f t="shared" si="77"/>
        <v>-87898.62475641034</v>
      </c>
      <c r="V353" s="108">
        <f t="shared" si="78"/>
        <v>-208197.12475641028</v>
      </c>
      <c r="W353" s="112">
        <f t="shared" si="73"/>
        <v>386652.02447436238</v>
      </c>
      <c r="X353" s="299">
        <f t="shared" si="74"/>
        <v>163240.52447436043</v>
      </c>
      <c r="Y353" s="300">
        <f t="shared" si="82"/>
        <v>594849.14923077263</v>
      </c>
      <c r="Z353" s="301"/>
    </row>
    <row r="354" spans="1:26">
      <c r="A354" s="72"/>
      <c r="B354" s="290" t="s">
        <v>512</v>
      </c>
      <c r="C354" s="72"/>
      <c r="D354" s="110"/>
      <c r="E354" s="110"/>
      <c r="F354" s="108">
        <f t="shared" si="80"/>
        <v>17275998.307692308</v>
      </c>
      <c r="G354" s="108">
        <f t="shared" si="81"/>
        <v>17275998.307692312</v>
      </c>
      <c r="H354" s="108">
        <f t="shared" si="84"/>
        <v>57285</v>
      </c>
      <c r="I354" s="108">
        <f t="shared" si="75"/>
        <v>-17082144.158461537</v>
      </c>
      <c r="J354" s="108">
        <f t="shared" si="83"/>
        <v>-16738434.158461539</v>
      </c>
      <c r="K354" s="108">
        <f t="shared" si="72"/>
        <v>193854.14923077077</v>
      </c>
      <c r="L354" s="108">
        <f t="shared" si="85"/>
        <v>-67848.952230769763</v>
      </c>
      <c r="M354" s="108">
        <f t="shared" si="76"/>
        <v>-20049.75</v>
      </c>
      <c r="N354" s="108"/>
      <c r="O354" s="108">
        <f t="shared" si="86"/>
        <v>0</v>
      </c>
      <c r="P354" s="108">
        <f t="shared" si="79"/>
        <v>193854.14923077077</v>
      </c>
      <c r="Q354" s="110"/>
      <c r="R354" s="110"/>
      <c r="S354" s="110"/>
      <c r="T354" s="110"/>
      <c r="U354" s="108">
        <f t="shared" si="77"/>
        <v>-67848.87475641034</v>
      </c>
      <c r="V354" s="108">
        <f t="shared" si="78"/>
        <v>-188147.37475641028</v>
      </c>
      <c r="W354" s="112">
        <f t="shared" si="73"/>
        <v>349416.77447436238</v>
      </c>
      <c r="X354" s="299">
        <f t="shared" si="74"/>
        <v>126005.27447436043</v>
      </c>
      <c r="Y354" s="300">
        <f t="shared" si="82"/>
        <v>537564.14923077263</v>
      </c>
      <c r="Z354" s="301"/>
    </row>
    <row r="355" spans="1:26">
      <c r="A355" s="72"/>
      <c r="B355" s="290" t="s">
        <v>513</v>
      </c>
      <c r="C355" s="72"/>
      <c r="D355" s="110"/>
      <c r="E355" s="110"/>
      <c r="F355" s="108">
        <f t="shared" si="80"/>
        <v>17275998.307692308</v>
      </c>
      <c r="G355" s="108">
        <f t="shared" si="81"/>
        <v>17275998.307692312</v>
      </c>
      <c r="H355" s="108">
        <f t="shared" si="84"/>
        <v>57285</v>
      </c>
      <c r="I355" s="108">
        <f t="shared" si="75"/>
        <v>-17139429.158461537</v>
      </c>
      <c r="J355" s="108">
        <f t="shared" si="83"/>
        <v>-16795719.158461537</v>
      </c>
      <c r="K355" s="108">
        <f t="shared" si="72"/>
        <v>136569.14923077077</v>
      </c>
      <c r="L355" s="108">
        <f t="shared" si="85"/>
        <v>-47799.202230769763</v>
      </c>
      <c r="M355" s="108">
        <f t="shared" si="76"/>
        <v>-20049.75</v>
      </c>
      <c r="N355" s="108"/>
      <c r="O355" s="108">
        <f t="shared" si="86"/>
        <v>0</v>
      </c>
      <c r="P355" s="108">
        <f t="shared" si="79"/>
        <v>136569.14923077077</v>
      </c>
      <c r="Q355" s="110"/>
      <c r="R355" s="110"/>
      <c r="S355" s="110"/>
      <c r="T355" s="110"/>
      <c r="U355" s="108">
        <f t="shared" si="77"/>
        <v>-47799.12475641034</v>
      </c>
      <c r="V355" s="108">
        <f t="shared" si="78"/>
        <v>-168097.62475641028</v>
      </c>
      <c r="W355" s="112">
        <f t="shared" si="73"/>
        <v>312181.52447436424</v>
      </c>
      <c r="X355" s="299">
        <f t="shared" si="74"/>
        <v>88770.024474360427</v>
      </c>
      <c r="Y355" s="300">
        <f t="shared" si="82"/>
        <v>480279.14923077449</v>
      </c>
      <c r="Z355" s="301"/>
    </row>
    <row r="356" spans="1:26">
      <c r="A356" s="72"/>
      <c r="B356" s="290" t="s">
        <v>514</v>
      </c>
      <c r="C356" s="72"/>
      <c r="D356" s="110"/>
      <c r="E356" s="110"/>
      <c r="F356" s="108">
        <f t="shared" si="80"/>
        <v>17275998.307692308</v>
      </c>
      <c r="G356" s="108">
        <f t="shared" si="81"/>
        <v>17275998.307692312</v>
      </c>
      <c r="H356" s="108">
        <f t="shared" si="84"/>
        <v>57285</v>
      </c>
      <c r="I356" s="108">
        <f t="shared" si="75"/>
        <v>-17196714.158461537</v>
      </c>
      <c r="J356" s="108">
        <f t="shared" si="83"/>
        <v>-16853004.158461537</v>
      </c>
      <c r="K356" s="108">
        <f t="shared" si="72"/>
        <v>79284.149230770767</v>
      </c>
      <c r="L356" s="108">
        <f t="shared" si="85"/>
        <v>-27749.452230769766</v>
      </c>
      <c r="M356" s="108">
        <f t="shared" si="76"/>
        <v>-20049.749999999996</v>
      </c>
      <c r="N356" s="108"/>
      <c r="O356" s="108">
        <f t="shared" si="86"/>
        <v>0</v>
      </c>
      <c r="P356" s="108">
        <f t="shared" si="79"/>
        <v>79284.149230770767</v>
      </c>
      <c r="Q356" s="110"/>
      <c r="R356" s="110"/>
      <c r="S356" s="110"/>
      <c r="T356" s="110"/>
      <c r="U356" s="108">
        <f t="shared" si="77"/>
        <v>-27749.374756410343</v>
      </c>
      <c r="V356" s="108">
        <f t="shared" si="78"/>
        <v>-148047.87475641028</v>
      </c>
      <c r="W356" s="112">
        <f t="shared" si="73"/>
        <v>274946.27447436424</v>
      </c>
      <c r="X356" s="299">
        <f t="shared" si="74"/>
        <v>51534.774474360427</v>
      </c>
      <c r="Y356" s="300">
        <f t="shared" si="82"/>
        <v>422994.14923077449</v>
      </c>
      <c r="Z356" s="301"/>
    </row>
    <row r="357" spans="1:26">
      <c r="A357" s="72"/>
      <c r="B357" s="290" t="s">
        <v>515</v>
      </c>
      <c r="C357" s="72"/>
      <c r="D357" s="110"/>
      <c r="E357" s="110"/>
      <c r="F357" s="108">
        <f t="shared" si="80"/>
        <v>17275998.307692308</v>
      </c>
      <c r="G357" s="108">
        <f t="shared" si="81"/>
        <v>17275998.307692312</v>
      </c>
      <c r="H357" s="108">
        <f t="shared" si="84"/>
        <v>57285</v>
      </c>
      <c r="I357" s="108">
        <f>I356-H357</f>
        <v>-17253999.158461537</v>
      </c>
      <c r="J357" s="108">
        <f t="shared" si="83"/>
        <v>-16910289.158461537</v>
      </c>
      <c r="K357" s="108">
        <f t="shared" ref="K357:K370" si="87">F357+I357</f>
        <v>21999.149230770767</v>
      </c>
      <c r="L357" s="108">
        <f t="shared" si="85"/>
        <v>-7699.702230769768</v>
      </c>
      <c r="M357" s="108">
        <f t="shared" si="76"/>
        <v>-20049.75</v>
      </c>
      <c r="N357" s="108"/>
      <c r="O357" s="108">
        <f t="shared" si="86"/>
        <v>0</v>
      </c>
      <c r="P357" s="108">
        <f t="shared" si="79"/>
        <v>21999.149230770767</v>
      </c>
      <c r="Q357" s="110"/>
      <c r="R357" s="110"/>
      <c r="S357" s="110"/>
      <c r="T357" s="110"/>
      <c r="U357" s="108">
        <f t="shared" si="77"/>
        <v>-7699.6247564103433</v>
      </c>
      <c r="V357" s="108">
        <f t="shared" si="78"/>
        <v>-127998.1247564103</v>
      </c>
      <c r="W357" s="112">
        <f t="shared" si="73"/>
        <v>237711.02447436418</v>
      </c>
      <c r="X357" s="299">
        <f t="shared" si="74"/>
        <v>14299.524474360423</v>
      </c>
      <c r="Y357" s="300">
        <f t="shared" si="82"/>
        <v>365709.14923077449</v>
      </c>
      <c r="Z357" s="301"/>
    </row>
    <row r="358" spans="1:26">
      <c r="A358" s="72"/>
      <c r="B358" s="290" t="s">
        <v>516</v>
      </c>
      <c r="C358" s="72"/>
      <c r="D358" s="110"/>
      <c r="E358" s="110"/>
      <c r="F358" s="108">
        <f t="shared" si="80"/>
        <v>17275998.307692308</v>
      </c>
      <c r="G358" s="108">
        <f t="shared" si="81"/>
        <v>17275998.307692312</v>
      </c>
      <c r="H358" s="108">
        <f>G357+I357</f>
        <v>21999.149230774492</v>
      </c>
      <c r="I358" s="108">
        <f t="shared" si="75"/>
        <v>-17275998.307692312</v>
      </c>
      <c r="J358" s="108">
        <f t="shared" si="83"/>
        <v>-16966103.914679486</v>
      </c>
      <c r="K358" s="108">
        <f t="shared" si="87"/>
        <v>0</v>
      </c>
      <c r="L358" s="108">
        <f t="shared" si="85"/>
        <v>0</v>
      </c>
      <c r="M358" s="108">
        <f t="shared" si="76"/>
        <v>-7699.702230769768</v>
      </c>
      <c r="N358" s="108"/>
      <c r="O358" s="108">
        <f t="shared" si="86"/>
        <v>0</v>
      </c>
      <c r="P358" s="108">
        <f t="shared" si="79"/>
        <v>0</v>
      </c>
      <c r="Q358" s="110"/>
      <c r="R358" s="110"/>
      <c r="S358" s="110"/>
      <c r="T358" s="110"/>
      <c r="U358" s="108">
        <f t="shared" si="77"/>
        <v>7.7474359424741124E-2</v>
      </c>
      <c r="V358" s="108">
        <f t="shared" si="78"/>
        <v>-108462.96008012824</v>
      </c>
      <c r="W358" s="112">
        <f>G358+J358+V358</f>
        <v>201431.43293269718</v>
      </c>
      <c r="X358" s="299">
        <f t="shared" si="74"/>
        <v>7.7474355699450825E-2</v>
      </c>
      <c r="Y358" s="300">
        <f t="shared" si="82"/>
        <v>309894.3930128254</v>
      </c>
      <c r="Z358" s="301"/>
    </row>
    <row r="359" spans="1:26">
      <c r="A359" s="72"/>
      <c r="B359" s="290" t="s">
        <v>517</v>
      </c>
      <c r="C359" s="72"/>
      <c r="D359" s="110"/>
      <c r="E359" s="110"/>
      <c r="F359" s="108">
        <f t="shared" si="80"/>
        <v>17275998.307692308</v>
      </c>
      <c r="G359" s="108">
        <f t="shared" si="81"/>
        <v>17275998.307692312</v>
      </c>
      <c r="H359" s="108"/>
      <c r="I359" s="108">
        <f t="shared" si="75"/>
        <v>-17275998.307692312</v>
      </c>
      <c r="J359" s="108">
        <f t="shared" si="83"/>
        <v>-17018061.552115384</v>
      </c>
      <c r="K359" s="108">
        <f t="shared" si="87"/>
        <v>0</v>
      </c>
      <c r="L359" s="108">
        <f t="shared" si="85"/>
        <v>0</v>
      </c>
      <c r="M359" s="108">
        <f t="shared" si="76"/>
        <v>0</v>
      </c>
      <c r="N359" s="108"/>
      <c r="O359" s="108">
        <f t="shared" si="86"/>
        <v>0</v>
      </c>
      <c r="P359" s="108">
        <f t="shared" si="79"/>
        <v>0</v>
      </c>
      <c r="Q359" s="110"/>
      <c r="R359" s="110"/>
      <c r="S359" s="110"/>
      <c r="T359" s="110"/>
      <c r="U359" s="108">
        <f t="shared" si="77"/>
        <v>7.7474359424741124E-2</v>
      </c>
      <c r="V359" s="108">
        <f t="shared" si="78"/>
        <v>-90277.786977564145</v>
      </c>
      <c r="W359" s="112">
        <f t="shared" si="73"/>
        <v>167658.96859936306</v>
      </c>
      <c r="X359" s="299">
        <f t="shared" si="74"/>
        <v>7.7474355699450825E-2</v>
      </c>
      <c r="Y359" s="300">
        <f t="shared" si="82"/>
        <v>257936.75557692721</v>
      </c>
      <c r="Z359" s="301"/>
    </row>
    <row r="360" spans="1:26">
      <c r="A360" s="72"/>
      <c r="B360" s="290" t="s">
        <v>518</v>
      </c>
      <c r="C360" s="72"/>
      <c r="D360" s="110"/>
      <c r="E360" s="110"/>
      <c r="F360" s="108">
        <f t="shared" si="80"/>
        <v>17275998.307692308</v>
      </c>
      <c r="G360" s="108">
        <f t="shared" si="81"/>
        <v>17275998.307692312</v>
      </c>
      <c r="H360" s="108"/>
      <c r="I360" s="108">
        <f t="shared" si="75"/>
        <v>-17275998.307692312</v>
      </c>
      <c r="J360" s="108">
        <f t="shared" si="83"/>
        <v>-17065245.439551283</v>
      </c>
      <c r="K360" s="108">
        <f t="shared" si="87"/>
        <v>0</v>
      </c>
      <c r="L360" s="108">
        <f t="shared" si="85"/>
        <v>0</v>
      </c>
      <c r="M360" s="108">
        <f t="shared" si="76"/>
        <v>0</v>
      </c>
      <c r="N360" s="108"/>
      <c r="O360" s="108">
        <f t="shared" si="86"/>
        <v>0</v>
      </c>
      <c r="P360" s="108">
        <f t="shared" si="79"/>
        <v>0</v>
      </c>
      <c r="Q360" s="110"/>
      <c r="R360" s="110"/>
      <c r="S360" s="110"/>
      <c r="T360" s="110"/>
      <c r="U360" s="108">
        <f t="shared" si="77"/>
        <v>7.7474359424741124E-2</v>
      </c>
      <c r="V360" s="108">
        <f t="shared" si="78"/>
        <v>-73763.426374999981</v>
      </c>
      <c r="W360" s="112">
        <f t="shared" si="73"/>
        <v>136989.44176602905</v>
      </c>
      <c r="X360" s="299">
        <f t="shared" si="74"/>
        <v>7.7474355699450825E-2</v>
      </c>
      <c r="Y360" s="300">
        <f t="shared" si="82"/>
        <v>210752.86814102903</v>
      </c>
      <c r="Z360" s="301"/>
    </row>
    <row r="361" spans="1:26">
      <c r="A361" s="72"/>
      <c r="B361" s="290" t="s">
        <v>519</v>
      </c>
      <c r="C361" s="72"/>
      <c r="D361" s="110"/>
      <c r="E361" s="110"/>
      <c r="F361" s="108">
        <f t="shared" si="80"/>
        <v>17275998.307692308</v>
      </c>
      <c r="G361" s="108">
        <f t="shared" si="81"/>
        <v>17275998.307692312</v>
      </c>
      <c r="H361" s="108"/>
      <c r="I361" s="108">
        <f t="shared" si="75"/>
        <v>-17275998.307692312</v>
      </c>
      <c r="J361" s="108">
        <f>(I349+I361+SUM(I350:I360)*2)/24</f>
        <v>-17107655.576987181</v>
      </c>
      <c r="K361" s="108">
        <f t="shared" si="87"/>
        <v>0</v>
      </c>
      <c r="L361" s="108">
        <f t="shared" si="85"/>
        <v>0</v>
      </c>
      <c r="M361" s="108">
        <f t="shared" si="76"/>
        <v>0</v>
      </c>
      <c r="N361" s="108"/>
      <c r="O361" s="108">
        <f t="shared" si="86"/>
        <v>0</v>
      </c>
      <c r="P361" s="108">
        <f t="shared" si="79"/>
        <v>0</v>
      </c>
      <c r="Q361" s="110"/>
      <c r="R361" s="110"/>
      <c r="S361" s="110"/>
      <c r="T361" s="110"/>
      <c r="U361" s="108">
        <f t="shared" si="77"/>
        <v>7.7474359424741124E-2</v>
      </c>
      <c r="V361" s="108">
        <f t="shared" si="78"/>
        <v>-58919.878272435832</v>
      </c>
      <c r="W361" s="112">
        <f t="shared" si="73"/>
        <v>109422.85243269501</v>
      </c>
      <c r="X361" s="299">
        <f t="shared" si="74"/>
        <v>7.7474355699450825E-2</v>
      </c>
      <c r="Y361" s="300">
        <f t="shared" si="82"/>
        <v>168342.73070513085</v>
      </c>
      <c r="Z361" s="301"/>
    </row>
    <row r="362" spans="1:26">
      <c r="A362" s="72"/>
      <c r="B362" s="290" t="s">
        <v>520</v>
      </c>
      <c r="C362" s="72"/>
      <c r="D362" s="110"/>
      <c r="E362" s="110"/>
      <c r="F362" s="108">
        <f t="shared" si="80"/>
        <v>17275998.307692308</v>
      </c>
      <c r="G362" s="108">
        <f t="shared" si="81"/>
        <v>17275998.307692312</v>
      </c>
      <c r="H362" s="108"/>
      <c r="I362" s="108">
        <f t="shared" si="75"/>
        <v>-17275998.307692312</v>
      </c>
      <c r="J362" s="108">
        <f t="shared" si="83"/>
        <v>-17145291.964423079</v>
      </c>
      <c r="K362" s="108">
        <f t="shared" si="87"/>
        <v>0</v>
      </c>
      <c r="L362" s="108">
        <f t="shared" si="85"/>
        <v>0</v>
      </c>
      <c r="M362" s="108">
        <f t="shared" si="76"/>
        <v>0</v>
      </c>
      <c r="N362" s="108"/>
      <c r="O362" s="108">
        <f t="shared" si="86"/>
        <v>0</v>
      </c>
      <c r="P362" s="108">
        <f t="shared" si="79"/>
        <v>0</v>
      </c>
      <c r="Q362" s="110"/>
      <c r="R362" s="110"/>
      <c r="S362" s="110"/>
      <c r="T362" s="110"/>
      <c r="U362" s="108">
        <f t="shared" si="77"/>
        <v>7.7474359424741124E-2</v>
      </c>
      <c r="V362" s="108">
        <f t="shared" si="78"/>
        <v>-45747.142669871682</v>
      </c>
      <c r="W362" s="112">
        <f t="shared" si="73"/>
        <v>84959.200599360978</v>
      </c>
      <c r="X362" s="299">
        <f t="shared" si="74"/>
        <v>7.7474355699450825E-2</v>
      </c>
      <c r="Y362" s="300">
        <f t="shared" si="82"/>
        <v>130706.34326923266</v>
      </c>
      <c r="Z362" s="301"/>
    </row>
    <row r="363" spans="1:26">
      <c r="A363" s="72"/>
      <c r="B363" s="290" t="s">
        <v>521</v>
      </c>
      <c r="C363" s="72"/>
      <c r="D363" s="110"/>
      <c r="E363" s="110"/>
      <c r="F363" s="108">
        <f t="shared" si="80"/>
        <v>17275998.307692308</v>
      </c>
      <c r="G363" s="108">
        <f t="shared" si="81"/>
        <v>17275998.307692312</v>
      </c>
      <c r="H363" s="108"/>
      <c r="I363" s="108">
        <f t="shared" si="75"/>
        <v>-17275998.307692312</v>
      </c>
      <c r="J363" s="108">
        <f t="shared" si="83"/>
        <v>-17178154.601858977</v>
      </c>
      <c r="K363" s="108">
        <f t="shared" si="87"/>
        <v>0</v>
      </c>
      <c r="L363" s="108">
        <f t="shared" si="85"/>
        <v>0</v>
      </c>
      <c r="M363" s="108">
        <f t="shared" si="76"/>
        <v>0</v>
      </c>
      <c r="N363" s="108"/>
      <c r="O363" s="108">
        <f t="shared" si="86"/>
        <v>0</v>
      </c>
      <c r="P363" s="108">
        <f t="shared" si="79"/>
        <v>0</v>
      </c>
      <c r="Q363" s="110"/>
      <c r="R363" s="110"/>
      <c r="S363" s="110"/>
      <c r="T363" s="110"/>
      <c r="U363" s="108">
        <f t="shared" si="77"/>
        <v>7.7474359424741124E-2</v>
      </c>
      <c r="V363" s="108">
        <f t="shared" si="78"/>
        <v>-34245.21956730754</v>
      </c>
      <c r="W363" s="112">
        <f t="shared" si="73"/>
        <v>63598.486266026935</v>
      </c>
      <c r="X363" s="299">
        <f t="shared" si="74"/>
        <v>7.7474355699450825E-2</v>
      </c>
      <c r="Y363" s="300">
        <f t="shared" si="82"/>
        <v>97843.705833334476</v>
      </c>
      <c r="Z363" s="301"/>
    </row>
    <row r="364" spans="1:26">
      <c r="A364" s="72"/>
      <c r="B364" s="290" t="s">
        <v>522</v>
      </c>
      <c r="C364" s="72"/>
      <c r="D364" s="110"/>
      <c r="E364" s="110"/>
      <c r="F364" s="108">
        <f t="shared" si="80"/>
        <v>17275998.307692308</v>
      </c>
      <c r="G364" s="108">
        <f t="shared" si="81"/>
        <v>17275998.307692312</v>
      </c>
      <c r="H364" s="108"/>
      <c r="I364" s="108">
        <f t="shared" si="75"/>
        <v>-17275998.307692312</v>
      </c>
      <c r="J364" s="108">
        <f t="shared" si="83"/>
        <v>-17206243.489294875</v>
      </c>
      <c r="K364" s="108">
        <f t="shared" si="87"/>
        <v>0</v>
      </c>
      <c r="L364" s="108">
        <f t="shared" si="85"/>
        <v>0</v>
      </c>
      <c r="M364" s="108">
        <f t="shared" si="76"/>
        <v>0</v>
      </c>
      <c r="N364" s="108"/>
      <c r="O364" s="108">
        <f t="shared" si="86"/>
        <v>0</v>
      </c>
      <c r="P364" s="108">
        <f t="shared" si="79"/>
        <v>0</v>
      </c>
      <c r="Q364" s="110"/>
      <c r="R364" s="110"/>
      <c r="S364" s="110"/>
      <c r="T364" s="110"/>
      <c r="U364" s="108">
        <f t="shared" si="77"/>
        <v>7.7474359424741124E-2</v>
      </c>
      <c r="V364" s="108">
        <f t="shared" si="78"/>
        <v>-24414.108964743384</v>
      </c>
      <c r="W364" s="112">
        <f t="shared" si="73"/>
        <v>45340.709432692907</v>
      </c>
      <c r="X364" s="299">
        <f t="shared" si="74"/>
        <v>7.7474355699450825E-2</v>
      </c>
      <c r="Y364" s="300">
        <f t="shared" si="82"/>
        <v>69754.818397436291</v>
      </c>
      <c r="Z364" s="301"/>
    </row>
    <row r="365" spans="1:26">
      <c r="A365" s="72"/>
      <c r="B365" s="290" t="s">
        <v>523</v>
      </c>
      <c r="C365" s="72"/>
      <c r="D365" s="110"/>
      <c r="E365" s="110"/>
      <c r="F365" s="108">
        <f t="shared" si="80"/>
        <v>17275998.307692308</v>
      </c>
      <c r="G365" s="108">
        <f t="shared" si="81"/>
        <v>17275998.307692312</v>
      </c>
      <c r="H365" s="108"/>
      <c r="I365" s="108">
        <f t="shared" si="75"/>
        <v>-17275998.307692312</v>
      </c>
      <c r="J365" s="108">
        <f t="shared" si="83"/>
        <v>-17229558.626730774</v>
      </c>
      <c r="K365" s="108">
        <f t="shared" si="87"/>
        <v>0</v>
      </c>
      <c r="L365" s="108">
        <f t="shared" si="85"/>
        <v>0</v>
      </c>
      <c r="M365" s="108">
        <f t="shared" si="76"/>
        <v>0</v>
      </c>
      <c r="N365" s="108"/>
      <c r="O365" s="108">
        <f t="shared" si="86"/>
        <v>0</v>
      </c>
      <c r="P365" s="108">
        <f t="shared" si="79"/>
        <v>0</v>
      </c>
      <c r="Q365" s="110"/>
      <c r="R365" s="110"/>
      <c r="S365" s="110"/>
      <c r="T365" s="110"/>
      <c r="U365" s="108">
        <f t="shared" si="77"/>
        <v>7.7474359424741124E-2</v>
      </c>
      <c r="V365" s="108">
        <f t="shared" si="78"/>
        <v>-16253.81086217924</v>
      </c>
      <c r="W365" s="112">
        <f t="shared" si="73"/>
        <v>30185.870099358865</v>
      </c>
      <c r="X365" s="299">
        <f t="shared" si="74"/>
        <v>7.7474355699450825E-2</v>
      </c>
      <c r="Y365" s="300">
        <f t="shared" si="82"/>
        <v>46439.680961538106</v>
      </c>
      <c r="Z365" s="301"/>
    </row>
    <row r="366" spans="1:26">
      <c r="A366" s="72"/>
      <c r="B366" s="290" t="s">
        <v>524</v>
      </c>
      <c r="C366" s="72"/>
      <c r="D366" s="110"/>
      <c r="E366" s="110"/>
      <c r="F366" s="108">
        <f t="shared" si="80"/>
        <v>17275998.307692308</v>
      </c>
      <c r="G366" s="108">
        <f t="shared" si="81"/>
        <v>17275998.307692312</v>
      </c>
      <c r="H366" s="108"/>
      <c r="I366" s="108">
        <f t="shared" si="75"/>
        <v>-17275998.307692312</v>
      </c>
      <c r="J366" s="108">
        <f t="shared" si="83"/>
        <v>-17248100.014166672</v>
      </c>
      <c r="K366" s="108">
        <f t="shared" si="87"/>
        <v>0</v>
      </c>
      <c r="L366" s="108">
        <f t="shared" si="85"/>
        <v>0</v>
      </c>
      <c r="M366" s="108">
        <f t="shared" si="76"/>
        <v>0</v>
      </c>
      <c r="N366" s="108"/>
      <c r="O366" s="108">
        <f t="shared" si="86"/>
        <v>0</v>
      </c>
      <c r="P366" s="108">
        <f t="shared" si="79"/>
        <v>0</v>
      </c>
      <c r="Q366" s="110"/>
      <c r="R366" s="110"/>
      <c r="S366" s="110"/>
      <c r="T366" s="110"/>
      <c r="U366" s="108">
        <f t="shared" si="77"/>
        <v>7.7474359424741124E-2</v>
      </c>
      <c r="V366" s="108">
        <f t="shared" si="78"/>
        <v>-9764.3252596150905</v>
      </c>
      <c r="W366" s="112">
        <f t="shared" si="73"/>
        <v>18133.968266024829</v>
      </c>
      <c r="X366" s="299">
        <f t="shared" si="74"/>
        <v>7.7474355699450825E-2</v>
      </c>
      <c r="Y366" s="300">
        <f t="shared" si="82"/>
        <v>27898.293525639921</v>
      </c>
      <c r="Z366" s="301"/>
    </row>
    <row r="367" spans="1:26">
      <c r="A367" s="72"/>
      <c r="B367" s="290" t="s">
        <v>525</v>
      </c>
      <c r="C367" s="72"/>
      <c r="D367" s="110"/>
      <c r="E367" s="110"/>
      <c r="F367" s="108">
        <f t="shared" si="80"/>
        <v>17275998.307692308</v>
      </c>
      <c r="G367" s="108">
        <f t="shared" si="81"/>
        <v>17275998.307692312</v>
      </c>
      <c r="H367" s="108"/>
      <c r="I367" s="108">
        <f t="shared" si="75"/>
        <v>-17275998.307692312</v>
      </c>
      <c r="J367" s="108">
        <f t="shared" si="83"/>
        <v>-17261867.65160257</v>
      </c>
      <c r="K367" s="108">
        <f t="shared" si="87"/>
        <v>0</v>
      </c>
      <c r="L367" s="108">
        <f t="shared" si="85"/>
        <v>0</v>
      </c>
      <c r="M367" s="108">
        <f t="shared" si="76"/>
        <v>0</v>
      </c>
      <c r="N367" s="108"/>
      <c r="O367" s="108">
        <f>(N355+N367+SUM(N356:N366)*2)/24</f>
        <v>0</v>
      </c>
      <c r="P367" s="108">
        <f t="shared" si="79"/>
        <v>0</v>
      </c>
      <c r="Q367" s="110"/>
      <c r="R367" s="110"/>
      <c r="S367" s="110"/>
      <c r="T367" s="110"/>
      <c r="U367" s="108">
        <f t="shared" si="77"/>
        <v>7.7474359424741124E-2</v>
      </c>
      <c r="V367" s="108">
        <f t="shared" si="78"/>
        <v>-4945.6521570509449</v>
      </c>
      <c r="W367" s="112">
        <f>G367+J367+V367</f>
        <v>9185.0039326907918</v>
      </c>
      <c r="X367" s="299">
        <f t="shared" si="74"/>
        <v>7.7474355699450825E-2</v>
      </c>
      <c r="Y367" s="300">
        <f t="shared" si="82"/>
        <v>14130.656089741737</v>
      </c>
      <c r="Z367" s="301"/>
    </row>
    <row r="368" spans="1:26">
      <c r="A368" s="72"/>
      <c r="B368" s="290" t="s">
        <v>526</v>
      </c>
      <c r="C368" s="72"/>
      <c r="D368" s="110"/>
      <c r="E368" s="110"/>
      <c r="F368" s="108">
        <f t="shared" si="80"/>
        <v>17275998.307692308</v>
      </c>
      <c r="G368" s="108">
        <f t="shared" si="81"/>
        <v>17275998.307692312</v>
      </c>
      <c r="H368" s="108"/>
      <c r="I368" s="108">
        <f t="shared" si="75"/>
        <v>-17275998.307692312</v>
      </c>
      <c r="J368" s="108">
        <f t="shared" si="83"/>
        <v>-17270861.539038468</v>
      </c>
      <c r="K368" s="108">
        <f t="shared" si="87"/>
        <v>0</v>
      </c>
      <c r="L368" s="108">
        <f t="shared" si="85"/>
        <v>0</v>
      </c>
      <c r="M368" s="108">
        <f t="shared" si="76"/>
        <v>0</v>
      </c>
      <c r="N368" s="108"/>
      <c r="O368" s="108">
        <f t="shared" si="86"/>
        <v>0</v>
      </c>
      <c r="P368" s="108">
        <f t="shared" si="79"/>
        <v>0</v>
      </c>
      <c r="Q368" s="110"/>
      <c r="R368" s="110"/>
      <c r="S368" s="110"/>
      <c r="T368" s="110"/>
      <c r="U368" s="108">
        <f t="shared" si="77"/>
        <v>7.7474359424741124E-2</v>
      </c>
      <c r="V368" s="108">
        <f t="shared" si="78"/>
        <v>-1797.7915544867963</v>
      </c>
      <c r="W368" s="112">
        <f>G368+J368+V368</f>
        <v>3338.9770993567554</v>
      </c>
      <c r="X368" s="299">
        <f t="shared" si="74"/>
        <v>7.7474355699450825E-2</v>
      </c>
      <c r="Y368" s="300">
        <f t="shared" si="82"/>
        <v>5136.7686538435519</v>
      </c>
      <c r="Z368" s="301"/>
    </row>
    <row r="369" spans="1:26">
      <c r="A369" s="72"/>
      <c r="B369" s="290" t="s">
        <v>527</v>
      </c>
      <c r="C369" s="72"/>
      <c r="D369" s="110"/>
      <c r="E369" s="110"/>
      <c r="F369" s="108">
        <f t="shared" si="80"/>
        <v>17275998.307692308</v>
      </c>
      <c r="G369" s="108">
        <f t="shared" si="81"/>
        <v>17275998.307692312</v>
      </c>
      <c r="H369" s="108"/>
      <c r="I369" s="108">
        <f t="shared" si="75"/>
        <v>-17275998.307692312</v>
      </c>
      <c r="J369" s="108">
        <f t="shared" si="83"/>
        <v>-17275081.676474366</v>
      </c>
      <c r="K369" s="108">
        <f t="shared" si="87"/>
        <v>0</v>
      </c>
      <c r="L369" s="108">
        <f t="shared" si="85"/>
        <v>0</v>
      </c>
      <c r="M369" s="108">
        <f t="shared" si="76"/>
        <v>0</v>
      </c>
      <c r="N369" s="108"/>
      <c r="O369" s="108">
        <f t="shared" si="86"/>
        <v>0</v>
      </c>
      <c r="P369" s="108">
        <f t="shared" si="79"/>
        <v>0</v>
      </c>
      <c r="Q369" s="110"/>
      <c r="R369" s="110"/>
      <c r="S369" s="110"/>
      <c r="T369" s="110"/>
      <c r="U369" s="108">
        <f t="shared" si="77"/>
        <v>7.7474359424741124E-2</v>
      </c>
      <c r="V369" s="108">
        <f t="shared" si="78"/>
        <v>-320.74345192264894</v>
      </c>
      <c r="W369" s="112">
        <f t="shared" si="73"/>
        <v>595.8877660227181</v>
      </c>
      <c r="X369" s="299">
        <f t="shared" si="74"/>
        <v>7.7474355699450825E-2</v>
      </c>
      <c r="Y369" s="300">
        <f t="shared" si="82"/>
        <v>916.6312179453671</v>
      </c>
      <c r="Z369" s="301"/>
    </row>
    <row r="370" spans="1:26">
      <c r="A370" s="72"/>
      <c r="B370" s="290" t="s">
        <v>528</v>
      </c>
      <c r="C370" s="72"/>
      <c r="D370" s="110"/>
      <c r="E370" s="110"/>
      <c r="F370" s="108">
        <f t="shared" si="80"/>
        <v>17275998.307692308</v>
      </c>
      <c r="G370" s="108">
        <f t="shared" si="81"/>
        <v>17275998.307692312</v>
      </c>
      <c r="H370" s="108"/>
      <c r="I370" s="108">
        <f t="shared" si="75"/>
        <v>-17275998.307692312</v>
      </c>
      <c r="J370" s="108">
        <f t="shared" si="83"/>
        <v>-17275998.307692315</v>
      </c>
      <c r="K370" s="108">
        <f t="shared" si="87"/>
        <v>0</v>
      </c>
      <c r="L370" s="108">
        <f t="shared" si="85"/>
        <v>0</v>
      </c>
      <c r="M370" s="108">
        <f t="shared" si="76"/>
        <v>0</v>
      </c>
      <c r="N370" s="108"/>
      <c r="O370" s="108">
        <f t="shared" si="86"/>
        <v>0</v>
      </c>
      <c r="P370" s="108">
        <f t="shared" si="79"/>
        <v>0</v>
      </c>
      <c r="Q370" s="110"/>
      <c r="R370" s="110"/>
      <c r="S370" s="110"/>
      <c r="T370" s="110"/>
      <c r="U370" s="108">
        <f t="shared" si="77"/>
        <v>7.7474359424741124E-2</v>
      </c>
      <c r="V370" s="108">
        <f t="shared" si="78"/>
        <v>7.7474359424741124E-2</v>
      </c>
      <c r="W370" s="112">
        <f>G370+J370+V370</f>
        <v>7.7474355699450825E-2</v>
      </c>
      <c r="X370" s="299">
        <f t="shared" si="74"/>
        <v>7.7474355699450825E-2</v>
      </c>
      <c r="Y370" s="300">
        <f t="shared" si="82"/>
        <v>0</v>
      </c>
      <c r="Z370" s="301"/>
    </row>
    <row r="371" spans="1:26">
      <c r="A371" s="288"/>
      <c r="B371" s="302"/>
      <c r="C371" s="288"/>
      <c r="D371" s="128"/>
      <c r="E371" s="128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8"/>
      <c r="R371" s="128"/>
      <c r="S371" s="128"/>
      <c r="T371" s="128"/>
      <c r="U371" s="127"/>
      <c r="V371" s="127"/>
      <c r="W371" s="129"/>
      <c r="Z371" s="301"/>
    </row>
    <row r="372" spans="1:26">
      <c r="A372" s="72"/>
      <c r="B372" s="303"/>
      <c r="H372" s="304"/>
      <c r="I372" s="305"/>
      <c r="J372" s="298"/>
      <c r="L372" s="300"/>
      <c r="M372" s="300"/>
      <c r="U372" s="113"/>
      <c r="W372" s="300"/>
    </row>
    <row r="373" spans="1:26">
      <c r="A373" s="72"/>
      <c r="B373" s="303" t="s">
        <v>529</v>
      </c>
      <c r="H373" s="304">
        <f>SUM(H125:H136)</f>
        <v>687420</v>
      </c>
      <c r="I373" s="305"/>
      <c r="J373" s="298"/>
      <c r="L373" s="300"/>
      <c r="M373" s="300"/>
      <c r="U373" s="113"/>
      <c r="W373" s="300"/>
    </row>
    <row r="374" spans="1:26">
      <c r="A374" s="72"/>
      <c r="B374" s="303" t="s">
        <v>530</v>
      </c>
      <c r="H374" s="304">
        <f>SUM(H153:H164)</f>
        <v>687420</v>
      </c>
      <c r="I374" s="305"/>
      <c r="J374" s="298"/>
      <c r="L374" s="300"/>
      <c r="M374" s="300"/>
      <c r="U374" s="113"/>
      <c r="W374" s="300"/>
    </row>
    <row r="375" spans="1:26">
      <c r="A375" s="72"/>
      <c r="B375" s="303"/>
      <c r="H375" s="304"/>
      <c r="I375" s="305"/>
      <c r="J375" s="298"/>
      <c r="L375" s="300"/>
      <c r="M375" s="300"/>
      <c r="U375" s="113"/>
      <c r="W375" s="300"/>
    </row>
    <row r="376" spans="1:26">
      <c r="A376" s="72"/>
      <c r="B376" s="303"/>
      <c r="I376" s="305"/>
      <c r="J376" s="298"/>
      <c r="L376" s="300"/>
      <c r="M376" s="300"/>
      <c r="U376" s="113"/>
      <c r="W376" s="300"/>
    </row>
    <row r="377" spans="1:26">
      <c r="A377" s="72"/>
      <c r="B377" s="290"/>
      <c r="C377" s="72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10"/>
      <c r="R377" s="110"/>
      <c r="S377" s="110"/>
      <c r="T377" s="110"/>
      <c r="U377" s="108"/>
      <c r="V377" s="108"/>
      <c r="W377" s="112"/>
    </row>
    <row r="378" spans="1:26">
      <c r="A378" s="72"/>
      <c r="B378" s="303"/>
      <c r="F378" s="297"/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1:26">
      <c r="A379" s="72"/>
      <c r="B379" s="303"/>
      <c r="I379" s="305"/>
      <c r="J379" s="298"/>
      <c r="L379" s="300"/>
      <c r="M379" s="300"/>
      <c r="U379" s="113"/>
      <c r="W379" s="300"/>
    </row>
    <row r="380" spans="1:26">
      <c r="A380" s="72"/>
      <c r="B380" s="303"/>
      <c r="I380" s="305"/>
      <c r="J380" s="298"/>
      <c r="L380" s="300"/>
      <c r="M380" s="300"/>
      <c r="U380" s="113"/>
      <c r="W380" s="300"/>
    </row>
    <row r="381" spans="1:26">
      <c r="I381" s="305"/>
      <c r="J381" s="298"/>
      <c r="L381" s="300"/>
      <c r="M381" s="300"/>
      <c r="U381" s="113"/>
      <c r="W381" s="300"/>
    </row>
    <row r="382" spans="1:26">
      <c r="I382" s="305"/>
      <c r="J382" s="298"/>
      <c r="L382" s="300"/>
      <c r="M382" s="300"/>
      <c r="U382" s="113"/>
      <c r="W382" s="300"/>
    </row>
    <row r="383" spans="1:26">
      <c r="I383" s="305"/>
      <c r="J383" s="298"/>
      <c r="L383" s="300"/>
      <c r="M383" s="300"/>
      <c r="U383" s="113"/>
      <c r="W383" s="300"/>
    </row>
    <row r="384" spans="1:26">
      <c r="I384" s="305"/>
      <c r="J384" s="298"/>
      <c r="L384" s="300"/>
      <c r="M384" s="300"/>
      <c r="U384" s="113"/>
      <c r="W384" s="300"/>
    </row>
    <row r="385" spans="9:23">
      <c r="I385" s="305"/>
      <c r="J385" s="298"/>
      <c r="L385" s="300"/>
      <c r="M385" s="300"/>
      <c r="U385" s="113"/>
      <c r="W385" s="300"/>
    </row>
    <row r="386" spans="9:23">
      <c r="I386" s="305"/>
      <c r="J386" s="298"/>
      <c r="L386" s="300"/>
      <c r="M386" s="300"/>
      <c r="U386" s="113"/>
      <c r="W386" s="300"/>
    </row>
    <row r="387" spans="9:23">
      <c r="I387" s="305"/>
      <c r="J387" s="298"/>
      <c r="L387" s="300"/>
      <c r="M387" s="300"/>
      <c r="U387" s="113"/>
      <c r="W387" s="300"/>
    </row>
    <row r="388" spans="9:23">
      <c r="I388" s="305"/>
      <c r="J388" s="298"/>
      <c r="L388" s="300"/>
      <c r="M388" s="300"/>
      <c r="U388" s="113"/>
      <c r="W388" s="300"/>
    </row>
    <row r="389" spans="9:23">
      <c r="I389" s="305"/>
      <c r="J389" s="298"/>
      <c r="L389" s="300"/>
      <c r="M389" s="300"/>
      <c r="U389" s="113"/>
      <c r="W389" s="300"/>
    </row>
    <row r="390" spans="9:23">
      <c r="I390" s="305"/>
      <c r="J390" s="298"/>
      <c r="L390" s="300"/>
      <c r="M390" s="300"/>
      <c r="U390" s="113"/>
      <c r="W390" s="300"/>
    </row>
    <row r="391" spans="9:23">
      <c r="I391" s="305"/>
      <c r="J391" s="298"/>
      <c r="L391" s="300"/>
      <c r="M391" s="300"/>
      <c r="U391" s="113"/>
      <c r="W391" s="300"/>
    </row>
    <row r="392" spans="9:23">
      <c r="I392" s="305"/>
      <c r="J392" s="298"/>
      <c r="L392" s="300"/>
      <c r="M392" s="300"/>
      <c r="U392" s="113"/>
      <c r="W392" s="300"/>
    </row>
    <row r="393" spans="9:23">
      <c r="I393" s="305"/>
      <c r="J393" s="298"/>
      <c r="L393" s="300"/>
      <c r="M393" s="300"/>
      <c r="U393" s="113"/>
      <c r="W393" s="300"/>
    </row>
    <row r="394" spans="9:23">
      <c r="I394" s="305"/>
      <c r="J394" s="298"/>
      <c r="L394" s="300"/>
      <c r="M394" s="300"/>
      <c r="U394" s="113"/>
      <c r="W394" s="300"/>
    </row>
    <row r="395" spans="9:23">
      <c r="I395" s="305"/>
      <c r="J395" s="298"/>
      <c r="L395" s="300"/>
      <c r="M395" s="300"/>
      <c r="U395" s="113"/>
      <c r="W395" s="300"/>
    </row>
    <row r="396" spans="9:23">
      <c r="I396" s="305"/>
      <c r="J396" s="298"/>
      <c r="L396" s="300"/>
      <c r="M396" s="300"/>
      <c r="U396" s="113"/>
    </row>
    <row r="397" spans="9:23">
      <c r="I397" s="305"/>
      <c r="J397" s="298"/>
      <c r="L397" s="300"/>
      <c r="M397" s="300"/>
      <c r="U397" s="113"/>
    </row>
    <row r="398" spans="9:23">
      <c r="I398" s="305"/>
      <c r="J398" s="298"/>
      <c r="L398" s="300"/>
      <c r="M398" s="300"/>
      <c r="U398" s="113"/>
    </row>
    <row r="399" spans="9:23">
      <c r="I399" s="305"/>
      <c r="J399" s="298"/>
      <c r="L399" s="300"/>
      <c r="M399" s="300"/>
      <c r="U399" s="113"/>
    </row>
    <row r="400" spans="9:23">
      <c r="I400" s="305"/>
      <c r="J400" s="298"/>
      <c r="L400" s="300"/>
      <c r="M400" s="300"/>
      <c r="U400" s="113"/>
    </row>
    <row r="401" spans="9:21">
      <c r="I401" s="305"/>
      <c r="J401" s="305"/>
      <c r="L401" s="300"/>
      <c r="M401" s="300"/>
      <c r="U401" s="113"/>
    </row>
    <row r="402" spans="9:21">
      <c r="I402" s="305"/>
      <c r="J402" s="305"/>
      <c r="L402" s="300"/>
      <c r="M402" s="300"/>
      <c r="U402" s="113"/>
    </row>
    <row r="403" spans="9:21">
      <c r="I403" s="305"/>
      <c r="J403" s="305"/>
      <c r="U403" s="113"/>
    </row>
    <row r="404" spans="9:21">
      <c r="I404" s="305"/>
      <c r="J404" s="305"/>
      <c r="U404" s="113"/>
    </row>
    <row r="405" spans="9:21">
      <c r="I405" s="305"/>
      <c r="J405" s="305"/>
      <c r="U405" s="113"/>
    </row>
    <row r="406" spans="9:21">
      <c r="I406" s="305"/>
      <c r="J406" s="305"/>
      <c r="U406" s="113"/>
    </row>
    <row r="407" spans="9:21">
      <c r="I407" s="305"/>
      <c r="J407" s="305"/>
      <c r="U407" s="113"/>
    </row>
    <row r="408" spans="9:21">
      <c r="I408" s="305"/>
      <c r="J408" s="305"/>
      <c r="U408" s="113"/>
    </row>
    <row r="409" spans="9:21">
      <c r="I409" s="305"/>
      <c r="J409" s="305"/>
      <c r="U409" s="113"/>
    </row>
    <row r="410" spans="9:21">
      <c r="I410" s="305"/>
      <c r="J410" s="305"/>
      <c r="U410" s="113"/>
    </row>
    <row r="411" spans="9:21">
      <c r="I411" s="305"/>
      <c r="J411" s="305"/>
      <c r="U411" s="113"/>
    </row>
    <row r="412" spans="9:21">
      <c r="I412" s="305"/>
      <c r="J412" s="305"/>
      <c r="U412" s="113"/>
    </row>
    <row r="413" spans="9:21">
      <c r="I413" s="305"/>
      <c r="J413" s="305"/>
      <c r="U413" s="113"/>
    </row>
    <row r="414" spans="9:21">
      <c r="I414" s="305"/>
      <c r="J414" s="305"/>
      <c r="U414" s="113"/>
    </row>
    <row r="415" spans="9:21">
      <c r="I415" s="305"/>
      <c r="J415" s="305"/>
      <c r="U415" s="113"/>
    </row>
    <row r="416" spans="9:21">
      <c r="I416" s="305"/>
      <c r="J416" s="305"/>
      <c r="U416" s="113"/>
    </row>
    <row r="417" spans="9:21">
      <c r="I417" s="305"/>
      <c r="J417" s="305"/>
      <c r="U417" s="113"/>
    </row>
    <row r="418" spans="9:21">
      <c r="I418" s="305"/>
      <c r="J418" s="305"/>
      <c r="U418" s="113"/>
    </row>
    <row r="419" spans="9:21">
      <c r="I419" s="305"/>
      <c r="J419" s="305"/>
      <c r="U419" s="113"/>
    </row>
    <row r="420" spans="9:21">
      <c r="I420" s="305"/>
      <c r="J420" s="305"/>
      <c r="U420" s="113"/>
    </row>
    <row r="421" spans="9:21">
      <c r="I421" s="305"/>
      <c r="J421" s="305"/>
      <c r="U421" s="113"/>
    </row>
    <row r="422" spans="9:21">
      <c r="I422" s="305"/>
      <c r="J422" s="305"/>
      <c r="U422" s="113"/>
    </row>
    <row r="423" spans="9:21">
      <c r="I423" s="305"/>
      <c r="J423" s="305"/>
      <c r="U423" s="113"/>
    </row>
    <row r="424" spans="9:21">
      <c r="I424" s="305"/>
      <c r="J424" s="305"/>
      <c r="U424" s="113"/>
    </row>
    <row r="425" spans="9:21">
      <c r="I425" s="305"/>
      <c r="J425" s="305"/>
      <c r="U425" s="113"/>
    </row>
    <row r="426" spans="9:21">
      <c r="I426" s="305"/>
      <c r="J426" s="305"/>
      <c r="U426" s="113"/>
    </row>
    <row r="427" spans="9:21">
      <c r="I427" s="305"/>
      <c r="J427" s="305"/>
      <c r="U427" s="113"/>
    </row>
    <row r="428" spans="9:21">
      <c r="I428" s="305"/>
      <c r="J428" s="305"/>
      <c r="U428" s="113"/>
    </row>
    <row r="429" spans="9:21">
      <c r="I429" s="305"/>
      <c r="J429" s="305"/>
      <c r="U429" s="113"/>
    </row>
    <row r="430" spans="9:21">
      <c r="I430" s="305"/>
      <c r="J430" s="305"/>
      <c r="U430" s="113"/>
    </row>
    <row r="431" spans="9:21">
      <c r="I431" s="305"/>
      <c r="J431" s="305"/>
      <c r="U431" s="113"/>
    </row>
    <row r="432" spans="9:21">
      <c r="I432" s="305"/>
      <c r="J432" s="305"/>
      <c r="U432" s="113"/>
    </row>
    <row r="433" spans="9:21">
      <c r="I433" s="305"/>
      <c r="J433" s="305"/>
      <c r="U433" s="113"/>
    </row>
    <row r="434" spans="9:21">
      <c r="I434" s="305"/>
      <c r="J434" s="305"/>
      <c r="U434" s="113"/>
    </row>
    <row r="435" spans="9:21">
      <c r="I435" s="305"/>
      <c r="J435" s="305"/>
      <c r="U435" s="113"/>
    </row>
    <row r="436" spans="9:21">
      <c r="I436" s="305"/>
      <c r="J436" s="305"/>
      <c r="U436" s="113"/>
    </row>
    <row r="437" spans="9:21">
      <c r="I437" s="305"/>
      <c r="J437" s="305"/>
      <c r="U437" s="113"/>
    </row>
    <row r="438" spans="9:21">
      <c r="I438" s="305"/>
      <c r="J438" s="305"/>
      <c r="U438" s="113"/>
    </row>
    <row r="439" spans="9:21">
      <c r="I439" s="305"/>
      <c r="J439" s="305"/>
      <c r="U439" s="113"/>
    </row>
    <row r="440" spans="9:21">
      <c r="I440" s="305"/>
      <c r="J440" s="305"/>
      <c r="U440" s="113"/>
    </row>
    <row r="441" spans="9:21">
      <c r="U441" s="113"/>
    </row>
    <row r="442" spans="9:21">
      <c r="U442" s="113"/>
    </row>
    <row r="443" spans="9:21">
      <c r="U443" s="113"/>
    </row>
    <row r="444" spans="9:21">
      <c r="U444" s="113"/>
    </row>
    <row r="445" spans="9:21">
      <c r="U445" s="113"/>
    </row>
    <row r="446" spans="9:21">
      <c r="U446" s="113"/>
    </row>
    <row r="447" spans="9:21">
      <c r="U447" s="1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48"/>
  <sheetViews>
    <sheetView workbookViewId="0">
      <pane xSplit="2" ySplit="5" topLeftCell="C178" activePane="bottomRight" state="frozen"/>
      <selection pane="topRight" activeCell="C1" sqref="C1"/>
      <selection pane="bottomLeft" activeCell="A6" sqref="A6"/>
      <selection pane="bottomRight" activeCell="C196" sqref="C196"/>
    </sheetView>
  </sheetViews>
  <sheetFormatPr defaultColWidth="8.81640625" defaultRowHeight="14.5"/>
  <cols>
    <col min="1" max="1" width="6.1796875" style="313" customWidth="1"/>
    <col min="2" max="2" width="40.1796875" style="307" customWidth="1"/>
    <col min="3" max="14" width="13" style="307" bestFit="1" customWidth="1"/>
    <col min="15" max="16" width="15.453125" style="307" customWidth="1"/>
    <col min="17" max="17" width="14.7265625" customWidth="1"/>
    <col min="18" max="18" width="11.453125" bestFit="1" customWidth="1"/>
    <col min="19" max="19" width="11.453125" style="308" bestFit="1" customWidth="1"/>
  </cols>
  <sheetData>
    <row r="1" spans="1:19" ht="26">
      <c r="A1" s="306" t="s">
        <v>0</v>
      </c>
      <c r="I1" s="555" t="s">
        <v>713</v>
      </c>
    </row>
    <row r="2" spans="1:19" ht="20">
      <c r="A2" s="309" t="s">
        <v>533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9" ht="15.5">
      <c r="A3" s="310" t="s">
        <v>534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2"/>
      <c r="P3" s="312"/>
      <c r="Q3" s="312"/>
    </row>
    <row r="4" spans="1:19" ht="15" thickBot="1"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2"/>
      <c r="P4" s="312"/>
      <c r="Q4" s="312"/>
    </row>
    <row r="5" spans="1:19" s="320" customFormat="1" ht="45" customHeight="1" thickBot="1">
      <c r="A5" s="315"/>
      <c r="B5" s="307"/>
      <c r="C5" s="316">
        <v>43952</v>
      </c>
      <c r="D5" s="317">
        <v>43983</v>
      </c>
      <c r="E5" s="317">
        <v>44013</v>
      </c>
      <c r="F5" s="317">
        <v>44044</v>
      </c>
      <c r="G5" s="317">
        <v>44075</v>
      </c>
      <c r="H5" s="317">
        <v>44105</v>
      </c>
      <c r="I5" s="317">
        <v>44136</v>
      </c>
      <c r="J5" s="317">
        <v>44166</v>
      </c>
      <c r="K5" s="317">
        <v>44197</v>
      </c>
      <c r="L5" s="317">
        <v>44228</v>
      </c>
      <c r="M5" s="317">
        <v>44256</v>
      </c>
      <c r="N5" s="317">
        <v>44287</v>
      </c>
      <c r="O5" s="318" t="s">
        <v>535</v>
      </c>
      <c r="P5" s="319" t="s">
        <v>536</v>
      </c>
      <c r="Q5" s="319" t="s">
        <v>537</v>
      </c>
      <c r="S5" s="321"/>
    </row>
    <row r="6" spans="1:19" s="326" customFormat="1" ht="18.5">
      <c r="A6" s="322" t="s">
        <v>538</v>
      </c>
      <c r="B6" s="323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5"/>
      <c r="P6" s="325"/>
      <c r="Q6" s="325"/>
      <c r="S6" s="327"/>
    </row>
    <row r="7" spans="1:19" s="326" customFormat="1" ht="18.5">
      <c r="A7" s="322"/>
      <c r="B7" s="328" t="s">
        <v>539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5"/>
      <c r="P7" s="325"/>
      <c r="Q7" s="325"/>
      <c r="S7" s="327"/>
    </row>
    <row r="8" spans="1:19" s="333" customFormat="1">
      <c r="A8" s="329">
        <v>45241</v>
      </c>
      <c r="B8" s="330" t="s">
        <v>540</v>
      </c>
      <c r="C8" s="331">
        <v>0</v>
      </c>
      <c r="D8" s="331">
        <v>0</v>
      </c>
      <c r="E8" s="331">
        <v>0</v>
      </c>
      <c r="F8" s="331">
        <v>0</v>
      </c>
      <c r="G8" s="331">
        <v>0</v>
      </c>
      <c r="H8" s="331">
        <v>0</v>
      </c>
      <c r="I8" s="331">
        <v>0</v>
      </c>
      <c r="J8" s="331">
        <v>0</v>
      </c>
      <c r="K8" s="331">
        <v>0</v>
      </c>
      <c r="L8" s="331">
        <v>0</v>
      </c>
      <c r="M8" s="331">
        <v>0</v>
      </c>
      <c r="N8" s="331">
        <v>0</v>
      </c>
      <c r="O8" s="332">
        <v>0</v>
      </c>
      <c r="P8" s="332">
        <v>0</v>
      </c>
      <c r="Q8" s="332">
        <v>0</v>
      </c>
      <c r="S8" s="334"/>
    </row>
    <row r="9" spans="1:19" s="339" customFormat="1" ht="13">
      <c r="A9" s="335"/>
      <c r="B9" s="336" t="s">
        <v>541</v>
      </c>
      <c r="C9" s="337">
        <v>0</v>
      </c>
      <c r="D9" s="337">
        <v>0</v>
      </c>
      <c r="E9" s="337">
        <v>0</v>
      </c>
      <c r="F9" s="337">
        <v>0</v>
      </c>
      <c r="G9" s="337">
        <v>0</v>
      </c>
      <c r="H9" s="337">
        <v>0</v>
      </c>
      <c r="I9" s="337">
        <v>0</v>
      </c>
      <c r="J9" s="337">
        <v>0</v>
      </c>
      <c r="K9" s="337">
        <v>0</v>
      </c>
      <c r="L9" s="337">
        <v>0</v>
      </c>
      <c r="M9" s="337">
        <v>0</v>
      </c>
      <c r="N9" s="337">
        <v>0</v>
      </c>
      <c r="O9" s="338">
        <v>0</v>
      </c>
      <c r="P9" s="338">
        <v>0</v>
      </c>
      <c r="Q9" s="338">
        <v>0</v>
      </c>
      <c r="S9" s="340"/>
    </row>
    <row r="10" spans="1:19" s="333" customFormat="1">
      <c r="A10" s="329"/>
      <c r="B10" s="341" t="s">
        <v>542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3"/>
      <c r="P10" s="343"/>
      <c r="Q10" s="343"/>
      <c r="S10" s="334"/>
    </row>
    <row r="11" spans="1:19" s="333" customFormat="1" ht="13">
      <c r="A11" s="344">
        <v>12195</v>
      </c>
      <c r="B11" s="345" t="s">
        <v>543</v>
      </c>
      <c r="C11" s="346">
        <v>5</v>
      </c>
      <c r="D11" s="346">
        <v>5</v>
      </c>
      <c r="E11" s="346">
        <v>5</v>
      </c>
      <c r="F11" s="346">
        <v>5</v>
      </c>
      <c r="G11" s="346">
        <v>5</v>
      </c>
      <c r="H11" s="346">
        <v>5</v>
      </c>
      <c r="I11" s="346">
        <v>5</v>
      </c>
      <c r="J11" s="346">
        <v>5</v>
      </c>
      <c r="K11" s="346">
        <v>5</v>
      </c>
      <c r="L11" s="346">
        <v>5</v>
      </c>
      <c r="M11" s="346">
        <v>5</v>
      </c>
      <c r="N11" s="346">
        <v>5</v>
      </c>
      <c r="O11" s="343">
        <v>5</v>
      </c>
      <c r="P11" s="343">
        <v>5</v>
      </c>
      <c r="Q11" s="343">
        <v>0</v>
      </c>
      <c r="S11" s="334"/>
    </row>
    <row r="12" spans="1:19" s="333" customFormat="1" ht="13">
      <c r="A12" s="344">
        <v>12195</v>
      </c>
      <c r="B12" s="345" t="s">
        <v>543</v>
      </c>
      <c r="C12" s="346">
        <v>100</v>
      </c>
      <c r="D12" s="346">
        <v>100</v>
      </c>
      <c r="E12" s="346">
        <v>100</v>
      </c>
      <c r="F12" s="346">
        <v>100</v>
      </c>
      <c r="G12" s="346">
        <v>100</v>
      </c>
      <c r="H12" s="346">
        <v>100</v>
      </c>
      <c r="I12" s="346">
        <v>100</v>
      </c>
      <c r="J12" s="346">
        <v>100</v>
      </c>
      <c r="K12" s="346">
        <v>100</v>
      </c>
      <c r="L12" s="346">
        <v>100</v>
      </c>
      <c r="M12" s="346">
        <v>100</v>
      </c>
      <c r="N12" s="346">
        <v>100</v>
      </c>
      <c r="O12" s="343">
        <v>100</v>
      </c>
      <c r="P12" s="343">
        <v>100</v>
      </c>
      <c r="Q12" s="343">
        <v>0</v>
      </c>
      <c r="S12" s="334"/>
    </row>
    <row r="13" spans="1:19" s="333" customFormat="1" ht="13">
      <c r="A13" s="344">
        <v>12195</v>
      </c>
      <c r="B13" s="345" t="s">
        <v>543</v>
      </c>
      <c r="C13" s="346">
        <v>150</v>
      </c>
      <c r="D13" s="346">
        <v>150</v>
      </c>
      <c r="E13" s="346">
        <v>150</v>
      </c>
      <c r="F13" s="346">
        <v>150</v>
      </c>
      <c r="G13" s="346">
        <v>150</v>
      </c>
      <c r="H13" s="346">
        <v>150</v>
      </c>
      <c r="I13" s="346">
        <v>150</v>
      </c>
      <c r="J13" s="346">
        <v>150</v>
      </c>
      <c r="K13" s="346">
        <v>150</v>
      </c>
      <c r="L13" s="346">
        <v>150</v>
      </c>
      <c r="M13" s="346">
        <v>150</v>
      </c>
      <c r="N13" s="346">
        <v>150</v>
      </c>
      <c r="O13" s="343">
        <v>150</v>
      </c>
      <c r="P13" s="343">
        <v>150</v>
      </c>
      <c r="Q13" s="343">
        <v>0</v>
      </c>
      <c r="S13" s="334"/>
    </row>
    <row r="14" spans="1:19" s="333" customFormat="1" ht="13">
      <c r="A14" s="344">
        <v>12195</v>
      </c>
      <c r="B14" s="345" t="s">
        <v>544</v>
      </c>
      <c r="C14" s="346">
        <v>400</v>
      </c>
      <c r="D14" s="346">
        <v>400</v>
      </c>
      <c r="E14" s="346">
        <v>400</v>
      </c>
      <c r="F14" s="346">
        <v>400</v>
      </c>
      <c r="G14" s="346">
        <v>400</v>
      </c>
      <c r="H14" s="346">
        <v>400</v>
      </c>
      <c r="I14" s="346">
        <v>400</v>
      </c>
      <c r="J14" s="346">
        <v>400</v>
      </c>
      <c r="K14" s="346">
        <v>400</v>
      </c>
      <c r="L14" s="346">
        <v>400</v>
      </c>
      <c r="M14" s="346">
        <v>400</v>
      </c>
      <c r="N14" s="346">
        <v>400</v>
      </c>
      <c r="O14" s="343">
        <v>400</v>
      </c>
      <c r="P14" s="343">
        <v>400</v>
      </c>
      <c r="Q14" s="343">
        <v>0</v>
      </c>
      <c r="S14" s="334"/>
    </row>
    <row r="15" spans="1:19" s="333" customFormat="1" ht="13">
      <c r="A15" s="344">
        <v>12195</v>
      </c>
      <c r="B15" s="345" t="s">
        <v>545</v>
      </c>
      <c r="C15" s="346">
        <v>160</v>
      </c>
      <c r="D15" s="346">
        <v>160</v>
      </c>
      <c r="E15" s="346">
        <v>160</v>
      </c>
      <c r="F15" s="346">
        <v>160</v>
      </c>
      <c r="G15" s="346">
        <v>160</v>
      </c>
      <c r="H15" s="346">
        <v>160</v>
      </c>
      <c r="I15" s="346">
        <v>160</v>
      </c>
      <c r="J15" s="346">
        <v>160</v>
      </c>
      <c r="K15" s="346">
        <v>160</v>
      </c>
      <c r="L15" s="346">
        <v>160</v>
      </c>
      <c r="M15" s="346">
        <v>160</v>
      </c>
      <c r="N15" s="346">
        <v>160</v>
      </c>
      <c r="O15" s="343">
        <v>160</v>
      </c>
      <c r="P15" s="343">
        <v>160</v>
      </c>
      <c r="Q15" s="343">
        <v>0</v>
      </c>
      <c r="S15" s="334"/>
    </row>
    <row r="16" spans="1:19" s="333" customFormat="1" ht="13">
      <c r="A16" s="344">
        <v>12195</v>
      </c>
      <c r="B16" s="345" t="s">
        <v>545</v>
      </c>
      <c r="C16" s="346">
        <v>200</v>
      </c>
      <c r="D16" s="346">
        <v>200</v>
      </c>
      <c r="E16" s="346">
        <v>200</v>
      </c>
      <c r="F16" s="346">
        <v>200</v>
      </c>
      <c r="G16" s="346">
        <v>200</v>
      </c>
      <c r="H16" s="346">
        <v>200</v>
      </c>
      <c r="I16" s="346">
        <v>200</v>
      </c>
      <c r="J16" s="346">
        <v>200</v>
      </c>
      <c r="K16" s="346">
        <v>200</v>
      </c>
      <c r="L16" s="346">
        <v>200</v>
      </c>
      <c r="M16" s="346">
        <v>200</v>
      </c>
      <c r="N16" s="346">
        <v>200</v>
      </c>
      <c r="O16" s="343">
        <v>200</v>
      </c>
      <c r="P16" s="343">
        <v>200</v>
      </c>
      <c r="Q16" s="343">
        <v>0</v>
      </c>
      <c r="S16" s="334"/>
    </row>
    <row r="17" spans="1:19" s="333" customFormat="1" ht="13">
      <c r="A17" s="344">
        <v>12195</v>
      </c>
      <c r="B17" s="345" t="s">
        <v>546</v>
      </c>
      <c r="C17" s="346">
        <v>120</v>
      </c>
      <c r="D17" s="346">
        <v>120</v>
      </c>
      <c r="E17" s="346">
        <v>120</v>
      </c>
      <c r="F17" s="346">
        <v>120</v>
      </c>
      <c r="G17" s="346">
        <v>120</v>
      </c>
      <c r="H17" s="346">
        <v>120</v>
      </c>
      <c r="I17" s="346">
        <v>120</v>
      </c>
      <c r="J17" s="346">
        <v>120</v>
      </c>
      <c r="K17" s="346">
        <v>120</v>
      </c>
      <c r="L17" s="346">
        <v>120</v>
      </c>
      <c r="M17" s="346">
        <v>120</v>
      </c>
      <c r="N17" s="346">
        <v>120</v>
      </c>
      <c r="O17" s="343">
        <v>120</v>
      </c>
      <c r="P17" s="343">
        <v>120</v>
      </c>
      <c r="Q17" s="343">
        <v>0</v>
      </c>
      <c r="S17" s="334"/>
    </row>
    <row r="18" spans="1:19" s="333" customFormat="1" ht="13">
      <c r="A18" s="344">
        <v>12195</v>
      </c>
      <c r="B18" s="345" t="s">
        <v>546</v>
      </c>
      <c r="C18" s="346">
        <v>5</v>
      </c>
      <c r="D18" s="346">
        <v>5</v>
      </c>
      <c r="E18" s="346">
        <v>5</v>
      </c>
      <c r="F18" s="346">
        <v>5</v>
      </c>
      <c r="G18" s="346">
        <v>5</v>
      </c>
      <c r="H18" s="346">
        <v>5</v>
      </c>
      <c r="I18" s="346">
        <v>5</v>
      </c>
      <c r="J18" s="346">
        <v>5</v>
      </c>
      <c r="K18" s="346">
        <v>5</v>
      </c>
      <c r="L18" s="346">
        <v>5</v>
      </c>
      <c r="M18" s="346">
        <v>5</v>
      </c>
      <c r="N18" s="346">
        <v>5</v>
      </c>
      <c r="O18" s="343">
        <v>5</v>
      </c>
      <c r="P18" s="343">
        <v>5</v>
      </c>
      <c r="Q18" s="343">
        <v>0</v>
      </c>
      <c r="S18" s="334"/>
    </row>
    <row r="19" spans="1:19" s="333" customFormat="1" ht="13">
      <c r="A19" s="344">
        <v>12195</v>
      </c>
      <c r="B19" s="345" t="s">
        <v>546</v>
      </c>
      <c r="C19" s="346">
        <v>100</v>
      </c>
      <c r="D19" s="346">
        <v>100</v>
      </c>
      <c r="E19" s="346">
        <v>100</v>
      </c>
      <c r="F19" s="346">
        <v>100</v>
      </c>
      <c r="G19" s="346">
        <v>100</v>
      </c>
      <c r="H19" s="346">
        <v>100</v>
      </c>
      <c r="I19" s="346">
        <v>100</v>
      </c>
      <c r="J19" s="346">
        <v>100</v>
      </c>
      <c r="K19" s="346">
        <v>100</v>
      </c>
      <c r="L19" s="346">
        <v>100</v>
      </c>
      <c r="M19" s="346">
        <v>100</v>
      </c>
      <c r="N19" s="346">
        <v>100</v>
      </c>
      <c r="O19" s="343">
        <v>100</v>
      </c>
      <c r="P19" s="343">
        <v>100</v>
      </c>
      <c r="Q19" s="343">
        <v>0</v>
      </c>
      <c r="S19" s="334"/>
    </row>
    <row r="20" spans="1:19" s="333" customFormat="1" ht="13">
      <c r="A20" s="344">
        <v>12195</v>
      </c>
      <c r="B20" s="345" t="s">
        <v>546</v>
      </c>
      <c r="C20" s="346">
        <v>169</v>
      </c>
      <c r="D20" s="346">
        <v>169</v>
      </c>
      <c r="E20" s="346">
        <v>169</v>
      </c>
      <c r="F20" s="346">
        <v>169</v>
      </c>
      <c r="G20" s="346">
        <v>169</v>
      </c>
      <c r="H20" s="346">
        <v>169</v>
      </c>
      <c r="I20" s="346">
        <v>169</v>
      </c>
      <c r="J20" s="346">
        <v>169</v>
      </c>
      <c r="K20" s="346">
        <v>169</v>
      </c>
      <c r="L20" s="346">
        <v>169</v>
      </c>
      <c r="M20" s="346">
        <v>169</v>
      </c>
      <c r="N20" s="346">
        <v>169</v>
      </c>
      <c r="O20" s="343">
        <v>169</v>
      </c>
      <c r="P20" s="343">
        <v>169</v>
      </c>
      <c r="Q20" s="343">
        <v>0</v>
      </c>
      <c r="S20" s="334"/>
    </row>
    <row r="21" spans="1:19" s="333" customFormat="1" ht="13">
      <c r="A21" s="344">
        <v>12195</v>
      </c>
      <c r="B21" s="345" t="s">
        <v>547</v>
      </c>
      <c r="C21" s="346">
        <v>23</v>
      </c>
      <c r="D21" s="346">
        <v>23</v>
      </c>
      <c r="E21" s="346">
        <v>23</v>
      </c>
      <c r="F21" s="346">
        <v>23</v>
      </c>
      <c r="G21" s="346">
        <v>23</v>
      </c>
      <c r="H21" s="346">
        <v>23</v>
      </c>
      <c r="I21" s="346">
        <v>23</v>
      </c>
      <c r="J21" s="346">
        <v>23</v>
      </c>
      <c r="K21" s="346">
        <v>23</v>
      </c>
      <c r="L21" s="346">
        <v>23</v>
      </c>
      <c r="M21" s="346">
        <v>23</v>
      </c>
      <c r="N21" s="346">
        <v>23</v>
      </c>
      <c r="O21" s="343">
        <v>23</v>
      </c>
      <c r="P21" s="343">
        <v>23</v>
      </c>
      <c r="Q21" s="343">
        <v>0</v>
      </c>
      <c r="S21" s="334"/>
    </row>
    <row r="22" spans="1:19" s="333" customFormat="1" ht="13">
      <c r="A22" s="344">
        <v>12195</v>
      </c>
      <c r="B22" s="345" t="s">
        <v>548</v>
      </c>
      <c r="C22" s="346">
        <v>3</v>
      </c>
      <c r="D22" s="346">
        <v>3</v>
      </c>
      <c r="E22" s="346">
        <v>3</v>
      </c>
      <c r="F22" s="346">
        <v>3</v>
      </c>
      <c r="G22" s="346">
        <v>3</v>
      </c>
      <c r="H22" s="346">
        <v>3</v>
      </c>
      <c r="I22" s="346">
        <v>3</v>
      </c>
      <c r="J22" s="346">
        <v>3</v>
      </c>
      <c r="K22" s="346">
        <v>3</v>
      </c>
      <c r="L22" s="346">
        <v>3</v>
      </c>
      <c r="M22" s="346">
        <v>3</v>
      </c>
      <c r="N22" s="346">
        <v>3</v>
      </c>
      <c r="O22" s="343">
        <v>3</v>
      </c>
      <c r="P22" s="343">
        <v>3</v>
      </c>
      <c r="Q22" s="343">
        <v>0</v>
      </c>
      <c r="S22" s="334"/>
    </row>
    <row r="23" spans="1:19" s="333" customFormat="1" ht="13">
      <c r="A23" s="347" t="s">
        <v>549</v>
      </c>
      <c r="B23" s="345" t="s">
        <v>550</v>
      </c>
      <c r="C23" s="346">
        <v>50</v>
      </c>
      <c r="D23" s="346">
        <v>50</v>
      </c>
      <c r="E23" s="346">
        <v>50</v>
      </c>
      <c r="F23" s="346">
        <v>50</v>
      </c>
      <c r="G23" s="346">
        <v>50</v>
      </c>
      <c r="H23" s="346">
        <v>50</v>
      </c>
      <c r="I23" s="346">
        <v>50</v>
      </c>
      <c r="J23" s="346">
        <v>50</v>
      </c>
      <c r="K23" s="346">
        <v>50</v>
      </c>
      <c r="L23" s="346">
        <v>50</v>
      </c>
      <c r="M23" s="346">
        <v>50</v>
      </c>
      <c r="N23" s="346">
        <v>50</v>
      </c>
      <c r="O23" s="343">
        <v>50</v>
      </c>
      <c r="P23" s="343">
        <v>50</v>
      </c>
      <c r="Q23" s="343">
        <v>0</v>
      </c>
      <c r="S23" s="334"/>
    </row>
    <row r="24" spans="1:19" s="333" customFormat="1" ht="13">
      <c r="A24" s="347" t="s">
        <v>549</v>
      </c>
      <c r="B24" s="348" t="s">
        <v>551</v>
      </c>
      <c r="C24" s="346">
        <v>50</v>
      </c>
      <c r="D24" s="346">
        <v>50</v>
      </c>
      <c r="E24" s="346">
        <v>50</v>
      </c>
      <c r="F24" s="346">
        <v>50</v>
      </c>
      <c r="G24" s="346">
        <v>50</v>
      </c>
      <c r="H24" s="346">
        <v>50</v>
      </c>
      <c r="I24" s="346">
        <v>50</v>
      </c>
      <c r="J24" s="346">
        <v>50</v>
      </c>
      <c r="K24" s="346">
        <v>50</v>
      </c>
      <c r="L24" s="346">
        <v>50</v>
      </c>
      <c r="M24" s="346">
        <v>50</v>
      </c>
      <c r="N24" s="346">
        <v>50</v>
      </c>
      <c r="O24" s="343">
        <v>50</v>
      </c>
      <c r="P24" s="343">
        <v>50</v>
      </c>
      <c r="Q24" s="343">
        <v>0</v>
      </c>
      <c r="S24" s="334"/>
    </row>
    <row r="25" spans="1:19" s="333" customFormat="1" ht="13">
      <c r="A25" s="344">
        <v>12195</v>
      </c>
      <c r="B25" s="348" t="s">
        <v>552</v>
      </c>
      <c r="C25" s="346">
        <v>266</v>
      </c>
      <c r="D25" s="346">
        <v>266</v>
      </c>
      <c r="E25" s="346">
        <v>266</v>
      </c>
      <c r="F25" s="346">
        <v>266</v>
      </c>
      <c r="G25" s="346">
        <v>266</v>
      </c>
      <c r="H25" s="346">
        <v>266</v>
      </c>
      <c r="I25" s="346">
        <v>266</v>
      </c>
      <c r="J25" s="346">
        <v>266</v>
      </c>
      <c r="K25" s="346">
        <v>266</v>
      </c>
      <c r="L25" s="346">
        <v>266</v>
      </c>
      <c r="M25" s="346">
        <v>266</v>
      </c>
      <c r="N25" s="346">
        <v>266</v>
      </c>
      <c r="O25" s="343">
        <v>266</v>
      </c>
      <c r="P25" s="343">
        <v>266</v>
      </c>
      <c r="Q25" s="343">
        <v>0</v>
      </c>
      <c r="S25" s="334"/>
    </row>
    <row r="26" spans="1:19" s="333" customFormat="1" ht="13">
      <c r="A26" s="347" t="s">
        <v>549</v>
      </c>
      <c r="B26" s="345" t="s">
        <v>553</v>
      </c>
      <c r="C26" s="346">
        <v>50</v>
      </c>
      <c r="D26" s="346">
        <v>50</v>
      </c>
      <c r="E26" s="346">
        <v>50</v>
      </c>
      <c r="F26" s="346">
        <v>50</v>
      </c>
      <c r="G26" s="346">
        <v>50</v>
      </c>
      <c r="H26" s="346">
        <v>50</v>
      </c>
      <c r="I26" s="346">
        <v>50</v>
      </c>
      <c r="J26" s="346">
        <v>50</v>
      </c>
      <c r="K26" s="346">
        <v>50</v>
      </c>
      <c r="L26" s="346">
        <v>50</v>
      </c>
      <c r="M26" s="346">
        <v>50</v>
      </c>
      <c r="N26" s="346">
        <v>50</v>
      </c>
      <c r="O26" s="343">
        <v>50</v>
      </c>
      <c r="P26" s="343">
        <v>50</v>
      </c>
      <c r="Q26" s="343">
        <v>0</v>
      </c>
      <c r="S26" s="334"/>
    </row>
    <row r="27" spans="1:19" s="333" customFormat="1" ht="13">
      <c r="A27" s="344">
        <v>12195</v>
      </c>
      <c r="B27" s="345" t="s">
        <v>554</v>
      </c>
      <c r="C27" s="346">
        <v>0</v>
      </c>
      <c r="D27" s="346">
        <v>0</v>
      </c>
      <c r="E27" s="346">
        <v>0</v>
      </c>
      <c r="F27" s="346">
        <v>0</v>
      </c>
      <c r="G27" s="346">
        <v>0</v>
      </c>
      <c r="H27" s="346">
        <v>0</v>
      </c>
      <c r="I27" s="346">
        <v>0</v>
      </c>
      <c r="J27" s="346">
        <v>0</v>
      </c>
      <c r="K27" s="346">
        <v>0</v>
      </c>
      <c r="L27" s="346">
        <v>0</v>
      </c>
      <c r="M27" s="346">
        <v>0</v>
      </c>
      <c r="N27" s="346">
        <v>0</v>
      </c>
      <c r="O27" s="343">
        <v>0</v>
      </c>
      <c r="P27" s="343">
        <v>0</v>
      </c>
      <c r="Q27" s="343">
        <v>0</v>
      </c>
      <c r="S27" s="334"/>
    </row>
    <row r="28" spans="1:19" s="333" customFormat="1" ht="13">
      <c r="A28" s="347" t="s">
        <v>549</v>
      </c>
      <c r="B28" s="345" t="s">
        <v>555</v>
      </c>
      <c r="C28" s="346">
        <v>30</v>
      </c>
      <c r="D28" s="346">
        <v>30</v>
      </c>
      <c r="E28" s="346">
        <v>30</v>
      </c>
      <c r="F28" s="346">
        <v>30</v>
      </c>
      <c r="G28" s="346">
        <v>30</v>
      </c>
      <c r="H28" s="346">
        <v>30</v>
      </c>
      <c r="I28" s="346">
        <v>30</v>
      </c>
      <c r="J28" s="346">
        <v>30</v>
      </c>
      <c r="K28" s="346">
        <v>30</v>
      </c>
      <c r="L28" s="346">
        <v>30</v>
      </c>
      <c r="M28" s="346">
        <v>30</v>
      </c>
      <c r="N28" s="346">
        <v>30</v>
      </c>
      <c r="O28" s="343">
        <v>30</v>
      </c>
      <c r="P28" s="343">
        <v>30</v>
      </c>
      <c r="Q28" s="343">
        <v>0</v>
      </c>
      <c r="S28" s="334"/>
    </row>
    <row r="29" spans="1:19" s="333" customFormat="1" ht="13">
      <c r="A29" s="347" t="s">
        <v>549</v>
      </c>
      <c r="B29" s="345" t="s">
        <v>556</v>
      </c>
      <c r="C29" s="346">
        <v>50</v>
      </c>
      <c r="D29" s="346">
        <v>50</v>
      </c>
      <c r="E29" s="346">
        <v>50</v>
      </c>
      <c r="F29" s="346">
        <v>50</v>
      </c>
      <c r="G29" s="346">
        <v>50</v>
      </c>
      <c r="H29" s="346">
        <v>50</v>
      </c>
      <c r="I29" s="346">
        <v>50</v>
      </c>
      <c r="J29" s="346">
        <v>50</v>
      </c>
      <c r="K29" s="346">
        <v>50</v>
      </c>
      <c r="L29" s="346">
        <v>50</v>
      </c>
      <c r="M29" s="346">
        <v>50</v>
      </c>
      <c r="N29" s="346">
        <v>50</v>
      </c>
      <c r="O29" s="343"/>
      <c r="P29" s="343"/>
      <c r="Q29" s="343"/>
      <c r="S29" s="334"/>
    </row>
    <row r="30" spans="1:19" s="333" customFormat="1" ht="13">
      <c r="A30" s="344">
        <v>12195</v>
      </c>
      <c r="B30" s="345" t="s">
        <v>557</v>
      </c>
      <c r="C30" s="346">
        <v>94</v>
      </c>
      <c r="D30" s="346">
        <v>94</v>
      </c>
      <c r="E30" s="346">
        <v>94</v>
      </c>
      <c r="F30" s="346">
        <v>94</v>
      </c>
      <c r="G30" s="346">
        <v>94</v>
      </c>
      <c r="H30" s="346">
        <v>94</v>
      </c>
      <c r="I30" s="346">
        <v>94</v>
      </c>
      <c r="J30" s="346">
        <v>94</v>
      </c>
      <c r="K30" s="346">
        <v>94</v>
      </c>
      <c r="L30" s="346">
        <v>94</v>
      </c>
      <c r="M30" s="346">
        <v>94</v>
      </c>
      <c r="N30" s="346">
        <v>94</v>
      </c>
      <c r="O30" s="343">
        <v>94</v>
      </c>
      <c r="P30" s="343">
        <v>94</v>
      </c>
      <c r="Q30" s="343">
        <v>0</v>
      </c>
      <c r="S30" s="334"/>
    </row>
    <row r="31" spans="1:19" s="333" customFormat="1" ht="13">
      <c r="A31" s="344">
        <v>12195</v>
      </c>
      <c r="B31" s="345" t="s">
        <v>558</v>
      </c>
      <c r="C31" s="346">
        <v>5</v>
      </c>
      <c r="D31" s="346">
        <v>5</v>
      </c>
      <c r="E31" s="346">
        <v>5</v>
      </c>
      <c r="F31" s="346">
        <v>5</v>
      </c>
      <c r="G31" s="346">
        <v>5</v>
      </c>
      <c r="H31" s="346">
        <v>5</v>
      </c>
      <c r="I31" s="346">
        <v>5</v>
      </c>
      <c r="J31" s="346">
        <v>5</v>
      </c>
      <c r="K31" s="346">
        <v>5</v>
      </c>
      <c r="L31" s="346">
        <v>5</v>
      </c>
      <c r="M31" s="346">
        <v>5</v>
      </c>
      <c r="N31" s="346">
        <v>5</v>
      </c>
      <c r="O31" s="343">
        <v>5</v>
      </c>
      <c r="P31" s="343">
        <v>5</v>
      </c>
      <c r="Q31" s="343">
        <v>0</v>
      </c>
      <c r="S31" s="334"/>
    </row>
    <row r="32" spans="1:19" s="333" customFormat="1" ht="13">
      <c r="A32" s="344">
        <v>12195</v>
      </c>
      <c r="B32" s="345" t="s">
        <v>559</v>
      </c>
      <c r="C32" s="346">
        <v>300</v>
      </c>
      <c r="D32" s="346">
        <v>0</v>
      </c>
      <c r="E32" s="346">
        <v>0</v>
      </c>
      <c r="F32" s="346">
        <v>0</v>
      </c>
      <c r="G32" s="346">
        <v>0</v>
      </c>
      <c r="H32" s="346">
        <v>300</v>
      </c>
      <c r="I32" s="346">
        <v>300</v>
      </c>
      <c r="J32" s="346">
        <v>300</v>
      </c>
      <c r="K32" s="346">
        <v>300</v>
      </c>
      <c r="L32" s="346">
        <v>300</v>
      </c>
      <c r="M32" s="346">
        <v>300</v>
      </c>
      <c r="N32" s="346">
        <v>300</v>
      </c>
      <c r="O32" s="343">
        <v>200</v>
      </c>
      <c r="P32" s="343">
        <v>200</v>
      </c>
      <c r="Q32" s="343">
        <v>0</v>
      </c>
      <c r="S32" s="334"/>
    </row>
    <row r="33" spans="1:19" s="333" customFormat="1" ht="13">
      <c r="A33" s="344">
        <v>12195</v>
      </c>
      <c r="B33" s="345" t="s">
        <v>560</v>
      </c>
      <c r="C33" s="346">
        <v>300</v>
      </c>
      <c r="D33" s="346">
        <v>300</v>
      </c>
      <c r="E33" s="346">
        <v>300</v>
      </c>
      <c r="F33" s="346">
        <v>300</v>
      </c>
      <c r="G33" s="346">
        <v>300</v>
      </c>
      <c r="H33" s="346">
        <v>300</v>
      </c>
      <c r="I33" s="346">
        <v>0</v>
      </c>
      <c r="J33" s="346">
        <v>0</v>
      </c>
      <c r="K33" s="346">
        <v>0</v>
      </c>
      <c r="L33" s="346">
        <v>0</v>
      </c>
      <c r="M33" s="346">
        <v>300</v>
      </c>
      <c r="N33" s="346">
        <v>300</v>
      </c>
      <c r="O33" s="343">
        <v>200</v>
      </c>
      <c r="P33" s="343">
        <v>200</v>
      </c>
      <c r="Q33" s="343">
        <v>0</v>
      </c>
      <c r="S33" s="334"/>
    </row>
    <row r="34" spans="1:19" s="333" customFormat="1" ht="13">
      <c r="A34" s="344">
        <v>12195</v>
      </c>
      <c r="B34" s="348" t="s">
        <v>561</v>
      </c>
      <c r="C34" s="346">
        <v>100</v>
      </c>
      <c r="D34" s="346">
        <v>100</v>
      </c>
      <c r="E34" s="346">
        <v>100</v>
      </c>
      <c r="F34" s="346">
        <v>100</v>
      </c>
      <c r="G34" s="346">
        <v>100</v>
      </c>
      <c r="H34" s="346">
        <v>100</v>
      </c>
      <c r="I34" s="346">
        <v>100</v>
      </c>
      <c r="J34" s="346">
        <v>100</v>
      </c>
      <c r="K34" s="346">
        <v>100</v>
      </c>
      <c r="L34" s="346">
        <v>100</v>
      </c>
      <c r="M34" s="346">
        <v>100</v>
      </c>
      <c r="N34" s="346">
        <v>100</v>
      </c>
      <c r="O34" s="343">
        <v>100</v>
      </c>
      <c r="P34" s="343">
        <v>100</v>
      </c>
      <c r="Q34" s="343">
        <v>0</v>
      </c>
      <c r="S34" s="334"/>
    </row>
    <row r="35" spans="1:19" s="333" customFormat="1" ht="13">
      <c r="A35" s="344">
        <v>11539</v>
      </c>
      <c r="B35" s="345" t="s">
        <v>562</v>
      </c>
      <c r="C35" s="346">
        <v>137</v>
      </c>
      <c r="D35" s="346">
        <v>137</v>
      </c>
      <c r="E35" s="346">
        <v>137</v>
      </c>
      <c r="F35" s="346">
        <v>137</v>
      </c>
      <c r="G35" s="346">
        <v>137</v>
      </c>
      <c r="H35" s="346">
        <v>137</v>
      </c>
      <c r="I35" s="346">
        <v>137</v>
      </c>
      <c r="J35" s="346">
        <v>137</v>
      </c>
      <c r="K35" s="346">
        <v>137</v>
      </c>
      <c r="L35" s="346">
        <v>137</v>
      </c>
      <c r="M35" s="346">
        <v>137</v>
      </c>
      <c r="N35" s="346">
        <v>137</v>
      </c>
      <c r="O35" s="343">
        <v>137</v>
      </c>
      <c r="P35" s="343">
        <v>137</v>
      </c>
      <c r="Q35" s="343">
        <v>0</v>
      </c>
      <c r="S35" s="334"/>
    </row>
    <row r="36" spans="1:19" s="333" customFormat="1" ht="13">
      <c r="A36" s="344">
        <v>12195</v>
      </c>
      <c r="B36" s="345" t="s">
        <v>563</v>
      </c>
      <c r="C36" s="346">
        <v>154</v>
      </c>
      <c r="D36" s="346">
        <v>154</v>
      </c>
      <c r="E36" s="346">
        <v>154</v>
      </c>
      <c r="F36" s="346">
        <v>154</v>
      </c>
      <c r="G36" s="346">
        <v>154</v>
      </c>
      <c r="H36" s="346">
        <v>154</v>
      </c>
      <c r="I36" s="346">
        <v>154</v>
      </c>
      <c r="J36" s="346">
        <v>154</v>
      </c>
      <c r="K36" s="346">
        <v>154</v>
      </c>
      <c r="L36" s="346">
        <v>154</v>
      </c>
      <c r="M36" s="346">
        <v>154</v>
      </c>
      <c r="N36" s="346">
        <v>154</v>
      </c>
      <c r="O36" s="343">
        <v>154</v>
      </c>
      <c r="P36" s="343">
        <v>154</v>
      </c>
      <c r="Q36" s="343">
        <v>0</v>
      </c>
      <c r="S36" s="334"/>
    </row>
    <row r="37" spans="1:19" s="333" customFormat="1" ht="13">
      <c r="A37" s="344">
        <v>12195</v>
      </c>
      <c r="B37" s="345" t="s">
        <v>564</v>
      </c>
      <c r="C37" s="346">
        <v>200</v>
      </c>
      <c r="D37" s="346">
        <v>200</v>
      </c>
      <c r="E37" s="346">
        <v>200</v>
      </c>
      <c r="F37" s="346">
        <v>200</v>
      </c>
      <c r="G37" s="346">
        <v>200</v>
      </c>
      <c r="H37" s="346">
        <v>200</v>
      </c>
      <c r="I37" s="346">
        <v>200</v>
      </c>
      <c r="J37" s="346">
        <v>200</v>
      </c>
      <c r="K37" s="346">
        <v>200</v>
      </c>
      <c r="L37" s="346">
        <v>200</v>
      </c>
      <c r="M37" s="346">
        <v>200</v>
      </c>
      <c r="N37" s="346">
        <v>200</v>
      </c>
      <c r="O37" s="343">
        <v>200</v>
      </c>
      <c r="P37" s="343">
        <v>200</v>
      </c>
      <c r="Q37" s="343">
        <v>0</v>
      </c>
      <c r="S37" s="334"/>
    </row>
    <row r="38" spans="1:19" s="333" customFormat="1" ht="13">
      <c r="A38" s="344">
        <v>12195</v>
      </c>
      <c r="B38" s="345" t="s">
        <v>565</v>
      </c>
      <c r="C38" s="346">
        <v>50</v>
      </c>
      <c r="D38" s="346">
        <v>50</v>
      </c>
      <c r="E38" s="346">
        <v>50</v>
      </c>
      <c r="F38" s="346">
        <v>50</v>
      </c>
      <c r="G38" s="346">
        <v>50</v>
      </c>
      <c r="H38" s="346">
        <v>50</v>
      </c>
      <c r="I38" s="346">
        <v>50</v>
      </c>
      <c r="J38" s="346">
        <v>50</v>
      </c>
      <c r="K38" s="346">
        <v>50</v>
      </c>
      <c r="L38" s="346">
        <v>50</v>
      </c>
      <c r="M38" s="346">
        <v>50</v>
      </c>
      <c r="N38" s="346">
        <v>50</v>
      </c>
      <c r="O38" s="343">
        <v>50</v>
      </c>
      <c r="P38" s="343">
        <v>50</v>
      </c>
      <c r="Q38" s="343">
        <v>0</v>
      </c>
      <c r="S38" s="334"/>
    </row>
    <row r="39" spans="1:19" s="333" customFormat="1" ht="13">
      <c r="A39" s="344">
        <v>12195</v>
      </c>
      <c r="B39" s="345" t="s">
        <v>566</v>
      </c>
      <c r="C39" s="346">
        <v>90</v>
      </c>
      <c r="D39" s="346">
        <v>90</v>
      </c>
      <c r="E39" s="346">
        <v>90</v>
      </c>
      <c r="F39" s="346">
        <v>90</v>
      </c>
      <c r="G39" s="346">
        <v>90</v>
      </c>
      <c r="H39" s="346">
        <v>90</v>
      </c>
      <c r="I39" s="346">
        <v>90</v>
      </c>
      <c r="J39" s="346">
        <v>90</v>
      </c>
      <c r="K39" s="346">
        <v>90</v>
      </c>
      <c r="L39" s="346">
        <v>90</v>
      </c>
      <c r="M39" s="346">
        <v>90</v>
      </c>
      <c r="N39" s="346">
        <v>90</v>
      </c>
      <c r="O39" s="343">
        <v>90</v>
      </c>
      <c r="P39" s="343">
        <v>90</v>
      </c>
      <c r="Q39" s="343">
        <v>0</v>
      </c>
      <c r="S39" s="334"/>
    </row>
    <row r="40" spans="1:19" s="333" customFormat="1" ht="13">
      <c r="A40" s="344">
        <v>12195</v>
      </c>
      <c r="B40" s="345" t="s">
        <v>567</v>
      </c>
      <c r="C40" s="346">
        <v>50</v>
      </c>
      <c r="D40" s="346">
        <v>50</v>
      </c>
      <c r="E40" s="346">
        <v>50</v>
      </c>
      <c r="F40" s="346">
        <v>50</v>
      </c>
      <c r="G40" s="346">
        <v>50</v>
      </c>
      <c r="H40" s="346">
        <v>50</v>
      </c>
      <c r="I40" s="346">
        <v>50</v>
      </c>
      <c r="J40" s="346">
        <v>50</v>
      </c>
      <c r="K40" s="346">
        <v>50</v>
      </c>
      <c r="L40" s="346">
        <v>50</v>
      </c>
      <c r="M40" s="346">
        <v>50</v>
      </c>
      <c r="N40" s="346">
        <v>50</v>
      </c>
      <c r="O40" s="343">
        <v>50</v>
      </c>
      <c r="P40" s="343">
        <v>50</v>
      </c>
      <c r="Q40" s="343">
        <v>0</v>
      </c>
      <c r="S40" s="334"/>
    </row>
    <row r="41" spans="1:19" s="333" customFormat="1" ht="13">
      <c r="A41" s="344">
        <v>12195</v>
      </c>
      <c r="B41" s="345" t="s">
        <v>568</v>
      </c>
      <c r="C41" s="346">
        <v>250</v>
      </c>
      <c r="D41" s="346">
        <v>250</v>
      </c>
      <c r="E41" s="346">
        <v>250</v>
      </c>
      <c r="F41" s="346">
        <v>250</v>
      </c>
      <c r="G41" s="346">
        <v>250</v>
      </c>
      <c r="H41" s="346">
        <v>250</v>
      </c>
      <c r="I41" s="346">
        <v>250</v>
      </c>
      <c r="J41" s="346">
        <v>250</v>
      </c>
      <c r="K41" s="346">
        <v>250</v>
      </c>
      <c r="L41" s="346">
        <v>250</v>
      </c>
      <c r="M41" s="346">
        <v>250</v>
      </c>
      <c r="N41" s="346">
        <v>250</v>
      </c>
      <c r="O41" s="343">
        <v>250</v>
      </c>
      <c r="P41" s="343">
        <v>250</v>
      </c>
      <c r="Q41" s="343">
        <v>0</v>
      </c>
      <c r="S41" s="334"/>
    </row>
    <row r="42" spans="1:19" s="333" customFormat="1" ht="13">
      <c r="A42" s="344">
        <v>12195</v>
      </c>
      <c r="B42" s="345" t="s">
        <v>568</v>
      </c>
      <c r="C42" s="346">
        <v>20</v>
      </c>
      <c r="D42" s="346">
        <v>20</v>
      </c>
      <c r="E42" s="346">
        <v>20</v>
      </c>
      <c r="F42" s="346">
        <v>20</v>
      </c>
      <c r="G42" s="346">
        <v>20</v>
      </c>
      <c r="H42" s="346">
        <v>20</v>
      </c>
      <c r="I42" s="346">
        <v>20</v>
      </c>
      <c r="J42" s="346">
        <v>20</v>
      </c>
      <c r="K42" s="346">
        <v>20</v>
      </c>
      <c r="L42" s="346">
        <v>20</v>
      </c>
      <c r="M42" s="346">
        <v>20</v>
      </c>
      <c r="N42" s="346">
        <v>20</v>
      </c>
      <c r="O42" s="343">
        <v>20</v>
      </c>
      <c r="P42" s="343">
        <v>20</v>
      </c>
      <c r="Q42" s="343">
        <v>0</v>
      </c>
      <c r="S42" s="334"/>
    </row>
    <row r="43" spans="1:19" s="333" customFormat="1" ht="13">
      <c r="A43" s="347" t="s">
        <v>549</v>
      </c>
      <c r="B43" s="345" t="s">
        <v>568</v>
      </c>
      <c r="C43" s="346">
        <v>27</v>
      </c>
      <c r="D43" s="346">
        <v>27</v>
      </c>
      <c r="E43" s="346">
        <v>27</v>
      </c>
      <c r="F43" s="346">
        <v>27</v>
      </c>
      <c r="G43" s="346">
        <v>27</v>
      </c>
      <c r="H43" s="346">
        <v>27</v>
      </c>
      <c r="I43" s="346">
        <v>27</v>
      </c>
      <c r="J43" s="346">
        <v>27</v>
      </c>
      <c r="K43" s="346">
        <v>27</v>
      </c>
      <c r="L43" s="346">
        <v>27</v>
      </c>
      <c r="M43" s="346">
        <v>27</v>
      </c>
      <c r="N43" s="346">
        <v>27</v>
      </c>
      <c r="O43" s="343">
        <v>27</v>
      </c>
      <c r="P43" s="343">
        <v>27</v>
      </c>
      <c r="Q43" s="343">
        <v>0</v>
      </c>
      <c r="S43" s="334"/>
    </row>
    <row r="44" spans="1:19" s="333" customFormat="1" ht="13">
      <c r="A44" s="344">
        <v>12195</v>
      </c>
      <c r="B44" s="345" t="s">
        <v>569</v>
      </c>
      <c r="C44" s="346">
        <v>293</v>
      </c>
      <c r="D44" s="346">
        <v>293</v>
      </c>
      <c r="E44" s="346">
        <v>293</v>
      </c>
      <c r="F44" s="346">
        <v>293</v>
      </c>
      <c r="G44" s="346">
        <v>293</v>
      </c>
      <c r="H44" s="346">
        <v>293</v>
      </c>
      <c r="I44" s="346">
        <v>293</v>
      </c>
      <c r="J44" s="346">
        <v>293</v>
      </c>
      <c r="K44" s="346">
        <v>293</v>
      </c>
      <c r="L44" s="346">
        <v>293</v>
      </c>
      <c r="M44" s="346">
        <v>293</v>
      </c>
      <c r="N44" s="346">
        <v>293</v>
      </c>
      <c r="O44" s="343">
        <v>293</v>
      </c>
      <c r="P44" s="343">
        <v>293</v>
      </c>
      <c r="Q44" s="343">
        <v>0</v>
      </c>
      <c r="S44" s="334"/>
    </row>
    <row r="45" spans="1:19" s="333" customFormat="1" ht="13">
      <c r="A45" s="344">
        <v>12195</v>
      </c>
      <c r="B45" s="345" t="s">
        <v>569</v>
      </c>
      <c r="C45" s="346">
        <v>27</v>
      </c>
      <c r="D45" s="346">
        <v>27</v>
      </c>
      <c r="E45" s="346">
        <v>27</v>
      </c>
      <c r="F45" s="346">
        <v>27</v>
      </c>
      <c r="G45" s="346">
        <v>27</v>
      </c>
      <c r="H45" s="346">
        <v>27</v>
      </c>
      <c r="I45" s="346">
        <v>27</v>
      </c>
      <c r="J45" s="346">
        <v>27</v>
      </c>
      <c r="K45" s="346">
        <v>27</v>
      </c>
      <c r="L45" s="346">
        <v>27</v>
      </c>
      <c r="M45" s="346">
        <v>27</v>
      </c>
      <c r="N45" s="346">
        <v>27</v>
      </c>
      <c r="O45" s="343">
        <v>27</v>
      </c>
      <c r="P45" s="343">
        <v>27</v>
      </c>
      <c r="Q45" s="349">
        <v>0</v>
      </c>
      <c r="S45" s="334"/>
    </row>
    <row r="46" spans="1:19" s="333" customFormat="1" ht="13">
      <c r="A46" s="344">
        <v>12195</v>
      </c>
      <c r="B46" s="345" t="s">
        <v>570</v>
      </c>
      <c r="C46" s="346">
        <v>8</v>
      </c>
      <c r="D46" s="346">
        <v>8</v>
      </c>
      <c r="E46" s="346">
        <v>8</v>
      </c>
      <c r="F46" s="346">
        <v>8</v>
      </c>
      <c r="G46" s="346">
        <v>8</v>
      </c>
      <c r="H46" s="346">
        <v>8</v>
      </c>
      <c r="I46" s="346">
        <v>8</v>
      </c>
      <c r="J46" s="346">
        <v>8</v>
      </c>
      <c r="K46" s="346">
        <v>8</v>
      </c>
      <c r="L46" s="346">
        <v>8</v>
      </c>
      <c r="M46" s="346">
        <v>8</v>
      </c>
      <c r="N46" s="346">
        <v>8</v>
      </c>
      <c r="O46" s="343">
        <v>8</v>
      </c>
      <c r="P46" s="343">
        <v>8</v>
      </c>
      <c r="Q46" s="343">
        <v>0</v>
      </c>
      <c r="S46" s="334"/>
    </row>
    <row r="47" spans="1:19" s="333" customFormat="1" ht="13">
      <c r="A47" s="344">
        <v>12195</v>
      </c>
      <c r="B47" s="345" t="s">
        <v>571</v>
      </c>
      <c r="C47" s="346">
        <v>0</v>
      </c>
      <c r="D47" s="346">
        <v>300</v>
      </c>
      <c r="E47" s="346">
        <v>300</v>
      </c>
      <c r="F47" s="346">
        <v>300</v>
      </c>
      <c r="G47" s="346">
        <v>300</v>
      </c>
      <c r="H47" s="346">
        <v>0</v>
      </c>
      <c r="I47" s="346">
        <v>0</v>
      </c>
      <c r="J47" s="346">
        <v>0</v>
      </c>
      <c r="K47" s="346">
        <v>0</v>
      </c>
      <c r="L47" s="346">
        <v>0</v>
      </c>
      <c r="M47" s="346">
        <v>0</v>
      </c>
      <c r="N47" s="346">
        <v>0</v>
      </c>
      <c r="O47" s="343">
        <v>100</v>
      </c>
      <c r="P47" s="343">
        <v>100</v>
      </c>
      <c r="Q47" s="343">
        <v>0</v>
      </c>
      <c r="S47" s="334"/>
    </row>
    <row r="48" spans="1:19" s="333" customFormat="1" ht="13">
      <c r="A48" s="344">
        <v>12195</v>
      </c>
      <c r="B48" s="345" t="s">
        <v>572</v>
      </c>
      <c r="C48" s="346">
        <v>0</v>
      </c>
      <c r="D48" s="346">
        <v>0</v>
      </c>
      <c r="E48" s="346">
        <v>0</v>
      </c>
      <c r="F48" s="346">
        <v>0</v>
      </c>
      <c r="G48" s="346">
        <v>0</v>
      </c>
      <c r="H48" s="346">
        <v>0</v>
      </c>
      <c r="I48" s="346">
        <v>300</v>
      </c>
      <c r="J48" s="346">
        <v>300</v>
      </c>
      <c r="K48" s="346">
        <v>300</v>
      </c>
      <c r="L48" s="346">
        <v>300</v>
      </c>
      <c r="M48" s="346">
        <v>0</v>
      </c>
      <c r="N48" s="346">
        <v>0</v>
      </c>
      <c r="O48" s="343">
        <v>100</v>
      </c>
      <c r="P48" s="343">
        <v>100</v>
      </c>
      <c r="Q48" s="343">
        <v>0</v>
      </c>
      <c r="S48" s="334"/>
    </row>
    <row r="49" spans="1:19" s="333" customFormat="1">
      <c r="A49" s="344">
        <v>12195</v>
      </c>
      <c r="B49" s="330" t="s">
        <v>573</v>
      </c>
      <c r="C49" s="331">
        <v>663</v>
      </c>
      <c r="D49" s="331">
        <v>663</v>
      </c>
      <c r="E49" s="331">
        <v>663</v>
      </c>
      <c r="F49" s="331">
        <v>663</v>
      </c>
      <c r="G49" s="331">
        <v>663</v>
      </c>
      <c r="H49" s="331">
        <v>663</v>
      </c>
      <c r="I49" s="331">
        <v>663</v>
      </c>
      <c r="J49" s="331">
        <v>663</v>
      </c>
      <c r="K49" s="331">
        <v>663</v>
      </c>
      <c r="L49" s="331">
        <v>663</v>
      </c>
      <c r="M49" s="331">
        <v>663</v>
      </c>
      <c r="N49" s="331">
        <v>663</v>
      </c>
      <c r="O49" s="332">
        <v>663</v>
      </c>
      <c r="P49" s="332">
        <v>663</v>
      </c>
      <c r="Q49" s="332">
        <v>0</v>
      </c>
      <c r="S49" s="334"/>
    </row>
    <row r="50" spans="1:19" s="351" customFormat="1" ht="13">
      <c r="A50" s="350"/>
      <c r="B50" s="336" t="s">
        <v>574</v>
      </c>
      <c r="C50" s="337">
        <v>4699</v>
      </c>
      <c r="D50" s="337">
        <v>4699</v>
      </c>
      <c r="E50" s="337">
        <v>4699</v>
      </c>
      <c r="F50" s="337">
        <v>4699</v>
      </c>
      <c r="G50" s="337">
        <v>4699</v>
      </c>
      <c r="H50" s="337">
        <v>4699</v>
      </c>
      <c r="I50" s="337">
        <v>4699</v>
      </c>
      <c r="J50" s="337">
        <v>4699</v>
      </c>
      <c r="K50" s="337">
        <v>4699</v>
      </c>
      <c r="L50" s="337">
        <v>4699</v>
      </c>
      <c r="M50" s="337">
        <v>4699</v>
      </c>
      <c r="N50" s="337">
        <v>4699</v>
      </c>
      <c r="O50" s="338">
        <v>4699</v>
      </c>
      <c r="P50" s="338">
        <v>4649</v>
      </c>
      <c r="Q50" s="338">
        <v>50</v>
      </c>
      <c r="S50" s="352"/>
    </row>
    <row r="51" spans="1:19" s="351" customFormat="1" ht="7.9" customHeight="1">
      <c r="A51" s="350"/>
      <c r="B51" s="336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8"/>
      <c r="P51" s="338"/>
      <c r="Q51" s="338"/>
      <c r="S51" s="352"/>
    </row>
    <row r="52" spans="1:19" s="346" customFormat="1" ht="16" thickBot="1">
      <c r="A52" s="353"/>
      <c r="B52" s="354" t="s">
        <v>575</v>
      </c>
      <c r="C52" s="355">
        <v>4699</v>
      </c>
      <c r="D52" s="355">
        <v>4699</v>
      </c>
      <c r="E52" s="355">
        <v>4699</v>
      </c>
      <c r="F52" s="355">
        <v>4699</v>
      </c>
      <c r="G52" s="355">
        <v>4699</v>
      </c>
      <c r="H52" s="355">
        <v>4699</v>
      </c>
      <c r="I52" s="355">
        <v>4699</v>
      </c>
      <c r="J52" s="355">
        <v>4699</v>
      </c>
      <c r="K52" s="355">
        <v>4699</v>
      </c>
      <c r="L52" s="355">
        <v>4699</v>
      </c>
      <c r="M52" s="355">
        <v>4699</v>
      </c>
      <c r="N52" s="355">
        <v>4699</v>
      </c>
      <c r="O52" s="356">
        <v>4699</v>
      </c>
      <c r="P52" s="356">
        <v>4649</v>
      </c>
      <c r="Q52" s="356">
        <v>50</v>
      </c>
      <c r="S52" s="342"/>
    </row>
    <row r="53" spans="1:19" s="361" customFormat="1" ht="13">
      <c r="A53" s="357" t="s">
        <v>576</v>
      </c>
      <c r="B53" s="358"/>
      <c r="C53" s="359">
        <v>1140</v>
      </c>
      <c r="D53" s="359">
        <v>1140</v>
      </c>
      <c r="E53" s="359">
        <v>1140</v>
      </c>
      <c r="F53" s="359">
        <v>1140</v>
      </c>
      <c r="G53" s="359">
        <v>1140</v>
      </c>
      <c r="H53" s="359">
        <v>1140</v>
      </c>
      <c r="I53" s="359">
        <v>1140</v>
      </c>
      <c r="J53" s="359">
        <v>1140</v>
      </c>
      <c r="K53" s="359">
        <v>1140</v>
      </c>
      <c r="L53" s="359">
        <v>1140</v>
      </c>
      <c r="M53" s="359">
        <v>1140</v>
      </c>
      <c r="N53" s="359">
        <v>1140</v>
      </c>
      <c r="O53" s="360"/>
      <c r="P53" s="360"/>
      <c r="Q53" s="360"/>
      <c r="S53" s="362"/>
    </row>
    <row r="54" spans="1:19" s="367" customFormat="1" ht="18.5">
      <c r="A54" s="363" t="s">
        <v>577</v>
      </c>
      <c r="B54" s="364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6"/>
      <c r="P54" s="366"/>
      <c r="Q54" s="366"/>
      <c r="S54" s="368"/>
    </row>
    <row r="55" spans="1:19" s="346" customFormat="1" ht="13.9" customHeight="1">
      <c r="A55" s="369"/>
      <c r="B55" s="348" t="s">
        <v>578</v>
      </c>
      <c r="C55" s="370">
        <v>1.5329999999999999</v>
      </c>
      <c r="D55" s="370">
        <v>1.5329999999999999</v>
      </c>
      <c r="E55" s="370">
        <v>1.5329999999999999</v>
      </c>
      <c r="F55" s="370">
        <v>1.5329999999999999</v>
      </c>
      <c r="G55" s="370">
        <v>1.5329999999999999</v>
      </c>
      <c r="H55" s="370">
        <v>1.5329999999999999</v>
      </c>
      <c r="I55" s="370">
        <v>1.5329999999999999</v>
      </c>
      <c r="J55" s="370">
        <v>1.5329999999999999</v>
      </c>
      <c r="K55" s="370">
        <v>1.5329999999999999</v>
      </c>
      <c r="L55" s="370">
        <v>1.5329999999999999</v>
      </c>
      <c r="M55" s="370">
        <v>1.5329999999999999</v>
      </c>
      <c r="N55" s="370">
        <v>1.5329999999999999</v>
      </c>
      <c r="O55" s="371">
        <v>1.5329999999999997</v>
      </c>
      <c r="P55" s="371">
        <v>1.5329999999999997</v>
      </c>
      <c r="Q55" s="371">
        <v>0</v>
      </c>
      <c r="S55" s="342"/>
    </row>
    <row r="56" spans="1:19" s="346" customFormat="1" ht="13">
      <c r="A56" s="353"/>
      <c r="B56" s="345" t="s">
        <v>579</v>
      </c>
      <c r="C56" s="370">
        <v>0.317</v>
      </c>
      <c r="D56" s="370">
        <v>0.317</v>
      </c>
      <c r="E56" s="370">
        <v>0.317</v>
      </c>
      <c r="F56" s="370">
        <v>0.317</v>
      </c>
      <c r="G56" s="370">
        <v>0.317</v>
      </c>
      <c r="H56" s="370">
        <v>0.317</v>
      </c>
      <c r="I56" s="370">
        <v>0.317</v>
      </c>
      <c r="J56" s="370">
        <v>0.317</v>
      </c>
      <c r="K56" s="370">
        <v>0.317</v>
      </c>
      <c r="L56" s="370">
        <v>0.317</v>
      </c>
      <c r="M56" s="370">
        <v>0.317</v>
      </c>
      <c r="N56" s="370">
        <v>0.317</v>
      </c>
      <c r="O56" s="371">
        <v>0.31700000000000006</v>
      </c>
      <c r="P56" s="371">
        <v>0.31700000000000006</v>
      </c>
      <c r="Q56" s="371">
        <v>0</v>
      </c>
      <c r="S56" s="342"/>
    </row>
    <row r="57" spans="1:19" s="346" customFormat="1" ht="13">
      <c r="A57" s="353"/>
      <c r="B57" s="345" t="s">
        <v>580</v>
      </c>
      <c r="C57" s="370">
        <v>0.15309975029028855</v>
      </c>
      <c r="D57" s="370">
        <v>0.20891122602247256</v>
      </c>
      <c r="E57" s="370">
        <v>0.46620278294382284</v>
      </c>
      <c r="F57" s="370">
        <v>0.59503887335820482</v>
      </c>
      <c r="G57" s="370">
        <v>0.50936190138873838</v>
      </c>
      <c r="H57" s="370">
        <v>0.43721188288436297</v>
      </c>
      <c r="I57" s="370">
        <v>0.40281329129969423</v>
      </c>
      <c r="J57" s="370">
        <v>0.51703561405081833</v>
      </c>
      <c r="K57" s="370">
        <v>0.44266305340466533</v>
      </c>
      <c r="L57" s="370">
        <v>0.43084020208903329</v>
      </c>
      <c r="M57" s="370">
        <v>0.37335612366361631</v>
      </c>
      <c r="N57" s="370">
        <v>0.2493821947265589</v>
      </c>
      <c r="O57" s="371">
        <v>0.39882640801018976</v>
      </c>
      <c r="P57" s="371">
        <v>0.40942613670094641</v>
      </c>
      <c r="Q57" s="371">
        <v>-1.0599728690756649E-2</v>
      </c>
      <c r="S57" s="342"/>
    </row>
    <row r="58" spans="1:19" s="346" customFormat="1" ht="13">
      <c r="A58" s="353"/>
      <c r="B58" s="345" t="s">
        <v>581</v>
      </c>
      <c r="C58" s="372">
        <v>9.5299999999999994</v>
      </c>
      <c r="D58" s="370">
        <v>9.5299999999999994</v>
      </c>
      <c r="E58" s="370">
        <v>9.5299999999999994</v>
      </c>
      <c r="F58" s="370">
        <v>9.5299999999999994</v>
      </c>
      <c r="G58" s="370">
        <v>9.5299999999999994</v>
      </c>
      <c r="H58" s="370">
        <v>9.5299999999999994</v>
      </c>
      <c r="I58" s="370">
        <v>9.5299999999999994</v>
      </c>
      <c r="J58" s="370">
        <v>9.5299999999999994</v>
      </c>
      <c r="K58" s="370">
        <v>9.5299999999999994</v>
      </c>
      <c r="L58" s="370">
        <v>9.5299999999999994</v>
      </c>
      <c r="M58" s="370">
        <v>9.5299999999999994</v>
      </c>
      <c r="N58" s="370">
        <v>9.5299999999999994</v>
      </c>
      <c r="O58" s="371">
        <v>9.5299999999999994</v>
      </c>
      <c r="P58" s="371">
        <v>9.5299999999999994</v>
      </c>
      <c r="Q58" s="371">
        <v>0</v>
      </c>
      <c r="S58" s="342"/>
    </row>
    <row r="59" spans="1:19" s="346" customFormat="1" ht="13">
      <c r="A59" s="353"/>
      <c r="B59" s="345" t="s">
        <v>582</v>
      </c>
      <c r="C59" s="370">
        <v>8.32</v>
      </c>
      <c r="D59" s="370">
        <v>8.32</v>
      </c>
      <c r="E59" s="370">
        <v>8.32</v>
      </c>
      <c r="F59" s="370">
        <v>8.32</v>
      </c>
      <c r="G59" s="370">
        <v>8.32</v>
      </c>
      <c r="H59" s="370">
        <v>8.32</v>
      </c>
      <c r="I59" s="370">
        <v>8.32</v>
      </c>
      <c r="J59" s="370">
        <v>8.32</v>
      </c>
      <c r="K59" s="370">
        <v>8.32</v>
      </c>
      <c r="L59" s="370">
        <v>8.32</v>
      </c>
      <c r="M59" s="370">
        <v>8.32</v>
      </c>
      <c r="N59" s="370">
        <v>8.32</v>
      </c>
      <c r="O59" s="371">
        <v>8.3199999999999985</v>
      </c>
      <c r="P59" s="371">
        <v>8.3199999999999985</v>
      </c>
      <c r="Q59" s="371">
        <v>0</v>
      </c>
      <c r="S59" s="342"/>
    </row>
    <row r="60" spans="1:19" s="346" customFormat="1" ht="14.5" customHeight="1">
      <c r="A60" s="353"/>
      <c r="B60" s="345" t="s">
        <v>583</v>
      </c>
      <c r="C60" s="370">
        <v>0.1</v>
      </c>
      <c r="D60" s="370">
        <v>0.1</v>
      </c>
      <c r="E60" s="370">
        <v>0.1</v>
      </c>
      <c r="F60" s="370">
        <v>0.1</v>
      </c>
      <c r="G60" s="370">
        <v>0.1</v>
      </c>
      <c r="H60" s="370">
        <v>0.1</v>
      </c>
      <c r="I60" s="370">
        <v>0.1</v>
      </c>
      <c r="J60" s="370">
        <v>0.1</v>
      </c>
      <c r="K60" s="370">
        <v>0.1</v>
      </c>
      <c r="L60" s="370">
        <v>0.1</v>
      </c>
      <c r="M60" s="370">
        <v>0.1</v>
      </c>
      <c r="N60" s="370">
        <v>0.1</v>
      </c>
      <c r="O60" s="371">
        <v>9.9999999999999992E-2</v>
      </c>
      <c r="P60" s="371">
        <v>9.9999999999999992E-2</v>
      </c>
      <c r="Q60" s="371">
        <v>0</v>
      </c>
      <c r="S60" s="342"/>
    </row>
    <row r="61" spans="1:19" s="346" customFormat="1" ht="13">
      <c r="A61" s="353"/>
      <c r="B61" s="345" t="s">
        <v>584</v>
      </c>
      <c r="C61" s="370">
        <v>0.4</v>
      </c>
      <c r="D61" s="370">
        <v>0.4</v>
      </c>
      <c r="E61" s="370">
        <v>0.4</v>
      </c>
      <c r="F61" s="370">
        <v>0.4</v>
      </c>
      <c r="G61" s="370">
        <v>0.4</v>
      </c>
      <c r="H61" s="370">
        <v>0.4</v>
      </c>
      <c r="I61" s="370">
        <v>0.4</v>
      </c>
      <c r="J61" s="370">
        <v>0.4</v>
      </c>
      <c r="K61" s="370">
        <v>0.4</v>
      </c>
      <c r="L61" s="370">
        <v>0.4</v>
      </c>
      <c r="M61" s="370">
        <v>0.4</v>
      </c>
      <c r="N61" s="370">
        <v>0.4</v>
      </c>
      <c r="O61" s="371">
        <v>0.39999999999999997</v>
      </c>
      <c r="P61" s="371">
        <v>0.39999999999999997</v>
      </c>
      <c r="Q61" s="371">
        <v>0</v>
      </c>
      <c r="S61" s="342"/>
    </row>
    <row r="62" spans="1:19" s="346" customFormat="1" ht="13">
      <c r="A62" s="353"/>
      <c r="B62" s="345" t="s">
        <v>585</v>
      </c>
      <c r="C62" s="370">
        <v>0.43</v>
      </c>
      <c r="D62" s="370">
        <v>0.43</v>
      </c>
      <c r="E62" s="370">
        <v>0.43</v>
      </c>
      <c r="F62" s="370">
        <v>0.43</v>
      </c>
      <c r="G62" s="370">
        <v>0.43</v>
      </c>
      <c r="H62" s="370">
        <v>0.43</v>
      </c>
      <c r="I62" s="370">
        <v>0.43</v>
      </c>
      <c r="J62" s="370">
        <v>0.43</v>
      </c>
      <c r="K62" s="370">
        <v>0.43</v>
      </c>
      <c r="L62" s="370">
        <v>0.43</v>
      </c>
      <c r="M62" s="370">
        <v>0.43</v>
      </c>
      <c r="N62" s="370">
        <v>0.43</v>
      </c>
      <c r="O62" s="371">
        <v>0.43</v>
      </c>
      <c r="P62" s="371">
        <v>0.43</v>
      </c>
      <c r="Q62" s="371">
        <v>0</v>
      </c>
      <c r="S62" s="342"/>
    </row>
    <row r="63" spans="1:19" s="346" customFormat="1" ht="13">
      <c r="A63" s="353"/>
      <c r="B63" s="345" t="s">
        <v>586</v>
      </c>
      <c r="C63" s="370">
        <v>1.0900000000000001</v>
      </c>
      <c r="D63" s="370">
        <v>1.0900000000000001</v>
      </c>
      <c r="E63" s="370">
        <v>1.0900000000000001</v>
      </c>
      <c r="F63" s="370">
        <v>1.0900000000000001</v>
      </c>
      <c r="G63" s="370">
        <v>1.0900000000000001</v>
      </c>
      <c r="H63" s="370">
        <v>1.0900000000000001</v>
      </c>
      <c r="I63" s="370">
        <v>1.0900000000000001</v>
      </c>
      <c r="J63" s="370">
        <v>1.0900000000000001</v>
      </c>
      <c r="K63" s="370">
        <v>1.0900000000000001</v>
      </c>
      <c r="L63" s="370">
        <v>1.0900000000000001</v>
      </c>
      <c r="M63" s="370">
        <v>1.0900000000000001</v>
      </c>
      <c r="N63" s="370">
        <v>1.0900000000000001</v>
      </c>
      <c r="O63" s="371">
        <v>1.0900000000000001</v>
      </c>
      <c r="P63" s="371">
        <v>1.0900000000000001</v>
      </c>
      <c r="Q63" s="371">
        <v>0</v>
      </c>
      <c r="S63" s="342"/>
    </row>
    <row r="64" spans="1:19" s="375" customFormat="1" ht="13">
      <c r="A64" s="373" t="s">
        <v>587</v>
      </c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374"/>
      <c r="Q64" s="374"/>
      <c r="S64" s="376"/>
    </row>
    <row r="65" spans="1:19" s="367" customFormat="1" ht="18.5">
      <c r="A65" s="377" t="s">
        <v>588</v>
      </c>
      <c r="B65" s="378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6"/>
      <c r="P65" s="366"/>
      <c r="Q65" s="366"/>
      <c r="S65" s="368"/>
    </row>
    <row r="66" spans="1:19" s="383" customFormat="1" ht="12" customHeight="1">
      <c r="A66" s="379"/>
      <c r="B66" s="380"/>
      <c r="C66" s="381">
        <v>744</v>
      </c>
      <c r="D66" s="381">
        <v>720</v>
      </c>
      <c r="E66" s="381">
        <v>744</v>
      </c>
      <c r="F66" s="381">
        <v>744</v>
      </c>
      <c r="G66" s="381">
        <v>720</v>
      </c>
      <c r="H66" s="381">
        <v>744</v>
      </c>
      <c r="I66" s="381">
        <v>720</v>
      </c>
      <c r="J66" s="381">
        <v>744</v>
      </c>
      <c r="K66" s="381">
        <v>744</v>
      </c>
      <c r="L66" s="381">
        <v>672</v>
      </c>
      <c r="M66" s="381">
        <v>744</v>
      </c>
      <c r="N66" s="381">
        <v>720</v>
      </c>
      <c r="O66" s="382"/>
      <c r="P66" s="382"/>
      <c r="Q66" s="382"/>
      <c r="S66" s="384"/>
    </row>
    <row r="67" spans="1:19" s="375" customFormat="1" ht="13.5" thickBot="1">
      <c r="A67" s="385"/>
      <c r="B67" s="386" t="s">
        <v>589</v>
      </c>
      <c r="C67" s="387">
        <v>0</v>
      </c>
      <c r="D67" s="387">
        <v>0</v>
      </c>
      <c r="E67" s="387">
        <v>0</v>
      </c>
      <c r="F67" s="387">
        <v>0</v>
      </c>
      <c r="G67" s="387">
        <v>0</v>
      </c>
      <c r="H67" s="387">
        <v>0</v>
      </c>
      <c r="I67" s="387">
        <v>0</v>
      </c>
      <c r="J67" s="387">
        <v>0</v>
      </c>
      <c r="K67" s="387">
        <v>0</v>
      </c>
      <c r="L67" s="387">
        <v>0</v>
      </c>
      <c r="M67" s="387">
        <v>0</v>
      </c>
      <c r="N67" s="387">
        <v>0</v>
      </c>
      <c r="O67" s="388">
        <v>0</v>
      </c>
      <c r="P67" s="389">
        <v>0</v>
      </c>
      <c r="Q67" s="389">
        <v>0</v>
      </c>
      <c r="S67" s="376"/>
    </row>
    <row r="68" spans="1:19" s="391" customFormat="1" ht="15.5">
      <c r="A68" s="390"/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3"/>
      <c r="P68" s="393"/>
      <c r="Q68" s="393"/>
      <c r="S68" s="394"/>
    </row>
    <row r="69" spans="1:19" s="383" customFormat="1" ht="13">
      <c r="A69" s="395">
        <v>12195</v>
      </c>
      <c r="B69" s="396" t="s">
        <v>590</v>
      </c>
      <c r="C69" s="380">
        <v>255</v>
      </c>
      <c r="D69" s="380">
        <v>255</v>
      </c>
      <c r="E69" s="380">
        <v>255</v>
      </c>
      <c r="F69" s="380">
        <v>255</v>
      </c>
      <c r="G69" s="380">
        <v>255</v>
      </c>
      <c r="H69" s="380">
        <v>255</v>
      </c>
      <c r="I69" s="380">
        <v>255</v>
      </c>
      <c r="J69" s="380">
        <v>255</v>
      </c>
      <c r="K69" s="380">
        <v>255</v>
      </c>
      <c r="L69" s="380">
        <v>255</v>
      </c>
      <c r="M69" s="380">
        <v>255</v>
      </c>
      <c r="N69" s="380">
        <v>255</v>
      </c>
      <c r="O69" s="382">
        <v>255</v>
      </c>
      <c r="P69" s="382">
        <v>255</v>
      </c>
      <c r="Q69" s="382">
        <v>0</v>
      </c>
      <c r="S69" s="384"/>
    </row>
    <row r="70" spans="1:19" s="399" customFormat="1" ht="13">
      <c r="A70" s="395"/>
      <c r="B70" s="397" t="s">
        <v>591</v>
      </c>
      <c r="C70" s="375">
        <v>390914.99999999994</v>
      </c>
      <c r="D70" s="375">
        <v>390914.99999999994</v>
      </c>
      <c r="E70" s="375">
        <v>390914.99999999994</v>
      </c>
      <c r="F70" s="375">
        <v>390914.99999999994</v>
      </c>
      <c r="G70" s="375">
        <v>390914.99999999994</v>
      </c>
      <c r="H70" s="375">
        <v>390914.99999999994</v>
      </c>
      <c r="I70" s="375">
        <v>390914.99999999994</v>
      </c>
      <c r="J70" s="375">
        <v>390914.99999999994</v>
      </c>
      <c r="K70" s="375">
        <v>390914.99999999994</v>
      </c>
      <c r="L70" s="375">
        <v>390914.99999999994</v>
      </c>
      <c r="M70" s="375">
        <v>390914.99999999994</v>
      </c>
      <c r="N70" s="375">
        <v>390914.99999999994</v>
      </c>
      <c r="O70" s="398">
        <v>4690979.9999999991</v>
      </c>
      <c r="P70" s="398">
        <v>4690979.9999999991</v>
      </c>
      <c r="Q70" s="398">
        <v>0</v>
      </c>
      <c r="S70" s="400"/>
    </row>
    <row r="71" spans="1:19" s="399" customFormat="1" ht="13">
      <c r="A71" s="395"/>
      <c r="B71" s="401" t="s">
        <v>592</v>
      </c>
      <c r="C71" s="402">
        <v>80835.000000000015</v>
      </c>
      <c r="D71" s="402">
        <v>80835.000000000015</v>
      </c>
      <c r="E71" s="402">
        <v>80835.000000000015</v>
      </c>
      <c r="F71" s="402">
        <v>80835.000000000015</v>
      </c>
      <c r="G71" s="402">
        <v>80835.000000000015</v>
      </c>
      <c r="H71" s="402">
        <v>80835.000000000015</v>
      </c>
      <c r="I71" s="402">
        <v>80835.000000000015</v>
      </c>
      <c r="J71" s="402">
        <v>80835.000000000015</v>
      </c>
      <c r="K71" s="402">
        <v>80835.000000000015</v>
      </c>
      <c r="L71" s="402">
        <v>80835.000000000015</v>
      </c>
      <c r="M71" s="402">
        <v>80835.000000000015</v>
      </c>
      <c r="N71" s="402">
        <v>80835.000000000015</v>
      </c>
      <c r="O71" s="403">
        <v>970020.00000000012</v>
      </c>
      <c r="P71" s="403">
        <v>970020.00000000012</v>
      </c>
      <c r="Q71" s="403">
        <v>0</v>
      </c>
      <c r="S71" s="400"/>
    </row>
    <row r="72" spans="1:19" s="399" customFormat="1" ht="13">
      <c r="A72" s="395"/>
      <c r="B72" s="404" t="s">
        <v>593</v>
      </c>
      <c r="C72" s="405">
        <v>471749.99999999994</v>
      </c>
      <c r="D72" s="405">
        <v>471749.99999999994</v>
      </c>
      <c r="E72" s="405">
        <v>471749.99999999994</v>
      </c>
      <c r="F72" s="405">
        <v>471749.99999999994</v>
      </c>
      <c r="G72" s="405">
        <v>471749.99999999994</v>
      </c>
      <c r="H72" s="405">
        <v>471749.99999999994</v>
      </c>
      <c r="I72" s="405">
        <v>471749.99999999994</v>
      </c>
      <c r="J72" s="405">
        <v>471749.99999999994</v>
      </c>
      <c r="K72" s="405">
        <v>471749.99999999994</v>
      </c>
      <c r="L72" s="405">
        <v>471749.99999999994</v>
      </c>
      <c r="M72" s="405">
        <v>471749.99999999994</v>
      </c>
      <c r="N72" s="405">
        <v>471749.99999999994</v>
      </c>
      <c r="O72" s="406">
        <v>5660999.9999999991</v>
      </c>
      <c r="P72" s="406">
        <v>5660999.9999999991</v>
      </c>
      <c r="Q72" s="406">
        <v>0</v>
      </c>
      <c r="S72" s="400"/>
    </row>
    <row r="73" spans="1:19" s="383" customFormat="1" ht="8.25" customHeight="1">
      <c r="A73" s="395"/>
      <c r="B73" s="380"/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2"/>
      <c r="P73" s="382"/>
      <c r="Q73" s="382"/>
      <c r="S73" s="384"/>
    </row>
    <row r="74" spans="1:19" s="383" customFormat="1" ht="13">
      <c r="A74" s="395">
        <v>12195</v>
      </c>
      <c r="B74" s="396" t="s">
        <v>544</v>
      </c>
      <c r="C74" s="380">
        <v>400</v>
      </c>
      <c r="D74" s="380">
        <v>400</v>
      </c>
      <c r="E74" s="380">
        <v>400</v>
      </c>
      <c r="F74" s="380">
        <v>400</v>
      </c>
      <c r="G74" s="380">
        <v>400</v>
      </c>
      <c r="H74" s="380">
        <v>400</v>
      </c>
      <c r="I74" s="380">
        <v>400</v>
      </c>
      <c r="J74" s="380">
        <v>400</v>
      </c>
      <c r="K74" s="380">
        <v>400</v>
      </c>
      <c r="L74" s="380">
        <v>400</v>
      </c>
      <c r="M74" s="380">
        <v>400</v>
      </c>
      <c r="N74" s="380">
        <v>400</v>
      </c>
      <c r="O74" s="382">
        <v>400</v>
      </c>
      <c r="P74" s="382">
        <v>400</v>
      </c>
      <c r="Q74" s="382">
        <v>0</v>
      </c>
      <c r="S74" s="384"/>
    </row>
    <row r="75" spans="1:19" s="408" customFormat="1" ht="13">
      <c r="A75" s="329"/>
      <c r="B75" s="397" t="s">
        <v>591</v>
      </c>
      <c r="C75" s="407">
        <v>613199.99999999988</v>
      </c>
      <c r="D75" s="407">
        <v>613199.99999999988</v>
      </c>
      <c r="E75" s="407">
        <v>613199.99999999988</v>
      </c>
      <c r="F75" s="407">
        <v>613199.99999999988</v>
      </c>
      <c r="G75" s="407">
        <v>613199.99999999988</v>
      </c>
      <c r="H75" s="407">
        <v>613199.99999999988</v>
      </c>
      <c r="I75" s="407">
        <v>613199.99999999988</v>
      </c>
      <c r="J75" s="407">
        <v>613199.99999999988</v>
      </c>
      <c r="K75" s="407">
        <v>613199.99999999988</v>
      </c>
      <c r="L75" s="407">
        <v>613199.99999999988</v>
      </c>
      <c r="M75" s="407">
        <v>613199.99999999988</v>
      </c>
      <c r="N75" s="407">
        <v>613199.99999999988</v>
      </c>
      <c r="O75" s="398">
        <v>7358399.9999999991</v>
      </c>
      <c r="P75" s="398">
        <v>7358399.9999999991</v>
      </c>
      <c r="Q75" s="398">
        <v>0</v>
      </c>
      <c r="S75" s="409"/>
    </row>
    <row r="76" spans="1:19" s="408" customFormat="1" ht="13">
      <c r="A76" s="329"/>
      <c r="B76" s="401" t="s">
        <v>592</v>
      </c>
      <c r="C76" s="410">
        <v>126800</v>
      </c>
      <c r="D76" s="410">
        <v>126800</v>
      </c>
      <c r="E76" s="410">
        <v>126800</v>
      </c>
      <c r="F76" s="410">
        <v>126800</v>
      </c>
      <c r="G76" s="410">
        <v>126800</v>
      </c>
      <c r="H76" s="410">
        <v>126800</v>
      </c>
      <c r="I76" s="410">
        <v>126800</v>
      </c>
      <c r="J76" s="410">
        <v>126800</v>
      </c>
      <c r="K76" s="410">
        <v>126800</v>
      </c>
      <c r="L76" s="410">
        <v>126800</v>
      </c>
      <c r="M76" s="410">
        <v>126800</v>
      </c>
      <c r="N76" s="410">
        <v>126800</v>
      </c>
      <c r="O76" s="403">
        <v>1521600</v>
      </c>
      <c r="P76" s="403">
        <v>1521600</v>
      </c>
      <c r="Q76" s="403">
        <v>0</v>
      </c>
      <c r="S76" s="409"/>
    </row>
    <row r="77" spans="1:19" s="408" customFormat="1" ht="13">
      <c r="A77" s="329"/>
      <c r="B77" s="411" t="s">
        <v>594</v>
      </c>
      <c r="C77" s="412">
        <v>739999.99999999988</v>
      </c>
      <c r="D77" s="412">
        <v>739999.99999999988</v>
      </c>
      <c r="E77" s="412">
        <v>739999.99999999988</v>
      </c>
      <c r="F77" s="412">
        <v>739999.99999999988</v>
      </c>
      <c r="G77" s="412">
        <v>739999.99999999988</v>
      </c>
      <c r="H77" s="412">
        <v>739999.99999999988</v>
      </c>
      <c r="I77" s="412">
        <v>739999.99999999988</v>
      </c>
      <c r="J77" s="412">
        <v>739999.99999999988</v>
      </c>
      <c r="K77" s="412">
        <v>739999.99999999988</v>
      </c>
      <c r="L77" s="412">
        <v>739999.99999999988</v>
      </c>
      <c r="M77" s="412">
        <v>739999.99999999988</v>
      </c>
      <c r="N77" s="412">
        <v>739999.99999999988</v>
      </c>
      <c r="O77" s="406">
        <v>8879999.9999999981</v>
      </c>
      <c r="P77" s="406">
        <v>8879999.9999999981</v>
      </c>
      <c r="Q77" s="406">
        <v>0</v>
      </c>
      <c r="S77" s="409"/>
    </row>
    <row r="78" spans="1:19" s="333" customFormat="1" ht="8.25" customHeight="1">
      <c r="A78" s="329"/>
      <c r="B78" s="346"/>
      <c r="C78" s="346"/>
      <c r="D78" s="346"/>
      <c r="E78" s="346"/>
      <c r="F78" s="346"/>
      <c r="G78" s="346"/>
      <c r="H78" s="346"/>
      <c r="I78" s="346"/>
      <c r="J78" s="346"/>
      <c r="K78" s="346"/>
      <c r="L78" s="346"/>
      <c r="M78" s="346"/>
      <c r="N78" s="346"/>
      <c r="O78" s="343"/>
      <c r="P78" s="343"/>
      <c r="Q78" s="343">
        <v>0</v>
      </c>
      <c r="S78" s="334"/>
    </row>
    <row r="79" spans="1:19" s="333" customFormat="1" ht="13">
      <c r="A79" s="329">
        <v>12195</v>
      </c>
      <c r="B79" s="345" t="s">
        <v>545</v>
      </c>
      <c r="C79" s="346">
        <v>360</v>
      </c>
      <c r="D79" s="346">
        <v>360</v>
      </c>
      <c r="E79" s="346">
        <v>360</v>
      </c>
      <c r="F79" s="346">
        <v>360</v>
      </c>
      <c r="G79" s="346">
        <v>360</v>
      </c>
      <c r="H79" s="346">
        <v>360</v>
      </c>
      <c r="I79" s="346">
        <v>360</v>
      </c>
      <c r="J79" s="346">
        <v>360</v>
      </c>
      <c r="K79" s="346">
        <v>360</v>
      </c>
      <c r="L79" s="346">
        <v>360</v>
      </c>
      <c r="M79" s="346">
        <v>360</v>
      </c>
      <c r="N79" s="346">
        <v>360</v>
      </c>
      <c r="O79" s="343">
        <v>360</v>
      </c>
      <c r="P79" s="343">
        <v>360</v>
      </c>
      <c r="Q79" s="343">
        <v>0</v>
      </c>
      <c r="S79" s="334"/>
    </row>
    <row r="80" spans="1:19" s="408" customFormat="1" ht="13">
      <c r="A80" s="329"/>
      <c r="B80" s="397" t="s">
        <v>591</v>
      </c>
      <c r="C80" s="407">
        <v>551880</v>
      </c>
      <c r="D80" s="407">
        <v>551880</v>
      </c>
      <c r="E80" s="407">
        <v>551880</v>
      </c>
      <c r="F80" s="407">
        <v>551880</v>
      </c>
      <c r="G80" s="407">
        <v>551880</v>
      </c>
      <c r="H80" s="407">
        <v>551880</v>
      </c>
      <c r="I80" s="407">
        <v>551880</v>
      </c>
      <c r="J80" s="407">
        <v>551880</v>
      </c>
      <c r="K80" s="407">
        <v>551880</v>
      </c>
      <c r="L80" s="407">
        <v>551880</v>
      </c>
      <c r="M80" s="407">
        <v>551880</v>
      </c>
      <c r="N80" s="407">
        <v>551880</v>
      </c>
      <c r="O80" s="398">
        <v>6622560</v>
      </c>
      <c r="P80" s="398">
        <v>6622560</v>
      </c>
      <c r="Q80" s="398">
        <v>0</v>
      </c>
      <c r="S80" s="409"/>
    </row>
    <row r="81" spans="1:19" s="408" customFormat="1" ht="13">
      <c r="A81" s="329"/>
      <c r="B81" s="401" t="s">
        <v>592</v>
      </c>
      <c r="C81" s="410">
        <v>114120</v>
      </c>
      <c r="D81" s="410">
        <v>114120</v>
      </c>
      <c r="E81" s="410">
        <v>114120</v>
      </c>
      <c r="F81" s="410">
        <v>114120</v>
      </c>
      <c r="G81" s="410">
        <v>114120</v>
      </c>
      <c r="H81" s="410">
        <v>114120</v>
      </c>
      <c r="I81" s="410">
        <v>114120</v>
      </c>
      <c r="J81" s="410">
        <v>114120</v>
      </c>
      <c r="K81" s="410">
        <v>114120</v>
      </c>
      <c r="L81" s="410">
        <v>114120</v>
      </c>
      <c r="M81" s="410">
        <v>114120</v>
      </c>
      <c r="N81" s="410">
        <v>114120</v>
      </c>
      <c r="O81" s="403">
        <v>1369440</v>
      </c>
      <c r="P81" s="403">
        <v>1369440</v>
      </c>
      <c r="Q81" s="403">
        <v>0</v>
      </c>
      <c r="S81" s="409"/>
    </row>
    <row r="82" spans="1:19" s="408" customFormat="1" ht="13">
      <c r="A82" s="329"/>
      <c r="B82" s="411" t="s">
        <v>595</v>
      </c>
      <c r="C82" s="412">
        <v>666000</v>
      </c>
      <c r="D82" s="412">
        <v>666000</v>
      </c>
      <c r="E82" s="412">
        <v>666000</v>
      </c>
      <c r="F82" s="412">
        <v>666000</v>
      </c>
      <c r="G82" s="412">
        <v>666000</v>
      </c>
      <c r="H82" s="412">
        <v>666000</v>
      </c>
      <c r="I82" s="412">
        <v>666000</v>
      </c>
      <c r="J82" s="412">
        <v>666000</v>
      </c>
      <c r="K82" s="412">
        <v>666000</v>
      </c>
      <c r="L82" s="412">
        <v>666000</v>
      </c>
      <c r="M82" s="412">
        <v>666000</v>
      </c>
      <c r="N82" s="412">
        <v>666000</v>
      </c>
      <c r="O82" s="406">
        <v>7992000</v>
      </c>
      <c r="P82" s="406">
        <v>7992000</v>
      </c>
      <c r="Q82" s="406">
        <v>0</v>
      </c>
      <c r="S82" s="409"/>
    </row>
    <row r="83" spans="1:19" s="408" customFormat="1" ht="5.25" customHeight="1">
      <c r="A83" s="329"/>
      <c r="B83" s="346"/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3"/>
      <c r="P83" s="343"/>
      <c r="Q83" s="343">
        <v>0</v>
      </c>
      <c r="S83" s="409"/>
    </row>
    <row r="84" spans="1:19" s="408" customFormat="1" ht="15" customHeight="1">
      <c r="A84" s="329">
        <v>12195</v>
      </c>
      <c r="B84" s="345" t="s">
        <v>546</v>
      </c>
      <c r="C84" s="346">
        <v>520</v>
      </c>
      <c r="D84" s="346">
        <v>520</v>
      </c>
      <c r="E84" s="346">
        <v>520</v>
      </c>
      <c r="F84" s="346">
        <v>520</v>
      </c>
      <c r="G84" s="346">
        <v>520</v>
      </c>
      <c r="H84" s="346">
        <v>520</v>
      </c>
      <c r="I84" s="346">
        <v>520</v>
      </c>
      <c r="J84" s="346">
        <v>520</v>
      </c>
      <c r="K84" s="346">
        <v>520</v>
      </c>
      <c r="L84" s="346">
        <v>520</v>
      </c>
      <c r="M84" s="346">
        <v>520</v>
      </c>
      <c r="N84" s="346">
        <v>520</v>
      </c>
      <c r="O84" s="343">
        <v>520</v>
      </c>
      <c r="P84" s="343">
        <v>520</v>
      </c>
      <c r="Q84" s="343">
        <v>0</v>
      </c>
      <c r="S84" s="409"/>
    </row>
    <row r="85" spans="1:19" s="408" customFormat="1" ht="15" customHeight="1">
      <c r="A85" s="329"/>
      <c r="B85" s="397" t="s">
        <v>591</v>
      </c>
      <c r="C85" s="407">
        <v>797160</v>
      </c>
      <c r="D85" s="407">
        <v>797160</v>
      </c>
      <c r="E85" s="407">
        <v>797160</v>
      </c>
      <c r="F85" s="407">
        <v>797160</v>
      </c>
      <c r="G85" s="407">
        <v>797160</v>
      </c>
      <c r="H85" s="407">
        <v>797160</v>
      </c>
      <c r="I85" s="407">
        <v>797160</v>
      </c>
      <c r="J85" s="407">
        <v>797160</v>
      </c>
      <c r="K85" s="407">
        <v>797160</v>
      </c>
      <c r="L85" s="407">
        <v>797160</v>
      </c>
      <c r="M85" s="407">
        <v>797160</v>
      </c>
      <c r="N85" s="407">
        <v>797160</v>
      </c>
      <c r="O85" s="398">
        <v>9565920</v>
      </c>
      <c r="P85" s="398">
        <v>9565920</v>
      </c>
      <c r="Q85" s="398">
        <v>0</v>
      </c>
      <c r="S85" s="409"/>
    </row>
    <row r="86" spans="1:19" s="408" customFormat="1" ht="15" customHeight="1">
      <c r="A86" s="329"/>
      <c r="B86" s="401" t="s">
        <v>592</v>
      </c>
      <c r="C86" s="410">
        <v>164840</v>
      </c>
      <c r="D86" s="410">
        <v>164840</v>
      </c>
      <c r="E86" s="410">
        <v>164840</v>
      </c>
      <c r="F86" s="410">
        <v>164840</v>
      </c>
      <c r="G86" s="410">
        <v>164840</v>
      </c>
      <c r="H86" s="410">
        <v>164840</v>
      </c>
      <c r="I86" s="410">
        <v>164840</v>
      </c>
      <c r="J86" s="410">
        <v>164840</v>
      </c>
      <c r="K86" s="410">
        <v>164840</v>
      </c>
      <c r="L86" s="410">
        <v>164840</v>
      </c>
      <c r="M86" s="410">
        <v>164840</v>
      </c>
      <c r="N86" s="410">
        <v>164840</v>
      </c>
      <c r="O86" s="403">
        <v>1978080</v>
      </c>
      <c r="P86" s="403">
        <v>1978080</v>
      </c>
      <c r="Q86" s="403">
        <v>0</v>
      </c>
      <c r="S86" s="409"/>
    </row>
    <row r="87" spans="1:19" s="408" customFormat="1" ht="15" customHeight="1">
      <c r="A87" s="329"/>
      <c r="B87" s="411" t="s">
        <v>596</v>
      </c>
      <c r="C87" s="412">
        <v>962000</v>
      </c>
      <c r="D87" s="412">
        <v>962000</v>
      </c>
      <c r="E87" s="412">
        <v>962000</v>
      </c>
      <c r="F87" s="412">
        <v>962000</v>
      </c>
      <c r="G87" s="412">
        <v>962000</v>
      </c>
      <c r="H87" s="412">
        <v>962000</v>
      </c>
      <c r="I87" s="412">
        <v>962000</v>
      </c>
      <c r="J87" s="412">
        <v>962000</v>
      </c>
      <c r="K87" s="412">
        <v>962000</v>
      </c>
      <c r="L87" s="412">
        <v>962000</v>
      </c>
      <c r="M87" s="412">
        <v>962000</v>
      </c>
      <c r="N87" s="412">
        <v>962000</v>
      </c>
      <c r="O87" s="406">
        <v>11544000</v>
      </c>
      <c r="P87" s="406">
        <v>11544000</v>
      </c>
      <c r="Q87" s="406">
        <v>0</v>
      </c>
      <c r="S87" s="409"/>
    </row>
    <row r="88" spans="1:19" s="408" customFormat="1" ht="6" customHeight="1">
      <c r="A88" s="329"/>
      <c r="B88" s="413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398"/>
      <c r="P88" s="398"/>
      <c r="Q88" s="398"/>
      <c r="S88" s="409"/>
    </row>
    <row r="89" spans="1:19" s="408" customFormat="1" ht="13">
      <c r="A89" s="329"/>
      <c r="B89" s="345" t="s">
        <v>553</v>
      </c>
      <c r="C89" s="346">
        <v>316</v>
      </c>
      <c r="D89" s="346">
        <v>316</v>
      </c>
      <c r="E89" s="346">
        <v>316</v>
      </c>
      <c r="F89" s="346">
        <v>316</v>
      </c>
      <c r="G89" s="346">
        <v>316</v>
      </c>
      <c r="H89" s="346">
        <v>316</v>
      </c>
      <c r="I89" s="346">
        <v>316</v>
      </c>
      <c r="J89" s="346">
        <v>316</v>
      </c>
      <c r="K89" s="346">
        <v>316</v>
      </c>
      <c r="L89" s="346">
        <v>316</v>
      </c>
      <c r="M89" s="346">
        <v>316</v>
      </c>
      <c r="N89" s="346">
        <v>316</v>
      </c>
      <c r="O89" s="343">
        <v>316</v>
      </c>
      <c r="P89" s="343">
        <v>316</v>
      </c>
      <c r="Q89" s="343">
        <v>0</v>
      </c>
      <c r="S89" s="409"/>
    </row>
    <row r="90" spans="1:19" s="408" customFormat="1" ht="13">
      <c r="A90" s="329">
        <v>12195</v>
      </c>
      <c r="B90" s="397" t="s">
        <v>591</v>
      </c>
      <c r="C90" s="407">
        <v>484428</v>
      </c>
      <c r="D90" s="407">
        <v>484428</v>
      </c>
      <c r="E90" s="407">
        <v>484428</v>
      </c>
      <c r="F90" s="407">
        <v>484428</v>
      </c>
      <c r="G90" s="407">
        <v>484428</v>
      </c>
      <c r="H90" s="407">
        <v>484428</v>
      </c>
      <c r="I90" s="407">
        <v>484428</v>
      </c>
      <c r="J90" s="407">
        <v>484428</v>
      </c>
      <c r="K90" s="407">
        <v>484428</v>
      </c>
      <c r="L90" s="407">
        <v>484428</v>
      </c>
      <c r="M90" s="407">
        <v>484428</v>
      </c>
      <c r="N90" s="407">
        <v>484428</v>
      </c>
      <c r="O90" s="398">
        <v>5813136</v>
      </c>
      <c r="P90" s="398">
        <v>5813136</v>
      </c>
      <c r="Q90" s="398">
        <v>0</v>
      </c>
      <c r="S90" s="409"/>
    </row>
    <row r="91" spans="1:19" s="408" customFormat="1" ht="13">
      <c r="A91" s="329"/>
      <c r="B91" s="401" t="s">
        <v>592</v>
      </c>
      <c r="C91" s="410">
        <v>100172</v>
      </c>
      <c r="D91" s="410">
        <v>100172</v>
      </c>
      <c r="E91" s="410">
        <v>100172</v>
      </c>
      <c r="F91" s="410">
        <v>100172</v>
      </c>
      <c r="G91" s="410">
        <v>100172</v>
      </c>
      <c r="H91" s="410">
        <v>100172</v>
      </c>
      <c r="I91" s="410">
        <v>100172</v>
      </c>
      <c r="J91" s="410">
        <v>100172</v>
      </c>
      <c r="K91" s="410">
        <v>100172</v>
      </c>
      <c r="L91" s="410">
        <v>100172</v>
      </c>
      <c r="M91" s="410">
        <v>100172</v>
      </c>
      <c r="N91" s="410">
        <v>100172</v>
      </c>
      <c r="O91" s="403">
        <v>1202064</v>
      </c>
      <c r="P91" s="403">
        <v>1202064</v>
      </c>
      <c r="Q91" s="403">
        <v>0</v>
      </c>
      <c r="S91" s="409"/>
    </row>
    <row r="92" spans="1:19" s="408" customFormat="1" ht="14.5" customHeight="1">
      <c r="A92" s="329"/>
      <c r="B92" s="411" t="s">
        <v>597</v>
      </c>
      <c r="C92" s="412">
        <v>584600</v>
      </c>
      <c r="D92" s="412">
        <v>584600</v>
      </c>
      <c r="E92" s="412">
        <v>584600</v>
      </c>
      <c r="F92" s="412">
        <v>584600</v>
      </c>
      <c r="G92" s="412">
        <v>584600</v>
      </c>
      <c r="H92" s="412">
        <v>584600</v>
      </c>
      <c r="I92" s="412">
        <v>584600</v>
      </c>
      <c r="J92" s="412">
        <v>584600</v>
      </c>
      <c r="K92" s="412">
        <v>584600</v>
      </c>
      <c r="L92" s="412">
        <v>584600</v>
      </c>
      <c r="M92" s="412">
        <v>584600</v>
      </c>
      <c r="N92" s="412">
        <v>584600</v>
      </c>
      <c r="O92" s="406">
        <v>7015200</v>
      </c>
      <c r="P92" s="406">
        <v>7015200</v>
      </c>
      <c r="Q92" s="406">
        <v>0</v>
      </c>
      <c r="S92" s="409"/>
    </row>
    <row r="93" spans="1:19" s="408" customFormat="1" ht="6" customHeight="1">
      <c r="A93" s="329"/>
      <c r="B93" s="346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398"/>
      <c r="P93" s="398"/>
      <c r="Q93" s="398"/>
      <c r="S93" s="409"/>
    </row>
    <row r="94" spans="1:19" s="408" customFormat="1" ht="13">
      <c r="A94" s="329">
        <v>12195</v>
      </c>
      <c r="B94" s="345" t="s">
        <v>554</v>
      </c>
      <c r="C94" s="342">
        <v>0</v>
      </c>
      <c r="D94" s="342">
        <v>0</v>
      </c>
      <c r="E94" s="342">
        <v>0</v>
      </c>
      <c r="F94" s="342">
        <v>0</v>
      </c>
      <c r="G94" s="342">
        <v>0</v>
      </c>
      <c r="H94" s="342">
        <v>0</v>
      </c>
      <c r="I94" s="342">
        <v>0</v>
      </c>
      <c r="J94" s="342">
        <v>0</v>
      </c>
      <c r="K94" s="342">
        <v>0</v>
      </c>
      <c r="L94" s="342">
        <v>0</v>
      </c>
      <c r="M94" s="342">
        <v>0</v>
      </c>
      <c r="N94" s="342">
        <v>0</v>
      </c>
      <c r="O94" s="343">
        <v>0</v>
      </c>
      <c r="P94" s="343">
        <v>0</v>
      </c>
      <c r="Q94" s="343">
        <v>0</v>
      </c>
      <c r="S94" s="409"/>
    </row>
    <row r="95" spans="1:19" s="408" customFormat="1" ht="13">
      <c r="A95" s="329"/>
      <c r="B95" s="397" t="s">
        <v>591</v>
      </c>
      <c r="C95" s="407">
        <v>0</v>
      </c>
      <c r="D95" s="407">
        <v>0</v>
      </c>
      <c r="E95" s="407">
        <v>0</v>
      </c>
      <c r="F95" s="407">
        <v>0</v>
      </c>
      <c r="G95" s="407">
        <v>0</v>
      </c>
      <c r="H95" s="407">
        <v>0</v>
      </c>
      <c r="I95" s="407">
        <v>0</v>
      </c>
      <c r="J95" s="407">
        <v>0</v>
      </c>
      <c r="K95" s="407">
        <v>0</v>
      </c>
      <c r="L95" s="407">
        <v>0</v>
      </c>
      <c r="M95" s="407">
        <v>0</v>
      </c>
      <c r="N95" s="407">
        <v>0</v>
      </c>
      <c r="O95" s="398">
        <v>0</v>
      </c>
      <c r="P95" s="398">
        <v>0</v>
      </c>
      <c r="Q95" s="398">
        <v>0</v>
      </c>
      <c r="S95" s="409"/>
    </row>
    <row r="96" spans="1:19" s="408" customFormat="1" ht="13">
      <c r="A96" s="329"/>
      <c r="B96" s="401" t="s">
        <v>592</v>
      </c>
      <c r="C96" s="410">
        <v>0</v>
      </c>
      <c r="D96" s="410">
        <v>0</v>
      </c>
      <c r="E96" s="410">
        <v>0</v>
      </c>
      <c r="F96" s="410">
        <v>0</v>
      </c>
      <c r="G96" s="410">
        <v>0</v>
      </c>
      <c r="H96" s="410">
        <v>0</v>
      </c>
      <c r="I96" s="410">
        <v>0</v>
      </c>
      <c r="J96" s="410">
        <v>0</v>
      </c>
      <c r="K96" s="410">
        <v>0</v>
      </c>
      <c r="L96" s="410">
        <v>0</v>
      </c>
      <c r="M96" s="410">
        <v>0</v>
      </c>
      <c r="N96" s="410">
        <v>0</v>
      </c>
      <c r="O96" s="403">
        <v>0</v>
      </c>
      <c r="P96" s="403">
        <v>0</v>
      </c>
      <c r="Q96" s="403">
        <v>0</v>
      </c>
      <c r="S96" s="409"/>
    </row>
    <row r="97" spans="1:19" s="408" customFormat="1" ht="14.5" customHeight="1">
      <c r="A97" s="329"/>
      <c r="B97" s="411" t="s">
        <v>598</v>
      </c>
      <c r="C97" s="412">
        <v>0</v>
      </c>
      <c r="D97" s="412">
        <v>0</v>
      </c>
      <c r="E97" s="412">
        <v>0</v>
      </c>
      <c r="F97" s="412">
        <v>0</v>
      </c>
      <c r="G97" s="412">
        <v>0</v>
      </c>
      <c r="H97" s="412">
        <v>0</v>
      </c>
      <c r="I97" s="412">
        <v>0</v>
      </c>
      <c r="J97" s="412">
        <v>0</v>
      </c>
      <c r="K97" s="412">
        <v>0</v>
      </c>
      <c r="L97" s="412">
        <v>0</v>
      </c>
      <c r="M97" s="412">
        <v>0</v>
      </c>
      <c r="N97" s="412">
        <v>0</v>
      </c>
      <c r="O97" s="406">
        <v>0</v>
      </c>
      <c r="P97" s="406">
        <v>0</v>
      </c>
      <c r="Q97" s="406">
        <v>0</v>
      </c>
      <c r="S97" s="409"/>
    </row>
    <row r="98" spans="1:19" s="333" customFormat="1" ht="6" customHeight="1">
      <c r="A98" s="329"/>
      <c r="B98" s="346"/>
      <c r="C98" s="414"/>
      <c r="D98" s="414"/>
      <c r="E98" s="414"/>
      <c r="F98" s="414"/>
      <c r="G98" s="414"/>
      <c r="H98" s="414"/>
      <c r="I98" s="414"/>
      <c r="J98" s="414"/>
      <c r="K98" s="414"/>
      <c r="L98" s="414"/>
      <c r="M98" s="414"/>
      <c r="N98" s="414"/>
      <c r="O98" s="398"/>
      <c r="P98" s="398"/>
      <c r="Q98" s="398"/>
      <c r="S98" s="334"/>
    </row>
    <row r="99" spans="1:19" s="333" customFormat="1" ht="15" customHeight="1">
      <c r="A99" s="329">
        <v>12195</v>
      </c>
      <c r="B99" s="345" t="s">
        <v>556</v>
      </c>
      <c r="C99" s="342">
        <v>50</v>
      </c>
      <c r="D99" s="342">
        <v>50</v>
      </c>
      <c r="E99" s="342">
        <v>50</v>
      </c>
      <c r="F99" s="342">
        <v>50</v>
      </c>
      <c r="G99" s="342">
        <v>50</v>
      </c>
      <c r="H99" s="342">
        <v>50</v>
      </c>
      <c r="I99" s="342">
        <v>50</v>
      </c>
      <c r="J99" s="342">
        <v>50</v>
      </c>
      <c r="K99" s="342">
        <v>50</v>
      </c>
      <c r="L99" s="342">
        <v>50</v>
      </c>
      <c r="M99" s="342">
        <v>50</v>
      </c>
      <c r="N99" s="342">
        <v>50</v>
      </c>
      <c r="O99" s="343">
        <v>50</v>
      </c>
      <c r="P99" s="343">
        <v>0</v>
      </c>
      <c r="Q99" s="343">
        <v>50</v>
      </c>
      <c r="S99" s="334"/>
    </row>
    <row r="100" spans="1:19" s="333" customFormat="1" ht="15" customHeight="1">
      <c r="A100" s="329"/>
      <c r="B100" s="397" t="s">
        <v>591</v>
      </c>
      <c r="C100" s="407">
        <v>76649.999999999985</v>
      </c>
      <c r="D100" s="407">
        <v>76649.999999999985</v>
      </c>
      <c r="E100" s="407">
        <v>76649.999999999985</v>
      </c>
      <c r="F100" s="407">
        <v>76649.999999999985</v>
      </c>
      <c r="G100" s="407">
        <v>76649.999999999985</v>
      </c>
      <c r="H100" s="407">
        <v>76649.999999999985</v>
      </c>
      <c r="I100" s="407">
        <v>76649.999999999985</v>
      </c>
      <c r="J100" s="407">
        <v>76649.999999999985</v>
      </c>
      <c r="K100" s="407">
        <v>76649.999999999985</v>
      </c>
      <c r="L100" s="407">
        <v>76649.999999999985</v>
      </c>
      <c r="M100" s="407">
        <v>76649.999999999985</v>
      </c>
      <c r="N100" s="407">
        <v>76649.999999999985</v>
      </c>
      <c r="O100" s="398">
        <v>919799.99999999988</v>
      </c>
      <c r="P100" s="398">
        <v>0</v>
      </c>
      <c r="Q100" s="398">
        <v>919799.99999999988</v>
      </c>
      <c r="S100" s="334"/>
    </row>
    <row r="101" spans="1:19" s="333" customFormat="1" ht="15" customHeight="1">
      <c r="A101" s="329"/>
      <c r="B101" s="401" t="s">
        <v>592</v>
      </c>
      <c r="C101" s="410">
        <v>15850</v>
      </c>
      <c r="D101" s="410">
        <v>15850</v>
      </c>
      <c r="E101" s="410">
        <v>15850</v>
      </c>
      <c r="F101" s="410">
        <v>15850</v>
      </c>
      <c r="G101" s="410">
        <v>15850</v>
      </c>
      <c r="H101" s="410">
        <v>15850</v>
      </c>
      <c r="I101" s="410">
        <v>15850</v>
      </c>
      <c r="J101" s="410">
        <v>15850</v>
      </c>
      <c r="K101" s="410">
        <v>15850</v>
      </c>
      <c r="L101" s="410">
        <v>15850</v>
      </c>
      <c r="M101" s="410">
        <v>15850</v>
      </c>
      <c r="N101" s="410">
        <v>15850</v>
      </c>
      <c r="O101" s="403">
        <v>190200</v>
      </c>
      <c r="P101" s="403">
        <v>0</v>
      </c>
      <c r="Q101" s="403">
        <v>190200</v>
      </c>
      <c r="S101" s="334"/>
    </row>
    <row r="102" spans="1:19" s="333" customFormat="1" ht="15" customHeight="1">
      <c r="A102" s="329"/>
      <c r="B102" s="411" t="s">
        <v>599</v>
      </c>
      <c r="C102" s="412">
        <v>92499.999999999985</v>
      </c>
      <c r="D102" s="412">
        <v>92499.999999999985</v>
      </c>
      <c r="E102" s="412">
        <v>92499.999999999985</v>
      </c>
      <c r="F102" s="412">
        <v>92499.999999999985</v>
      </c>
      <c r="G102" s="412">
        <v>92499.999999999985</v>
      </c>
      <c r="H102" s="412">
        <v>92499.999999999985</v>
      </c>
      <c r="I102" s="412">
        <v>92499.999999999985</v>
      </c>
      <c r="J102" s="412">
        <v>92499.999999999985</v>
      </c>
      <c r="K102" s="412">
        <v>92499.999999999985</v>
      </c>
      <c r="L102" s="412">
        <v>92499.999999999985</v>
      </c>
      <c r="M102" s="412">
        <v>92499.999999999985</v>
      </c>
      <c r="N102" s="412">
        <v>92499.999999999985</v>
      </c>
      <c r="O102" s="406">
        <v>1109999.9999999998</v>
      </c>
      <c r="P102" s="406">
        <v>0</v>
      </c>
      <c r="Q102" s="406">
        <v>1109999.9999999998</v>
      </c>
      <c r="S102" s="334"/>
    </row>
    <row r="103" spans="1:19" s="333" customFormat="1" ht="6" customHeight="1">
      <c r="A103" s="329"/>
      <c r="B103" s="346"/>
      <c r="C103" s="414"/>
      <c r="D103" s="414"/>
      <c r="E103" s="414"/>
      <c r="F103" s="414"/>
      <c r="G103" s="414"/>
      <c r="H103" s="414"/>
      <c r="I103" s="414"/>
      <c r="J103" s="414"/>
      <c r="K103" s="414"/>
      <c r="L103" s="414"/>
      <c r="M103" s="414"/>
      <c r="N103" s="414"/>
      <c r="O103" s="398"/>
      <c r="P103" s="398"/>
      <c r="Q103" s="398"/>
      <c r="S103" s="334"/>
    </row>
    <row r="104" spans="1:19" s="333" customFormat="1" ht="15" customHeight="1">
      <c r="A104" s="329">
        <v>12195</v>
      </c>
      <c r="B104" s="345" t="s">
        <v>600</v>
      </c>
      <c r="C104" s="342">
        <v>94</v>
      </c>
      <c r="D104" s="342">
        <v>94</v>
      </c>
      <c r="E104" s="342">
        <v>94</v>
      </c>
      <c r="F104" s="342">
        <v>94</v>
      </c>
      <c r="G104" s="342">
        <v>94</v>
      </c>
      <c r="H104" s="342">
        <v>94</v>
      </c>
      <c r="I104" s="342">
        <v>94</v>
      </c>
      <c r="J104" s="342">
        <v>94</v>
      </c>
      <c r="K104" s="342">
        <v>94</v>
      </c>
      <c r="L104" s="342">
        <v>94</v>
      </c>
      <c r="M104" s="342">
        <v>94</v>
      </c>
      <c r="N104" s="342">
        <v>94</v>
      </c>
      <c r="O104" s="343">
        <v>94</v>
      </c>
      <c r="P104" s="343">
        <v>94</v>
      </c>
      <c r="Q104" s="343">
        <v>0</v>
      </c>
      <c r="S104" s="334"/>
    </row>
    <row r="105" spans="1:19" s="333" customFormat="1" ht="15" customHeight="1">
      <c r="A105" s="329"/>
      <c r="B105" s="397" t="s">
        <v>591</v>
      </c>
      <c r="C105" s="407">
        <v>144102</v>
      </c>
      <c r="D105" s="407">
        <v>144102</v>
      </c>
      <c r="E105" s="407">
        <v>144102</v>
      </c>
      <c r="F105" s="407">
        <v>144102</v>
      </c>
      <c r="G105" s="407">
        <v>144102</v>
      </c>
      <c r="H105" s="407">
        <v>144102</v>
      </c>
      <c r="I105" s="407">
        <v>144102</v>
      </c>
      <c r="J105" s="407">
        <v>144102</v>
      </c>
      <c r="K105" s="407">
        <v>144102</v>
      </c>
      <c r="L105" s="407">
        <v>144102</v>
      </c>
      <c r="M105" s="407">
        <v>144102</v>
      </c>
      <c r="N105" s="407">
        <v>144102</v>
      </c>
      <c r="O105" s="398">
        <v>1729224</v>
      </c>
      <c r="P105" s="398">
        <v>1729224</v>
      </c>
      <c r="Q105" s="398">
        <v>0</v>
      </c>
      <c r="S105" s="334"/>
    </row>
    <row r="106" spans="1:19" s="333" customFormat="1" ht="15" customHeight="1">
      <c r="A106" s="329"/>
      <c r="B106" s="401" t="s">
        <v>592</v>
      </c>
      <c r="C106" s="410">
        <v>29798</v>
      </c>
      <c r="D106" s="410">
        <v>29798</v>
      </c>
      <c r="E106" s="410">
        <v>29798</v>
      </c>
      <c r="F106" s="410">
        <v>29798</v>
      </c>
      <c r="G106" s="410">
        <v>29798</v>
      </c>
      <c r="H106" s="410">
        <v>29798</v>
      </c>
      <c r="I106" s="410">
        <v>29798</v>
      </c>
      <c r="J106" s="410">
        <v>29798</v>
      </c>
      <c r="K106" s="410">
        <v>29798</v>
      </c>
      <c r="L106" s="410">
        <v>29798</v>
      </c>
      <c r="M106" s="410">
        <v>29798</v>
      </c>
      <c r="N106" s="410">
        <v>29798</v>
      </c>
      <c r="O106" s="403">
        <v>357576</v>
      </c>
      <c r="P106" s="403">
        <v>357576</v>
      </c>
      <c r="Q106" s="403">
        <v>0</v>
      </c>
      <c r="S106" s="334"/>
    </row>
    <row r="107" spans="1:19" s="333" customFormat="1" ht="15" customHeight="1">
      <c r="A107" s="329"/>
      <c r="B107" s="411" t="s">
        <v>599</v>
      </c>
      <c r="C107" s="412">
        <v>173900</v>
      </c>
      <c r="D107" s="412">
        <v>173900</v>
      </c>
      <c r="E107" s="412">
        <v>173900</v>
      </c>
      <c r="F107" s="412">
        <v>173900</v>
      </c>
      <c r="G107" s="412">
        <v>173900</v>
      </c>
      <c r="H107" s="412">
        <v>173900</v>
      </c>
      <c r="I107" s="412">
        <v>173900</v>
      </c>
      <c r="J107" s="412">
        <v>173900</v>
      </c>
      <c r="K107" s="412">
        <v>173900</v>
      </c>
      <c r="L107" s="412">
        <v>173900</v>
      </c>
      <c r="M107" s="412">
        <v>173900</v>
      </c>
      <c r="N107" s="412">
        <v>173900</v>
      </c>
      <c r="O107" s="406">
        <v>2086800</v>
      </c>
      <c r="P107" s="406">
        <v>2086800</v>
      </c>
      <c r="Q107" s="406">
        <v>0</v>
      </c>
      <c r="S107" s="334"/>
    </row>
    <row r="108" spans="1:19" s="333" customFormat="1" ht="6" customHeight="1">
      <c r="A108" s="329"/>
      <c r="B108" s="346"/>
      <c r="C108" s="346"/>
      <c r="D108" s="346"/>
      <c r="E108" s="346"/>
      <c r="F108" s="346"/>
      <c r="G108" s="346"/>
      <c r="H108" s="346"/>
      <c r="I108" s="346"/>
      <c r="J108" s="346"/>
      <c r="K108" s="346"/>
      <c r="L108" s="346"/>
      <c r="M108" s="346"/>
      <c r="N108" s="346"/>
      <c r="O108" s="343"/>
      <c r="P108" s="343"/>
      <c r="Q108" s="343">
        <v>0</v>
      </c>
      <c r="S108" s="334"/>
    </row>
    <row r="109" spans="1:19" s="408" customFormat="1" ht="13">
      <c r="A109" s="329"/>
      <c r="B109" s="345" t="s">
        <v>601</v>
      </c>
      <c r="C109" s="346">
        <v>30</v>
      </c>
      <c r="D109" s="346">
        <v>30</v>
      </c>
      <c r="E109" s="346">
        <v>30</v>
      </c>
      <c r="F109" s="346">
        <v>30</v>
      </c>
      <c r="G109" s="346">
        <v>30</v>
      </c>
      <c r="H109" s="346">
        <v>30</v>
      </c>
      <c r="I109" s="346">
        <v>30</v>
      </c>
      <c r="J109" s="346">
        <v>30</v>
      </c>
      <c r="K109" s="346">
        <v>30</v>
      </c>
      <c r="L109" s="346">
        <v>30</v>
      </c>
      <c r="M109" s="346">
        <v>30</v>
      </c>
      <c r="N109" s="346">
        <v>30</v>
      </c>
      <c r="O109" s="343">
        <v>30</v>
      </c>
      <c r="P109" s="343">
        <v>30</v>
      </c>
      <c r="Q109" s="343">
        <v>0</v>
      </c>
      <c r="S109" s="409"/>
    </row>
    <row r="110" spans="1:19" s="407" customFormat="1" ht="13">
      <c r="A110" s="347" t="s">
        <v>549</v>
      </c>
      <c r="B110" s="397" t="s">
        <v>591</v>
      </c>
      <c r="C110" s="407">
        <v>45989.999999999993</v>
      </c>
      <c r="D110" s="407">
        <v>45989.999999999993</v>
      </c>
      <c r="E110" s="407">
        <v>45989.999999999993</v>
      </c>
      <c r="F110" s="407">
        <v>45989.999999999993</v>
      </c>
      <c r="G110" s="407">
        <v>45989.999999999993</v>
      </c>
      <c r="H110" s="407">
        <v>45989.999999999993</v>
      </c>
      <c r="I110" s="407">
        <v>45989.999999999993</v>
      </c>
      <c r="J110" s="407">
        <v>45989.999999999993</v>
      </c>
      <c r="K110" s="407">
        <v>45989.999999999993</v>
      </c>
      <c r="L110" s="407">
        <v>45989.999999999993</v>
      </c>
      <c r="M110" s="407">
        <v>45989.999999999993</v>
      </c>
      <c r="N110" s="407">
        <v>45989.999999999993</v>
      </c>
      <c r="O110" s="398">
        <v>551879.99999999988</v>
      </c>
      <c r="P110" s="398">
        <v>551879.99999999988</v>
      </c>
      <c r="Q110" s="398">
        <v>0</v>
      </c>
      <c r="S110" s="414"/>
    </row>
    <row r="111" spans="1:19" s="407" customFormat="1" ht="13">
      <c r="A111" s="347" t="s">
        <v>549</v>
      </c>
      <c r="B111" s="401" t="s">
        <v>592</v>
      </c>
      <c r="C111" s="410">
        <v>9510</v>
      </c>
      <c r="D111" s="410">
        <v>9510</v>
      </c>
      <c r="E111" s="410">
        <v>9510</v>
      </c>
      <c r="F111" s="410">
        <v>9510</v>
      </c>
      <c r="G111" s="410">
        <v>9510</v>
      </c>
      <c r="H111" s="410">
        <v>9510</v>
      </c>
      <c r="I111" s="410">
        <v>9510</v>
      </c>
      <c r="J111" s="410">
        <v>9510</v>
      </c>
      <c r="K111" s="410">
        <v>9510</v>
      </c>
      <c r="L111" s="410">
        <v>9510</v>
      </c>
      <c r="M111" s="410">
        <v>9510</v>
      </c>
      <c r="N111" s="410">
        <v>9510</v>
      </c>
      <c r="O111" s="403">
        <v>114120</v>
      </c>
      <c r="P111" s="403">
        <v>114120</v>
      </c>
      <c r="Q111" s="403">
        <v>0</v>
      </c>
      <c r="S111" s="414"/>
    </row>
    <row r="112" spans="1:19" s="408" customFormat="1" ht="14.5" customHeight="1">
      <c r="A112" s="329"/>
      <c r="B112" s="411" t="s">
        <v>602</v>
      </c>
      <c r="C112" s="412">
        <v>55499.999999999993</v>
      </c>
      <c r="D112" s="412">
        <v>55499.999999999993</v>
      </c>
      <c r="E112" s="412">
        <v>55499.999999999993</v>
      </c>
      <c r="F112" s="412">
        <v>55499.999999999993</v>
      </c>
      <c r="G112" s="412">
        <v>55499.999999999993</v>
      </c>
      <c r="H112" s="412">
        <v>55499.999999999993</v>
      </c>
      <c r="I112" s="412">
        <v>55499.999999999993</v>
      </c>
      <c r="J112" s="412">
        <v>55499.999999999993</v>
      </c>
      <c r="K112" s="412">
        <v>55499.999999999993</v>
      </c>
      <c r="L112" s="412">
        <v>55499.999999999993</v>
      </c>
      <c r="M112" s="412">
        <v>55499.999999999993</v>
      </c>
      <c r="N112" s="412">
        <v>55499.999999999993</v>
      </c>
      <c r="O112" s="406">
        <v>665999.99999999988</v>
      </c>
      <c r="P112" s="406">
        <v>665999.99999999988</v>
      </c>
      <c r="Q112" s="406">
        <v>0</v>
      </c>
      <c r="S112" s="409"/>
    </row>
    <row r="113" spans="1:19" s="408" customFormat="1" ht="6.75" customHeight="1">
      <c r="A113" s="329"/>
      <c r="B113" s="346"/>
      <c r="C113" s="346"/>
      <c r="D113" s="346"/>
      <c r="E113" s="346"/>
      <c r="F113" s="346"/>
      <c r="G113" s="346"/>
      <c r="H113" s="346"/>
      <c r="I113" s="346"/>
      <c r="J113" s="346"/>
      <c r="K113" s="346"/>
      <c r="L113" s="346"/>
      <c r="M113" s="346"/>
      <c r="N113" s="346"/>
      <c r="O113" s="343"/>
      <c r="P113" s="343"/>
      <c r="Q113" s="343"/>
      <c r="S113" s="409"/>
    </row>
    <row r="114" spans="1:19" s="333" customFormat="1" ht="15.5">
      <c r="A114" s="329">
        <v>12195</v>
      </c>
      <c r="B114" s="345" t="s">
        <v>603</v>
      </c>
      <c r="C114" s="342">
        <v>5</v>
      </c>
      <c r="D114" s="342">
        <v>5</v>
      </c>
      <c r="E114" s="342">
        <v>5</v>
      </c>
      <c r="F114" s="342">
        <v>5</v>
      </c>
      <c r="G114" s="342">
        <v>5</v>
      </c>
      <c r="H114" s="342">
        <v>5</v>
      </c>
      <c r="I114" s="342">
        <v>5</v>
      </c>
      <c r="J114" s="342">
        <v>5</v>
      </c>
      <c r="K114" s="342">
        <v>5</v>
      </c>
      <c r="L114" s="342">
        <v>5</v>
      </c>
      <c r="M114" s="342">
        <v>5</v>
      </c>
      <c r="N114" s="342">
        <v>5</v>
      </c>
      <c r="O114" s="343">
        <v>5</v>
      </c>
      <c r="P114" s="343">
        <v>5</v>
      </c>
      <c r="Q114" s="343">
        <v>0</v>
      </c>
      <c r="S114" s="415"/>
    </row>
    <row r="115" spans="1:19" s="408" customFormat="1" ht="15.5">
      <c r="A115" s="329"/>
      <c r="B115" s="397" t="s">
        <v>591</v>
      </c>
      <c r="C115" s="407">
        <v>7664.9999999999991</v>
      </c>
      <c r="D115" s="407">
        <v>7664.9999999999991</v>
      </c>
      <c r="E115" s="407">
        <v>7664.9999999999991</v>
      </c>
      <c r="F115" s="407">
        <v>7664.9999999999991</v>
      </c>
      <c r="G115" s="407">
        <v>7664.9999999999991</v>
      </c>
      <c r="H115" s="407">
        <v>7664.9999999999991</v>
      </c>
      <c r="I115" s="407">
        <v>7664.9999999999991</v>
      </c>
      <c r="J115" s="407">
        <v>7664.9999999999991</v>
      </c>
      <c r="K115" s="407">
        <v>7664.9999999999991</v>
      </c>
      <c r="L115" s="407">
        <v>7664.9999999999991</v>
      </c>
      <c r="M115" s="407">
        <v>7664.9999999999991</v>
      </c>
      <c r="N115" s="407">
        <v>7664.9999999999991</v>
      </c>
      <c r="O115" s="398">
        <v>91979.999999999985</v>
      </c>
      <c r="P115" s="398">
        <v>91979.999999999985</v>
      </c>
      <c r="Q115" s="398">
        <v>0</v>
      </c>
      <c r="S115" s="415"/>
    </row>
    <row r="116" spans="1:19" s="408" customFormat="1" ht="15.5">
      <c r="A116" s="329"/>
      <c r="B116" s="401" t="s">
        <v>592</v>
      </c>
      <c r="C116" s="410">
        <v>1585</v>
      </c>
      <c r="D116" s="410">
        <v>1585</v>
      </c>
      <c r="E116" s="410">
        <v>1585</v>
      </c>
      <c r="F116" s="410">
        <v>1585</v>
      </c>
      <c r="G116" s="410">
        <v>1585</v>
      </c>
      <c r="H116" s="410">
        <v>1585</v>
      </c>
      <c r="I116" s="410">
        <v>1585</v>
      </c>
      <c r="J116" s="410">
        <v>1585</v>
      </c>
      <c r="K116" s="410">
        <v>1585</v>
      </c>
      <c r="L116" s="410">
        <v>1585</v>
      </c>
      <c r="M116" s="410">
        <v>1585</v>
      </c>
      <c r="N116" s="410">
        <v>1585</v>
      </c>
      <c r="O116" s="403">
        <v>19020</v>
      </c>
      <c r="P116" s="403">
        <v>19020</v>
      </c>
      <c r="Q116" s="403">
        <v>0</v>
      </c>
      <c r="S116" s="415"/>
    </row>
    <row r="117" spans="1:19" s="408" customFormat="1" ht="14.5" customHeight="1">
      <c r="A117" s="329"/>
      <c r="B117" s="411" t="s">
        <v>604</v>
      </c>
      <c r="C117" s="412">
        <v>9250</v>
      </c>
      <c r="D117" s="412">
        <v>9250</v>
      </c>
      <c r="E117" s="412">
        <v>9250</v>
      </c>
      <c r="F117" s="412">
        <v>9250</v>
      </c>
      <c r="G117" s="412">
        <v>9250</v>
      </c>
      <c r="H117" s="412">
        <v>9250</v>
      </c>
      <c r="I117" s="412">
        <v>9250</v>
      </c>
      <c r="J117" s="412">
        <v>9250</v>
      </c>
      <c r="K117" s="412">
        <v>9250</v>
      </c>
      <c r="L117" s="412">
        <v>9250</v>
      </c>
      <c r="M117" s="412">
        <v>9250</v>
      </c>
      <c r="N117" s="412">
        <v>9250</v>
      </c>
      <c r="O117" s="406">
        <v>111000</v>
      </c>
      <c r="P117" s="406">
        <v>111000</v>
      </c>
      <c r="Q117" s="406">
        <v>0</v>
      </c>
      <c r="S117" s="415"/>
    </row>
    <row r="118" spans="1:19" s="408" customFormat="1" ht="4.5" customHeight="1">
      <c r="A118" s="329"/>
      <c r="B118" s="413"/>
      <c r="C118" s="414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398"/>
      <c r="P118" s="398"/>
      <c r="Q118" s="398"/>
      <c r="S118" s="415"/>
    </row>
    <row r="119" spans="1:19" s="408" customFormat="1" ht="15.5">
      <c r="A119" s="329">
        <v>12195</v>
      </c>
      <c r="B119" s="345" t="s">
        <v>605</v>
      </c>
      <c r="C119" s="346">
        <v>100</v>
      </c>
      <c r="D119" s="346">
        <v>100</v>
      </c>
      <c r="E119" s="346">
        <v>100</v>
      </c>
      <c r="F119" s="346">
        <v>100</v>
      </c>
      <c r="G119" s="346">
        <v>100</v>
      </c>
      <c r="H119" s="346">
        <v>100</v>
      </c>
      <c r="I119" s="346">
        <v>100</v>
      </c>
      <c r="J119" s="346">
        <v>100</v>
      </c>
      <c r="K119" s="346">
        <v>100</v>
      </c>
      <c r="L119" s="346">
        <v>100</v>
      </c>
      <c r="M119" s="346">
        <v>100</v>
      </c>
      <c r="N119" s="346">
        <v>100</v>
      </c>
      <c r="O119" s="343">
        <v>100</v>
      </c>
      <c r="P119" s="343">
        <v>100</v>
      </c>
      <c r="Q119" s="343">
        <v>0</v>
      </c>
      <c r="S119" s="415"/>
    </row>
    <row r="120" spans="1:19" s="408" customFormat="1" ht="15.5">
      <c r="A120" s="329"/>
      <c r="B120" s="397" t="s">
        <v>591</v>
      </c>
      <c r="C120" s="407">
        <v>153299.99999999997</v>
      </c>
      <c r="D120" s="407">
        <v>153299.99999999997</v>
      </c>
      <c r="E120" s="407">
        <v>153299.99999999997</v>
      </c>
      <c r="F120" s="407">
        <v>153299.99999999997</v>
      </c>
      <c r="G120" s="407">
        <v>153299.99999999997</v>
      </c>
      <c r="H120" s="407">
        <v>153299.99999999997</v>
      </c>
      <c r="I120" s="407">
        <v>153299.99999999997</v>
      </c>
      <c r="J120" s="407">
        <v>153299.99999999997</v>
      </c>
      <c r="K120" s="407">
        <v>153299.99999999997</v>
      </c>
      <c r="L120" s="407">
        <v>153299.99999999997</v>
      </c>
      <c r="M120" s="407">
        <v>153299.99999999997</v>
      </c>
      <c r="N120" s="407">
        <v>153299.99999999997</v>
      </c>
      <c r="O120" s="398">
        <v>1839599.9999999998</v>
      </c>
      <c r="P120" s="398">
        <v>1839599.9999999998</v>
      </c>
      <c r="Q120" s="398">
        <v>0</v>
      </c>
      <c r="S120" s="415"/>
    </row>
    <row r="121" spans="1:19" s="333" customFormat="1" ht="15.5">
      <c r="A121" s="329"/>
      <c r="B121" s="401" t="s">
        <v>592</v>
      </c>
      <c r="C121" s="410">
        <v>31700</v>
      </c>
      <c r="D121" s="410">
        <v>31700</v>
      </c>
      <c r="E121" s="410">
        <v>31700</v>
      </c>
      <c r="F121" s="410">
        <v>31700</v>
      </c>
      <c r="G121" s="410">
        <v>31700</v>
      </c>
      <c r="H121" s="410">
        <v>31700</v>
      </c>
      <c r="I121" s="410">
        <v>31700</v>
      </c>
      <c r="J121" s="410">
        <v>31700</v>
      </c>
      <c r="K121" s="410">
        <v>31700</v>
      </c>
      <c r="L121" s="410">
        <v>31700</v>
      </c>
      <c r="M121" s="410">
        <v>31700</v>
      </c>
      <c r="N121" s="410">
        <v>31700</v>
      </c>
      <c r="O121" s="403">
        <v>380400</v>
      </c>
      <c r="P121" s="403">
        <v>380400</v>
      </c>
      <c r="Q121" s="403">
        <v>0</v>
      </c>
      <c r="S121" s="415"/>
    </row>
    <row r="122" spans="1:19" s="333" customFormat="1" ht="13">
      <c r="A122" s="329"/>
      <c r="B122" s="411" t="s">
        <v>606</v>
      </c>
      <c r="C122" s="412">
        <v>184999.99999999997</v>
      </c>
      <c r="D122" s="412">
        <v>184999.99999999997</v>
      </c>
      <c r="E122" s="412">
        <v>184999.99999999997</v>
      </c>
      <c r="F122" s="412">
        <v>184999.99999999997</v>
      </c>
      <c r="G122" s="412">
        <v>184999.99999999997</v>
      </c>
      <c r="H122" s="412">
        <v>184999.99999999997</v>
      </c>
      <c r="I122" s="412">
        <v>184999.99999999997</v>
      </c>
      <c r="J122" s="412">
        <v>184999.99999999997</v>
      </c>
      <c r="K122" s="412">
        <v>184999.99999999997</v>
      </c>
      <c r="L122" s="412">
        <v>184999.99999999997</v>
      </c>
      <c r="M122" s="412">
        <v>184999.99999999997</v>
      </c>
      <c r="N122" s="412">
        <v>184999.99999999997</v>
      </c>
      <c r="O122" s="406">
        <v>2219999.9999999995</v>
      </c>
      <c r="P122" s="406">
        <v>2219999.9999999995</v>
      </c>
      <c r="Q122" s="406">
        <v>0</v>
      </c>
      <c r="S122" s="334"/>
    </row>
    <row r="123" spans="1:19" s="333" customFormat="1" ht="6" customHeight="1">
      <c r="A123" s="329"/>
      <c r="B123" s="413"/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398"/>
      <c r="P123" s="398"/>
      <c r="Q123" s="398"/>
      <c r="S123" s="334"/>
    </row>
    <row r="124" spans="1:19" s="346" customFormat="1" ht="16" thickBot="1">
      <c r="A124" s="344"/>
      <c r="B124" s="354" t="s">
        <v>607</v>
      </c>
      <c r="C124" s="416">
        <v>3940500</v>
      </c>
      <c r="D124" s="416">
        <v>3940500</v>
      </c>
      <c r="E124" s="416">
        <v>3940500</v>
      </c>
      <c r="F124" s="416">
        <v>3940500</v>
      </c>
      <c r="G124" s="416">
        <v>3940500</v>
      </c>
      <c r="H124" s="416">
        <v>3940500</v>
      </c>
      <c r="I124" s="416">
        <v>3940500</v>
      </c>
      <c r="J124" s="416">
        <v>3940500</v>
      </c>
      <c r="K124" s="416">
        <v>3940500</v>
      </c>
      <c r="L124" s="416">
        <v>3940500</v>
      </c>
      <c r="M124" s="416">
        <v>3940500</v>
      </c>
      <c r="N124" s="416">
        <v>3940500</v>
      </c>
      <c r="O124" s="417">
        <v>47286000</v>
      </c>
      <c r="P124" s="417">
        <v>46176000</v>
      </c>
      <c r="Q124" s="417">
        <v>1110000</v>
      </c>
      <c r="S124" s="342"/>
    </row>
    <row r="125" spans="1:19" s="419" customFormat="1">
      <c r="A125" s="418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5"/>
      <c r="P125" s="325"/>
      <c r="Q125" s="325"/>
      <c r="S125" s="420"/>
    </row>
    <row r="126" spans="1:19" s="408" customFormat="1" ht="13">
      <c r="A126" s="329">
        <v>11539</v>
      </c>
      <c r="B126" s="345" t="s">
        <v>562</v>
      </c>
      <c r="C126" s="346">
        <v>137</v>
      </c>
      <c r="D126" s="346">
        <v>137</v>
      </c>
      <c r="E126" s="346">
        <v>137</v>
      </c>
      <c r="F126" s="346">
        <v>137</v>
      </c>
      <c r="G126" s="346">
        <v>137</v>
      </c>
      <c r="H126" s="346">
        <v>137</v>
      </c>
      <c r="I126" s="346">
        <v>137</v>
      </c>
      <c r="J126" s="346">
        <v>137</v>
      </c>
      <c r="K126" s="346">
        <v>137</v>
      </c>
      <c r="L126" s="346">
        <v>137</v>
      </c>
      <c r="M126" s="346">
        <v>137</v>
      </c>
      <c r="N126" s="346">
        <v>137</v>
      </c>
      <c r="O126" s="343">
        <v>137</v>
      </c>
      <c r="P126" s="343">
        <v>137</v>
      </c>
      <c r="Q126" s="343">
        <v>0</v>
      </c>
      <c r="S126" s="409"/>
    </row>
    <row r="127" spans="1:19" s="333" customFormat="1" ht="13">
      <c r="A127" s="329"/>
      <c r="B127" s="345" t="s">
        <v>608</v>
      </c>
      <c r="C127" s="372">
        <v>-0.41237700000000005</v>
      </c>
      <c r="D127" s="372">
        <v>-0.41237700000000005</v>
      </c>
      <c r="E127" s="372">
        <v>-0.41237700000000005</v>
      </c>
      <c r="F127" s="372">
        <v>-0.41237700000000005</v>
      </c>
      <c r="G127" s="372">
        <v>-0.41237700000000005</v>
      </c>
      <c r="H127" s="372">
        <v>-0.41237700000000005</v>
      </c>
      <c r="I127" s="372">
        <v>-0.41237700000000005</v>
      </c>
      <c r="J127" s="372">
        <v>-0.41237700000000005</v>
      </c>
      <c r="K127" s="372">
        <v>-0.41237700000000005</v>
      </c>
      <c r="L127" s="372">
        <v>-0.41237700000000005</v>
      </c>
      <c r="M127" s="372">
        <v>-0.41237700000000005</v>
      </c>
      <c r="N127" s="372">
        <v>-0.41237700000000005</v>
      </c>
      <c r="O127" s="421">
        <v>-0.41237700000000005</v>
      </c>
      <c r="P127" s="421">
        <v>-0.41237700000000005</v>
      </c>
      <c r="Q127" s="421">
        <v>0</v>
      </c>
      <c r="S127" s="334"/>
    </row>
    <row r="128" spans="1:19" s="333" customFormat="1" ht="13">
      <c r="A128" s="329"/>
      <c r="B128" s="397" t="s">
        <v>591</v>
      </c>
      <c r="C128" s="407">
        <v>153525.351</v>
      </c>
      <c r="D128" s="407">
        <v>153525.351</v>
      </c>
      <c r="E128" s="407">
        <v>153525.351</v>
      </c>
      <c r="F128" s="407">
        <v>153525.351</v>
      </c>
      <c r="G128" s="407">
        <v>153525.351</v>
      </c>
      <c r="H128" s="407">
        <v>153525.351</v>
      </c>
      <c r="I128" s="407">
        <v>153525.351</v>
      </c>
      <c r="J128" s="407">
        <v>153525.351</v>
      </c>
      <c r="K128" s="407">
        <v>153525.351</v>
      </c>
      <c r="L128" s="407">
        <v>153525.351</v>
      </c>
      <c r="M128" s="407">
        <v>153525.351</v>
      </c>
      <c r="N128" s="407">
        <v>153525.351</v>
      </c>
      <c r="O128" s="398">
        <v>1842304.2120000001</v>
      </c>
      <c r="P128" s="398">
        <v>1842304.2120000001</v>
      </c>
      <c r="Q128" s="398">
        <v>0</v>
      </c>
      <c r="S128" s="334"/>
    </row>
    <row r="129" spans="1:19" s="408" customFormat="1" ht="13">
      <c r="A129" s="329"/>
      <c r="B129" s="401" t="s">
        <v>592</v>
      </c>
      <c r="C129" s="410">
        <v>43429</v>
      </c>
      <c r="D129" s="410">
        <v>43429</v>
      </c>
      <c r="E129" s="410">
        <v>43429</v>
      </c>
      <c r="F129" s="410">
        <v>43429</v>
      </c>
      <c r="G129" s="410">
        <v>43429</v>
      </c>
      <c r="H129" s="410">
        <v>43429</v>
      </c>
      <c r="I129" s="410">
        <v>43429</v>
      </c>
      <c r="J129" s="410">
        <v>43429</v>
      </c>
      <c r="K129" s="410">
        <v>43429</v>
      </c>
      <c r="L129" s="410">
        <v>43429</v>
      </c>
      <c r="M129" s="410">
        <v>43429</v>
      </c>
      <c r="N129" s="410">
        <v>43429</v>
      </c>
      <c r="O129" s="403">
        <v>521148</v>
      </c>
      <c r="P129" s="403">
        <v>521148</v>
      </c>
      <c r="Q129" s="403">
        <v>0</v>
      </c>
      <c r="S129" s="409"/>
    </row>
    <row r="130" spans="1:19" s="408" customFormat="1" ht="13">
      <c r="A130" s="329"/>
      <c r="B130" s="411" t="s">
        <v>609</v>
      </c>
      <c r="C130" s="412">
        <v>196954.351</v>
      </c>
      <c r="D130" s="412">
        <v>196954.351</v>
      </c>
      <c r="E130" s="412">
        <v>196954.351</v>
      </c>
      <c r="F130" s="412">
        <v>196954.351</v>
      </c>
      <c r="G130" s="412">
        <v>196954.351</v>
      </c>
      <c r="H130" s="412">
        <v>196954.351</v>
      </c>
      <c r="I130" s="412">
        <v>196954.351</v>
      </c>
      <c r="J130" s="412">
        <v>196954.351</v>
      </c>
      <c r="K130" s="412">
        <v>196954.351</v>
      </c>
      <c r="L130" s="412">
        <v>196954.351</v>
      </c>
      <c r="M130" s="412">
        <v>196954.351</v>
      </c>
      <c r="N130" s="412">
        <v>196954.351</v>
      </c>
      <c r="O130" s="406">
        <v>2363452.2119999998</v>
      </c>
      <c r="P130" s="406">
        <v>2363452.2119999998</v>
      </c>
      <c r="Q130" s="406">
        <v>0</v>
      </c>
      <c r="S130" s="409"/>
    </row>
    <row r="131" spans="1:19" s="408" customFormat="1" ht="8.5" customHeight="1">
      <c r="A131" s="329"/>
      <c r="B131" s="346"/>
      <c r="C131" s="346"/>
      <c r="D131" s="346"/>
      <c r="E131" s="346"/>
      <c r="F131" s="346"/>
      <c r="G131" s="346"/>
      <c r="H131" s="346"/>
      <c r="I131" s="346"/>
      <c r="J131" s="346"/>
      <c r="K131" s="346"/>
      <c r="L131" s="346"/>
      <c r="M131" s="346"/>
      <c r="N131" s="346"/>
      <c r="O131" s="343"/>
      <c r="P131" s="343"/>
      <c r="Q131" s="343"/>
      <c r="S131" s="409"/>
    </row>
    <row r="132" spans="1:19" s="408" customFormat="1" ht="13">
      <c r="A132" s="329">
        <v>12195</v>
      </c>
      <c r="B132" s="345" t="s">
        <v>568</v>
      </c>
      <c r="C132" s="346">
        <v>297</v>
      </c>
      <c r="D132" s="346">
        <v>297</v>
      </c>
      <c r="E132" s="346">
        <v>297</v>
      </c>
      <c r="F132" s="346">
        <v>297</v>
      </c>
      <c r="G132" s="346">
        <v>297</v>
      </c>
      <c r="H132" s="346">
        <v>297</v>
      </c>
      <c r="I132" s="346">
        <v>297</v>
      </c>
      <c r="J132" s="346">
        <v>297</v>
      </c>
      <c r="K132" s="346">
        <v>297</v>
      </c>
      <c r="L132" s="346">
        <v>297</v>
      </c>
      <c r="M132" s="346">
        <v>297</v>
      </c>
      <c r="N132" s="346">
        <v>297</v>
      </c>
      <c r="O132" s="343">
        <v>297</v>
      </c>
      <c r="P132" s="343">
        <v>297</v>
      </c>
      <c r="Q132" s="343">
        <v>0</v>
      </c>
      <c r="S132" s="409"/>
    </row>
    <row r="133" spans="1:19" s="408" customFormat="1" ht="13">
      <c r="A133" s="329"/>
      <c r="B133" s="397" t="s">
        <v>591</v>
      </c>
      <c r="C133" s="407">
        <v>455301</v>
      </c>
      <c r="D133" s="407">
        <v>455301</v>
      </c>
      <c r="E133" s="407">
        <v>455301</v>
      </c>
      <c r="F133" s="407">
        <v>455301</v>
      </c>
      <c r="G133" s="407">
        <v>455301</v>
      </c>
      <c r="H133" s="407">
        <v>455301</v>
      </c>
      <c r="I133" s="407">
        <v>455301</v>
      </c>
      <c r="J133" s="407">
        <v>455301</v>
      </c>
      <c r="K133" s="407">
        <v>455301</v>
      </c>
      <c r="L133" s="407">
        <v>455301</v>
      </c>
      <c r="M133" s="407">
        <v>455301</v>
      </c>
      <c r="N133" s="407">
        <v>455301</v>
      </c>
      <c r="O133" s="398">
        <v>5463612</v>
      </c>
      <c r="P133" s="398">
        <v>5463612</v>
      </c>
      <c r="Q133" s="398">
        <v>0</v>
      </c>
      <c r="S133" s="409"/>
    </row>
    <row r="134" spans="1:19" s="333" customFormat="1" ht="13">
      <c r="A134" s="329"/>
      <c r="B134" s="397" t="s">
        <v>592</v>
      </c>
      <c r="C134" s="407">
        <v>94149</v>
      </c>
      <c r="D134" s="407">
        <v>94149</v>
      </c>
      <c r="E134" s="407">
        <v>94149</v>
      </c>
      <c r="F134" s="407">
        <v>94149</v>
      </c>
      <c r="G134" s="407">
        <v>94149</v>
      </c>
      <c r="H134" s="407">
        <v>94149</v>
      </c>
      <c r="I134" s="407">
        <v>94149</v>
      </c>
      <c r="J134" s="407">
        <v>94149</v>
      </c>
      <c r="K134" s="407">
        <v>94149</v>
      </c>
      <c r="L134" s="407">
        <v>94149</v>
      </c>
      <c r="M134" s="407">
        <v>94149</v>
      </c>
      <c r="N134" s="407">
        <v>94149</v>
      </c>
      <c r="O134" s="398">
        <v>1129788</v>
      </c>
      <c r="P134" s="398">
        <v>1129788</v>
      </c>
      <c r="Q134" s="398">
        <v>0</v>
      </c>
      <c r="S134" s="334"/>
    </row>
    <row r="135" spans="1:19" s="346" customFormat="1" ht="13">
      <c r="A135" s="329"/>
      <c r="B135" s="422" t="s">
        <v>610</v>
      </c>
      <c r="C135" s="410">
        <v>111226.35861672847</v>
      </c>
      <c r="D135" s="410">
        <v>111226.35861672847</v>
      </c>
      <c r="E135" s="410">
        <v>112488.14488913627</v>
      </c>
      <c r="F135" s="410">
        <v>112488.14488913627</v>
      </c>
      <c r="G135" s="410">
        <v>112488.14488913627</v>
      </c>
      <c r="H135" s="410">
        <v>112488.14488913627</v>
      </c>
      <c r="I135" s="410">
        <v>112488.14488913627</v>
      </c>
      <c r="J135" s="410">
        <v>112488.14488913627</v>
      </c>
      <c r="K135" s="410">
        <v>112488.14488913627</v>
      </c>
      <c r="L135" s="410">
        <v>112488.14488913627</v>
      </c>
      <c r="M135" s="410">
        <v>112488.14488913627</v>
      </c>
      <c r="N135" s="410">
        <v>112488.14488913627</v>
      </c>
      <c r="O135" s="403">
        <v>1347334.1661248198</v>
      </c>
      <c r="P135" s="403">
        <v>1347334.1661248198</v>
      </c>
      <c r="Q135" s="403">
        <v>0</v>
      </c>
      <c r="S135" s="342"/>
    </row>
    <row r="136" spans="1:19" s="407" customFormat="1" ht="13">
      <c r="A136" s="329"/>
      <c r="B136" s="423" t="s">
        <v>611</v>
      </c>
      <c r="C136" s="412">
        <v>660676.35861672845</v>
      </c>
      <c r="D136" s="412">
        <v>660676.35861672845</v>
      </c>
      <c r="E136" s="412">
        <v>661938.14488913631</v>
      </c>
      <c r="F136" s="412">
        <v>661938.14488913631</v>
      </c>
      <c r="G136" s="412">
        <v>661938.14488913631</v>
      </c>
      <c r="H136" s="412">
        <v>661938.14488913631</v>
      </c>
      <c r="I136" s="412">
        <v>661938.14488913631</v>
      </c>
      <c r="J136" s="412">
        <v>661938.14488913631</v>
      </c>
      <c r="K136" s="412">
        <v>661938.14488913631</v>
      </c>
      <c r="L136" s="412">
        <v>661938.14488913631</v>
      </c>
      <c r="M136" s="412">
        <v>661938.14488913631</v>
      </c>
      <c r="N136" s="412">
        <v>661938.14488913631</v>
      </c>
      <c r="O136" s="406">
        <v>7940734.1661248226</v>
      </c>
      <c r="P136" s="406">
        <v>7940734.1661248226</v>
      </c>
      <c r="Q136" s="406">
        <v>0</v>
      </c>
      <c r="S136" s="414"/>
    </row>
    <row r="137" spans="1:19" s="407" customFormat="1" ht="9" customHeight="1">
      <c r="A137" s="329"/>
      <c r="B137" s="346"/>
      <c r="C137" s="346"/>
      <c r="D137" s="346"/>
      <c r="E137" s="346"/>
      <c r="F137" s="346"/>
      <c r="G137" s="346"/>
      <c r="H137" s="346"/>
      <c r="I137" s="346"/>
      <c r="J137" s="346"/>
      <c r="K137" s="346"/>
      <c r="L137" s="346"/>
      <c r="M137" s="346"/>
      <c r="N137" s="346"/>
      <c r="O137" s="343"/>
      <c r="P137" s="343"/>
      <c r="Q137" s="343"/>
      <c r="S137" s="414"/>
    </row>
    <row r="138" spans="1:19" s="407" customFormat="1" ht="13">
      <c r="A138" s="329">
        <v>12195</v>
      </c>
      <c r="B138" s="345" t="s">
        <v>569</v>
      </c>
      <c r="C138" s="346">
        <v>328</v>
      </c>
      <c r="D138" s="346">
        <v>328</v>
      </c>
      <c r="E138" s="346">
        <v>328</v>
      </c>
      <c r="F138" s="346">
        <v>328</v>
      </c>
      <c r="G138" s="346">
        <v>328</v>
      </c>
      <c r="H138" s="346">
        <v>328</v>
      </c>
      <c r="I138" s="346">
        <v>328</v>
      </c>
      <c r="J138" s="346">
        <v>328</v>
      </c>
      <c r="K138" s="346">
        <v>328</v>
      </c>
      <c r="L138" s="346">
        <v>328</v>
      </c>
      <c r="M138" s="346">
        <v>328</v>
      </c>
      <c r="N138" s="346">
        <v>328</v>
      </c>
      <c r="O138" s="343">
        <v>328</v>
      </c>
      <c r="P138" s="343">
        <v>328</v>
      </c>
      <c r="Q138" s="343">
        <v>0</v>
      </c>
      <c r="S138" s="414"/>
    </row>
    <row r="139" spans="1:19" s="408" customFormat="1" ht="13">
      <c r="A139" s="344"/>
      <c r="B139" s="397" t="s">
        <v>591</v>
      </c>
      <c r="C139" s="407">
        <v>502823.99999999994</v>
      </c>
      <c r="D139" s="407">
        <v>502823.99999999994</v>
      </c>
      <c r="E139" s="407">
        <v>502823.99999999994</v>
      </c>
      <c r="F139" s="407">
        <v>502823.99999999994</v>
      </c>
      <c r="G139" s="407">
        <v>502823.99999999994</v>
      </c>
      <c r="H139" s="407">
        <v>502823.99999999994</v>
      </c>
      <c r="I139" s="407">
        <v>502823.99999999994</v>
      </c>
      <c r="J139" s="407">
        <v>502823.99999999994</v>
      </c>
      <c r="K139" s="407">
        <v>502823.99999999994</v>
      </c>
      <c r="L139" s="407">
        <v>502823.99999999994</v>
      </c>
      <c r="M139" s="407">
        <v>502823.99999999994</v>
      </c>
      <c r="N139" s="407">
        <v>502823.99999999994</v>
      </c>
      <c r="O139" s="398">
        <v>6033887.9999999991</v>
      </c>
      <c r="P139" s="398">
        <v>6033887.9999999991</v>
      </c>
      <c r="Q139" s="398">
        <v>0</v>
      </c>
      <c r="S139" s="409"/>
    </row>
    <row r="140" spans="1:19" s="408" customFormat="1" ht="13">
      <c r="A140" s="344"/>
      <c r="B140" s="401" t="s">
        <v>592</v>
      </c>
      <c r="C140" s="410">
        <v>103976</v>
      </c>
      <c r="D140" s="410">
        <v>103976</v>
      </c>
      <c r="E140" s="410">
        <v>103976</v>
      </c>
      <c r="F140" s="410">
        <v>103976</v>
      </c>
      <c r="G140" s="410">
        <v>103976</v>
      </c>
      <c r="H140" s="410">
        <v>103976</v>
      </c>
      <c r="I140" s="410">
        <v>103976</v>
      </c>
      <c r="J140" s="410">
        <v>103976</v>
      </c>
      <c r="K140" s="410">
        <v>103976</v>
      </c>
      <c r="L140" s="410">
        <v>103976</v>
      </c>
      <c r="M140" s="410">
        <v>103976</v>
      </c>
      <c r="N140" s="410">
        <v>103976</v>
      </c>
      <c r="O140" s="403">
        <v>1247712</v>
      </c>
      <c r="P140" s="403">
        <v>1247712</v>
      </c>
      <c r="Q140" s="403">
        <v>0</v>
      </c>
      <c r="S140" s="409"/>
    </row>
    <row r="141" spans="1:19" s="408" customFormat="1" ht="13">
      <c r="A141" s="329"/>
      <c r="B141" s="423" t="s">
        <v>612</v>
      </c>
      <c r="C141" s="412">
        <v>606800</v>
      </c>
      <c r="D141" s="412">
        <v>606800</v>
      </c>
      <c r="E141" s="412">
        <v>606800</v>
      </c>
      <c r="F141" s="412">
        <v>606800</v>
      </c>
      <c r="G141" s="412">
        <v>606800</v>
      </c>
      <c r="H141" s="412">
        <v>606800</v>
      </c>
      <c r="I141" s="412">
        <v>606800</v>
      </c>
      <c r="J141" s="412">
        <v>606800</v>
      </c>
      <c r="K141" s="412">
        <v>606800</v>
      </c>
      <c r="L141" s="412">
        <v>606800</v>
      </c>
      <c r="M141" s="412">
        <v>606800</v>
      </c>
      <c r="N141" s="412">
        <v>606800</v>
      </c>
      <c r="O141" s="406">
        <v>7281600</v>
      </c>
      <c r="P141" s="406">
        <v>7281600</v>
      </c>
      <c r="Q141" s="406">
        <v>0</v>
      </c>
      <c r="S141" s="409"/>
    </row>
    <row r="142" spans="1:19" s="408" customFormat="1" ht="6.65" customHeight="1">
      <c r="A142" s="329"/>
      <c r="B142" s="413"/>
      <c r="C142" s="414"/>
      <c r="D142" s="414"/>
      <c r="E142" s="414"/>
      <c r="F142" s="414"/>
      <c r="G142" s="414"/>
      <c r="H142" s="414"/>
      <c r="I142" s="414"/>
      <c r="J142" s="414"/>
      <c r="K142" s="414"/>
      <c r="L142" s="414"/>
      <c r="M142" s="414"/>
      <c r="N142" s="414"/>
      <c r="O142" s="398"/>
      <c r="P142" s="398"/>
      <c r="Q142" s="398"/>
      <c r="S142" s="409"/>
    </row>
    <row r="143" spans="1:19" s="346" customFormat="1" ht="16" thickBot="1">
      <c r="A143" s="344"/>
      <c r="B143" s="354" t="s">
        <v>613</v>
      </c>
      <c r="C143" s="416">
        <v>1464430.7096167286</v>
      </c>
      <c r="D143" s="416">
        <v>1464430.7096167286</v>
      </c>
      <c r="E143" s="416">
        <v>1465692.4958891363</v>
      </c>
      <c r="F143" s="416">
        <v>1465692.4958891363</v>
      </c>
      <c r="G143" s="416">
        <v>1465692.4958891363</v>
      </c>
      <c r="H143" s="416">
        <v>1465692.4958891363</v>
      </c>
      <c r="I143" s="416">
        <v>1465692.4958891363</v>
      </c>
      <c r="J143" s="416">
        <v>1465692.4958891363</v>
      </c>
      <c r="K143" s="416">
        <v>1465692.4958891363</v>
      </c>
      <c r="L143" s="416">
        <v>1465692.4958891363</v>
      </c>
      <c r="M143" s="416">
        <v>1465692.4958891363</v>
      </c>
      <c r="N143" s="416">
        <v>1465692.4958891363</v>
      </c>
      <c r="O143" s="417">
        <v>17585786.378124822</v>
      </c>
      <c r="P143" s="417">
        <v>17585786.378124822</v>
      </c>
      <c r="Q143" s="417">
        <v>0</v>
      </c>
      <c r="S143" s="342"/>
    </row>
    <row r="144" spans="1:19" s="419" customFormat="1">
      <c r="A144" s="418"/>
      <c r="C144" s="424"/>
      <c r="D144" s="424"/>
      <c r="E144" s="424"/>
      <c r="F144" s="424"/>
      <c r="G144" s="424"/>
      <c r="H144" s="424"/>
      <c r="I144" s="424"/>
      <c r="J144" s="424"/>
      <c r="K144" s="424"/>
      <c r="L144" s="424"/>
      <c r="M144" s="424"/>
      <c r="N144" s="424"/>
      <c r="O144" s="425"/>
      <c r="P144" s="425"/>
      <c r="Q144" s="425"/>
      <c r="S144" s="420"/>
    </row>
    <row r="145" spans="1:19" s="408" customFormat="1" ht="13">
      <c r="A145" s="329">
        <v>12195</v>
      </c>
      <c r="B145" s="345" t="s">
        <v>614</v>
      </c>
      <c r="C145" s="342">
        <v>300</v>
      </c>
      <c r="D145" s="342">
        <v>300</v>
      </c>
      <c r="E145" s="342">
        <v>300</v>
      </c>
      <c r="F145" s="342">
        <v>300</v>
      </c>
      <c r="G145" s="342">
        <v>300</v>
      </c>
      <c r="H145" s="342">
        <v>300</v>
      </c>
      <c r="I145" s="342">
        <v>300</v>
      </c>
      <c r="J145" s="342">
        <v>300</v>
      </c>
      <c r="K145" s="342">
        <v>300</v>
      </c>
      <c r="L145" s="342">
        <v>300</v>
      </c>
      <c r="M145" s="342">
        <v>300</v>
      </c>
      <c r="N145" s="342">
        <v>300</v>
      </c>
      <c r="O145" s="343">
        <v>300</v>
      </c>
      <c r="P145" s="343">
        <v>300</v>
      </c>
      <c r="Q145" s="343">
        <v>0</v>
      </c>
      <c r="S145" s="409"/>
    </row>
    <row r="146" spans="1:19" s="408" customFormat="1" ht="13">
      <c r="A146" s="329"/>
      <c r="B146" s="345" t="s">
        <v>615</v>
      </c>
      <c r="C146" s="342">
        <v>300</v>
      </c>
      <c r="D146" s="342">
        <v>300</v>
      </c>
      <c r="E146" s="342">
        <v>300</v>
      </c>
      <c r="F146" s="342">
        <v>300</v>
      </c>
      <c r="G146" s="342">
        <v>300</v>
      </c>
      <c r="H146" s="342">
        <v>300</v>
      </c>
      <c r="I146" s="342">
        <v>300</v>
      </c>
      <c r="J146" s="342">
        <v>300</v>
      </c>
      <c r="K146" s="342">
        <v>300</v>
      </c>
      <c r="L146" s="342">
        <v>300</v>
      </c>
      <c r="M146" s="342">
        <v>300</v>
      </c>
      <c r="N146" s="342">
        <v>300</v>
      </c>
      <c r="O146" s="343">
        <v>300</v>
      </c>
      <c r="P146" s="343">
        <v>300</v>
      </c>
      <c r="Q146" s="343">
        <v>0</v>
      </c>
      <c r="S146" s="409"/>
    </row>
    <row r="147" spans="1:19" s="408" customFormat="1" ht="13">
      <c r="A147" s="329"/>
      <c r="B147" s="397" t="s">
        <v>591</v>
      </c>
      <c r="C147" s="407">
        <v>919800</v>
      </c>
      <c r="D147" s="407">
        <v>919800</v>
      </c>
      <c r="E147" s="407">
        <v>919800</v>
      </c>
      <c r="F147" s="407">
        <v>919800</v>
      </c>
      <c r="G147" s="407">
        <v>919800</v>
      </c>
      <c r="H147" s="407">
        <v>919800</v>
      </c>
      <c r="I147" s="407">
        <v>919800</v>
      </c>
      <c r="J147" s="407">
        <v>919800</v>
      </c>
      <c r="K147" s="407">
        <v>919800</v>
      </c>
      <c r="L147" s="407">
        <v>919800</v>
      </c>
      <c r="M147" s="407">
        <v>919800</v>
      </c>
      <c r="N147" s="407">
        <v>919800</v>
      </c>
      <c r="O147" s="398">
        <v>11037600</v>
      </c>
      <c r="P147" s="398">
        <v>11037600</v>
      </c>
      <c r="Q147" s="398">
        <v>0</v>
      </c>
      <c r="S147" s="409"/>
    </row>
    <row r="148" spans="1:19" s="407" customFormat="1" ht="13">
      <c r="A148" s="344"/>
      <c r="B148" s="401" t="s">
        <v>592</v>
      </c>
      <c r="C148" s="410">
        <v>190200</v>
      </c>
      <c r="D148" s="410">
        <v>190200</v>
      </c>
      <c r="E148" s="410">
        <v>190200</v>
      </c>
      <c r="F148" s="410">
        <v>190200</v>
      </c>
      <c r="G148" s="410">
        <v>190200</v>
      </c>
      <c r="H148" s="410">
        <v>190200</v>
      </c>
      <c r="I148" s="410">
        <v>190200</v>
      </c>
      <c r="J148" s="410">
        <v>190200</v>
      </c>
      <c r="K148" s="410">
        <v>190200</v>
      </c>
      <c r="L148" s="410">
        <v>190200</v>
      </c>
      <c r="M148" s="410">
        <v>190200</v>
      </c>
      <c r="N148" s="410">
        <v>190200</v>
      </c>
      <c r="O148" s="403">
        <v>2282400</v>
      </c>
      <c r="P148" s="403">
        <v>2282400</v>
      </c>
      <c r="Q148" s="403">
        <v>0</v>
      </c>
      <c r="S148" s="414"/>
    </row>
    <row r="149" spans="1:19" s="408" customFormat="1" ht="13">
      <c r="A149" s="329"/>
      <c r="B149" s="423" t="s">
        <v>616</v>
      </c>
      <c r="C149" s="412">
        <v>1110000</v>
      </c>
      <c r="D149" s="412">
        <v>1110000</v>
      </c>
      <c r="E149" s="412">
        <v>1110000</v>
      </c>
      <c r="F149" s="412">
        <v>1110000</v>
      </c>
      <c r="G149" s="412">
        <v>1110000</v>
      </c>
      <c r="H149" s="412">
        <v>1110000</v>
      </c>
      <c r="I149" s="412">
        <v>1110000</v>
      </c>
      <c r="J149" s="412">
        <v>1110000</v>
      </c>
      <c r="K149" s="412">
        <v>1110000</v>
      </c>
      <c r="L149" s="412">
        <v>1110000</v>
      </c>
      <c r="M149" s="412">
        <v>1110000</v>
      </c>
      <c r="N149" s="412">
        <v>1110000</v>
      </c>
      <c r="O149" s="406">
        <v>13320000</v>
      </c>
      <c r="P149" s="406">
        <v>13320000</v>
      </c>
      <c r="Q149" s="406">
        <v>0</v>
      </c>
      <c r="S149" s="409"/>
    </row>
    <row r="150" spans="1:19" s="408" customFormat="1" ht="8.5" customHeight="1">
      <c r="A150" s="329"/>
      <c r="B150" s="413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398"/>
      <c r="P150" s="398"/>
      <c r="Q150" s="398"/>
      <c r="S150" s="409"/>
    </row>
    <row r="151" spans="1:19" s="408" customFormat="1" ht="13">
      <c r="A151" s="329">
        <v>12195</v>
      </c>
      <c r="B151" s="345" t="s">
        <v>573</v>
      </c>
      <c r="C151" s="342">
        <v>663</v>
      </c>
      <c r="D151" s="342">
        <v>663</v>
      </c>
      <c r="E151" s="342">
        <v>663</v>
      </c>
      <c r="F151" s="342">
        <v>663</v>
      </c>
      <c r="G151" s="342">
        <v>663</v>
      </c>
      <c r="H151" s="342">
        <v>663</v>
      </c>
      <c r="I151" s="342">
        <v>663</v>
      </c>
      <c r="J151" s="342">
        <v>663</v>
      </c>
      <c r="K151" s="342">
        <v>663</v>
      </c>
      <c r="L151" s="342">
        <v>663</v>
      </c>
      <c r="M151" s="342">
        <v>663</v>
      </c>
      <c r="N151" s="342">
        <v>663</v>
      </c>
      <c r="O151" s="343">
        <v>663</v>
      </c>
      <c r="P151" s="343">
        <v>663</v>
      </c>
      <c r="Q151" s="343">
        <v>0</v>
      </c>
      <c r="S151" s="409"/>
    </row>
    <row r="152" spans="1:19" s="408" customFormat="1" ht="13">
      <c r="A152" s="329"/>
      <c r="B152" s="397" t="s">
        <v>591</v>
      </c>
      <c r="C152" s="407">
        <v>1016378.9999999999</v>
      </c>
      <c r="D152" s="407">
        <v>1016378.9999999999</v>
      </c>
      <c r="E152" s="407">
        <v>1016378.9999999999</v>
      </c>
      <c r="F152" s="407">
        <v>1016378.9999999999</v>
      </c>
      <c r="G152" s="407">
        <v>1016378.9999999999</v>
      </c>
      <c r="H152" s="407">
        <v>1016378.9999999999</v>
      </c>
      <c r="I152" s="407">
        <v>1016378.9999999999</v>
      </c>
      <c r="J152" s="407">
        <v>1016378.9999999999</v>
      </c>
      <c r="K152" s="407">
        <v>1016378.9999999999</v>
      </c>
      <c r="L152" s="407">
        <v>1016378.9999999999</v>
      </c>
      <c r="M152" s="407">
        <v>1016378.9999999999</v>
      </c>
      <c r="N152" s="407">
        <v>1016378.9999999999</v>
      </c>
      <c r="O152" s="398">
        <v>12196547.999999998</v>
      </c>
      <c r="P152" s="398">
        <v>12196547.999999998</v>
      </c>
      <c r="Q152" s="398">
        <v>0</v>
      </c>
      <c r="S152" s="409"/>
    </row>
    <row r="153" spans="1:19" s="408" customFormat="1" ht="13">
      <c r="A153" s="329"/>
      <c r="B153" s="397" t="s">
        <v>592</v>
      </c>
      <c r="C153" s="407">
        <v>210171</v>
      </c>
      <c r="D153" s="407">
        <v>210171</v>
      </c>
      <c r="E153" s="407">
        <v>210171</v>
      </c>
      <c r="F153" s="407">
        <v>210171</v>
      </c>
      <c r="G153" s="407">
        <v>210171</v>
      </c>
      <c r="H153" s="407">
        <v>210171</v>
      </c>
      <c r="I153" s="407">
        <v>210171</v>
      </c>
      <c r="J153" s="407">
        <v>210171</v>
      </c>
      <c r="K153" s="407">
        <v>210171</v>
      </c>
      <c r="L153" s="407">
        <v>210171</v>
      </c>
      <c r="M153" s="407">
        <v>210171</v>
      </c>
      <c r="N153" s="407">
        <v>210171</v>
      </c>
      <c r="O153" s="398">
        <v>2522052</v>
      </c>
      <c r="P153" s="398">
        <v>2522052</v>
      </c>
      <c r="Q153" s="398">
        <v>0</v>
      </c>
      <c r="S153" s="409"/>
    </row>
    <row r="154" spans="1:19" s="333" customFormat="1" ht="13">
      <c r="A154" s="329">
        <v>90210</v>
      </c>
      <c r="B154" s="426" t="s">
        <v>617</v>
      </c>
      <c r="C154" s="407">
        <v>406844</v>
      </c>
      <c r="D154" s="407">
        <v>406844</v>
      </c>
      <c r="E154" s="407">
        <v>406844</v>
      </c>
      <c r="F154" s="407">
        <v>406844</v>
      </c>
      <c r="G154" s="407">
        <v>406844</v>
      </c>
      <c r="H154" s="407">
        <v>406844</v>
      </c>
      <c r="I154" s="407">
        <v>406844</v>
      </c>
      <c r="J154" s="407">
        <v>406844</v>
      </c>
      <c r="K154" s="407">
        <v>406844</v>
      </c>
      <c r="L154" s="407">
        <v>406844</v>
      </c>
      <c r="M154" s="407">
        <v>406844</v>
      </c>
      <c r="N154" s="407">
        <v>406844</v>
      </c>
      <c r="O154" s="398">
        <v>4882128</v>
      </c>
      <c r="P154" s="398">
        <v>4882128</v>
      </c>
      <c r="Q154" s="398">
        <v>0</v>
      </c>
      <c r="S154" s="334"/>
    </row>
    <row r="155" spans="1:19" s="333" customFormat="1" ht="13">
      <c r="A155" s="329"/>
      <c r="B155" s="426" t="s">
        <v>618</v>
      </c>
      <c r="C155" s="407">
        <v>12200</v>
      </c>
      <c r="D155" s="407">
        <v>12200</v>
      </c>
      <c r="E155" s="407">
        <v>12200</v>
      </c>
      <c r="F155" s="407">
        <v>12200</v>
      </c>
      <c r="G155" s="407">
        <v>12200</v>
      </c>
      <c r="H155" s="407">
        <v>12200</v>
      </c>
      <c r="I155" s="407">
        <v>12200</v>
      </c>
      <c r="J155" s="407">
        <v>12200</v>
      </c>
      <c r="K155" s="407">
        <v>12200</v>
      </c>
      <c r="L155" s="407">
        <v>12200</v>
      </c>
      <c r="M155" s="407">
        <v>12200</v>
      </c>
      <c r="N155" s="407">
        <v>12200</v>
      </c>
      <c r="O155" s="398">
        <v>146400</v>
      </c>
      <c r="P155" s="398">
        <v>146400</v>
      </c>
      <c r="Q155" s="398">
        <v>0</v>
      </c>
      <c r="S155" s="334"/>
    </row>
    <row r="156" spans="1:19" s="407" customFormat="1" ht="13">
      <c r="A156" s="344"/>
      <c r="B156" s="401" t="s">
        <v>619</v>
      </c>
      <c r="C156" s="410">
        <v>22522</v>
      </c>
      <c r="D156" s="410">
        <v>22522</v>
      </c>
      <c r="E156" s="410">
        <v>22522</v>
      </c>
      <c r="F156" s="410">
        <v>22522</v>
      </c>
      <c r="G156" s="410">
        <v>22522</v>
      </c>
      <c r="H156" s="410">
        <v>22522</v>
      </c>
      <c r="I156" s="410">
        <v>22522</v>
      </c>
      <c r="J156" s="410">
        <v>22522</v>
      </c>
      <c r="K156" s="410">
        <v>22522</v>
      </c>
      <c r="L156" s="410">
        <v>22522</v>
      </c>
      <c r="M156" s="410">
        <v>22522</v>
      </c>
      <c r="N156" s="410">
        <v>22522</v>
      </c>
      <c r="O156" s="403">
        <v>270264</v>
      </c>
      <c r="P156" s="403">
        <v>270264</v>
      </c>
      <c r="Q156" s="403">
        <v>0</v>
      </c>
      <c r="S156" s="414"/>
    </row>
    <row r="157" spans="1:19" s="408" customFormat="1" ht="13">
      <c r="A157" s="329"/>
      <c r="B157" s="423" t="s">
        <v>620</v>
      </c>
      <c r="C157" s="412">
        <v>1668116</v>
      </c>
      <c r="D157" s="412">
        <v>1668116</v>
      </c>
      <c r="E157" s="412">
        <v>1668116</v>
      </c>
      <c r="F157" s="412">
        <v>1668116</v>
      </c>
      <c r="G157" s="412">
        <v>1668116</v>
      </c>
      <c r="H157" s="412">
        <v>1668116</v>
      </c>
      <c r="I157" s="412">
        <v>1668116</v>
      </c>
      <c r="J157" s="412">
        <v>1668116</v>
      </c>
      <c r="K157" s="412">
        <v>1668116</v>
      </c>
      <c r="L157" s="412">
        <v>1668116</v>
      </c>
      <c r="M157" s="412">
        <v>1668116</v>
      </c>
      <c r="N157" s="412">
        <v>1668116</v>
      </c>
      <c r="O157" s="406">
        <v>20017392</v>
      </c>
      <c r="P157" s="406">
        <v>20017392</v>
      </c>
      <c r="Q157" s="406">
        <v>0</v>
      </c>
      <c r="S157" s="409"/>
    </row>
    <row r="158" spans="1:19" s="408" customFormat="1" ht="7.15" customHeight="1">
      <c r="A158" s="329"/>
      <c r="B158" s="407"/>
      <c r="C158" s="41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398"/>
      <c r="P158" s="398"/>
      <c r="Q158" s="398"/>
      <c r="S158" s="409"/>
    </row>
    <row r="159" spans="1:19" s="407" customFormat="1" ht="16" thickBot="1">
      <c r="A159" s="329"/>
      <c r="B159" s="354" t="s">
        <v>621</v>
      </c>
      <c r="C159" s="427">
        <v>2778116</v>
      </c>
      <c r="D159" s="427">
        <v>2778116</v>
      </c>
      <c r="E159" s="427">
        <v>2778116</v>
      </c>
      <c r="F159" s="427">
        <v>2778116</v>
      </c>
      <c r="G159" s="427">
        <v>2778116</v>
      </c>
      <c r="H159" s="427">
        <v>2778116</v>
      </c>
      <c r="I159" s="427">
        <v>2778116</v>
      </c>
      <c r="J159" s="427">
        <v>2778116</v>
      </c>
      <c r="K159" s="427">
        <v>2778116</v>
      </c>
      <c r="L159" s="427">
        <v>2778116</v>
      </c>
      <c r="M159" s="427">
        <v>2778116</v>
      </c>
      <c r="N159" s="427">
        <v>2778116</v>
      </c>
      <c r="O159" s="428">
        <v>33337392</v>
      </c>
      <c r="P159" s="428">
        <v>33337392</v>
      </c>
      <c r="Q159" s="428">
        <v>0</v>
      </c>
      <c r="S159" s="414"/>
    </row>
    <row r="160" spans="1:19" s="429" customFormat="1">
      <c r="A160" s="418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5"/>
      <c r="P160" s="325"/>
      <c r="Q160" s="325"/>
      <c r="S160" s="424"/>
    </row>
    <row r="161" spans="1:19" s="407" customFormat="1" ht="13">
      <c r="A161" s="344">
        <v>12195</v>
      </c>
      <c r="B161" s="345" t="s">
        <v>622</v>
      </c>
      <c r="C161" s="346">
        <v>154</v>
      </c>
      <c r="D161" s="346">
        <v>154</v>
      </c>
      <c r="E161" s="346">
        <v>154</v>
      </c>
      <c r="F161" s="346">
        <v>154</v>
      </c>
      <c r="G161" s="346">
        <v>154</v>
      </c>
      <c r="H161" s="346">
        <v>154</v>
      </c>
      <c r="I161" s="346">
        <v>154</v>
      </c>
      <c r="J161" s="346">
        <v>154</v>
      </c>
      <c r="K161" s="346">
        <v>154</v>
      </c>
      <c r="L161" s="346">
        <v>154</v>
      </c>
      <c r="M161" s="346">
        <v>154</v>
      </c>
      <c r="N161" s="346">
        <v>154</v>
      </c>
      <c r="O161" s="343">
        <v>154</v>
      </c>
      <c r="P161" s="343">
        <v>154</v>
      </c>
      <c r="Q161" s="343">
        <v>0</v>
      </c>
      <c r="S161" s="414"/>
    </row>
    <row r="162" spans="1:19" s="407" customFormat="1" ht="13">
      <c r="A162" s="344"/>
      <c r="B162" s="397" t="s">
        <v>591</v>
      </c>
      <c r="C162" s="407">
        <v>236082</v>
      </c>
      <c r="D162" s="407">
        <v>236082</v>
      </c>
      <c r="E162" s="407">
        <v>236082</v>
      </c>
      <c r="F162" s="407">
        <v>236082</v>
      </c>
      <c r="G162" s="407">
        <v>236082</v>
      </c>
      <c r="H162" s="407">
        <v>236082</v>
      </c>
      <c r="I162" s="407">
        <v>236082</v>
      </c>
      <c r="J162" s="407">
        <v>236082</v>
      </c>
      <c r="K162" s="407">
        <v>236082</v>
      </c>
      <c r="L162" s="407">
        <v>236082</v>
      </c>
      <c r="M162" s="407">
        <v>236082</v>
      </c>
      <c r="N162" s="407">
        <v>236082</v>
      </c>
      <c r="O162" s="398">
        <v>2832984</v>
      </c>
      <c r="P162" s="398">
        <v>2832984</v>
      </c>
      <c r="Q162" s="398">
        <v>0</v>
      </c>
      <c r="S162" s="414"/>
    </row>
    <row r="163" spans="1:19" s="407" customFormat="1" ht="13">
      <c r="A163" s="344"/>
      <c r="B163" s="401" t="s">
        <v>592</v>
      </c>
      <c r="C163" s="410">
        <v>48818</v>
      </c>
      <c r="D163" s="410">
        <v>48818</v>
      </c>
      <c r="E163" s="410">
        <v>48818</v>
      </c>
      <c r="F163" s="410">
        <v>48818</v>
      </c>
      <c r="G163" s="410">
        <v>48818</v>
      </c>
      <c r="H163" s="410">
        <v>48818</v>
      </c>
      <c r="I163" s="410">
        <v>48818</v>
      </c>
      <c r="J163" s="410">
        <v>48818</v>
      </c>
      <c r="K163" s="410">
        <v>48818</v>
      </c>
      <c r="L163" s="410">
        <v>48818</v>
      </c>
      <c r="M163" s="410">
        <v>48818</v>
      </c>
      <c r="N163" s="410">
        <v>48818</v>
      </c>
      <c r="O163" s="403">
        <v>585816</v>
      </c>
      <c r="P163" s="403">
        <v>585816</v>
      </c>
      <c r="Q163" s="403">
        <v>0</v>
      </c>
      <c r="S163" s="414"/>
    </row>
    <row r="164" spans="1:19" s="361" customFormat="1" ht="13">
      <c r="A164" s="344"/>
      <c r="B164" s="430" t="s">
        <v>623</v>
      </c>
      <c r="C164" s="431">
        <v>284900</v>
      </c>
      <c r="D164" s="431">
        <v>284900</v>
      </c>
      <c r="E164" s="431">
        <v>284900</v>
      </c>
      <c r="F164" s="431">
        <v>284900</v>
      </c>
      <c r="G164" s="431">
        <v>284900</v>
      </c>
      <c r="H164" s="431">
        <v>284900</v>
      </c>
      <c r="I164" s="431">
        <v>284900</v>
      </c>
      <c r="J164" s="431">
        <v>284900</v>
      </c>
      <c r="K164" s="431">
        <v>284900</v>
      </c>
      <c r="L164" s="431">
        <v>284900</v>
      </c>
      <c r="M164" s="431">
        <v>284900</v>
      </c>
      <c r="N164" s="431">
        <v>284900</v>
      </c>
      <c r="O164" s="432">
        <v>3418800</v>
      </c>
      <c r="P164" s="432">
        <v>3418800</v>
      </c>
      <c r="Q164" s="432">
        <v>0</v>
      </c>
      <c r="S164" s="362"/>
    </row>
    <row r="165" spans="1:19" s="361" customFormat="1" ht="6.65" customHeight="1">
      <c r="A165" s="344"/>
      <c r="B165" s="430"/>
      <c r="C165" s="431"/>
      <c r="D165" s="431"/>
      <c r="E165" s="431"/>
      <c r="F165" s="431"/>
      <c r="G165" s="431"/>
      <c r="H165" s="431"/>
      <c r="I165" s="431"/>
      <c r="J165" s="431"/>
      <c r="K165" s="431"/>
      <c r="L165" s="431"/>
      <c r="M165" s="431"/>
      <c r="N165" s="431"/>
      <c r="O165" s="432"/>
      <c r="P165" s="432"/>
      <c r="Q165" s="432"/>
      <c r="S165" s="362"/>
    </row>
    <row r="166" spans="1:19" s="407" customFormat="1" ht="13">
      <c r="A166" s="344">
        <v>11040</v>
      </c>
      <c r="B166" s="426" t="s">
        <v>624</v>
      </c>
      <c r="C166" s="407">
        <v>15660</v>
      </c>
      <c r="D166" s="407">
        <v>15660</v>
      </c>
      <c r="E166" s="407">
        <v>15660</v>
      </c>
      <c r="F166" s="407">
        <v>15660</v>
      </c>
      <c r="G166" s="407">
        <v>15660</v>
      </c>
      <c r="H166" s="407">
        <v>15660</v>
      </c>
      <c r="I166" s="407">
        <v>15660</v>
      </c>
      <c r="J166" s="407">
        <v>15660</v>
      </c>
      <c r="K166" s="407">
        <v>15660</v>
      </c>
      <c r="L166" s="407">
        <v>15660</v>
      </c>
      <c r="M166" s="407">
        <v>15660</v>
      </c>
      <c r="N166" s="407">
        <v>15660</v>
      </c>
      <c r="O166" s="398">
        <v>187920</v>
      </c>
      <c r="P166" s="398">
        <v>187920</v>
      </c>
      <c r="Q166" s="398">
        <v>0</v>
      </c>
      <c r="S166" s="414"/>
    </row>
    <row r="167" spans="1:19" s="361" customFormat="1" ht="13.15" customHeight="1">
      <c r="A167" s="344">
        <v>11040</v>
      </c>
      <c r="B167" s="426" t="s">
        <v>625</v>
      </c>
      <c r="C167" s="407">
        <v>62640</v>
      </c>
      <c r="D167" s="407">
        <v>62640</v>
      </c>
      <c r="E167" s="407">
        <v>62640</v>
      </c>
      <c r="F167" s="407">
        <v>62640</v>
      </c>
      <c r="G167" s="407">
        <v>62640</v>
      </c>
      <c r="H167" s="407">
        <v>62640</v>
      </c>
      <c r="I167" s="407">
        <v>62640</v>
      </c>
      <c r="J167" s="407">
        <v>62640</v>
      </c>
      <c r="K167" s="407">
        <v>62640</v>
      </c>
      <c r="L167" s="407">
        <v>62640</v>
      </c>
      <c r="M167" s="407">
        <v>62640</v>
      </c>
      <c r="N167" s="407">
        <v>62640</v>
      </c>
      <c r="O167" s="398">
        <v>751680</v>
      </c>
      <c r="P167" s="398">
        <v>751680</v>
      </c>
      <c r="Q167" s="398">
        <v>0</v>
      </c>
      <c r="S167" s="362"/>
    </row>
    <row r="168" spans="1:19" s="407" customFormat="1" ht="13">
      <c r="A168" s="344">
        <v>11040</v>
      </c>
      <c r="B168" s="422" t="s">
        <v>626</v>
      </c>
      <c r="C168" s="410">
        <v>67338</v>
      </c>
      <c r="D168" s="410">
        <v>67338</v>
      </c>
      <c r="E168" s="410">
        <v>67338</v>
      </c>
      <c r="F168" s="410">
        <v>67338</v>
      </c>
      <c r="G168" s="410">
        <v>67338</v>
      </c>
      <c r="H168" s="410">
        <v>67338</v>
      </c>
      <c r="I168" s="410">
        <v>67338</v>
      </c>
      <c r="J168" s="410">
        <v>67338</v>
      </c>
      <c r="K168" s="410">
        <v>67338</v>
      </c>
      <c r="L168" s="410">
        <v>67338</v>
      </c>
      <c r="M168" s="410">
        <v>67338</v>
      </c>
      <c r="N168" s="410">
        <v>67338</v>
      </c>
      <c r="O168" s="403">
        <v>808056</v>
      </c>
      <c r="P168" s="403">
        <v>808056</v>
      </c>
      <c r="Q168" s="403">
        <v>0</v>
      </c>
      <c r="S168" s="414"/>
    </row>
    <row r="169" spans="1:19" s="407" customFormat="1" ht="13">
      <c r="A169" s="344"/>
      <c r="B169" s="430" t="s">
        <v>627</v>
      </c>
      <c r="C169" s="431">
        <v>145638</v>
      </c>
      <c r="D169" s="431">
        <v>145638</v>
      </c>
      <c r="E169" s="431">
        <v>145638</v>
      </c>
      <c r="F169" s="431">
        <v>145638</v>
      </c>
      <c r="G169" s="431">
        <v>145638</v>
      </c>
      <c r="H169" s="431">
        <v>145638</v>
      </c>
      <c r="I169" s="431">
        <v>145638</v>
      </c>
      <c r="J169" s="431">
        <v>145638</v>
      </c>
      <c r="K169" s="431">
        <v>145638</v>
      </c>
      <c r="L169" s="431">
        <v>145638</v>
      </c>
      <c r="M169" s="431">
        <v>145638</v>
      </c>
      <c r="N169" s="431">
        <v>145638</v>
      </c>
      <c r="O169" s="432">
        <v>1747656</v>
      </c>
      <c r="P169" s="432">
        <v>1747656</v>
      </c>
      <c r="Q169" s="432">
        <v>0</v>
      </c>
      <c r="S169" s="414"/>
    </row>
    <row r="170" spans="1:19" s="407" customFormat="1" ht="7.15" customHeight="1" thickBot="1">
      <c r="A170" s="344"/>
      <c r="B170" s="430"/>
      <c r="C170" s="431"/>
      <c r="D170" s="431"/>
      <c r="E170" s="431"/>
      <c r="F170" s="431"/>
      <c r="G170" s="431"/>
      <c r="H170" s="431"/>
      <c r="I170" s="431"/>
      <c r="J170" s="431"/>
      <c r="K170" s="431"/>
      <c r="L170" s="431"/>
      <c r="M170" s="431"/>
      <c r="N170" s="431"/>
      <c r="O170" s="432"/>
      <c r="P170" s="432"/>
      <c r="Q170" s="432"/>
      <c r="S170" s="414"/>
    </row>
    <row r="171" spans="1:19" s="346" customFormat="1" ht="14" thickTop="1" thickBot="1">
      <c r="A171" s="433"/>
      <c r="B171" s="434" t="s">
        <v>628</v>
      </c>
      <c r="C171" s="435" t="s">
        <v>714</v>
      </c>
      <c r="D171" s="436" t="s">
        <v>714</v>
      </c>
      <c r="E171" s="436" t="s">
        <v>714</v>
      </c>
      <c r="F171" s="436" t="s">
        <v>714</v>
      </c>
      <c r="G171" s="436" t="s">
        <v>714</v>
      </c>
      <c r="H171" s="436" t="s">
        <v>714</v>
      </c>
      <c r="I171" s="436" t="s">
        <v>714</v>
      </c>
      <c r="J171" s="436" t="s">
        <v>714</v>
      </c>
      <c r="K171" s="436" t="s">
        <v>714</v>
      </c>
      <c r="L171" s="436" t="s">
        <v>714</v>
      </c>
      <c r="M171" s="436" t="s">
        <v>714</v>
      </c>
      <c r="N171" s="436" t="s">
        <v>714</v>
      </c>
      <c r="O171" s="437" t="s">
        <v>714</v>
      </c>
      <c r="P171" s="438" t="s">
        <v>714</v>
      </c>
      <c r="Q171" s="439">
        <v>-638.64530000003288</v>
      </c>
      <c r="S171" s="342"/>
    </row>
    <row r="172" spans="1:19" s="346" customFormat="1" ht="14" thickTop="1" thickBot="1">
      <c r="A172" s="433"/>
      <c r="B172" s="440" t="s">
        <v>629</v>
      </c>
      <c r="C172" s="441">
        <v>1.4999999999999999E-2</v>
      </c>
      <c r="D172" s="441">
        <v>1.4999999999999999E-2</v>
      </c>
      <c r="E172" s="441">
        <v>1.4999999999999999E-2</v>
      </c>
      <c r="F172" s="441">
        <v>1.4999999999999999E-2</v>
      </c>
      <c r="G172" s="441">
        <v>1.4999999999999999E-2</v>
      </c>
      <c r="H172" s="441">
        <v>1.4999999999999999E-2</v>
      </c>
      <c r="I172" s="441">
        <v>1.4999999999999999E-2</v>
      </c>
      <c r="J172" s="441">
        <v>1.4999999999999999E-2</v>
      </c>
      <c r="K172" s="441">
        <v>1.4999999999999999E-2</v>
      </c>
      <c r="L172" s="441">
        <v>1.4999999999999999E-2</v>
      </c>
      <c r="M172" s="441">
        <v>1.4999999999999999E-2</v>
      </c>
      <c r="N172" s="441">
        <v>1.4999999999999999E-2</v>
      </c>
      <c r="O172" s="442">
        <v>1.4999999999999999E-2</v>
      </c>
      <c r="P172" s="443">
        <v>1.4999999999999999E-2</v>
      </c>
      <c r="Q172" s="444">
        <v>0</v>
      </c>
      <c r="S172" s="342"/>
    </row>
    <row r="173" spans="1:19" s="346" customFormat="1" ht="13.5" thickTop="1">
      <c r="A173" s="433"/>
      <c r="B173" s="426" t="s">
        <v>630</v>
      </c>
      <c r="C173" s="445" t="s">
        <v>714</v>
      </c>
      <c r="D173" s="446" t="s">
        <v>714</v>
      </c>
      <c r="E173" s="446" t="s">
        <v>714</v>
      </c>
      <c r="F173" s="446" t="s">
        <v>714</v>
      </c>
      <c r="G173" s="446" t="s">
        <v>714</v>
      </c>
      <c r="H173" s="446" t="s">
        <v>714</v>
      </c>
      <c r="I173" s="446" t="s">
        <v>714</v>
      </c>
      <c r="J173" s="446" t="s">
        <v>714</v>
      </c>
      <c r="K173" s="446" t="s">
        <v>714</v>
      </c>
      <c r="L173" s="446" t="s">
        <v>714</v>
      </c>
      <c r="M173" s="446" t="s">
        <v>714</v>
      </c>
      <c r="N173" s="446" t="s">
        <v>714</v>
      </c>
      <c r="O173" s="447" t="s">
        <v>714</v>
      </c>
      <c r="P173" s="448" t="s">
        <v>714</v>
      </c>
      <c r="Q173" s="449">
        <v>-6814.9172058235854</v>
      </c>
      <c r="S173" s="342"/>
    </row>
    <row r="174" spans="1:19" s="346" customFormat="1" ht="13">
      <c r="A174" s="433"/>
      <c r="B174" s="426" t="s">
        <v>631</v>
      </c>
      <c r="C174" s="445" t="s">
        <v>714</v>
      </c>
      <c r="D174" s="446" t="s">
        <v>714</v>
      </c>
      <c r="E174" s="446" t="s">
        <v>714</v>
      </c>
      <c r="F174" s="446" t="s">
        <v>714</v>
      </c>
      <c r="G174" s="446" t="s">
        <v>714</v>
      </c>
      <c r="H174" s="446" t="s">
        <v>714</v>
      </c>
      <c r="I174" s="446" t="s">
        <v>714</v>
      </c>
      <c r="J174" s="446" t="s">
        <v>714</v>
      </c>
      <c r="K174" s="446" t="s">
        <v>714</v>
      </c>
      <c r="L174" s="446" t="s">
        <v>714</v>
      </c>
      <c r="M174" s="446" t="s">
        <v>714</v>
      </c>
      <c r="N174" s="446" t="s">
        <v>714</v>
      </c>
      <c r="O174" s="447" t="s">
        <v>714</v>
      </c>
      <c r="P174" s="448" t="s">
        <v>714</v>
      </c>
      <c r="Q174" s="449">
        <v>-91.294345635003992</v>
      </c>
      <c r="S174" s="342"/>
    </row>
    <row r="175" spans="1:19" s="407" customFormat="1" ht="13">
      <c r="A175" s="433"/>
      <c r="B175" s="422" t="s">
        <v>632</v>
      </c>
      <c r="C175" s="450" t="s">
        <v>714</v>
      </c>
      <c r="D175" s="451" t="s">
        <v>714</v>
      </c>
      <c r="E175" s="451" t="s">
        <v>714</v>
      </c>
      <c r="F175" s="451" t="s">
        <v>714</v>
      </c>
      <c r="G175" s="451" t="s">
        <v>714</v>
      </c>
      <c r="H175" s="451" t="s">
        <v>714</v>
      </c>
      <c r="I175" s="451" t="s">
        <v>714</v>
      </c>
      <c r="J175" s="451" t="s">
        <v>714</v>
      </c>
      <c r="K175" s="451" t="s">
        <v>714</v>
      </c>
      <c r="L175" s="451" t="s">
        <v>714</v>
      </c>
      <c r="M175" s="451" t="s">
        <v>714</v>
      </c>
      <c r="N175" s="451" t="s">
        <v>714</v>
      </c>
      <c r="O175" s="452" t="s">
        <v>714</v>
      </c>
      <c r="P175" s="453" t="s">
        <v>714</v>
      </c>
      <c r="Q175" s="454">
        <v>-79.70293343999947</v>
      </c>
      <c r="S175" s="414"/>
    </row>
    <row r="176" spans="1:19" s="407" customFormat="1" ht="13">
      <c r="A176" s="433"/>
      <c r="B176" s="430" t="s">
        <v>633</v>
      </c>
      <c r="C176" s="445" t="s">
        <v>714</v>
      </c>
      <c r="D176" s="446" t="s">
        <v>714</v>
      </c>
      <c r="E176" s="446" t="s">
        <v>714</v>
      </c>
      <c r="F176" s="446" t="s">
        <v>714</v>
      </c>
      <c r="G176" s="446" t="s">
        <v>714</v>
      </c>
      <c r="H176" s="446" t="s">
        <v>714</v>
      </c>
      <c r="I176" s="446" t="s">
        <v>714</v>
      </c>
      <c r="J176" s="446" t="s">
        <v>714</v>
      </c>
      <c r="K176" s="446" t="s">
        <v>714</v>
      </c>
      <c r="L176" s="446" t="s">
        <v>714</v>
      </c>
      <c r="M176" s="446" t="s">
        <v>714</v>
      </c>
      <c r="N176" s="446" t="s">
        <v>714</v>
      </c>
      <c r="O176" s="447" t="s">
        <v>714</v>
      </c>
      <c r="P176" s="448" t="s">
        <v>714</v>
      </c>
      <c r="Q176" s="449">
        <v>-6985.914484898618</v>
      </c>
      <c r="S176" s="414"/>
    </row>
    <row r="177" spans="1:19" s="407" customFormat="1" ht="6.65" customHeight="1">
      <c r="A177" s="433"/>
      <c r="B177" s="426"/>
      <c r="C177" s="445" t="s">
        <v>714</v>
      </c>
      <c r="D177" s="446" t="s">
        <v>714</v>
      </c>
      <c r="E177" s="446" t="s">
        <v>714</v>
      </c>
      <c r="F177" s="446" t="s">
        <v>714</v>
      </c>
      <c r="G177" s="446" t="s">
        <v>714</v>
      </c>
      <c r="H177" s="446" t="s">
        <v>714</v>
      </c>
      <c r="I177" s="446" t="s">
        <v>714</v>
      </c>
      <c r="J177" s="446" t="s">
        <v>714</v>
      </c>
      <c r="K177" s="446" t="s">
        <v>714</v>
      </c>
      <c r="L177" s="446" t="s">
        <v>714</v>
      </c>
      <c r="M177" s="446" t="s">
        <v>714</v>
      </c>
      <c r="N177" s="446" t="s">
        <v>714</v>
      </c>
      <c r="O177" s="447" t="s">
        <v>714</v>
      </c>
      <c r="P177" s="448" t="s">
        <v>714</v>
      </c>
      <c r="Q177" s="449"/>
      <c r="S177" s="414"/>
    </row>
    <row r="178" spans="1:19" s="408" customFormat="1" ht="13.5" thickBot="1">
      <c r="A178" s="329"/>
      <c r="B178" s="423" t="s">
        <v>634</v>
      </c>
      <c r="C178" s="455" t="s">
        <v>714</v>
      </c>
      <c r="D178" s="456" t="s">
        <v>714</v>
      </c>
      <c r="E178" s="456" t="s">
        <v>714</v>
      </c>
      <c r="F178" s="456" t="s">
        <v>714</v>
      </c>
      <c r="G178" s="456" t="s">
        <v>714</v>
      </c>
      <c r="H178" s="456" t="s">
        <v>714</v>
      </c>
      <c r="I178" s="456" t="s">
        <v>714</v>
      </c>
      <c r="J178" s="456" t="s">
        <v>714</v>
      </c>
      <c r="K178" s="456" t="s">
        <v>714</v>
      </c>
      <c r="L178" s="456" t="s">
        <v>714</v>
      </c>
      <c r="M178" s="456" t="s">
        <v>714</v>
      </c>
      <c r="N178" s="456" t="s">
        <v>714</v>
      </c>
      <c r="O178" s="457" t="s">
        <v>714</v>
      </c>
      <c r="P178" s="458" t="s">
        <v>714</v>
      </c>
      <c r="Q178" s="459">
        <v>-6985.9144848985597</v>
      </c>
      <c r="S178" s="409"/>
    </row>
    <row r="179" spans="1:19" s="407" customFormat="1" ht="13.5" thickTop="1">
      <c r="A179" s="433"/>
      <c r="B179" s="426"/>
      <c r="C179" s="346"/>
      <c r="D179" s="346"/>
      <c r="E179" s="346"/>
      <c r="F179" s="346"/>
      <c r="G179" s="346"/>
      <c r="H179" s="346"/>
      <c r="I179" s="346"/>
      <c r="J179" s="346"/>
      <c r="K179" s="346"/>
      <c r="L179" s="346"/>
      <c r="M179" s="346"/>
      <c r="N179" s="346"/>
      <c r="O179" s="343"/>
      <c r="P179" s="343"/>
      <c r="Q179" s="343"/>
      <c r="S179" s="414"/>
    </row>
    <row r="180" spans="1:19" s="407" customFormat="1" ht="18.649999999999999" customHeight="1">
      <c r="A180" s="460"/>
      <c r="B180" s="345" t="s">
        <v>635</v>
      </c>
      <c r="C180" s="346">
        <v>340</v>
      </c>
      <c r="D180" s="346">
        <v>340</v>
      </c>
      <c r="E180" s="346">
        <v>340</v>
      </c>
      <c r="F180" s="346">
        <v>340</v>
      </c>
      <c r="G180" s="346">
        <v>340</v>
      </c>
      <c r="H180" s="346">
        <v>340</v>
      </c>
      <c r="I180" s="346">
        <v>340</v>
      </c>
      <c r="J180" s="346">
        <v>340</v>
      </c>
      <c r="K180" s="346">
        <v>340</v>
      </c>
      <c r="L180" s="346">
        <v>340</v>
      </c>
      <c r="M180" s="346">
        <v>340</v>
      </c>
      <c r="N180" s="346">
        <v>340</v>
      </c>
      <c r="O180" s="343">
        <v>340</v>
      </c>
      <c r="P180" s="343">
        <v>340</v>
      </c>
      <c r="Q180" s="343">
        <v>0</v>
      </c>
      <c r="S180" s="414"/>
    </row>
    <row r="181" spans="1:19" s="407" customFormat="1" ht="13">
      <c r="A181" s="344">
        <v>12195</v>
      </c>
      <c r="B181" s="397" t="s">
        <v>591</v>
      </c>
      <c r="C181" s="407">
        <v>521220</v>
      </c>
      <c r="D181" s="407">
        <v>521220</v>
      </c>
      <c r="E181" s="407">
        <v>521220</v>
      </c>
      <c r="F181" s="407">
        <v>521220</v>
      </c>
      <c r="G181" s="407">
        <v>521220</v>
      </c>
      <c r="H181" s="407">
        <v>521220</v>
      </c>
      <c r="I181" s="407">
        <v>521220</v>
      </c>
      <c r="J181" s="407">
        <v>521220</v>
      </c>
      <c r="K181" s="407">
        <v>521220</v>
      </c>
      <c r="L181" s="407">
        <v>521220</v>
      </c>
      <c r="M181" s="407">
        <v>521220</v>
      </c>
      <c r="N181" s="407">
        <v>521220</v>
      </c>
      <c r="O181" s="398">
        <v>6254640</v>
      </c>
      <c r="P181" s="398">
        <v>6254640</v>
      </c>
      <c r="Q181" s="398">
        <v>0</v>
      </c>
      <c r="S181" s="414"/>
    </row>
    <row r="182" spans="1:19" s="407" customFormat="1" ht="13">
      <c r="A182" s="344">
        <v>12195</v>
      </c>
      <c r="B182" s="401" t="s">
        <v>592</v>
      </c>
      <c r="C182" s="410">
        <v>107780</v>
      </c>
      <c r="D182" s="410">
        <v>107780</v>
      </c>
      <c r="E182" s="410">
        <v>107780</v>
      </c>
      <c r="F182" s="410">
        <v>107780</v>
      </c>
      <c r="G182" s="410">
        <v>107780</v>
      </c>
      <c r="H182" s="410">
        <v>107780</v>
      </c>
      <c r="I182" s="410">
        <v>107780</v>
      </c>
      <c r="J182" s="410">
        <v>107780</v>
      </c>
      <c r="K182" s="410">
        <v>107780</v>
      </c>
      <c r="L182" s="410">
        <v>107780</v>
      </c>
      <c r="M182" s="410">
        <v>107780</v>
      </c>
      <c r="N182" s="410">
        <v>107780</v>
      </c>
      <c r="O182" s="403">
        <v>1293360</v>
      </c>
      <c r="P182" s="403">
        <v>1293360</v>
      </c>
      <c r="Q182" s="403">
        <v>0</v>
      </c>
      <c r="S182" s="414"/>
    </row>
    <row r="183" spans="1:19" s="361" customFormat="1" ht="13">
      <c r="A183" s="344"/>
      <c r="B183" s="430" t="s">
        <v>636</v>
      </c>
      <c r="C183" s="431">
        <v>629000</v>
      </c>
      <c r="D183" s="431">
        <v>629000</v>
      </c>
      <c r="E183" s="431">
        <v>629000</v>
      </c>
      <c r="F183" s="431">
        <v>629000</v>
      </c>
      <c r="G183" s="431">
        <v>629000</v>
      </c>
      <c r="H183" s="431">
        <v>629000</v>
      </c>
      <c r="I183" s="431">
        <v>629000</v>
      </c>
      <c r="J183" s="431">
        <v>629000</v>
      </c>
      <c r="K183" s="431">
        <v>629000</v>
      </c>
      <c r="L183" s="431">
        <v>629000</v>
      </c>
      <c r="M183" s="431">
        <v>629000</v>
      </c>
      <c r="N183" s="431">
        <v>629000</v>
      </c>
      <c r="O183" s="432">
        <v>7548000</v>
      </c>
      <c r="P183" s="432">
        <v>7548000</v>
      </c>
      <c r="Q183" s="432">
        <v>0</v>
      </c>
      <c r="S183" s="362"/>
    </row>
    <row r="184" spans="1:19" s="361" customFormat="1" ht="9" customHeight="1">
      <c r="A184" s="344"/>
      <c r="B184" s="430"/>
      <c r="C184" s="414"/>
      <c r="D184" s="414"/>
      <c r="E184" s="414"/>
      <c r="F184" s="414"/>
      <c r="G184" s="414"/>
      <c r="H184" s="414"/>
      <c r="I184" s="414"/>
      <c r="J184" s="414"/>
      <c r="K184" s="414"/>
      <c r="L184" s="414"/>
      <c r="M184" s="414"/>
      <c r="N184" s="414"/>
      <c r="O184" s="398"/>
      <c r="P184" s="398"/>
      <c r="Q184" s="398"/>
      <c r="S184" s="362"/>
    </row>
    <row r="185" spans="1:19" s="407" customFormat="1" ht="13">
      <c r="A185" s="344"/>
      <c r="B185" s="426" t="s">
        <v>637</v>
      </c>
      <c r="C185" s="407">
        <v>34270</v>
      </c>
      <c r="D185" s="407">
        <v>34270</v>
      </c>
      <c r="E185" s="407">
        <v>34270</v>
      </c>
      <c r="F185" s="407">
        <v>34270</v>
      </c>
      <c r="G185" s="407">
        <v>34270</v>
      </c>
      <c r="H185" s="407">
        <v>34270</v>
      </c>
      <c r="I185" s="407">
        <v>34270</v>
      </c>
      <c r="J185" s="407">
        <v>34270</v>
      </c>
      <c r="K185" s="407">
        <v>34270</v>
      </c>
      <c r="L185" s="407">
        <v>34270</v>
      </c>
      <c r="M185" s="407">
        <v>34270</v>
      </c>
      <c r="N185" s="407">
        <v>34270</v>
      </c>
      <c r="O185" s="398">
        <v>411240</v>
      </c>
      <c r="P185" s="398">
        <v>411240</v>
      </c>
      <c r="Q185" s="398">
        <v>0</v>
      </c>
      <c r="S185" s="414"/>
    </row>
    <row r="186" spans="1:19" s="361" customFormat="1" ht="13">
      <c r="A186" s="344"/>
      <c r="B186" s="426" t="s">
        <v>638</v>
      </c>
      <c r="C186" s="407">
        <v>137080</v>
      </c>
      <c r="D186" s="407">
        <v>137080</v>
      </c>
      <c r="E186" s="407">
        <v>137080</v>
      </c>
      <c r="F186" s="407">
        <v>137080</v>
      </c>
      <c r="G186" s="407">
        <v>137080</v>
      </c>
      <c r="H186" s="407">
        <v>137080</v>
      </c>
      <c r="I186" s="407">
        <v>137080</v>
      </c>
      <c r="J186" s="407">
        <v>137080</v>
      </c>
      <c r="K186" s="407">
        <v>137080</v>
      </c>
      <c r="L186" s="407">
        <v>137080</v>
      </c>
      <c r="M186" s="407">
        <v>137080</v>
      </c>
      <c r="N186" s="407">
        <v>137080</v>
      </c>
      <c r="O186" s="398">
        <v>1644960</v>
      </c>
      <c r="P186" s="398">
        <v>1644960</v>
      </c>
      <c r="Q186" s="398">
        <v>0</v>
      </c>
      <c r="S186" s="362"/>
    </row>
    <row r="187" spans="1:19" s="407" customFormat="1" ht="13">
      <c r="A187" s="344"/>
      <c r="B187" s="422" t="s">
        <v>639</v>
      </c>
      <c r="C187" s="410">
        <v>147361</v>
      </c>
      <c r="D187" s="410">
        <v>147361</v>
      </c>
      <c r="E187" s="410">
        <v>147361</v>
      </c>
      <c r="F187" s="410">
        <v>147361</v>
      </c>
      <c r="G187" s="410">
        <v>147361</v>
      </c>
      <c r="H187" s="410">
        <v>147361</v>
      </c>
      <c r="I187" s="410">
        <v>147361</v>
      </c>
      <c r="J187" s="410">
        <v>147361</v>
      </c>
      <c r="K187" s="410">
        <v>147361</v>
      </c>
      <c r="L187" s="410">
        <v>147361</v>
      </c>
      <c r="M187" s="410">
        <v>147361</v>
      </c>
      <c r="N187" s="410">
        <v>147361</v>
      </c>
      <c r="O187" s="403">
        <v>1768332</v>
      </c>
      <c r="P187" s="403">
        <v>1768332</v>
      </c>
      <c r="Q187" s="403">
        <v>0</v>
      </c>
      <c r="S187" s="414"/>
    </row>
    <row r="188" spans="1:19" s="407" customFormat="1" ht="13">
      <c r="A188" s="344"/>
      <c r="B188" s="430" t="s">
        <v>640</v>
      </c>
      <c r="C188" s="431">
        <v>318711</v>
      </c>
      <c r="D188" s="431">
        <v>318711</v>
      </c>
      <c r="E188" s="431">
        <v>318711</v>
      </c>
      <c r="F188" s="431">
        <v>318711</v>
      </c>
      <c r="G188" s="431">
        <v>318711</v>
      </c>
      <c r="H188" s="431">
        <v>318711</v>
      </c>
      <c r="I188" s="431">
        <v>318711</v>
      </c>
      <c r="J188" s="431">
        <v>318711</v>
      </c>
      <c r="K188" s="431">
        <v>318711</v>
      </c>
      <c r="L188" s="431">
        <v>318711</v>
      </c>
      <c r="M188" s="431">
        <v>318711</v>
      </c>
      <c r="N188" s="431">
        <v>318711</v>
      </c>
      <c r="O188" s="432">
        <v>3824532</v>
      </c>
      <c r="P188" s="432">
        <v>3824532</v>
      </c>
      <c r="Q188" s="432">
        <v>0</v>
      </c>
      <c r="S188" s="414"/>
    </row>
    <row r="189" spans="1:19" s="407" customFormat="1" ht="8.5" customHeight="1" thickBot="1">
      <c r="A189" s="344"/>
      <c r="B189" s="430"/>
      <c r="C189" s="431"/>
      <c r="D189" s="431"/>
      <c r="E189" s="431"/>
      <c r="F189" s="431"/>
      <c r="G189" s="431"/>
      <c r="H189" s="431"/>
      <c r="I189" s="431"/>
      <c r="J189" s="431"/>
      <c r="K189" s="431"/>
      <c r="L189" s="431"/>
      <c r="M189" s="431"/>
      <c r="N189" s="431"/>
      <c r="O189" s="432"/>
      <c r="P189" s="432"/>
      <c r="Q189" s="432"/>
      <c r="S189" s="414"/>
    </row>
    <row r="190" spans="1:19" s="407" customFormat="1" ht="14" thickTop="1" thickBot="1">
      <c r="A190" s="344"/>
      <c r="B190" s="434" t="s">
        <v>641</v>
      </c>
      <c r="C190" s="435" t="s">
        <v>714</v>
      </c>
      <c r="D190" s="436" t="s">
        <v>714</v>
      </c>
      <c r="E190" s="436" t="s">
        <v>714</v>
      </c>
      <c r="F190" s="436" t="s">
        <v>714</v>
      </c>
      <c r="G190" s="436" t="s">
        <v>714</v>
      </c>
      <c r="H190" s="436" t="s">
        <v>714</v>
      </c>
      <c r="I190" s="436" t="s">
        <v>714</v>
      </c>
      <c r="J190" s="436" t="s">
        <v>714</v>
      </c>
      <c r="K190" s="436" t="s">
        <v>714</v>
      </c>
      <c r="L190" s="436" t="s">
        <v>714</v>
      </c>
      <c r="M190" s="436" t="s">
        <v>714</v>
      </c>
      <c r="N190" s="436" t="s">
        <v>714</v>
      </c>
      <c r="O190" s="437" t="s">
        <v>714</v>
      </c>
      <c r="P190" s="438" t="s">
        <v>714</v>
      </c>
      <c r="Q190" s="449">
        <v>-346.1640999999363</v>
      </c>
      <c r="S190" s="414"/>
    </row>
    <row r="191" spans="1:19" s="407" customFormat="1" ht="14" thickTop="1" thickBot="1">
      <c r="A191" s="344"/>
      <c r="B191" s="461" t="s">
        <v>629</v>
      </c>
      <c r="C191" s="441">
        <v>1.4999999999999999E-2</v>
      </c>
      <c r="D191" s="441">
        <v>1.4999999999999999E-2</v>
      </c>
      <c r="E191" s="441">
        <v>1.4999999999999999E-2</v>
      </c>
      <c r="F191" s="441">
        <v>1.4999999999999999E-2</v>
      </c>
      <c r="G191" s="441">
        <v>1.4999999999999999E-2</v>
      </c>
      <c r="H191" s="441">
        <v>1.4999999999999999E-2</v>
      </c>
      <c r="I191" s="441">
        <v>1.4999999999999999E-2</v>
      </c>
      <c r="J191" s="441">
        <v>1.4999999999999999E-2</v>
      </c>
      <c r="K191" s="441">
        <v>1.4999999999999999E-2</v>
      </c>
      <c r="L191" s="441">
        <v>1.4999999999999999E-2</v>
      </c>
      <c r="M191" s="441">
        <v>1.4999999999999999E-2</v>
      </c>
      <c r="N191" s="441">
        <v>1.4999999999999999E-2</v>
      </c>
      <c r="O191" s="442">
        <v>1.4999999999999999E-2</v>
      </c>
      <c r="P191" s="443">
        <v>1.4999999999999999E-2</v>
      </c>
      <c r="Q191" s="444">
        <v>0</v>
      </c>
      <c r="S191" s="414"/>
    </row>
    <row r="192" spans="1:19" s="407" customFormat="1" ht="13.5" thickTop="1">
      <c r="A192" s="344"/>
      <c r="B192" s="426" t="s">
        <v>630</v>
      </c>
      <c r="C192" s="445" t="s">
        <v>714</v>
      </c>
      <c r="D192" s="446" t="s">
        <v>714</v>
      </c>
      <c r="E192" s="446" t="s">
        <v>714</v>
      </c>
      <c r="F192" s="446" t="s">
        <v>714</v>
      </c>
      <c r="G192" s="446" t="s">
        <v>714</v>
      </c>
      <c r="H192" s="446" t="s">
        <v>714</v>
      </c>
      <c r="I192" s="446" t="s">
        <v>714</v>
      </c>
      <c r="J192" s="446" t="s">
        <v>714</v>
      </c>
      <c r="K192" s="446" t="s">
        <v>714</v>
      </c>
      <c r="L192" s="446" t="s">
        <v>714</v>
      </c>
      <c r="M192" s="446" t="s">
        <v>714</v>
      </c>
      <c r="N192" s="446" t="s">
        <v>714</v>
      </c>
      <c r="O192" s="447" t="s">
        <v>714</v>
      </c>
      <c r="P192" s="448" t="s">
        <v>714</v>
      </c>
      <c r="Q192" s="449">
        <v>-18103.023538894544</v>
      </c>
      <c r="S192" s="414"/>
    </row>
    <row r="193" spans="1:19" s="346" customFormat="1" ht="13">
      <c r="A193" s="344"/>
      <c r="B193" s="426" t="s">
        <v>631</v>
      </c>
      <c r="C193" s="445" t="s">
        <v>714</v>
      </c>
      <c r="D193" s="446" t="s">
        <v>714</v>
      </c>
      <c r="E193" s="446" t="s">
        <v>714</v>
      </c>
      <c r="F193" s="446" t="s">
        <v>714</v>
      </c>
      <c r="G193" s="446" t="s">
        <v>714</v>
      </c>
      <c r="H193" s="446" t="s">
        <v>714</v>
      </c>
      <c r="I193" s="446" t="s">
        <v>714</v>
      </c>
      <c r="J193" s="446" t="s">
        <v>714</v>
      </c>
      <c r="K193" s="446" t="s">
        <v>714</v>
      </c>
      <c r="L193" s="446" t="s">
        <v>714</v>
      </c>
      <c r="M193" s="446" t="s">
        <v>714</v>
      </c>
      <c r="N193" s="446" t="s">
        <v>714</v>
      </c>
      <c r="O193" s="447" t="s">
        <v>714</v>
      </c>
      <c r="P193" s="448" t="s">
        <v>714</v>
      </c>
      <c r="Q193" s="449">
        <v>-49.484158095001476</v>
      </c>
      <c r="S193" s="342"/>
    </row>
    <row r="194" spans="1:19" s="346" customFormat="1" ht="13">
      <c r="A194" s="344"/>
      <c r="B194" s="422" t="s">
        <v>632</v>
      </c>
      <c r="C194" s="450" t="s">
        <v>714</v>
      </c>
      <c r="D194" s="451" t="s">
        <v>714</v>
      </c>
      <c r="E194" s="451" t="s">
        <v>714</v>
      </c>
      <c r="F194" s="451" t="s">
        <v>714</v>
      </c>
      <c r="G194" s="451" t="s">
        <v>714</v>
      </c>
      <c r="H194" s="451" t="s">
        <v>714</v>
      </c>
      <c r="I194" s="451" t="s">
        <v>714</v>
      </c>
      <c r="J194" s="451" t="s">
        <v>714</v>
      </c>
      <c r="K194" s="451" t="s">
        <v>714</v>
      </c>
      <c r="L194" s="451" t="s">
        <v>714</v>
      </c>
      <c r="M194" s="451" t="s">
        <v>714</v>
      </c>
      <c r="N194" s="451" t="s">
        <v>714</v>
      </c>
      <c r="O194" s="452" t="s">
        <v>714</v>
      </c>
      <c r="P194" s="453" t="s">
        <v>714</v>
      </c>
      <c r="Q194" s="449">
        <v>-43.201279679997242</v>
      </c>
      <c r="S194" s="342"/>
    </row>
    <row r="195" spans="1:19" s="407" customFormat="1" ht="13.5" thickBot="1">
      <c r="A195" s="344"/>
      <c r="B195" s="430" t="s">
        <v>642</v>
      </c>
      <c r="C195" s="462" t="s">
        <v>714</v>
      </c>
      <c r="D195" s="463" t="s">
        <v>714</v>
      </c>
      <c r="E195" s="463" t="s">
        <v>714</v>
      </c>
      <c r="F195" s="463" t="s">
        <v>714</v>
      </c>
      <c r="G195" s="463" t="s">
        <v>714</v>
      </c>
      <c r="H195" s="463" t="s">
        <v>714</v>
      </c>
      <c r="I195" s="463" t="s">
        <v>714</v>
      </c>
      <c r="J195" s="463" t="s">
        <v>714</v>
      </c>
      <c r="K195" s="463" t="s">
        <v>714</v>
      </c>
      <c r="L195" s="463" t="s">
        <v>714</v>
      </c>
      <c r="M195" s="463" t="s">
        <v>714</v>
      </c>
      <c r="N195" s="463" t="s">
        <v>714</v>
      </c>
      <c r="O195" s="464" t="s">
        <v>714</v>
      </c>
      <c r="P195" s="465" t="s">
        <v>714</v>
      </c>
      <c r="Q195" s="466">
        <v>-18195.708976669586</v>
      </c>
      <c r="S195" s="414"/>
    </row>
    <row r="196" spans="1:19" s="407" customFormat="1" ht="8.5" customHeight="1" thickTop="1">
      <c r="A196" s="344"/>
      <c r="B196" s="430"/>
      <c r="O196" s="398"/>
      <c r="P196" s="398"/>
      <c r="Q196" s="398"/>
      <c r="S196" s="414"/>
    </row>
    <row r="197" spans="1:19" s="407" customFormat="1" ht="13">
      <c r="A197" s="344"/>
      <c r="B197" s="430" t="s">
        <v>643</v>
      </c>
      <c r="C197" s="467">
        <v>-188167.79793387247</v>
      </c>
      <c r="D197" s="467">
        <v>-181338.6179220358</v>
      </c>
      <c r="E197" s="467">
        <v>-186621.57020840977</v>
      </c>
      <c r="F197" s="467">
        <v>-185109.04019397433</v>
      </c>
      <c r="G197" s="467">
        <v>-178378.52978665053</v>
      </c>
      <c r="H197" s="467">
        <v>-183551.71681217797</v>
      </c>
      <c r="I197" s="467">
        <v>-176871.44264297665</v>
      </c>
      <c r="J197" s="467">
        <v>-180526.65678330709</v>
      </c>
      <c r="K197" s="467">
        <v>-180454.12156020734</v>
      </c>
      <c r="L197" s="467">
        <v>-163738.12636392299</v>
      </c>
      <c r="M197" s="467">
        <v>-177429.06153133645</v>
      </c>
      <c r="N197" s="467">
        <v>-172283.18179902976</v>
      </c>
      <c r="O197" s="432">
        <v>-2154469.8635379015</v>
      </c>
      <c r="P197" s="432">
        <v>-2154469.8635379015</v>
      </c>
      <c r="Q197" s="432">
        <v>0</v>
      </c>
      <c r="S197" s="414"/>
    </row>
    <row r="198" spans="1:19" s="407" customFormat="1" ht="6" customHeight="1" thickBot="1">
      <c r="A198" s="344"/>
      <c r="B198" s="426"/>
      <c r="O198" s="398"/>
      <c r="P198" s="398"/>
      <c r="Q198" s="398"/>
      <c r="S198" s="414"/>
    </row>
    <row r="199" spans="1:19" s="346" customFormat="1" ht="14" thickTop="1" thickBot="1">
      <c r="A199" s="344"/>
      <c r="B199" s="468" t="s">
        <v>644</v>
      </c>
      <c r="C199" s="469" t="s">
        <v>714</v>
      </c>
      <c r="D199" s="470" t="s">
        <v>714</v>
      </c>
      <c r="E199" s="470" t="s">
        <v>714</v>
      </c>
      <c r="F199" s="470" t="s">
        <v>714</v>
      </c>
      <c r="G199" s="470" t="s">
        <v>714</v>
      </c>
      <c r="H199" s="470" t="s">
        <v>714</v>
      </c>
      <c r="I199" s="470" t="s">
        <v>714</v>
      </c>
      <c r="J199" s="470" t="s">
        <v>714</v>
      </c>
      <c r="K199" s="470" t="s">
        <v>714</v>
      </c>
      <c r="L199" s="470" t="s">
        <v>714</v>
      </c>
      <c r="M199" s="470" t="s">
        <v>714</v>
      </c>
      <c r="N199" s="470" t="s">
        <v>714</v>
      </c>
      <c r="O199" s="471" t="s">
        <v>714</v>
      </c>
      <c r="P199" s="472" t="s">
        <v>714</v>
      </c>
      <c r="Q199" s="459">
        <v>-18195.708976667374</v>
      </c>
      <c r="R199" s="337"/>
      <c r="S199" s="342"/>
    </row>
    <row r="200" spans="1:19" s="346" customFormat="1" ht="13.5" thickTop="1">
      <c r="A200" s="344"/>
      <c r="B200" s="473"/>
      <c r="C200" s="414"/>
      <c r="D200" s="414"/>
      <c r="E200" s="414"/>
      <c r="F200" s="414"/>
      <c r="G200" s="414"/>
      <c r="H200" s="414"/>
      <c r="I200" s="414"/>
      <c r="J200" s="414"/>
      <c r="K200" s="414"/>
      <c r="L200" s="414"/>
      <c r="M200" s="414"/>
      <c r="N200" s="414"/>
      <c r="O200" s="398"/>
      <c r="P200" s="398"/>
      <c r="Q200" s="398"/>
      <c r="S200" s="342"/>
    </row>
    <row r="201" spans="1:19" s="407" customFormat="1" ht="13">
      <c r="A201" s="344"/>
      <c r="B201" s="345" t="s">
        <v>645</v>
      </c>
      <c r="C201" s="346">
        <v>50</v>
      </c>
      <c r="D201" s="346">
        <v>50</v>
      </c>
      <c r="E201" s="346">
        <v>50</v>
      </c>
      <c r="F201" s="346">
        <v>50</v>
      </c>
      <c r="G201" s="346">
        <v>50</v>
      </c>
      <c r="H201" s="346">
        <v>50</v>
      </c>
      <c r="I201" s="346">
        <v>50</v>
      </c>
      <c r="J201" s="346">
        <v>50</v>
      </c>
      <c r="K201" s="346">
        <v>50</v>
      </c>
      <c r="L201" s="346">
        <v>50</v>
      </c>
      <c r="M201" s="346">
        <v>50</v>
      </c>
      <c r="N201" s="346">
        <v>50</v>
      </c>
      <c r="O201" s="343">
        <v>50</v>
      </c>
      <c r="P201" s="343">
        <v>50</v>
      </c>
      <c r="Q201" s="343">
        <v>0</v>
      </c>
      <c r="S201" s="414"/>
    </row>
    <row r="202" spans="1:19" s="407" customFormat="1" ht="13">
      <c r="A202" s="347">
        <v>12195</v>
      </c>
      <c r="B202" s="397" t="s">
        <v>591</v>
      </c>
      <c r="C202" s="407">
        <v>76649.999999999985</v>
      </c>
      <c r="D202" s="407">
        <v>76649.999999999985</v>
      </c>
      <c r="E202" s="407">
        <v>76649.999999999985</v>
      </c>
      <c r="F202" s="407">
        <v>76649.999999999985</v>
      </c>
      <c r="G202" s="407">
        <v>76649.999999999985</v>
      </c>
      <c r="H202" s="407">
        <v>76649.999999999985</v>
      </c>
      <c r="I202" s="407">
        <v>76649.999999999985</v>
      </c>
      <c r="J202" s="407">
        <v>76649.999999999985</v>
      </c>
      <c r="K202" s="407">
        <v>76649.999999999985</v>
      </c>
      <c r="L202" s="407">
        <v>76649.999999999985</v>
      </c>
      <c r="M202" s="407">
        <v>76649.999999999985</v>
      </c>
      <c r="N202" s="407">
        <v>76649.999999999985</v>
      </c>
      <c r="O202" s="398">
        <v>919799.99999999988</v>
      </c>
      <c r="P202" s="398">
        <v>919799.99999999988</v>
      </c>
      <c r="Q202" s="398">
        <v>0</v>
      </c>
      <c r="S202" s="414"/>
    </row>
    <row r="203" spans="1:19" s="407" customFormat="1" ht="13">
      <c r="A203" s="344">
        <v>12195</v>
      </c>
      <c r="B203" s="401" t="s">
        <v>592</v>
      </c>
      <c r="C203" s="410">
        <v>15850</v>
      </c>
      <c r="D203" s="410">
        <v>15850</v>
      </c>
      <c r="E203" s="410">
        <v>15850</v>
      </c>
      <c r="F203" s="410">
        <v>15850</v>
      </c>
      <c r="G203" s="410">
        <v>15850</v>
      </c>
      <c r="H203" s="410">
        <v>15850</v>
      </c>
      <c r="I203" s="410">
        <v>15850</v>
      </c>
      <c r="J203" s="410">
        <v>15850</v>
      </c>
      <c r="K203" s="410">
        <v>15850</v>
      </c>
      <c r="L203" s="410">
        <v>15850</v>
      </c>
      <c r="M203" s="410">
        <v>15850</v>
      </c>
      <c r="N203" s="410">
        <v>15850</v>
      </c>
      <c r="O203" s="403">
        <v>190200</v>
      </c>
      <c r="P203" s="403">
        <v>190200</v>
      </c>
      <c r="Q203" s="403">
        <v>0</v>
      </c>
      <c r="S203" s="414"/>
    </row>
    <row r="204" spans="1:19" s="361" customFormat="1" ht="13">
      <c r="A204" s="344"/>
      <c r="B204" s="430" t="s">
        <v>646</v>
      </c>
      <c r="C204" s="431">
        <v>92499.999999999985</v>
      </c>
      <c r="D204" s="431">
        <v>92499.999999999985</v>
      </c>
      <c r="E204" s="431">
        <v>92499.999999999985</v>
      </c>
      <c r="F204" s="431">
        <v>92499.999999999985</v>
      </c>
      <c r="G204" s="431">
        <v>92499.999999999985</v>
      </c>
      <c r="H204" s="431">
        <v>92499.999999999985</v>
      </c>
      <c r="I204" s="431">
        <v>92499.999999999985</v>
      </c>
      <c r="J204" s="431">
        <v>92499.999999999985</v>
      </c>
      <c r="K204" s="431">
        <v>92499.999999999985</v>
      </c>
      <c r="L204" s="431">
        <v>92499.999999999985</v>
      </c>
      <c r="M204" s="431">
        <v>92499.999999999985</v>
      </c>
      <c r="N204" s="431">
        <v>92499.999999999985</v>
      </c>
      <c r="O204" s="432">
        <v>1109999.9999999998</v>
      </c>
      <c r="P204" s="432">
        <v>1109999.9999999998</v>
      </c>
      <c r="Q204" s="432">
        <v>0</v>
      </c>
      <c r="S204" s="362"/>
    </row>
    <row r="205" spans="1:19" s="361" customFormat="1" ht="6" customHeight="1">
      <c r="A205" s="344"/>
      <c r="B205" s="430"/>
      <c r="C205" s="431"/>
      <c r="D205" s="431"/>
      <c r="E205" s="431"/>
      <c r="F205" s="431"/>
      <c r="G205" s="431"/>
      <c r="H205" s="431"/>
      <c r="I205" s="431"/>
      <c r="J205" s="431"/>
      <c r="K205" s="431"/>
      <c r="L205" s="431"/>
      <c r="M205" s="431"/>
      <c r="N205" s="431"/>
      <c r="O205" s="432"/>
      <c r="P205" s="432"/>
      <c r="Q205" s="432"/>
      <c r="S205" s="362"/>
    </row>
    <row r="206" spans="1:19" s="342" customFormat="1" ht="13">
      <c r="A206" s="474"/>
      <c r="B206" s="430" t="s">
        <v>647</v>
      </c>
      <c r="C206" s="431">
        <v>27250.000000000004</v>
      </c>
      <c r="D206" s="431">
        <v>27250.000000000004</v>
      </c>
      <c r="E206" s="431">
        <v>27250.000000000004</v>
      </c>
      <c r="F206" s="431">
        <v>27250.000000000004</v>
      </c>
      <c r="G206" s="431">
        <v>27250.000000000004</v>
      </c>
      <c r="H206" s="431">
        <v>27250.000000000004</v>
      </c>
      <c r="I206" s="431">
        <v>27250.000000000004</v>
      </c>
      <c r="J206" s="431">
        <v>27250.000000000004</v>
      </c>
      <c r="K206" s="431">
        <v>27250.000000000004</v>
      </c>
      <c r="L206" s="431">
        <v>27250.000000000004</v>
      </c>
      <c r="M206" s="431">
        <v>27250.000000000004</v>
      </c>
      <c r="N206" s="431">
        <v>27250.000000000004</v>
      </c>
      <c r="O206" s="432">
        <v>327000.00000000006</v>
      </c>
      <c r="P206" s="432">
        <v>327000.00000000006</v>
      </c>
      <c r="Q206" s="432">
        <v>0</v>
      </c>
    </row>
    <row r="207" spans="1:19" s="342" customFormat="1" ht="6.65" customHeight="1" thickBot="1">
      <c r="A207" s="474"/>
      <c r="B207" s="430"/>
      <c r="C207" s="431"/>
      <c r="D207" s="431"/>
      <c r="E207" s="431"/>
      <c r="F207" s="431"/>
      <c r="G207" s="431"/>
      <c r="H207" s="431"/>
      <c r="I207" s="431"/>
      <c r="J207" s="431"/>
      <c r="K207" s="431"/>
      <c r="L207" s="431"/>
      <c r="M207" s="431"/>
      <c r="N207" s="431"/>
      <c r="O207" s="432"/>
      <c r="P207" s="432"/>
      <c r="Q207" s="432"/>
    </row>
    <row r="208" spans="1:19" s="346" customFormat="1" ht="14" thickTop="1" thickBot="1">
      <c r="A208" s="344"/>
      <c r="B208" s="434" t="s">
        <v>648</v>
      </c>
      <c r="C208" s="435" t="s">
        <v>714</v>
      </c>
      <c r="D208" s="436" t="s">
        <v>714</v>
      </c>
      <c r="E208" s="436" t="s">
        <v>714</v>
      </c>
      <c r="F208" s="436" t="s">
        <v>714</v>
      </c>
      <c r="G208" s="436" t="s">
        <v>714</v>
      </c>
      <c r="H208" s="436" t="s">
        <v>714</v>
      </c>
      <c r="I208" s="436" t="s">
        <v>714</v>
      </c>
      <c r="J208" s="436" t="s">
        <v>714</v>
      </c>
      <c r="K208" s="436" t="s">
        <v>714</v>
      </c>
      <c r="L208" s="436" t="s">
        <v>714</v>
      </c>
      <c r="M208" s="436" t="s">
        <v>714</v>
      </c>
      <c r="N208" s="436" t="s">
        <v>714</v>
      </c>
      <c r="O208" s="437" t="s">
        <v>714</v>
      </c>
      <c r="P208" s="438" t="s">
        <v>714</v>
      </c>
      <c r="Q208" s="475">
        <v>0</v>
      </c>
      <c r="S208" s="342"/>
    </row>
    <row r="209" spans="1:19" s="346" customFormat="1" ht="14" thickTop="1" thickBot="1">
      <c r="A209" s="344"/>
      <c r="B209" s="461" t="s">
        <v>629</v>
      </c>
      <c r="C209" s="441">
        <v>2.5000000000000001E-2</v>
      </c>
      <c r="D209" s="441">
        <v>2.5000000000000001E-2</v>
      </c>
      <c r="E209" s="441">
        <v>2.5000000000000001E-2</v>
      </c>
      <c r="F209" s="441">
        <v>2.5000000000000001E-2</v>
      </c>
      <c r="G209" s="441">
        <v>2.5000000000000001E-2</v>
      </c>
      <c r="H209" s="441">
        <v>2.5000000000000001E-2</v>
      </c>
      <c r="I209" s="441">
        <v>2.5000000000000001E-2</v>
      </c>
      <c r="J209" s="441">
        <v>2.5000000000000001E-2</v>
      </c>
      <c r="K209" s="441">
        <v>2.5000000000000001E-2</v>
      </c>
      <c r="L209" s="441">
        <v>2.5000000000000001E-2</v>
      </c>
      <c r="M209" s="441">
        <v>2.5000000000000001E-2</v>
      </c>
      <c r="N209" s="441">
        <v>2.5000000000000001E-2</v>
      </c>
      <c r="O209" s="442">
        <v>2.5000000000000001E-2</v>
      </c>
      <c r="P209" s="443">
        <v>2.5000000000000001E-2</v>
      </c>
      <c r="Q209" s="444">
        <v>0</v>
      </c>
      <c r="S209" s="342"/>
    </row>
    <row r="210" spans="1:19" s="346" customFormat="1" ht="13.5" thickTop="1">
      <c r="A210" s="344"/>
      <c r="B210" s="426" t="s">
        <v>631</v>
      </c>
      <c r="C210" s="445" t="s">
        <v>714</v>
      </c>
      <c r="D210" s="446" t="s">
        <v>714</v>
      </c>
      <c r="E210" s="446" t="s">
        <v>714</v>
      </c>
      <c r="F210" s="446" t="s">
        <v>714</v>
      </c>
      <c r="G210" s="446" t="s">
        <v>714</v>
      </c>
      <c r="H210" s="446" t="s">
        <v>714</v>
      </c>
      <c r="I210" s="446" t="s">
        <v>714</v>
      </c>
      <c r="J210" s="446" t="s">
        <v>714</v>
      </c>
      <c r="K210" s="446" t="s">
        <v>714</v>
      </c>
      <c r="L210" s="446" t="s">
        <v>714</v>
      </c>
      <c r="M210" s="446" t="s">
        <v>714</v>
      </c>
      <c r="N210" s="446" t="s">
        <v>714</v>
      </c>
      <c r="O210" s="447" t="s">
        <v>714</v>
      </c>
      <c r="P210" s="448" t="s">
        <v>714</v>
      </c>
      <c r="Q210" s="449">
        <v>0</v>
      </c>
      <c r="S210" s="342"/>
    </row>
    <row r="211" spans="1:19" s="346" customFormat="1" ht="13">
      <c r="A211" s="344"/>
      <c r="B211" s="422" t="s">
        <v>632</v>
      </c>
      <c r="C211" s="450" t="s">
        <v>714</v>
      </c>
      <c r="D211" s="451" t="s">
        <v>714</v>
      </c>
      <c r="E211" s="451" t="s">
        <v>714</v>
      </c>
      <c r="F211" s="451" t="s">
        <v>714</v>
      </c>
      <c r="G211" s="451" t="s">
        <v>714</v>
      </c>
      <c r="H211" s="451" t="s">
        <v>714</v>
      </c>
      <c r="I211" s="451" t="s">
        <v>714</v>
      </c>
      <c r="J211" s="451" t="s">
        <v>714</v>
      </c>
      <c r="K211" s="451" t="s">
        <v>714</v>
      </c>
      <c r="L211" s="451" t="s">
        <v>714</v>
      </c>
      <c r="M211" s="451" t="s">
        <v>714</v>
      </c>
      <c r="N211" s="451" t="s">
        <v>714</v>
      </c>
      <c r="O211" s="452" t="s">
        <v>714</v>
      </c>
      <c r="P211" s="453" t="s">
        <v>714</v>
      </c>
      <c r="Q211" s="454">
        <v>0</v>
      </c>
      <c r="S211" s="342"/>
    </row>
    <row r="212" spans="1:19" s="407" customFormat="1" ht="13">
      <c r="A212" s="344"/>
      <c r="B212" s="430" t="s">
        <v>649</v>
      </c>
      <c r="C212" s="476" t="s">
        <v>714</v>
      </c>
      <c r="D212" s="477" t="s">
        <v>714</v>
      </c>
      <c r="E212" s="477" t="s">
        <v>714</v>
      </c>
      <c r="F212" s="477" t="s">
        <v>714</v>
      </c>
      <c r="G212" s="477" t="s">
        <v>714</v>
      </c>
      <c r="H212" s="477" t="s">
        <v>714</v>
      </c>
      <c r="I212" s="477" t="s">
        <v>714</v>
      </c>
      <c r="J212" s="477" t="s">
        <v>714</v>
      </c>
      <c r="K212" s="477" t="s">
        <v>714</v>
      </c>
      <c r="L212" s="477" t="s">
        <v>714</v>
      </c>
      <c r="M212" s="477" t="s">
        <v>714</v>
      </c>
      <c r="N212" s="477" t="s">
        <v>714</v>
      </c>
      <c r="O212" s="478" t="s">
        <v>714</v>
      </c>
      <c r="P212" s="479" t="s">
        <v>714</v>
      </c>
      <c r="Q212" s="466">
        <v>0</v>
      </c>
      <c r="S212" s="414"/>
    </row>
    <row r="213" spans="1:19" s="407" customFormat="1" ht="6" customHeight="1">
      <c r="A213" s="344"/>
      <c r="B213" s="430"/>
      <c r="C213" s="445" t="s">
        <v>714</v>
      </c>
      <c r="D213" s="446" t="s">
        <v>714</v>
      </c>
      <c r="E213" s="446" t="s">
        <v>714</v>
      </c>
      <c r="F213" s="446" t="s">
        <v>714</v>
      </c>
      <c r="G213" s="446" t="s">
        <v>714</v>
      </c>
      <c r="H213" s="446" t="s">
        <v>714</v>
      </c>
      <c r="I213" s="446" t="s">
        <v>714</v>
      </c>
      <c r="J213" s="446" t="s">
        <v>714</v>
      </c>
      <c r="K213" s="446" t="s">
        <v>714</v>
      </c>
      <c r="L213" s="446" t="s">
        <v>714</v>
      </c>
      <c r="M213" s="446" t="s">
        <v>714</v>
      </c>
      <c r="N213" s="446" t="s">
        <v>714</v>
      </c>
      <c r="O213" s="447" t="s">
        <v>714</v>
      </c>
      <c r="P213" s="448" t="s">
        <v>714</v>
      </c>
      <c r="Q213" s="449"/>
      <c r="S213" s="414"/>
    </row>
    <row r="214" spans="1:19" s="413" customFormat="1" ht="13.5" thickBot="1">
      <c r="A214" s="480"/>
      <c r="B214" s="468" t="s">
        <v>650</v>
      </c>
      <c r="C214" s="455" t="s">
        <v>714</v>
      </c>
      <c r="D214" s="456" t="s">
        <v>714</v>
      </c>
      <c r="E214" s="456" t="s">
        <v>714</v>
      </c>
      <c r="F214" s="456" t="s">
        <v>714</v>
      </c>
      <c r="G214" s="456" t="s">
        <v>714</v>
      </c>
      <c r="H214" s="456" t="s">
        <v>714</v>
      </c>
      <c r="I214" s="456" t="s">
        <v>714</v>
      </c>
      <c r="J214" s="456" t="s">
        <v>714</v>
      </c>
      <c r="K214" s="456" t="s">
        <v>714</v>
      </c>
      <c r="L214" s="456" t="s">
        <v>714</v>
      </c>
      <c r="M214" s="456" t="s">
        <v>714</v>
      </c>
      <c r="N214" s="456" t="s">
        <v>714</v>
      </c>
      <c r="O214" s="457" t="s">
        <v>714</v>
      </c>
      <c r="P214" s="458" t="s">
        <v>714</v>
      </c>
      <c r="Q214" s="459">
        <v>0</v>
      </c>
      <c r="S214" s="412"/>
    </row>
    <row r="215" spans="1:19" s="346" customFormat="1" ht="13.5" thickTop="1">
      <c r="A215" s="344"/>
      <c r="B215" s="473"/>
      <c r="O215" s="343"/>
      <c r="P215" s="343"/>
      <c r="Q215" s="343"/>
      <c r="S215" s="342"/>
    </row>
    <row r="216" spans="1:19" s="346" customFormat="1" ht="13">
      <c r="A216" s="344"/>
      <c r="B216" s="430" t="s">
        <v>651</v>
      </c>
      <c r="C216" s="467">
        <v>13246</v>
      </c>
      <c r="D216" s="467">
        <v>13246</v>
      </c>
      <c r="E216" s="467">
        <v>13246</v>
      </c>
      <c r="F216" s="467">
        <v>13246</v>
      </c>
      <c r="G216" s="467">
        <v>13246</v>
      </c>
      <c r="H216" s="467">
        <v>13246</v>
      </c>
      <c r="I216" s="467">
        <v>13246</v>
      </c>
      <c r="J216" s="467">
        <v>13246</v>
      </c>
      <c r="K216" s="467">
        <v>13246</v>
      </c>
      <c r="L216" s="467">
        <v>13246</v>
      </c>
      <c r="M216" s="467">
        <v>13246</v>
      </c>
      <c r="N216" s="467">
        <v>13246</v>
      </c>
      <c r="O216" s="432">
        <v>158952</v>
      </c>
      <c r="P216" s="432">
        <v>158952</v>
      </c>
      <c r="Q216" s="432">
        <v>0</v>
      </c>
      <c r="S216" s="342"/>
    </row>
    <row r="217" spans="1:19" s="346" customFormat="1" ht="5.5" customHeight="1">
      <c r="A217" s="344"/>
      <c r="B217" s="430"/>
      <c r="C217" s="467"/>
      <c r="D217" s="467"/>
      <c r="E217" s="467"/>
      <c r="F217" s="467"/>
      <c r="G217" s="467"/>
      <c r="H217" s="467"/>
      <c r="I217" s="467"/>
      <c r="J217" s="467"/>
      <c r="K217" s="467"/>
      <c r="L217" s="467"/>
      <c r="M217" s="467"/>
      <c r="N217" s="467"/>
      <c r="O217" s="398"/>
      <c r="P217" s="398"/>
      <c r="Q217" s="398"/>
      <c r="S217" s="342"/>
    </row>
    <row r="218" spans="1:19" s="413" customFormat="1" ht="13">
      <c r="A218" s="480"/>
      <c r="B218" s="468" t="s">
        <v>652</v>
      </c>
      <c r="C218" s="412">
        <v>13246</v>
      </c>
      <c r="D218" s="412">
        <v>13246</v>
      </c>
      <c r="E218" s="412">
        <v>13246</v>
      </c>
      <c r="F218" s="412">
        <v>13246</v>
      </c>
      <c r="G218" s="412">
        <v>13246</v>
      </c>
      <c r="H218" s="412">
        <v>13246</v>
      </c>
      <c r="I218" s="412">
        <v>13246</v>
      </c>
      <c r="J218" s="412">
        <v>13246</v>
      </c>
      <c r="K218" s="412">
        <v>13246</v>
      </c>
      <c r="L218" s="412">
        <v>13246</v>
      </c>
      <c r="M218" s="412">
        <v>13246</v>
      </c>
      <c r="N218" s="412">
        <v>13246</v>
      </c>
      <c r="O218" s="406">
        <v>158952</v>
      </c>
      <c r="P218" s="406">
        <v>158952</v>
      </c>
      <c r="Q218" s="406">
        <v>0</v>
      </c>
      <c r="S218" s="412"/>
    </row>
    <row r="219" spans="1:19" s="407" customFormat="1" ht="13.9" customHeight="1">
      <c r="A219" s="344"/>
      <c r="B219" s="473"/>
      <c r="C219" s="414"/>
      <c r="D219" s="414"/>
      <c r="E219" s="414"/>
      <c r="F219" s="414"/>
      <c r="G219" s="414"/>
      <c r="H219" s="414"/>
      <c r="I219" s="414"/>
      <c r="J219" s="414"/>
      <c r="K219" s="414"/>
      <c r="L219" s="414"/>
      <c r="M219" s="414"/>
      <c r="N219" s="414"/>
      <c r="O219" s="343"/>
      <c r="P219" s="343"/>
      <c r="Q219" s="343"/>
      <c r="S219" s="414"/>
    </row>
    <row r="220" spans="1:19" s="407" customFormat="1" ht="16" thickBot="1">
      <c r="A220" s="329"/>
      <c r="B220" s="354" t="s">
        <v>653</v>
      </c>
      <c r="C220" s="427">
        <v>1378886.1362784123</v>
      </c>
      <c r="D220" s="427">
        <v>1393173.7935602437</v>
      </c>
      <c r="E220" s="427">
        <v>1401686.9407930917</v>
      </c>
      <c r="F220" s="427">
        <v>1414419.0317360184</v>
      </c>
      <c r="G220" s="427">
        <v>1405937.2426542304</v>
      </c>
      <c r="H220" s="427">
        <v>1400731.6250917141</v>
      </c>
      <c r="I220" s="427">
        <v>1402577.526742639</v>
      </c>
      <c r="J220" s="427">
        <v>1415109.4426237857</v>
      </c>
      <c r="K220" s="427">
        <v>1404174.9898391773</v>
      </c>
      <c r="L220" s="427">
        <v>1416091.6539630671</v>
      </c>
      <c r="M220" s="427">
        <v>1424565.0809084887</v>
      </c>
      <c r="N220" s="427">
        <v>1408552.008291058</v>
      </c>
      <c r="O220" s="428">
        <v>16865905.472481925</v>
      </c>
      <c r="P220" s="428">
        <v>16891087.095943492</v>
      </c>
      <c r="Q220" s="428">
        <v>-25181.623461566865</v>
      </c>
      <c r="S220" s="414"/>
    </row>
    <row r="221" spans="1:19" s="367" customFormat="1" ht="15" thickBot="1">
      <c r="A221" s="418"/>
      <c r="B221" s="323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325"/>
      <c r="P221" s="325"/>
      <c r="Q221" s="325"/>
      <c r="S221" s="368"/>
    </row>
    <row r="222" spans="1:19" s="407" customFormat="1" ht="14" thickTop="1" thickBot="1">
      <c r="A222" s="329">
        <v>12195</v>
      </c>
      <c r="B222" s="345" t="s">
        <v>654</v>
      </c>
      <c r="C222" s="435" t="s">
        <v>714</v>
      </c>
      <c r="D222" s="436" t="s">
        <v>714</v>
      </c>
      <c r="E222" s="436" t="s">
        <v>714</v>
      </c>
      <c r="F222" s="436" t="s">
        <v>714</v>
      </c>
      <c r="G222" s="436" t="s">
        <v>714</v>
      </c>
      <c r="H222" s="436" t="s">
        <v>714</v>
      </c>
      <c r="I222" s="436" t="s">
        <v>714</v>
      </c>
      <c r="J222" s="436" t="s">
        <v>714</v>
      </c>
      <c r="K222" s="436" t="s">
        <v>714</v>
      </c>
      <c r="L222" s="436" t="s">
        <v>714</v>
      </c>
      <c r="M222" s="436" t="s">
        <v>714</v>
      </c>
      <c r="N222" s="436" t="s">
        <v>714</v>
      </c>
      <c r="O222" s="437" t="s">
        <v>714</v>
      </c>
      <c r="P222" s="438" t="s">
        <v>714</v>
      </c>
      <c r="Q222" s="482">
        <v>0</v>
      </c>
      <c r="S222" s="414"/>
    </row>
    <row r="223" spans="1:19" s="346" customFormat="1" ht="14" thickTop="1" thickBot="1">
      <c r="A223" s="433"/>
      <c r="B223" s="461" t="s">
        <v>629</v>
      </c>
      <c r="C223" s="441">
        <v>1.4999999999999999E-2</v>
      </c>
      <c r="D223" s="441">
        <v>1.4999999999999999E-2</v>
      </c>
      <c r="E223" s="441">
        <v>1.4999999999999999E-2</v>
      </c>
      <c r="F223" s="441">
        <v>1.4999999999999999E-2</v>
      </c>
      <c r="G223" s="441">
        <v>1.4999999999999999E-2</v>
      </c>
      <c r="H223" s="441">
        <v>1.4999999999999999E-2</v>
      </c>
      <c r="I223" s="441">
        <v>1.4999999999999999E-2</v>
      </c>
      <c r="J223" s="441">
        <v>1.4999999999999999E-2</v>
      </c>
      <c r="K223" s="441">
        <v>1.4999999999999999E-2</v>
      </c>
      <c r="L223" s="441">
        <v>1.4999999999999999E-2</v>
      </c>
      <c r="M223" s="441">
        <v>1.4999999999999999E-2</v>
      </c>
      <c r="N223" s="441">
        <v>1.4999999999999999E-2</v>
      </c>
      <c r="O223" s="442">
        <v>1.4999999999999999E-2</v>
      </c>
      <c r="P223" s="443">
        <v>1.4999999999999999E-2</v>
      </c>
      <c r="Q223" s="483">
        <v>0</v>
      </c>
      <c r="S223" s="342"/>
    </row>
    <row r="224" spans="1:19" s="346" customFormat="1" ht="13.5" thickTop="1">
      <c r="A224" s="344"/>
      <c r="B224" s="426" t="s">
        <v>631</v>
      </c>
      <c r="C224" s="445" t="s">
        <v>714</v>
      </c>
      <c r="D224" s="446" t="s">
        <v>714</v>
      </c>
      <c r="E224" s="446" t="s">
        <v>714</v>
      </c>
      <c r="F224" s="446" t="s">
        <v>714</v>
      </c>
      <c r="G224" s="446" t="s">
        <v>714</v>
      </c>
      <c r="H224" s="446" t="s">
        <v>714</v>
      </c>
      <c r="I224" s="446" t="s">
        <v>714</v>
      </c>
      <c r="J224" s="446" t="s">
        <v>714</v>
      </c>
      <c r="K224" s="446" t="s">
        <v>714</v>
      </c>
      <c r="L224" s="446" t="s">
        <v>714</v>
      </c>
      <c r="M224" s="446" t="s">
        <v>714</v>
      </c>
      <c r="N224" s="446" t="s">
        <v>714</v>
      </c>
      <c r="O224" s="447" t="s">
        <v>714</v>
      </c>
      <c r="P224" s="448" t="s">
        <v>714</v>
      </c>
      <c r="Q224" s="449">
        <v>0</v>
      </c>
      <c r="S224" s="342"/>
    </row>
    <row r="225" spans="1:19" s="346" customFormat="1" ht="13">
      <c r="A225" s="344"/>
      <c r="B225" s="422" t="s">
        <v>632</v>
      </c>
      <c r="C225" s="450" t="s">
        <v>714</v>
      </c>
      <c r="D225" s="451" t="s">
        <v>714</v>
      </c>
      <c r="E225" s="451" t="s">
        <v>714</v>
      </c>
      <c r="F225" s="451" t="s">
        <v>714</v>
      </c>
      <c r="G225" s="451" t="s">
        <v>714</v>
      </c>
      <c r="H225" s="451" t="s">
        <v>714</v>
      </c>
      <c r="I225" s="451" t="s">
        <v>714</v>
      </c>
      <c r="J225" s="451" t="s">
        <v>714</v>
      </c>
      <c r="K225" s="451" t="s">
        <v>714</v>
      </c>
      <c r="L225" s="451" t="s">
        <v>714</v>
      </c>
      <c r="M225" s="451" t="s">
        <v>714</v>
      </c>
      <c r="N225" s="451" t="s">
        <v>714</v>
      </c>
      <c r="O225" s="452" t="s">
        <v>714</v>
      </c>
      <c r="P225" s="453" t="s">
        <v>714</v>
      </c>
      <c r="Q225" s="454">
        <v>0</v>
      </c>
      <c r="S225" s="342"/>
    </row>
    <row r="226" spans="1:19" s="407" customFormat="1" ht="13">
      <c r="A226" s="344"/>
      <c r="B226" s="468" t="s">
        <v>655</v>
      </c>
      <c r="C226" s="484" t="s">
        <v>714</v>
      </c>
      <c r="D226" s="485" t="s">
        <v>714</v>
      </c>
      <c r="E226" s="485" t="s">
        <v>714</v>
      </c>
      <c r="F226" s="485" t="s">
        <v>714</v>
      </c>
      <c r="G226" s="485" t="s">
        <v>714</v>
      </c>
      <c r="H226" s="485" t="s">
        <v>714</v>
      </c>
      <c r="I226" s="485" t="s">
        <v>714</v>
      </c>
      <c r="J226" s="485" t="s">
        <v>714</v>
      </c>
      <c r="K226" s="485" t="s">
        <v>714</v>
      </c>
      <c r="L226" s="485" t="s">
        <v>714</v>
      </c>
      <c r="M226" s="485" t="s">
        <v>714</v>
      </c>
      <c r="N226" s="485" t="s">
        <v>714</v>
      </c>
      <c r="O226" s="486" t="s">
        <v>714</v>
      </c>
      <c r="P226" s="487" t="s">
        <v>714</v>
      </c>
      <c r="Q226" s="459">
        <v>0</v>
      </c>
      <c r="S226" s="414"/>
    </row>
    <row r="227" spans="1:19" s="407" customFormat="1" ht="6.65" customHeight="1">
      <c r="A227" s="344"/>
      <c r="B227" s="468"/>
      <c r="C227" s="445" t="s">
        <v>714</v>
      </c>
      <c r="D227" s="446" t="s">
        <v>714</v>
      </c>
      <c r="E227" s="446" t="s">
        <v>714</v>
      </c>
      <c r="F227" s="446" t="s">
        <v>714</v>
      </c>
      <c r="G227" s="446" t="s">
        <v>714</v>
      </c>
      <c r="H227" s="446" t="s">
        <v>714</v>
      </c>
      <c r="I227" s="446" t="s">
        <v>714</v>
      </c>
      <c r="J227" s="446" t="s">
        <v>714</v>
      </c>
      <c r="K227" s="446" t="s">
        <v>714</v>
      </c>
      <c r="L227" s="446" t="s">
        <v>714</v>
      </c>
      <c r="M227" s="446" t="s">
        <v>714</v>
      </c>
      <c r="N227" s="446" t="s">
        <v>714</v>
      </c>
      <c r="O227" s="447" t="s">
        <v>714</v>
      </c>
      <c r="P227" s="448" t="s">
        <v>714</v>
      </c>
      <c r="Q227" s="449"/>
      <c r="S227" s="414"/>
    </row>
    <row r="228" spans="1:19" s="407" customFormat="1" ht="16" thickBot="1">
      <c r="A228" s="329"/>
      <c r="B228" s="354" t="s">
        <v>656</v>
      </c>
      <c r="C228" s="488" t="s">
        <v>714</v>
      </c>
      <c r="D228" s="489" t="s">
        <v>714</v>
      </c>
      <c r="E228" s="489" t="s">
        <v>714</v>
      </c>
      <c r="F228" s="489" t="s">
        <v>714</v>
      </c>
      <c r="G228" s="489" t="s">
        <v>714</v>
      </c>
      <c r="H228" s="489" t="s">
        <v>714</v>
      </c>
      <c r="I228" s="489" t="s">
        <v>714</v>
      </c>
      <c r="J228" s="489" t="s">
        <v>714</v>
      </c>
      <c r="K228" s="489" t="s">
        <v>714</v>
      </c>
      <c r="L228" s="489" t="s">
        <v>714</v>
      </c>
      <c r="M228" s="489" t="s">
        <v>714</v>
      </c>
      <c r="N228" s="489" t="s">
        <v>714</v>
      </c>
      <c r="O228" s="490" t="s">
        <v>714</v>
      </c>
      <c r="P228" s="491" t="s">
        <v>714</v>
      </c>
      <c r="Q228" s="492">
        <v>0</v>
      </c>
      <c r="S228" s="414"/>
    </row>
    <row r="229" spans="1:19" s="407" customFormat="1" ht="16" thickTop="1">
      <c r="A229" s="344"/>
      <c r="B229" s="354"/>
      <c r="C229" s="414"/>
      <c r="D229" s="414"/>
      <c r="E229" s="414"/>
      <c r="F229" s="414"/>
      <c r="G229" s="414"/>
      <c r="H229" s="414"/>
      <c r="I229" s="414"/>
      <c r="J229" s="414"/>
      <c r="K229" s="414"/>
      <c r="L229" s="414"/>
      <c r="M229" s="414"/>
      <c r="N229" s="414"/>
      <c r="O229" s="398"/>
      <c r="P229" s="398"/>
      <c r="Q229" s="398"/>
      <c r="S229" s="414"/>
    </row>
    <row r="230" spans="1:19" s="323" customFormat="1" ht="15.5">
      <c r="A230" s="460"/>
      <c r="B230" s="493" t="s">
        <v>657</v>
      </c>
      <c r="O230" s="325"/>
      <c r="P230" s="325"/>
      <c r="Q230" s="325"/>
      <c r="S230" s="311"/>
    </row>
    <row r="231" spans="1:19" s="346" customFormat="1" ht="13">
      <c r="A231" s="344">
        <v>75628</v>
      </c>
      <c r="B231" s="345" t="s">
        <v>658</v>
      </c>
      <c r="C231" s="407">
        <v>12772</v>
      </c>
      <c r="D231" s="407">
        <v>12772</v>
      </c>
      <c r="E231" s="407">
        <v>12772</v>
      </c>
      <c r="F231" s="407">
        <v>12772</v>
      </c>
      <c r="G231" s="407">
        <v>12772</v>
      </c>
      <c r="H231" s="407">
        <v>12772</v>
      </c>
      <c r="I231" s="407">
        <v>12772</v>
      </c>
      <c r="J231" s="407">
        <v>12772</v>
      </c>
      <c r="K231" s="407">
        <v>12772</v>
      </c>
      <c r="L231" s="407">
        <v>12772</v>
      </c>
      <c r="M231" s="407">
        <v>12772</v>
      </c>
      <c r="N231" s="407">
        <v>12772</v>
      </c>
      <c r="O231" s="398">
        <v>153264</v>
      </c>
      <c r="P231" s="398">
        <v>153264</v>
      </c>
      <c r="Q231" s="398">
        <v>0</v>
      </c>
      <c r="S231" s="342"/>
    </row>
    <row r="232" spans="1:19" s="346" customFormat="1" ht="13">
      <c r="A232" s="344">
        <v>75365</v>
      </c>
      <c r="B232" s="345" t="s">
        <v>659</v>
      </c>
      <c r="C232" s="407">
        <v>141</v>
      </c>
      <c r="D232" s="407">
        <v>141</v>
      </c>
      <c r="E232" s="407">
        <v>141</v>
      </c>
      <c r="F232" s="407">
        <v>141</v>
      </c>
      <c r="G232" s="407">
        <v>141</v>
      </c>
      <c r="H232" s="407">
        <v>141</v>
      </c>
      <c r="I232" s="407">
        <v>141</v>
      </c>
      <c r="J232" s="407">
        <v>141</v>
      </c>
      <c r="K232" s="407">
        <v>141</v>
      </c>
      <c r="L232" s="407">
        <v>141</v>
      </c>
      <c r="M232" s="407">
        <v>141</v>
      </c>
      <c r="N232" s="407">
        <v>141</v>
      </c>
      <c r="O232" s="398">
        <v>1692</v>
      </c>
      <c r="P232" s="398">
        <v>1692</v>
      </c>
      <c r="Q232" s="398">
        <v>0</v>
      </c>
      <c r="S232" s="342"/>
    </row>
    <row r="233" spans="1:19" s="346" customFormat="1" ht="13">
      <c r="A233" s="344">
        <v>9171</v>
      </c>
      <c r="B233" s="345" t="s">
        <v>660</v>
      </c>
      <c r="C233" s="407">
        <v>1452</v>
      </c>
      <c r="D233" s="407">
        <v>1452</v>
      </c>
      <c r="E233" s="407">
        <v>1452</v>
      </c>
      <c r="F233" s="407">
        <v>1452</v>
      </c>
      <c r="G233" s="407">
        <v>1452</v>
      </c>
      <c r="H233" s="407">
        <v>1452</v>
      </c>
      <c r="I233" s="407">
        <v>1452</v>
      </c>
      <c r="J233" s="407">
        <v>1452</v>
      </c>
      <c r="K233" s="407">
        <v>1452</v>
      </c>
      <c r="L233" s="407">
        <v>1452</v>
      </c>
      <c r="M233" s="407">
        <v>1452</v>
      </c>
      <c r="N233" s="407">
        <v>1452</v>
      </c>
      <c r="O233" s="398">
        <v>17424</v>
      </c>
      <c r="P233" s="398">
        <v>17424</v>
      </c>
      <c r="Q233" s="398">
        <v>0</v>
      </c>
      <c r="S233" s="342"/>
    </row>
    <row r="234" spans="1:19" s="346" customFormat="1" ht="13">
      <c r="A234" s="344">
        <v>9231</v>
      </c>
      <c r="B234" s="345" t="s">
        <v>661</v>
      </c>
      <c r="C234" s="407">
        <v>608</v>
      </c>
      <c r="D234" s="407">
        <v>608</v>
      </c>
      <c r="E234" s="407">
        <v>608</v>
      </c>
      <c r="F234" s="407">
        <v>608</v>
      </c>
      <c r="G234" s="407">
        <v>608</v>
      </c>
      <c r="H234" s="407">
        <v>608</v>
      </c>
      <c r="I234" s="407">
        <v>608</v>
      </c>
      <c r="J234" s="407">
        <v>608</v>
      </c>
      <c r="K234" s="407">
        <v>608</v>
      </c>
      <c r="L234" s="407">
        <v>608</v>
      </c>
      <c r="M234" s="407">
        <v>608</v>
      </c>
      <c r="N234" s="407">
        <v>608</v>
      </c>
      <c r="O234" s="398">
        <v>7296</v>
      </c>
      <c r="P234" s="398">
        <v>7296</v>
      </c>
      <c r="Q234" s="398">
        <v>0</v>
      </c>
      <c r="S234" s="342"/>
    </row>
    <row r="235" spans="1:19" s="346" customFormat="1" ht="13">
      <c r="A235" s="344">
        <v>10400</v>
      </c>
      <c r="B235" s="345" t="s">
        <v>662</v>
      </c>
      <c r="C235" s="407">
        <v>608</v>
      </c>
      <c r="D235" s="407">
        <v>608</v>
      </c>
      <c r="E235" s="407">
        <v>608</v>
      </c>
      <c r="F235" s="407">
        <v>608</v>
      </c>
      <c r="G235" s="407">
        <v>608</v>
      </c>
      <c r="H235" s="407">
        <v>608</v>
      </c>
      <c r="I235" s="407">
        <v>608</v>
      </c>
      <c r="J235" s="407">
        <v>608</v>
      </c>
      <c r="K235" s="407">
        <v>608</v>
      </c>
      <c r="L235" s="407">
        <v>608</v>
      </c>
      <c r="M235" s="407">
        <v>608</v>
      </c>
      <c r="N235" s="407">
        <v>608</v>
      </c>
      <c r="O235" s="398">
        <v>7296</v>
      </c>
      <c r="P235" s="398">
        <v>7296</v>
      </c>
      <c r="Q235" s="398">
        <v>0</v>
      </c>
      <c r="S235" s="342"/>
    </row>
    <row r="236" spans="1:19" s="346" customFormat="1" ht="13">
      <c r="A236" s="344">
        <v>12342</v>
      </c>
      <c r="B236" s="345" t="s">
        <v>663</v>
      </c>
      <c r="C236" s="407">
        <v>532</v>
      </c>
      <c r="D236" s="407">
        <v>532</v>
      </c>
      <c r="E236" s="407">
        <v>532</v>
      </c>
      <c r="F236" s="407">
        <v>532</v>
      </c>
      <c r="G236" s="407">
        <v>532</v>
      </c>
      <c r="H236" s="407">
        <v>532</v>
      </c>
      <c r="I236" s="407">
        <v>532</v>
      </c>
      <c r="J236" s="407">
        <v>532</v>
      </c>
      <c r="K236" s="407">
        <v>532</v>
      </c>
      <c r="L236" s="407">
        <v>532</v>
      </c>
      <c r="M236" s="407">
        <v>532</v>
      </c>
      <c r="N236" s="407">
        <v>532</v>
      </c>
      <c r="O236" s="398">
        <v>6384</v>
      </c>
      <c r="P236" s="398">
        <v>6384</v>
      </c>
      <c r="Q236" s="398">
        <v>0</v>
      </c>
      <c r="S236" s="342"/>
    </row>
    <row r="237" spans="1:19" s="346" customFormat="1" ht="13">
      <c r="A237" s="344">
        <v>19305</v>
      </c>
      <c r="B237" s="345" t="s">
        <v>664</v>
      </c>
      <c r="C237" s="407">
        <v>1452</v>
      </c>
      <c r="D237" s="407">
        <v>1452</v>
      </c>
      <c r="E237" s="407">
        <v>1452</v>
      </c>
      <c r="F237" s="407">
        <v>1452</v>
      </c>
      <c r="G237" s="407">
        <v>1452</v>
      </c>
      <c r="H237" s="407">
        <v>1452</v>
      </c>
      <c r="I237" s="407">
        <v>1452</v>
      </c>
      <c r="J237" s="407">
        <v>1452</v>
      </c>
      <c r="K237" s="407">
        <v>1452</v>
      </c>
      <c r="L237" s="407">
        <v>1452</v>
      </c>
      <c r="M237" s="407">
        <v>1452</v>
      </c>
      <c r="N237" s="407">
        <v>1452</v>
      </c>
      <c r="O237" s="398">
        <v>17424</v>
      </c>
      <c r="P237" s="398">
        <v>17424</v>
      </c>
      <c r="Q237" s="398">
        <v>0</v>
      </c>
      <c r="S237" s="342"/>
    </row>
    <row r="238" spans="1:19" s="346" customFormat="1" ht="13">
      <c r="A238" s="344">
        <v>49160</v>
      </c>
      <c r="B238" s="345" t="s">
        <v>665</v>
      </c>
      <c r="C238" s="407">
        <v>1649</v>
      </c>
      <c r="D238" s="407">
        <v>1649</v>
      </c>
      <c r="E238" s="407">
        <v>1649</v>
      </c>
      <c r="F238" s="407">
        <v>1649</v>
      </c>
      <c r="G238" s="407">
        <v>1649</v>
      </c>
      <c r="H238" s="407">
        <v>1649</v>
      </c>
      <c r="I238" s="407">
        <v>1649</v>
      </c>
      <c r="J238" s="407">
        <v>1649</v>
      </c>
      <c r="K238" s="407">
        <v>1649</v>
      </c>
      <c r="L238" s="407">
        <v>1649</v>
      </c>
      <c r="M238" s="407">
        <v>1649</v>
      </c>
      <c r="N238" s="407">
        <v>1649</v>
      </c>
      <c r="O238" s="398">
        <v>19788</v>
      </c>
      <c r="P238" s="398">
        <v>19788</v>
      </c>
      <c r="Q238" s="398">
        <v>0</v>
      </c>
      <c r="S238" s="342"/>
    </row>
    <row r="239" spans="1:19" s="346" customFormat="1" ht="13">
      <c r="A239" s="344">
        <v>72933</v>
      </c>
      <c r="B239" s="345" t="s">
        <v>666</v>
      </c>
      <c r="C239" s="407">
        <v>754</v>
      </c>
      <c r="D239" s="407">
        <v>754</v>
      </c>
      <c r="E239" s="407">
        <v>754</v>
      </c>
      <c r="F239" s="407">
        <v>754</v>
      </c>
      <c r="G239" s="407">
        <v>754</v>
      </c>
      <c r="H239" s="407">
        <v>754</v>
      </c>
      <c r="I239" s="407">
        <v>754</v>
      </c>
      <c r="J239" s="407">
        <v>754</v>
      </c>
      <c r="K239" s="407">
        <v>754</v>
      </c>
      <c r="L239" s="407">
        <v>754</v>
      </c>
      <c r="M239" s="407">
        <v>754</v>
      </c>
      <c r="N239" s="407">
        <v>754</v>
      </c>
      <c r="O239" s="398">
        <v>9048</v>
      </c>
      <c r="P239" s="398">
        <v>9048</v>
      </c>
      <c r="Q239" s="398">
        <v>0</v>
      </c>
      <c r="S239" s="342"/>
    </row>
    <row r="240" spans="1:19" s="346" customFormat="1" ht="13">
      <c r="A240" s="344">
        <v>90115</v>
      </c>
      <c r="B240" s="345" t="s">
        <v>663</v>
      </c>
      <c r="C240" s="407">
        <v>532</v>
      </c>
      <c r="D240" s="407">
        <v>532</v>
      </c>
      <c r="E240" s="407">
        <v>532</v>
      </c>
      <c r="F240" s="407">
        <v>532</v>
      </c>
      <c r="G240" s="407">
        <v>532</v>
      </c>
      <c r="H240" s="407">
        <v>532</v>
      </c>
      <c r="I240" s="407">
        <v>532</v>
      </c>
      <c r="J240" s="407">
        <v>532</v>
      </c>
      <c r="K240" s="407">
        <v>532</v>
      </c>
      <c r="L240" s="407">
        <v>532</v>
      </c>
      <c r="M240" s="407">
        <v>532</v>
      </c>
      <c r="N240" s="407">
        <v>532</v>
      </c>
      <c r="O240" s="398">
        <v>6384</v>
      </c>
      <c r="P240" s="398">
        <v>6384</v>
      </c>
      <c r="Q240" s="398">
        <v>0</v>
      </c>
      <c r="S240" s="342"/>
    </row>
    <row r="241" spans="1:19" s="346" customFormat="1" ht="13">
      <c r="A241" s="344">
        <v>90115</v>
      </c>
      <c r="B241" s="345" t="s">
        <v>667</v>
      </c>
      <c r="C241" s="407">
        <v>66</v>
      </c>
      <c r="D241" s="407">
        <v>66</v>
      </c>
      <c r="E241" s="407">
        <v>66</v>
      </c>
      <c r="F241" s="407">
        <v>66</v>
      </c>
      <c r="G241" s="407">
        <v>66</v>
      </c>
      <c r="H241" s="407">
        <v>66</v>
      </c>
      <c r="I241" s="407">
        <v>66</v>
      </c>
      <c r="J241" s="407">
        <v>66</v>
      </c>
      <c r="K241" s="407">
        <v>66</v>
      </c>
      <c r="L241" s="407">
        <v>66</v>
      </c>
      <c r="M241" s="407">
        <v>66</v>
      </c>
      <c r="N241" s="407">
        <v>66</v>
      </c>
      <c r="O241" s="398">
        <v>792</v>
      </c>
      <c r="P241" s="398">
        <v>792</v>
      </c>
      <c r="Q241" s="398">
        <v>0</v>
      </c>
      <c r="S241" s="342"/>
    </row>
    <row r="242" spans="1:19" s="346" customFormat="1" ht="13">
      <c r="A242" s="344">
        <v>90115</v>
      </c>
      <c r="B242" s="345" t="s">
        <v>668</v>
      </c>
      <c r="C242" s="407">
        <v>608</v>
      </c>
      <c r="D242" s="407">
        <v>608</v>
      </c>
      <c r="E242" s="407">
        <v>608</v>
      </c>
      <c r="F242" s="407">
        <v>608</v>
      </c>
      <c r="G242" s="407">
        <v>608</v>
      </c>
      <c r="H242" s="407">
        <v>608</v>
      </c>
      <c r="I242" s="407">
        <v>608</v>
      </c>
      <c r="J242" s="407">
        <v>608</v>
      </c>
      <c r="K242" s="407">
        <v>608</v>
      </c>
      <c r="L242" s="407">
        <v>608</v>
      </c>
      <c r="M242" s="407">
        <v>608</v>
      </c>
      <c r="N242" s="407">
        <v>608</v>
      </c>
      <c r="O242" s="398">
        <v>7296</v>
      </c>
      <c r="P242" s="398">
        <v>7296</v>
      </c>
      <c r="Q242" s="398">
        <v>0</v>
      </c>
      <c r="S242" s="342"/>
    </row>
    <row r="243" spans="1:19" s="346" customFormat="1" ht="13">
      <c r="A243" s="344">
        <v>90115</v>
      </c>
      <c r="B243" s="345" t="s">
        <v>669</v>
      </c>
      <c r="C243" s="407">
        <v>476</v>
      </c>
      <c r="D243" s="407">
        <v>476</v>
      </c>
      <c r="E243" s="407">
        <v>476</v>
      </c>
      <c r="F243" s="407">
        <v>476</v>
      </c>
      <c r="G243" s="407">
        <v>476</v>
      </c>
      <c r="H243" s="407">
        <v>476</v>
      </c>
      <c r="I243" s="407">
        <v>476</v>
      </c>
      <c r="J243" s="407">
        <v>476</v>
      </c>
      <c r="K243" s="407">
        <v>476</v>
      </c>
      <c r="L243" s="407">
        <v>476</v>
      </c>
      <c r="M243" s="407">
        <v>476</v>
      </c>
      <c r="N243" s="407">
        <v>476</v>
      </c>
      <c r="O243" s="398">
        <v>5712</v>
      </c>
      <c r="P243" s="398">
        <v>5712</v>
      </c>
      <c r="Q243" s="398">
        <v>0</v>
      </c>
      <c r="S243" s="342"/>
    </row>
    <row r="244" spans="1:19" s="346" customFormat="1" ht="13">
      <c r="A244" s="353"/>
      <c r="B244" s="345" t="s">
        <v>670</v>
      </c>
      <c r="C244" s="407">
        <v>97600</v>
      </c>
      <c r="D244" s="407">
        <v>97600</v>
      </c>
      <c r="E244" s="407">
        <v>97600</v>
      </c>
      <c r="F244" s="407">
        <v>97600</v>
      </c>
      <c r="G244" s="407">
        <v>97600</v>
      </c>
      <c r="H244" s="407">
        <v>97600</v>
      </c>
      <c r="I244" s="407">
        <v>97600</v>
      </c>
      <c r="J244" s="407">
        <v>97600</v>
      </c>
      <c r="K244" s="407">
        <v>97600</v>
      </c>
      <c r="L244" s="407">
        <v>97600</v>
      </c>
      <c r="M244" s="407">
        <v>97600</v>
      </c>
      <c r="N244" s="407">
        <v>97600</v>
      </c>
      <c r="O244" s="398">
        <v>1171200</v>
      </c>
      <c r="P244" s="398">
        <v>1171200</v>
      </c>
      <c r="Q244" s="398">
        <v>0</v>
      </c>
      <c r="S244" s="342"/>
    </row>
    <row r="245" spans="1:19" s="407" customFormat="1" ht="16" thickBot="1">
      <c r="A245" s="350"/>
      <c r="B245" s="354" t="s">
        <v>671</v>
      </c>
      <c r="C245" s="427">
        <v>119250</v>
      </c>
      <c r="D245" s="427">
        <v>119250</v>
      </c>
      <c r="E245" s="427">
        <v>119250</v>
      </c>
      <c r="F245" s="427">
        <v>119250</v>
      </c>
      <c r="G245" s="427">
        <v>119250</v>
      </c>
      <c r="H245" s="427">
        <v>119250</v>
      </c>
      <c r="I245" s="427">
        <v>119250</v>
      </c>
      <c r="J245" s="427">
        <v>119250</v>
      </c>
      <c r="K245" s="427">
        <v>119250</v>
      </c>
      <c r="L245" s="427">
        <v>119250</v>
      </c>
      <c r="M245" s="427">
        <v>119250</v>
      </c>
      <c r="N245" s="427">
        <v>119250</v>
      </c>
      <c r="O245" s="428">
        <v>1431000</v>
      </c>
      <c r="P245" s="428">
        <v>1431000</v>
      </c>
      <c r="Q245" s="428">
        <v>0</v>
      </c>
      <c r="S245" s="414"/>
    </row>
    <row r="246" spans="1:19" s="323" customFormat="1" ht="15.5">
      <c r="A246" s="494"/>
      <c r="O246" s="325"/>
      <c r="P246" s="325"/>
      <c r="Q246" s="325"/>
      <c r="S246" s="311"/>
    </row>
    <row r="247" spans="1:19" s="407" customFormat="1" ht="16" thickBot="1">
      <c r="A247" s="495"/>
      <c r="B247" s="354" t="s">
        <v>672</v>
      </c>
      <c r="C247" s="427">
        <v>6498.7738541666704</v>
      </c>
      <c r="D247" s="427">
        <v>6498.7738541666658</v>
      </c>
      <c r="E247" s="427">
        <v>6498.7738541666658</v>
      </c>
      <c r="F247" s="427">
        <v>6498.7738541666658</v>
      </c>
      <c r="G247" s="427">
        <v>6498.7738541666658</v>
      </c>
      <c r="H247" s="427">
        <v>6498.7738541666658</v>
      </c>
      <c r="I247" s="427">
        <v>6498.7738541666658</v>
      </c>
      <c r="J247" s="427">
        <v>6498.7738541666658</v>
      </c>
      <c r="K247" s="427">
        <v>6498.7738541666658</v>
      </c>
      <c r="L247" s="427">
        <v>6498.7738541666658</v>
      </c>
      <c r="M247" s="427">
        <v>6498.7738541666658</v>
      </c>
      <c r="N247" s="427">
        <v>6498.7738541666658</v>
      </c>
      <c r="O247" s="428">
        <v>77985.286249999976</v>
      </c>
      <c r="P247" s="428">
        <v>77985.286249999976</v>
      </c>
      <c r="Q247" s="428">
        <v>0</v>
      </c>
      <c r="S247" s="414"/>
    </row>
    <row r="248" spans="1:19" s="375" customFormat="1" ht="13">
      <c r="A248" s="357" t="s">
        <v>673</v>
      </c>
      <c r="B248" s="496"/>
      <c r="C248" s="374"/>
      <c r="D248" s="374"/>
      <c r="E248" s="374"/>
      <c r="F248" s="374"/>
      <c r="G248" s="374"/>
      <c r="H248" s="374"/>
      <c r="I248" s="374"/>
      <c r="J248" s="374"/>
      <c r="K248" s="374"/>
      <c r="L248" s="374"/>
      <c r="M248" s="374"/>
      <c r="N248" s="374"/>
      <c r="O248" s="374"/>
      <c r="P248" s="374"/>
      <c r="Q248" s="374"/>
      <c r="S248" s="376"/>
    </row>
    <row r="249" spans="1:19" s="323" customFormat="1" ht="15.5">
      <c r="B249" s="493" t="s">
        <v>674</v>
      </c>
      <c r="C249" s="321"/>
      <c r="D249" s="321"/>
      <c r="E249" s="321"/>
      <c r="F249" s="321"/>
      <c r="G249" s="321"/>
      <c r="H249" s="321"/>
      <c r="I249" s="321"/>
      <c r="J249" s="321"/>
      <c r="K249" s="321"/>
      <c r="L249" s="321"/>
      <c r="M249" s="321"/>
      <c r="N249" s="321"/>
      <c r="O249" s="325"/>
      <c r="P249" s="325"/>
      <c r="Q249" s="325"/>
      <c r="S249" s="311"/>
    </row>
    <row r="250" spans="1:19" s="346" customFormat="1" ht="13">
      <c r="A250" s="353"/>
      <c r="B250" s="345" t="s">
        <v>589</v>
      </c>
      <c r="C250" s="407">
        <v>0</v>
      </c>
      <c r="D250" s="407">
        <v>0</v>
      </c>
      <c r="E250" s="407">
        <v>0</v>
      </c>
      <c r="F250" s="407">
        <v>0</v>
      </c>
      <c r="G250" s="407">
        <v>0</v>
      </c>
      <c r="H250" s="407">
        <v>0</v>
      </c>
      <c r="I250" s="407">
        <v>0</v>
      </c>
      <c r="J250" s="407">
        <v>0</v>
      </c>
      <c r="K250" s="407">
        <v>0</v>
      </c>
      <c r="L250" s="407">
        <v>0</v>
      </c>
      <c r="M250" s="407">
        <v>0</v>
      </c>
      <c r="N250" s="407">
        <v>0</v>
      </c>
      <c r="O250" s="398">
        <v>0</v>
      </c>
      <c r="P250" s="398">
        <v>0</v>
      </c>
      <c r="Q250" s="398">
        <v>0</v>
      </c>
      <c r="S250" s="342"/>
    </row>
    <row r="251" spans="1:19" s="346" customFormat="1" ht="13">
      <c r="A251" s="353"/>
      <c r="B251" s="345" t="s">
        <v>675</v>
      </c>
      <c r="C251" s="407">
        <v>3940500</v>
      </c>
      <c r="D251" s="407">
        <v>3940500</v>
      </c>
      <c r="E251" s="407">
        <v>3940500</v>
      </c>
      <c r="F251" s="407">
        <v>3940500</v>
      </c>
      <c r="G251" s="407">
        <v>3940500</v>
      </c>
      <c r="H251" s="407">
        <v>3940500</v>
      </c>
      <c r="I251" s="407">
        <v>3940500</v>
      </c>
      <c r="J251" s="407">
        <v>3940500</v>
      </c>
      <c r="K251" s="407">
        <v>3940500</v>
      </c>
      <c r="L251" s="407">
        <v>3940500</v>
      </c>
      <c r="M251" s="407">
        <v>3940500</v>
      </c>
      <c r="N251" s="407">
        <v>3940500</v>
      </c>
      <c r="O251" s="398">
        <v>47286000</v>
      </c>
      <c r="P251" s="398">
        <v>46176000</v>
      </c>
      <c r="Q251" s="398">
        <v>1110000</v>
      </c>
      <c r="S251" s="342"/>
    </row>
    <row r="252" spans="1:19" s="346" customFormat="1" ht="13">
      <c r="A252" s="353"/>
      <c r="B252" s="345" t="s">
        <v>676</v>
      </c>
      <c r="C252" s="407">
        <v>1464430.7096167286</v>
      </c>
      <c r="D252" s="407">
        <v>1464430.7096167286</v>
      </c>
      <c r="E252" s="407">
        <v>1465692.4958891363</v>
      </c>
      <c r="F252" s="407">
        <v>1465692.4958891363</v>
      </c>
      <c r="G252" s="407">
        <v>1465692.4958891363</v>
      </c>
      <c r="H252" s="407">
        <v>1465692.4958891363</v>
      </c>
      <c r="I252" s="407">
        <v>1465692.4958891363</v>
      </c>
      <c r="J252" s="407">
        <v>1465692.4958891363</v>
      </c>
      <c r="K252" s="407">
        <v>1465692.4958891363</v>
      </c>
      <c r="L252" s="407">
        <v>1465692.4958891363</v>
      </c>
      <c r="M252" s="407">
        <v>1465692.4958891363</v>
      </c>
      <c r="N252" s="407">
        <v>1465692.4958891363</v>
      </c>
      <c r="O252" s="398">
        <v>17585786.378124822</v>
      </c>
      <c r="P252" s="398">
        <v>17585786.378124822</v>
      </c>
      <c r="Q252" s="398">
        <v>0</v>
      </c>
      <c r="S252" s="342"/>
    </row>
    <row r="253" spans="1:19" s="346" customFormat="1" ht="13">
      <c r="A253" s="353"/>
      <c r="B253" s="345" t="s">
        <v>621</v>
      </c>
      <c r="C253" s="407">
        <v>2778116</v>
      </c>
      <c r="D253" s="407">
        <v>2778116</v>
      </c>
      <c r="E253" s="407">
        <v>2778116</v>
      </c>
      <c r="F253" s="407">
        <v>2778116</v>
      </c>
      <c r="G253" s="407">
        <v>2778116</v>
      </c>
      <c r="H253" s="407">
        <v>2778116</v>
      </c>
      <c r="I253" s="407">
        <v>2778116</v>
      </c>
      <c r="J253" s="407">
        <v>2778116</v>
      </c>
      <c r="K253" s="407">
        <v>2778116</v>
      </c>
      <c r="L253" s="407">
        <v>2778116</v>
      </c>
      <c r="M253" s="407">
        <v>2778116</v>
      </c>
      <c r="N253" s="407">
        <v>2778116</v>
      </c>
      <c r="O253" s="398">
        <v>33337392</v>
      </c>
      <c r="P253" s="398">
        <v>33337392</v>
      </c>
      <c r="Q253" s="398">
        <v>0</v>
      </c>
      <c r="S253" s="342"/>
    </row>
    <row r="254" spans="1:19" s="346" customFormat="1" ht="13">
      <c r="A254" s="353"/>
      <c r="B254" s="345" t="s">
        <v>677</v>
      </c>
      <c r="C254" s="407">
        <v>1378886.1362784123</v>
      </c>
      <c r="D254" s="407">
        <v>1393173.7935602437</v>
      </c>
      <c r="E254" s="407">
        <v>1401686.9407930917</v>
      </c>
      <c r="F254" s="407">
        <v>1414419.0317360184</v>
      </c>
      <c r="G254" s="407">
        <v>1405937.2426542304</v>
      </c>
      <c r="H254" s="407">
        <v>1400731.6250917141</v>
      </c>
      <c r="I254" s="407">
        <v>1402577.526742639</v>
      </c>
      <c r="J254" s="407">
        <v>1415109.4426237857</v>
      </c>
      <c r="K254" s="407">
        <v>1404174.9898391773</v>
      </c>
      <c r="L254" s="407">
        <v>1416091.6539630671</v>
      </c>
      <c r="M254" s="407">
        <v>1424565.0809084887</v>
      </c>
      <c r="N254" s="407">
        <v>1408552.008291058</v>
      </c>
      <c r="O254" s="398">
        <v>16865905.472481925</v>
      </c>
      <c r="P254" s="398">
        <v>16891087.095943496</v>
      </c>
      <c r="Q254" s="398">
        <v>-25181.623461570591</v>
      </c>
      <c r="S254" s="342"/>
    </row>
    <row r="255" spans="1:19" s="346" customFormat="1" ht="13">
      <c r="A255" s="353"/>
      <c r="B255" s="345" t="s">
        <v>678</v>
      </c>
      <c r="C255" s="346">
        <v>75698.28</v>
      </c>
      <c r="D255" s="346">
        <v>73256.399999999994</v>
      </c>
      <c r="E255" s="346">
        <v>75698.28</v>
      </c>
      <c r="F255" s="346">
        <v>75698.28</v>
      </c>
      <c r="G255" s="346">
        <v>73256.399999999994</v>
      </c>
      <c r="H255" s="346">
        <v>75698.28</v>
      </c>
      <c r="I255" s="346">
        <v>73256.399999999994</v>
      </c>
      <c r="J255" s="346">
        <v>75698.28</v>
      </c>
      <c r="K255" s="346">
        <v>75698.28</v>
      </c>
      <c r="L255" s="346">
        <v>68372.639999999985</v>
      </c>
      <c r="M255" s="346">
        <v>75698.28</v>
      </c>
      <c r="N255" s="346">
        <v>73256.399999999994</v>
      </c>
      <c r="O255" s="398">
        <v>891286.20000000019</v>
      </c>
      <c r="P255" s="398">
        <v>891286.20000000019</v>
      </c>
      <c r="Q255" s="398">
        <v>0</v>
      </c>
      <c r="S255" s="342"/>
    </row>
    <row r="256" spans="1:19" s="346" customFormat="1" ht="13">
      <c r="A256" s="353"/>
      <c r="B256" s="345" t="s">
        <v>679</v>
      </c>
      <c r="C256" s="407">
        <v>119250</v>
      </c>
      <c r="D256" s="407">
        <v>119250</v>
      </c>
      <c r="E256" s="407">
        <v>119250</v>
      </c>
      <c r="F256" s="407">
        <v>119250</v>
      </c>
      <c r="G256" s="407">
        <v>119250</v>
      </c>
      <c r="H256" s="407">
        <v>119250</v>
      </c>
      <c r="I256" s="407">
        <v>119250</v>
      </c>
      <c r="J256" s="407">
        <v>119250</v>
      </c>
      <c r="K256" s="407">
        <v>119250</v>
      </c>
      <c r="L256" s="407">
        <v>119250</v>
      </c>
      <c r="M256" s="407">
        <v>119250</v>
      </c>
      <c r="N256" s="407">
        <v>119250</v>
      </c>
      <c r="O256" s="398">
        <v>1431000</v>
      </c>
      <c r="P256" s="398">
        <v>1431000</v>
      </c>
      <c r="Q256" s="398">
        <v>0</v>
      </c>
      <c r="S256" s="342"/>
    </row>
    <row r="257" spans="1:19" s="346" customFormat="1" ht="13">
      <c r="A257" s="353"/>
      <c r="B257" s="345" t="s">
        <v>680</v>
      </c>
      <c r="C257" s="407">
        <v>6498.7738541666704</v>
      </c>
      <c r="D257" s="407">
        <v>6498.7738541666658</v>
      </c>
      <c r="E257" s="407">
        <v>6498.7738541666658</v>
      </c>
      <c r="F257" s="407">
        <v>6498.7738541666658</v>
      </c>
      <c r="G257" s="407">
        <v>6498.7738541666658</v>
      </c>
      <c r="H257" s="407">
        <v>6498.7738541666658</v>
      </c>
      <c r="I257" s="407">
        <v>6498.7738541666658</v>
      </c>
      <c r="J257" s="407">
        <v>6498.7738541666658</v>
      </c>
      <c r="K257" s="407">
        <v>6498.7738541666658</v>
      </c>
      <c r="L257" s="407">
        <v>6498.7738541666658</v>
      </c>
      <c r="M257" s="407">
        <v>6498.7738541666658</v>
      </c>
      <c r="N257" s="407">
        <v>6498.7738541666658</v>
      </c>
      <c r="O257" s="398">
        <v>77985.286249999976</v>
      </c>
      <c r="P257" s="398">
        <v>77985.286249999976</v>
      </c>
      <c r="Q257" s="398">
        <v>0</v>
      </c>
      <c r="S257" s="342"/>
    </row>
    <row r="258" spans="1:19" s="501" customFormat="1" ht="16" thickBot="1">
      <c r="A258" s="353"/>
      <c r="B258" s="497" t="s">
        <v>681</v>
      </c>
      <c r="C258" s="498">
        <v>9763379.899749307</v>
      </c>
      <c r="D258" s="498">
        <v>9775225.6770311389</v>
      </c>
      <c r="E258" s="498">
        <v>9787442.4905363936</v>
      </c>
      <c r="F258" s="498">
        <v>9800174.5814793203</v>
      </c>
      <c r="G258" s="498">
        <v>9789250.9123975337</v>
      </c>
      <c r="H258" s="498">
        <v>9786487.174835017</v>
      </c>
      <c r="I258" s="498">
        <v>9785891.1964859422</v>
      </c>
      <c r="J258" s="498">
        <v>9800864.9923670869</v>
      </c>
      <c r="K258" s="498">
        <v>9789930.5395824797</v>
      </c>
      <c r="L258" s="498">
        <v>9794521.5637063701</v>
      </c>
      <c r="M258" s="498">
        <v>9810320.6306517906</v>
      </c>
      <c r="N258" s="498">
        <v>9791865.6780343615</v>
      </c>
      <c r="O258" s="499">
        <v>117475355.33685674</v>
      </c>
      <c r="P258" s="500">
        <v>116390536.9603183</v>
      </c>
      <c r="Q258" s="500">
        <v>1084818.3765384406</v>
      </c>
      <c r="S258" s="502"/>
    </row>
    <row r="259" spans="1:19">
      <c r="A259" s="503"/>
      <c r="B259" s="504"/>
      <c r="C259" s="505"/>
      <c r="D259" s="505"/>
      <c r="E259" s="505"/>
      <c r="F259" s="505"/>
      <c r="G259" s="505"/>
      <c r="H259" s="505"/>
      <c r="I259" s="505"/>
      <c r="J259" s="505"/>
      <c r="K259" s="505"/>
      <c r="L259" s="505"/>
      <c r="M259" s="505"/>
      <c r="N259" s="505"/>
      <c r="O259" s="506"/>
      <c r="P259" s="506"/>
      <c r="Q259" s="506"/>
    </row>
    <row r="260" spans="1:19">
      <c r="A260" s="503"/>
      <c r="B260" s="504"/>
      <c r="C260" s="507"/>
      <c r="D260" s="507"/>
      <c r="E260" s="507"/>
      <c r="F260" s="507"/>
      <c r="G260" s="507"/>
      <c r="H260" s="507"/>
      <c r="I260" s="507"/>
      <c r="J260" s="507"/>
      <c r="K260" s="507"/>
      <c r="L260" s="507"/>
      <c r="M260" s="507"/>
      <c r="N260" s="507"/>
      <c r="O260" s="507"/>
      <c r="P260" s="507"/>
      <c r="Q260" s="506"/>
    </row>
    <row r="261" spans="1:19">
      <c r="A261" s="508" t="s">
        <v>682</v>
      </c>
      <c r="B261" s="323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9" ht="18" customHeight="1">
      <c r="A262" s="503"/>
      <c r="B262" s="323"/>
      <c r="C262" s="509"/>
      <c r="D262" s="509"/>
      <c r="E262" s="509"/>
      <c r="F262" s="509"/>
      <c r="G262" s="509"/>
      <c r="H262" s="509"/>
      <c r="I262" s="509"/>
      <c r="J262" s="509"/>
      <c r="K262" s="509"/>
      <c r="L262" s="509"/>
      <c r="M262" s="509"/>
      <c r="N262" s="509"/>
    </row>
    <row r="263" spans="1:19" ht="20.25" customHeight="1">
      <c r="A263" s="503"/>
      <c r="B263" s="323"/>
    </row>
    <row r="264" spans="1:19">
      <c r="A264" s="510"/>
      <c r="B264" s="511"/>
      <c r="C264" s="512"/>
      <c r="D264" s="512"/>
      <c r="E264" s="512"/>
      <c r="F264" s="512"/>
      <c r="G264" s="512"/>
      <c r="H264" s="512"/>
      <c r="I264" s="512"/>
      <c r="J264" s="512"/>
      <c r="K264" s="512"/>
      <c r="L264" s="512"/>
      <c r="M264" s="512"/>
      <c r="N264" s="512"/>
    </row>
    <row r="265" spans="1:19" ht="6" customHeight="1">
      <c r="A265" s="510"/>
      <c r="B265" s="511"/>
      <c r="C265" s="513"/>
      <c r="D265" s="513"/>
      <c r="E265" s="513"/>
      <c r="F265" s="513"/>
      <c r="G265" s="513"/>
      <c r="H265" s="513"/>
      <c r="I265" s="513"/>
      <c r="J265" s="513"/>
      <c r="K265" s="513"/>
      <c r="L265" s="513"/>
      <c r="M265" s="513"/>
      <c r="N265" s="513"/>
    </row>
    <row r="266" spans="1:19">
      <c r="A266" s="510"/>
      <c r="B266" s="511"/>
      <c r="C266" s="513"/>
      <c r="D266" s="513"/>
      <c r="E266" s="513"/>
      <c r="F266" s="513"/>
      <c r="G266" s="513"/>
      <c r="H266" s="513"/>
      <c r="I266" s="513"/>
      <c r="J266" s="513"/>
      <c r="K266" s="513"/>
      <c r="L266" s="513"/>
      <c r="M266" s="513"/>
      <c r="N266" s="513"/>
    </row>
    <row r="267" spans="1:19">
      <c r="A267" s="510"/>
      <c r="B267" s="511"/>
      <c r="C267" s="513"/>
      <c r="D267" s="513"/>
      <c r="E267" s="513"/>
      <c r="F267" s="513"/>
      <c r="G267" s="513"/>
      <c r="H267" s="513"/>
      <c r="I267" s="513"/>
      <c r="J267" s="513"/>
      <c r="K267" s="513"/>
      <c r="L267" s="513"/>
      <c r="M267" s="513"/>
      <c r="N267" s="513"/>
    </row>
    <row r="268" spans="1:19">
      <c r="A268" s="510"/>
      <c r="B268" s="511"/>
      <c r="C268" s="513"/>
      <c r="D268" s="513"/>
      <c r="E268" s="513"/>
      <c r="F268" s="513"/>
      <c r="G268" s="513"/>
      <c r="H268" s="513"/>
      <c r="I268" s="513"/>
      <c r="J268" s="513"/>
      <c r="K268" s="513"/>
      <c r="L268" s="513"/>
      <c r="M268" s="513"/>
      <c r="N268" s="513"/>
    </row>
    <row r="269" spans="1:19">
      <c r="A269" s="510"/>
      <c r="B269" s="511"/>
      <c r="O269" s="514"/>
      <c r="P269" s="514"/>
      <c r="Q269" s="514"/>
    </row>
    <row r="270" spans="1:19">
      <c r="A270" s="510"/>
      <c r="B270" s="511"/>
      <c r="O270" s="514"/>
      <c r="P270" s="514"/>
      <c r="Q270" s="514"/>
    </row>
    <row r="271" spans="1:19">
      <c r="A271" s="510"/>
      <c r="B271" s="511"/>
      <c r="O271" s="515"/>
      <c r="P271" s="515"/>
      <c r="Q271" s="515"/>
    </row>
    <row r="272" spans="1:19">
      <c r="A272" s="510"/>
      <c r="B272" s="511"/>
    </row>
    <row r="273" spans="1:17">
      <c r="A273" s="510"/>
      <c r="B273" s="511"/>
    </row>
    <row r="274" spans="1:17">
      <c r="A274" s="510"/>
      <c r="B274" s="511"/>
      <c r="O274" s="516"/>
      <c r="P274" s="516"/>
      <c r="Q274" s="516"/>
    </row>
    <row r="275" spans="1:17">
      <c r="A275" s="510"/>
      <c r="B275" s="511"/>
    </row>
    <row r="276" spans="1:17">
      <c r="A276" s="510"/>
      <c r="B276" s="511"/>
    </row>
    <row r="277" spans="1:17">
      <c r="A277" s="510"/>
      <c r="B277" s="511"/>
    </row>
    <row r="278" spans="1:17">
      <c r="A278" s="510"/>
      <c r="B278" s="511"/>
    </row>
    <row r="279" spans="1:17">
      <c r="A279" s="510"/>
      <c r="B279" s="511"/>
    </row>
    <row r="280" spans="1:17">
      <c r="A280" s="510"/>
      <c r="B280" s="511"/>
    </row>
    <row r="281" spans="1:17">
      <c r="A281" s="510"/>
      <c r="B281" s="511"/>
    </row>
    <row r="282" spans="1:17">
      <c r="A282" s="510"/>
      <c r="B282" s="511"/>
    </row>
    <row r="283" spans="1:17">
      <c r="A283" s="510"/>
      <c r="B283" s="511"/>
    </row>
    <row r="284" spans="1:17">
      <c r="A284" s="510"/>
      <c r="B284" s="511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7">
      <c r="A285" s="510"/>
      <c r="B285" s="511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7">
      <c r="A286" s="510"/>
      <c r="B286" s="511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7">
      <c r="A287" s="510"/>
      <c r="B287" s="511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7">
      <c r="A288" s="510"/>
      <c r="B288" s="511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>
      <c r="A289" s="510"/>
      <c r="B289" s="511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>
      <c r="A290" s="510"/>
      <c r="B290" s="511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>
      <c r="A291" s="510"/>
      <c r="B291" s="51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>
      <c r="A292" s="510"/>
      <c r="B292" s="511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>
      <c r="A293" s="510"/>
      <c r="B293" s="511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>
      <c r="A294" s="510"/>
      <c r="B294" s="511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>
      <c r="A295" s="510"/>
      <c r="B295" s="511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>
      <c r="A296" s="510"/>
      <c r="B296" s="511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>
      <c r="A297" s="510"/>
      <c r="B297" s="511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>
      <c r="A298" s="510"/>
      <c r="B298" s="511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>
      <c r="A299" s="510"/>
      <c r="B299" s="511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>
      <c r="A300" s="510"/>
      <c r="B300" s="511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>
      <c r="A301" s="510"/>
      <c r="B301" s="51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>
      <c r="A302" s="510"/>
      <c r="B302" s="511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>
      <c r="A303" s="510"/>
      <c r="B303" s="511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>
      <c r="A304" s="510"/>
      <c r="B304" s="511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>
      <c r="A305" s="510"/>
      <c r="B305" s="511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>
      <c r="A306" s="510"/>
      <c r="B306" s="511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>
      <c r="A307" s="510"/>
      <c r="B307" s="511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>
      <c r="A308" s="510"/>
      <c r="B308" s="511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>
      <c r="A309" s="510"/>
      <c r="B309" s="511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>
      <c r="A310" s="510"/>
      <c r="B310" s="511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>
      <c r="A311" s="510"/>
      <c r="B311" s="5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>
      <c r="A312" s="510"/>
      <c r="B312" s="511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>
      <c r="A313" s="510"/>
      <c r="B313" s="511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>
      <c r="A314" s="510"/>
      <c r="B314" s="511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>
      <c r="A315" s="510"/>
      <c r="B315" s="511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>
      <c r="A316" s="510"/>
      <c r="B316" s="511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>
      <c r="A317" s="510"/>
      <c r="B317" s="511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>
      <c r="A318" s="510"/>
      <c r="B318" s="511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>
      <c r="A319" s="510"/>
      <c r="B319" s="511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>
      <c r="A320" s="510"/>
      <c r="B320" s="511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>
      <c r="A321" s="510"/>
      <c r="B321" s="51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>
      <c r="A322" s="510"/>
      <c r="B322" s="511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>
      <c r="A323" s="510"/>
      <c r="B323" s="511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>
      <c r="A324" s="510"/>
      <c r="B324" s="511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>
      <c r="A325" s="510"/>
      <c r="B325" s="511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>
      <c r="A326" s="510"/>
      <c r="B326" s="511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>
      <c r="A327" s="510"/>
      <c r="B327" s="511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>
      <c r="A328" s="510"/>
      <c r="B328" s="511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>
      <c r="A329" s="510"/>
      <c r="B329" s="511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>
      <c r="A330" s="510"/>
      <c r="B330" s="511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>
      <c r="A331" s="510"/>
      <c r="B331" s="51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>
      <c r="A332" s="510"/>
      <c r="B332" s="511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>
      <c r="A333" s="510"/>
      <c r="B333" s="511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>
      <c r="A334" s="510"/>
      <c r="B334" s="511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>
      <c r="A335" s="510"/>
      <c r="B335" s="511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>
      <c r="A336" s="510"/>
      <c r="B336" s="511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>
      <c r="A337" s="510"/>
      <c r="B337" s="511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>
      <c r="A338" s="510"/>
      <c r="B338" s="511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>
      <c r="A339" s="510"/>
      <c r="B339" s="511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>
      <c r="A340" s="510"/>
      <c r="B340" s="511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>
      <c r="A341" s="510"/>
      <c r="B341" s="51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>
      <c r="A342" s="510"/>
      <c r="B342" s="511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>
      <c r="A343" s="510"/>
      <c r="B343" s="511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>
      <c r="A344" s="510"/>
      <c r="B344" s="511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>
      <c r="A345" s="510"/>
      <c r="B345" s="511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>
      <c r="A346" s="510"/>
      <c r="B346" s="511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>
      <c r="A347" s="510"/>
      <c r="B347" s="511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>
      <c r="A348" s="510"/>
      <c r="B348" s="511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</sheetData>
  <autoFilter ref="C5:Q258" xr:uid="{00000000-0009-0000-0000-000006000000}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24"/>
  <sheetViews>
    <sheetView workbookViewId="0">
      <pane xSplit="4" ySplit="121" topLeftCell="E192" activePane="bottomRight" state="frozen"/>
      <selection pane="topRight" activeCell="E1" sqref="E1"/>
      <selection pane="bottomLeft" activeCell="A122" sqref="A122"/>
      <selection pane="bottomRight" activeCell="P157" sqref="P157"/>
    </sheetView>
  </sheetViews>
  <sheetFormatPr defaultColWidth="8" defaultRowHeight="12.5" outlineLevelRow="1" outlineLevelCol="1"/>
  <cols>
    <col min="1" max="1" width="1.81640625" style="113" customWidth="1"/>
    <col min="2" max="2" width="25.453125" style="113" customWidth="1"/>
    <col min="3" max="3" width="2.7265625" style="113" customWidth="1"/>
    <col min="4" max="4" width="11.54296875" style="113" bestFit="1" customWidth="1" outlineLevel="1"/>
    <col min="5" max="6" width="13.81640625" style="113" bestFit="1" customWidth="1"/>
    <col min="7" max="7" width="12" style="113" customWidth="1"/>
    <col min="8" max="8" width="15.81640625" style="113" bestFit="1" customWidth="1"/>
    <col min="9" max="9" width="14" style="113" bestFit="1" customWidth="1"/>
    <col min="10" max="10" width="13.81640625" style="113" bestFit="1" customWidth="1"/>
    <col min="11" max="11" width="15.81640625" style="272" customWidth="1"/>
    <col min="12" max="12" width="13.453125" style="272" customWidth="1"/>
    <col min="13" max="13" width="14" style="272" bestFit="1" customWidth="1"/>
    <col min="14" max="14" width="13.81640625" style="272" bestFit="1" customWidth="1"/>
    <col min="15" max="15" width="13.81640625" style="272" bestFit="1" customWidth="1" outlineLevel="1"/>
    <col min="16" max="16" width="15.26953125" style="272" bestFit="1" customWidth="1"/>
    <col min="17" max="17" width="16.81640625" style="272" bestFit="1" customWidth="1"/>
    <col min="18" max="18" width="1.7265625" style="272" customWidth="1"/>
    <col min="19" max="19" width="13.1796875" style="272" bestFit="1" customWidth="1"/>
    <col min="20" max="20" width="40.7265625" style="272" bestFit="1" customWidth="1"/>
    <col min="21" max="21" width="8" style="272"/>
    <col min="22" max="22" width="13.54296875" style="272" bestFit="1" customWidth="1"/>
    <col min="23" max="29" width="8" style="272"/>
    <col min="30" max="16384" width="8" style="113"/>
  </cols>
  <sheetData>
    <row r="1" spans="1:17" ht="14.25" customHeight="1">
      <c r="B1" s="267" t="s">
        <v>0</v>
      </c>
      <c r="Q1" s="517"/>
    </row>
    <row r="2" spans="1:17" ht="13">
      <c r="B2" s="267" t="s">
        <v>683</v>
      </c>
      <c r="J2" s="518" t="s">
        <v>18</v>
      </c>
      <c r="K2" s="519"/>
    </row>
    <row r="3" spans="1:17" ht="12.75" customHeight="1">
      <c r="B3" s="267" t="s">
        <v>684</v>
      </c>
      <c r="J3" s="518" t="s">
        <v>685</v>
      </c>
      <c r="K3" s="520"/>
    </row>
    <row r="4" spans="1:17" ht="12.75" customHeight="1">
      <c r="B4" s="521" t="s">
        <v>686</v>
      </c>
      <c r="J4" s="518" t="s">
        <v>687</v>
      </c>
      <c r="K4" s="522">
        <v>28300601</v>
      </c>
    </row>
    <row r="5" spans="1:17" ht="13">
      <c r="B5" s="267"/>
      <c r="C5" s="267"/>
      <c r="H5" s="523" t="s">
        <v>688</v>
      </c>
      <c r="J5" s="518" t="s">
        <v>689</v>
      </c>
      <c r="K5" s="518" t="s">
        <v>690</v>
      </c>
    </row>
    <row r="6" spans="1:17" ht="13">
      <c r="D6" s="524"/>
      <c r="E6" s="524"/>
      <c r="F6" s="525"/>
      <c r="G6" s="523"/>
      <c r="H6" s="526" t="s">
        <v>685</v>
      </c>
      <c r="I6" s="526"/>
      <c r="J6" s="518" t="s">
        <v>691</v>
      </c>
      <c r="K6" s="518" t="s">
        <v>692</v>
      </c>
      <c r="L6" s="527"/>
      <c r="M6" s="527"/>
      <c r="N6" s="527"/>
      <c r="O6" s="527"/>
    </row>
    <row r="7" spans="1:17" ht="13">
      <c r="A7" s="528"/>
      <c r="B7" s="528"/>
      <c r="C7" s="528"/>
      <c r="D7" s="529" t="s">
        <v>693</v>
      </c>
      <c r="E7" s="529" t="s">
        <v>693</v>
      </c>
      <c r="F7" s="530"/>
      <c r="G7" s="287"/>
      <c r="H7" s="287"/>
      <c r="I7" s="287"/>
      <c r="J7" s="287"/>
      <c r="K7" s="287"/>
      <c r="L7" s="287"/>
      <c r="M7" s="287"/>
      <c r="N7" s="287"/>
      <c r="O7" s="275"/>
      <c r="Q7" s="531"/>
    </row>
    <row r="8" spans="1:17" ht="16.5" customHeight="1">
      <c r="D8" s="523" t="s">
        <v>694</v>
      </c>
      <c r="E8" s="281" t="s">
        <v>14</v>
      </c>
      <c r="F8" s="523" t="s">
        <v>15</v>
      </c>
      <c r="G8" s="523" t="s">
        <v>16</v>
      </c>
      <c r="H8" s="523" t="s">
        <v>13</v>
      </c>
      <c r="I8" s="523" t="s">
        <v>17</v>
      </c>
      <c r="J8" s="523" t="s">
        <v>18</v>
      </c>
      <c r="K8" s="281" t="s">
        <v>16</v>
      </c>
      <c r="L8" s="281" t="s">
        <v>13</v>
      </c>
      <c r="M8" s="281" t="s">
        <v>20</v>
      </c>
      <c r="N8" s="281" t="s">
        <v>21</v>
      </c>
      <c r="O8" s="281" t="s">
        <v>695</v>
      </c>
      <c r="P8" s="281"/>
      <c r="Q8" s="281"/>
    </row>
    <row r="9" spans="1:17">
      <c r="A9" s="272"/>
      <c r="B9" s="280" t="s">
        <v>145</v>
      </c>
      <c r="C9" s="280"/>
      <c r="D9" s="281" t="s">
        <v>71</v>
      </c>
      <c r="E9" s="281"/>
      <c r="F9" s="281" t="s">
        <v>14</v>
      </c>
      <c r="G9" s="281" t="s">
        <v>25</v>
      </c>
      <c r="H9" s="281" t="s">
        <v>25</v>
      </c>
      <c r="I9" s="281" t="s">
        <v>25</v>
      </c>
      <c r="J9" s="281" t="s">
        <v>26</v>
      </c>
      <c r="K9" s="281" t="s">
        <v>28</v>
      </c>
      <c r="L9" s="281" t="s">
        <v>28</v>
      </c>
      <c r="M9" s="281" t="s">
        <v>18</v>
      </c>
      <c r="N9" s="281" t="s">
        <v>20</v>
      </c>
      <c r="O9" s="281"/>
      <c r="P9" s="281"/>
      <c r="Q9" s="281"/>
    </row>
    <row r="10" spans="1:17" ht="13.5" customHeight="1">
      <c r="A10" s="272"/>
      <c r="B10" s="280"/>
      <c r="C10" s="280"/>
      <c r="D10" s="281" t="s">
        <v>30</v>
      </c>
      <c r="E10" s="281" t="s">
        <v>31</v>
      </c>
      <c r="F10" s="281" t="s">
        <v>32</v>
      </c>
      <c r="G10" s="281" t="s">
        <v>696</v>
      </c>
      <c r="H10" s="281" t="s">
        <v>697</v>
      </c>
      <c r="I10" s="281" t="s">
        <v>153</v>
      </c>
      <c r="J10" s="281" t="s">
        <v>698</v>
      </c>
      <c r="K10" s="281" t="s">
        <v>699</v>
      </c>
      <c r="L10" s="281" t="s">
        <v>700</v>
      </c>
      <c r="M10" s="281" t="s">
        <v>701</v>
      </c>
      <c r="N10" s="281" t="s">
        <v>702</v>
      </c>
      <c r="O10" s="281"/>
      <c r="P10" s="281"/>
      <c r="Q10" s="281"/>
    </row>
    <row r="11" spans="1:17" ht="16.5" customHeight="1">
      <c r="A11" s="528"/>
      <c r="B11" s="283"/>
      <c r="C11" s="283"/>
      <c r="D11" s="287"/>
      <c r="E11" s="287"/>
      <c r="F11" s="287"/>
      <c r="G11" s="287" t="s">
        <v>703</v>
      </c>
      <c r="H11" s="287"/>
      <c r="I11" s="287"/>
      <c r="J11" s="287"/>
      <c r="K11" s="287" t="s">
        <v>704</v>
      </c>
      <c r="L11" s="287"/>
      <c r="M11" s="287"/>
      <c r="N11" s="287"/>
      <c r="O11" s="281"/>
      <c r="P11" s="281" t="s">
        <v>705</v>
      </c>
      <c r="Q11" s="281"/>
    </row>
    <row r="12" spans="1:17" ht="14.25" hidden="1" customHeight="1" outlineLevel="1">
      <c r="B12" s="120" t="s">
        <v>706</v>
      </c>
      <c r="D12" s="523"/>
      <c r="E12" s="532">
        <v>0</v>
      </c>
      <c r="F12" s="533"/>
      <c r="G12" s="523"/>
      <c r="H12" s="523"/>
      <c r="I12" s="534"/>
      <c r="J12" s="534"/>
      <c r="K12" s="535"/>
      <c r="L12" s="535"/>
      <c r="M12" s="535"/>
      <c r="N12" s="535"/>
      <c r="O12" s="535"/>
      <c r="P12" s="298"/>
      <c r="Q12" s="536"/>
    </row>
    <row r="13" spans="1:17" hidden="1" outlineLevel="1">
      <c r="B13" s="537">
        <v>39813</v>
      </c>
      <c r="C13" s="537"/>
      <c r="D13" s="538">
        <v>2971023.941612903</v>
      </c>
      <c r="E13" s="539">
        <f>E12+D13</f>
        <v>2971023.941612903</v>
      </c>
      <c r="F13" s="298"/>
      <c r="G13" s="532"/>
      <c r="H13" s="532"/>
      <c r="I13" s="534"/>
      <c r="J13" s="534"/>
      <c r="K13" s="300">
        <f>(-D13*0.35)+(G13*0.35)</f>
        <v>-1039858.379564516</v>
      </c>
      <c r="L13" s="300">
        <f t="shared" ref="L13:L76" si="0">L12+K13</f>
        <v>-1039858.379564516</v>
      </c>
      <c r="M13" s="300"/>
      <c r="N13" s="535"/>
      <c r="O13" s="535"/>
      <c r="P13" s="298"/>
      <c r="Q13" s="298"/>
    </row>
    <row r="14" spans="1:17" hidden="1" outlineLevel="1">
      <c r="B14" s="537">
        <v>39844</v>
      </c>
      <c r="C14" s="537"/>
      <c r="D14" s="300">
        <v>4210615.479230769</v>
      </c>
      <c r="E14" s="300">
        <f>E13+D14</f>
        <v>7181639.420843672</v>
      </c>
      <c r="F14" s="298"/>
      <c r="G14" s="532"/>
      <c r="H14" s="532"/>
      <c r="I14" s="534"/>
      <c r="J14" s="534"/>
      <c r="K14" s="300">
        <f t="shared" ref="K14:K77" si="1">(-D14*0.35)+(G14*0.35)</f>
        <v>-1473715.4177307691</v>
      </c>
      <c r="L14" s="300">
        <f>L13+K14</f>
        <v>-2513573.7972952854</v>
      </c>
      <c r="M14" s="300"/>
      <c r="N14" s="535"/>
      <c r="O14" s="535"/>
      <c r="P14" s="298"/>
      <c r="Q14" s="298"/>
    </row>
    <row r="15" spans="1:17" hidden="1" outlineLevel="1">
      <c r="B15" s="537">
        <v>39872</v>
      </c>
      <c r="C15" s="537"/>
      <c r="D15" s="300">
        <v>1326293.9392307692</v>
      </c>
      <c r="E15" s="300">
        <f>E14+D15</f>
        <v>8507933.3600744419</v>
      </c>
      <c r="F15" s="298"/>
      <c r="G15" s="532"/>
      <c r="H15" s="532"/>
      <c r="I15" s="534"/>
      <c r="J15" s="534"/>
      <c r="K15" s="300">
        <f t="shared" si="1"/>
        <v>-464202.87873076915</v>
      </c>
      <c r="L15" s="300">
        <f>L14+K15</f>
        <v>-2977776.6760260547</v>
      </c>
      <c r="M15" s="300"/>
      <c r="N15" s="535"/>
      <c r="O15" s="535"/>
      <c r="P15" s="298"/>
      <c r="Q15" s="298"/>
    </row>
    <row r="16" spans="1:17" hidden="1" outlineLevel="1">
      <c r="B16" s="537">
        <v>39903</v>
      </c>
      <c r="C16" s="537"/>
      <c r="D16" s="300">
        <v>2212378.979230769</v>
      </c>
      <c r="E16" s="300">
        <f t="shared" ref="E16:E79" si="2">E15+D16</f>
        <v>10720312.339305211</v>
      </c>
      <c r="F16" s="298"/>
      <c r="G16" s="532"/>
      <c r="H16" s="532"/>
      <c r="I16" s="534"/>
      <c r="J16" s="534"/>
      <c r="K16" s="300">
        <f t="shared" si="1"/>
        <v>-774332.64273076912</v>
      </c>
      <c r="L16" s="300">
        <f t="shared" si="0"/>
        <v>-3752109.3187568239</v>
      </c>
      <c r="M16" s="300"/>
      <c r="N16" s="535"/>
      <c r="O16" s="535"/>
      <c r="P16" s="298"/>
      <c r="Q16" s="298"/>
    </row>
    <row r="17" spans="2:20" hidden="1" outlineLevel="1">
      <c r="B17" s="537">
        <v>39933</v>
      </c>
      <c r="C17" s="540"/>
      <c r="D17" s="300">
        <v>3135962.4692307692</v>
      </c>
      <c r="E17" s="300">
        <f t="shared" si="2"/>
        <v>13856274.80853598</v>
      </c>
      <c r="F17" s="298"/>
      <c r="G17" s="532"/>
      <c r="H17" s="532"/>
      <c r="I17" s="534"/>
      <c r="J17" s="534"/>
      <c r="K17" s="300">
        <f t="shared" si="1"/>
        <v>-1097586.8642307692</v>
      </c>
      <c r="L17" s="300">
        <f t="shared" si="0"/>
        <v>-4849696.1829875931</v>
      </c>
      <c r="M17" s="300"/>
      <c r="N17" s="535"/>
      <c r="O17" s="535"/>
      <c r="P17" s="298"/>
      <c r="Q17" s="298"/>
    </row>
    <row r="18" spans="2:20" hidden="1" outlineLevel="1">
      <c r="B18" s="537">
        <v>39964</v>
      </c>
      <c r="C18" s="537"/>
      <c r="D18" s="300">
        <v>3656730.709230769</v>
      </c>
      <c r="E18" s="300">
        <f t="shared" si="2"/>
        <v>17513005.517766748</v>
      </c>
      <c r="F18" s="298"/>
      <c r="G18" s="532"/>
      <c r="H18" s="532"/>
      <c r="I18" s="534"/>
      <c r="J18" s="534"/>
      <c r="K18" s="300">
        <f t="shared" si="1"/>
        <v>-1279855.7482307691</v>
      </c>
      <c r="L18" s="300">
        <f>L17+K18</f>
        <v>-6129551.9312183624</v>
      </c>
      <c r="M18" s="300"/>
      <c r="N18" s="535"/>
      <c r="O18" s="535"/>
      <c r="P18" s="298"/>
      <c r="Q18" s="298"/>
    </row>
    <row r="19" spans="2:20" hidden="1" outlineLevel="1">
      <c r="B19" s="537">
        <v>39994</v>
      </c>
      <c r="C19" s="537"/>
      <c r="D19" s="300">
        <v>3818756.5592307691</v>
      </c>
      <c r="E19" s="300">
        <f t="shared" si="2"/>
        <v>21331762.076997519</v>
      </c>
      <c r="F19" s="298"/>
      <c r="G19" s="532"/>
      <c r="H19" s="532"/>
      <c r="I19" s="534"/>
      <c r="J19" s="534"/>
      <c r="K19" s="300">
        <f>(-D19*0.35)+(G19*0.35)</f>
        <v>-1336564.7957307692</v>
      </c>
      <c r="L19" s="300">
        <f t="shared" si="0"/>
        <v>-7466116.7269491311</v>
      </c>
      <c r="M19" s="300"/>
      <c r="N19" s="535"/>
      <c r="O19" s="535"/>
      <c r="P19" s="298"/>
      <c r="Q19" s="298"/>
    </row>
    <row r="20" spans="2:20" hidden="1" outlineLevel="1">
      <c r="B20" s="537">
        <v>40025</v>
      </c>
      <c r="C20" s="537"/>
      <c r="D20" s="300">
        <v>2489369.3792307694</v>
      </c>
      <c r="E20" s="300">
        <f t="shared" si="2"/>
        <v>23821131.456228286</v>
      </c>
      <c r="F20" s="298"/>
      <c r="G20" s="532"/>
      <c r="H20" s="532"/>
      <c r="I20" s="534"/>
      <c r="J20" s="534"/>
      <c r="K20" s="300">
        <f t="shared" si="1"/>
        <v>-871279.28273076925</v>
      </c>
      <c r="L20" s="300">
        <f t="shared" si="0"/>
        <v>-8337396.0096799005</v>
      </c>
      <c r="M20" s="300"/>
      <c r="N20" s="535"/>
      <c r="O20" s="535"/>
      <c r="P20" s="298"/>
      <c r="Q20" s="298"/>
    </row>
    <row r="21" spans="2:20" hidden="1" outlineLevel="1">
      <c r="B21" s="537">
        <v>40056</v>
      </c>
      <c r="C21" s="537"/>
      <c r="D21" s="300">
        <v>479294.20923076896</v>
      </c>
      <c r="E21" s="300">
        <f t="shared" si="2"/>
        <v>24300425.665459055</v>
      </c>
      <c r="F21" s="298"/>
      <c r="G21" s="532"/>
      <c r="H21" s="532"/>
      <c r="I21" s="534"/>
      <c r="J21" s="534"/>
      <c r="K21" s="300">
        <f t="shared" si="1"/>
        <v>-167752.97323076913</v>
      </c>
      <c r="L21" s="300">
        <f>L20+K21</f>
        <v>-8505148.9829106703</v>
      </c>
      <c r="M21" s="300"/>
      <c r="N21" s="535"/>
      <c r="O21" s="535"/>
      <c r="P21" s="298"/>
      <c r="Q21" s="298"/>
    </row>
    <row r="22" spans="2:20" hidden="1" outlineLevel="1">
      <c r="B22" s="537">
        <v>40086</v>
      </c>
      <c r="C22" s="537"/>
      <c r="D22" s="300">
        <v>-537483.31076923106</v>
      </c>
      <c r="E22" s="300">
        <f t="shared" si="2"/>
        <v>23762942.354689825</v>
      </c>
      <c r="F22" s="298"/>
      <c r="G22" s="300"/>
      <c r="H22" s="300"/>
      <c r="I22" s="298"/>
      <c r="J22" s="298"/>
      <c r="K22" s="300">
        <f t="shared" si="1"/>
        <v>188119.15876923085</v>
      </c>
      <c r="L22" s="300">
        <f t="shared" si="0"/>
        <v>-8317029.8241414391</v>
      </c>
      <c r="M22" s="300"/>
      <c r="N22" s="535"/>
      <c r="O22" s="535"/>
      <c r="P22" s="298"/>
      <c r="Q22" s="298"/>
    </row>
    <row r="23" spans="2:20" ht="12.75" hidden="1" customHeight="1" outlineLevel="1">
      <c r="B23" s="537">
        <v>40117</v>
      </c>
      <c r="C23" s="537"/>
      <c r="D23" s="300">
        <v>2286811.6292307694</v>
      </c>
      <c r="E23" s="300">
        <f t="shared" si="2"/>
        <v>26049753.983920597</v>
      </c>
      <c r="F23" s="298"/>
      <c r="G23" s="300"/>
      <c r="H23" s="300"/>
      <c r="I23" s="298"/>
      <c r="J23" s="298"/>
      <c r="K23" s="300">
        <f t="shared" si="1"/>
        <v>-800384.07023076923</v>
      </c>
      <c r="L23" s="300">
        <f t="shared" si="0"/>
        <v>-9117413.894372208</v>
      </c>
      <c r="M23" s="300"/>
      <c r="N23" s="535"/>
      <c r="O23" s="535"/>
      <c r="P23" s="298"/>
      <c r="Q23" s="298"/>
    </row>
    <row r="24" spans="2:20" ht="12.75" hidden="1" customHeight="1" outlineLevel="1">
      <c r="B24" s="537">
        <v>40147</v>
      </c>
      <c r="C24" s="537"/>
      <c r="D24" s="300">
        <v>2250059.8892307691</v>
      </c>
      <c r="E24" s="300">
        <f t="shared" si="2"/>
        <v>28299813.873151366</v>
      </c>
      <c r="F24" s="298">
        <f>(E12+E24+SUM(E13:E23)*2)/24</f>
        <v>16180509.32183416</v>
      </c>
      <c r="G24" s="300"/>
      <c r="H24" s="300"/>
      <c r="I24" s="298"/>
      <c r="J24" s="298">
        <f>F24+I24</f>
        <v>16180509.32183416</v>
      </c>
      <c r="K24" s="300">
        <f t="shared" si="1"/>
        <v>-787520.96123076917</v>
      </c>
      <c r="L24" s="300">
        <f>L23+K24</f>
        <v>-9904934.8556029778</v>
      </c>
      <c r="M24" s="298">
        <f>(L12+L24+SUM(L13:L23)*2)/24</f>
        <v>-5663178.2626419561</v>
      </c>
      <c r="N24" s="298">
        <f>M24+J24</f>
        <v>10517331.059192203</v>
      </c>
      <c r="O24" s="298">
        <f>E24+H24+L24</f>
        <v>18394879.01754839</v>
      </c>
      <c r="P24" s="298"/>
      <c r="Q24" s="298"/>
    </row>
    <row r="25" spans="2:20" hidden="1" outlineLevel="1">
      <c r="B25" s="537">
        <v>40178</v>
      </c>
      <c r="C25" s="537"/>
      <c r="D25" s="300">
        <v>3070987.7509827814</v>
      </c>
      <c r="E25" s="300">
        <f t="shared" si="2"/>
        <v>31370801.624134146</v>
      </c>
      <c r="F25" s="298">
        <f>(E13+E25+SUM(E14:E24)*2)/24</f>
        <v>18542992.303320516</v>
      </c>
      <c r="G25" s="300"/>
      <c r="H25" s="300"/>
      <c r="I25" s="298"/>
      <c r="J25" s="298">
        <f>F25+I25</f>
        <v>18542992.303320516</v>
      </c>
      <c r="K25" s="300">
        <f t="shared" si="1"/>
        <v>-1074845.7128439734</v>
      </c>
      <c r="L25" s="300">
        <f>L24+K25</f>
        <v>-10979780.568446951</v>
      </c>
      <c r="M25" s="298">
        <f>(L13+L25+SUM(L14:L24)*2)/24</f>
        <v>-6490047.3061621813</v>
      </c>
      <c r="N25" s="298">
        <f>M25+J25</f>
        <v>12052944.997158334</v>
      </c>
      <c r="O25" s="298">
        <f>E25+H25+L25</f>
        <v>20391021.055687197</v>
      </c>
      <c r="P25" s="298"/>
      <c r="Q25" s="298"/>
    </row>
    <row r="26" spans="2:20" hidden="1" outlineLevel="1">
      <c r="B26" s="537">
        <v>40209</v>
      </c>
      <c r="C26" s="537"/>
      <c r="D26" s="300">
        <v>3650502.4584651189</v>
      </c>
      <c r="E26" s="300">
        <f t="shared" si="2"/>
        <v>35021304.082599267</v>
      </c>
      <c r="F26" s="298">
        <f>(E14+E26+SUM(E15:E25)*2)/24</f>
        <v>20886302.400998723</v>
      </c>
      <c r="G26" s="300"/>
      <c r="H26" s="300"/>
      <c r="I26" s="298"/>
      <c r="J26" s="298">
        <f t="shared" ref="J26:J89" si="3">F26+I26</f>
        <v>20886302.400998723</v>
      </c>
      <c r="K26" s="300">
        <f t="shared" si="1"/>
        <v>-1277675.8604627915</v>
      </c>
      <c r="L26" s="300">
        <f t="shared" si="0"/>
        <v>-12257456.428909743</v>
      </c>
      <c r="M26" s="298">
        <f t="shared" ref="M26:M88" si="4">(L14+L26+SUM(L15:L25)*2)/24</f>
        <v>-7310205.8403495513</v>
      </c>
      <c r="N26" s="298">
        <f t="shared" ref="N26:N89" si="5">M26+J26</f>
        <v>13576096.560649171</v>
      </c>
      <c r="O26" s="298">
        <f>E26+H26+L26</f>
        <v>22763847.653689526</v>
      </c>
      <c r="P26" s="298"/>
      <c r="Q26" s="298"/>
      <c r="S26" s="534"/>
      <c r="T26" s="534"/>
    </row>
    <row r="27" spans="2:20" hidden="1" outlineLevel="1">
      <c r="B27" s="537">
        <v>40237</v>
      </c>
      <c r="C27" s="537"/>
      <c r="D27" s="300">
        <v>4519927.7695586318</v>
      </c>
      <c r="E27" s="300">
        <f t="shared" si="2"/>
        <v>39541231.852157898</v>
      </c>
      <c r="F27" s="298">
        <f t="shared" ref="F27:F90" si="6">(E15+E27+SUM(E16:E26)*2)/24</f>
        <v>23339342.532408684</v>
      </c>
      <c r="G27" s="300"/>
      <c r="H27" s="300"/>
      <c r="I27" s="298"/>
      <c r="J27" s="298">
        <f t="shared" si="3"/>
        <v>23339342.532408684</v>
      </c>
      <c r="K27" s="300">
        <f t="shared" si="1"/>
        <v>-1581974.7193455209</v>
      </c>
      <c r="L27" s="300">
        <f t="shared" si="0"/>
        <v>-13839431.148255264</v>
      </c>
      <c r="M27" s="298">
        <f t="shared" si="4"/>
        <v>-8168769.8863430396</v>
      </c>
      <c r="N27" s="298">
        <f t="shared" si="5"/>
        <v>15170572.646065645</v>
      </c>
      <c r="O27" s="298">
        <f t="shared" ref="O27:O36" si="7">E27+H27+L27</f>
        <v>25701800.703902632</v>
      </c>
      <c r="P27" s="298"/>
      <c r="Q27" s="298"/>
      <c r="S27" s="534"/>
      <c r="T27" s="534"/>
    </row>
    <row r="28" spans="2:20" hidden="1" outlineLevel="1">
      <c r="B28" s="537">
        <v>40268</v>
      </c>
      <c r="C28" s="537"/>
      <c r="D28" s="300">
        <v>3288323.2454433106</v>
      </c>
      <c r="E28" s="300">
        <f>E27+D28</f>
        <v>42829555.097601205</v>
      </c>
      <c r="F28" s="298">
        <f t="shared" si="6"/>
        <v>25970281.751174495</v>
      </c>
      <c r="G28" s="300"/>
      <c r="H28" s="300">
        <f>H27-G28</f>
        <v>0</v>
      </c>
      <c r="I28" s="298">
        <f>(H16+H28+SUM(H17:H27)*2)/24</f>
        <v>0</v>
      </c>
      <c r="J28" s="298">
        <f t="shared" si="3"/>
        <v>25970281.751174495</v>
      </c>
      <c r="K28" s="300">
        <f>(-D28*0.35)+(G28*0.35)</f>
        <v>-1150913.1359051587</v>
      </c>
      <c r="L28" s="300">
        <f t="shared" si="0"/>
        <v>-14990344.284160424</v>
      </c>
      <c r="M28" s="298">
        <f t="shared" si="4"/>
        <v>-9089598.6129110735</v>
      </c>
      <c r="N28" s="298">
        <f t="shared" si="5"/>
        <v>16880683.138263419</v>
      </c>
      <c r="O28" s="298">
        <f t="shared" si="7"/>
        <v>27839210.813440781</v>
      </c>
      <c r="P28" s="298"/>
      <c r="Q28" s="298"/>
      <c r="S28" s="534"/>
      <c r="T28" s="534"/>
    </row>
    <row r="29" spans="2:20" ht="12" hidden="1" customHeight="1" outlineLevel="1">
      <c r="B29" s="541" t="s">
        <v>707</v>
      </c>
      <c r="C29" s="537"/>
      <c r="D29" s="300">
        <v>272965.27742110763</v>
      </c>
      <c r="E29" s="300">
        <f>E28+D29</f>
        <v>43102520.375022314</v>
      </c>
      <c r="F29" s="298">
        <f>(E17+E29+SUM(E18:E28)*2)/24</f>
        <v>28526760.43137376</v>
      </c>
      <c r="G29" s="542">
        <v>235685</v>
      </c>
      <c r="H29" s="300">
        <f>H28-G29</f>
        <v>-235685</v>
      </c>
      <c r="I29" s="298">
        <f>(H17+H29+SUM(H18:H28)*2)/24</f>
        <v>-9820.2083333333339</v>
      </c>
      <c r="J29" s="298">
        <f t="shared" si="3"/>
        <v>28516940.223040428</v>
      </c>
      <c r="K29" s="300">
        <v>-15656</v>
      </c>
      <c r="L29" s="300">
        <f t="shared" si="0"/>
        <v>-15006000.284160424</v>
      </c>
      <c r="M29" s="298">
        <f t="shared" si="4"/>
        <v>-9981037.7406850886</v>
      </c>
      <c r="N29" s="298">
        <f t="shared" si="5"/>
        <v>18535902.482355341</v>
      </c>
      <c r="O29" s="298">
        <f t="shared" si="7"/>
        <v>27860835.09086189</v>
      </c>
      <c r="P29" s="298"/>
      <c r="Q29" s="298"/>
      <c r="S29" s="534"/>
      <c r="T29" s="534"/>
    </row>
    <row r="30" spans="2:20" hidden="1" outlineLevel="1">
      <c r="B30" s="537">
        <v>40329</v>
      </c>
      <c r="C30" s="537"/>
      <c r="D30" s="300">
        <v>2284</v>
      </c>
      <c r="E30" s="300">
        <f t="shared" si="2"/>
        <v>43104804.375022314</v>
      </c>
      <c r="F30" s="298">
        <f>(E18+E30+SUM(E19:E29)*2)/24</f>
        <v>30811678.949029665</v>
      </c>
      <c r="G30" s="543">
        <v>240421</v>
      </c>
      <c r="H30" s="300">
        <f>H29-G30</f>
        <v>-476106</v>
      </c>
      <c r="I30" s="298">
        <f>(H18+H30+SUM(H19:H29)*2)/24</f>
        <v>-39478.166666666664</v>
      </c>
      <c r="J30" s="298">
        <f t="shared" si="3"/>
        <v>30772200.782362998</v>
      </c>
      <c r="K30" s="300">
        <v>86000</v>
      </c>
      <c r="L30" s="300">
        <f>L29+K30</f>
        <v>-14920000.284160424</v>
      </c>
      <c r="M30" s="298">
        <f t="shared" si="4"/>
        <v>-10770485.759606542</v>
      </c>
      <c r="N30" s="298">
        <f t="shared" si="5"/>
        <v>20001715.022756457</v>
      </c>
      <c r="O30" s="298">
        <f t="shared" si="7"/>
        <v>27708698.09086189</v>
      </c>
      <c r="P30" s="298"/>
      <c r="Q30" s="298"/>
      <c r="S30" s="534"/>
      <c r="T30" s="534"/>
    </row>
    <row r="31" spans="2:20" hidden="1" outlineLevel="1">
      <c r="B31" s="537">
        <v>40359</v>
      </c>
      <c r="C31" s="537"/>
      <c r="D31" s="300"/>
      <c r="E31" s="300">
        <f t="shared" si="2"/>
        <v>43104804.375022314</v>
      </c>
      <c r="F31" s="298">
        <f>(E19+E31+SUM(E20:E30)*2)/24</f>
        <v>32785213.997166339</v>
      </c>
      <c r="G31" s="544">
        <v>240421</v>
      </c>
      <c r="H31" s="300">
        <f t="shared" ref="H31:H94" si="8">H30-G31</f>
        <v>-716527</v>
      </c>
      <c r="I31" s="298">
        <f t="shared" ref="I31:I94" si="9">(H19+H31+SUM(H20:H30)*2)/24</f>
        <v>-89171.208333333328</v>
      </c>
      <c r="J31" s="298">
        <f t="shared" si="3"/>
        <v>32696042.788833007</v>
      </c>
      <c r="K31" s="300">
        <v>84000</v>
      </c>
      <c r="L31" s="300">
        <f>L30+K31</f>
        <v>-14836000.284160424</v>
      </c>
      <c r="M31" s="298">
        <f>(L19+L31+SUM(L20:L30)*2)/24</f>
        <v>-11443832.922529599</v>
      </c>
      <c r="N31" s="298">
        <f t="shared" si="5"/>
        <v>21252209.866303407</v>
      </c>
      <c r="O31" s="298">
        <f t="shared" si="7"/>
        <v>27552277.09086189</v>
      </c>
      <c r="P31" s="298"/>
      <c r="Q31" s="534"/>
      <c r="S31" s="534"/>
      <c r="T31" s="534"/>
    </row>
    <row r="32" spans="2:20" hidden="1" outlineLevel="1">
      <c r="B32" s="537">
        <v>40390</v>
      </c>
      <c r="C32" s="537"/>
      <c r="D32" s="300"/>
      <c r="E32" s="300">
        <f t="shared" si="2"/>
        <v>43104804.375022314</v>
      </c>
      <c r="F32" s="298">
        <f t="shared" si="6"/>
        <v>34495910.464533798</v>
      </c>
      <c r="G32" s="300">
        <v>240421</v>
      </c>
      <c r="H32" s="300">
        <f>H31-G32</f>
        <v>-956948</v>
      </c>
      <c r="I32" s="298">
        <f t="shared" si="9"/>
        <v>-158899.33333333334</v>
      </c>
      <c r="J32" s="298">
        <f t="shared" si="3"/>
        <v>34337011.131200463</v>
      </c>
      <c r="K32" s="300">
        <v>84000</v>
      </c>
      <c r="L32" s="300">
        <f t="shared" si="0"/>
        <v>-14752000.284160424</v>
      </c>
      <c r="M32" s="298">
        <f t="shared" si="4"/>
        <v>-12018186.582183426</v>
      </c>
      <c r="N32" s="298">
        <f t="shared" si="5"/>
        <v>22318824.549017034</v>
      </c>
      <c r="O32" s="298">
        <f t="shared" si="7"/>
        <v>27395856.09086189</v>
      </c>
      <c r="P32" s="298"/>
      <c r="Q32" s="534"/>
      <c r="S32" s="534"/>
      <c r="T32" s="534"/>
    </row>
    <row r="33" spans="2:20" hidden="1" outlineLevel="1">
      <c r="B33" s="537">
        <v>40421</v>
      </c>
      <c r="C33" s="537"/>
      <c r="D33" s="300"/>
      <c r="E33" s="300">
        <f t="shared" si="2"/>
        <v>43104804.375022314</v>
      </c>
      <c r="F33" s="298">
        <f t="shared" si="6"/>
        <v>36082912.615715347</v>
      </c>
      <c r="G33" s="300">
        <v>240421</v>
      </c>
      <c r="H33" s="300">
        <f t="shared" si="8"/>
        <v>-1197369</v>
      </c>
      <c r="I33" s="298">
        <f t="shared" si="9"/>
        <v>-248662.54166666666</v>
      </c>
      <c r="J33" s="298">
        <f t="shared" si="3"/>
        <v>35834250.074048683</v>
      </c>
      <c r="K33" s="300">
        <v>84000</v>
      </c>
      <c r="L33" s="300">
        <f t="shared" si="0"/>
        <v>-14668000.284160424</v>
      </c>
      <c r="M33" s="298">
        <f t="shared" si="4"/>
        <v>-12542247.231172187</v>
      </c>
      <c r="N33" s="298">
        <f t="shared" si="5"/>
        <v>23292002.842876494</v>
      </c>
      <c r="O33" s="298">
        <f t="shared" si="7"/>
        <v>27239435.09086189</v>
      </c>
      <c r="P33" s="298"/>
      <c r="Q33" s="534"/>
      <c r="S33" s="534"/>
      <c r="T33" s="534"/>
    </row>
    <row r="34" spans="2:20" hidden="1" outlineLevel="1">
      <c r="B34" s="537">
        <v>40451</v>
      </c>
      <c r="C34" s="537"/>
      <c r="D34" s="300"/>
      <c r="E34" s="300">
        <f t="shared" si="2"/>
        <v>43104804.375022314</v>
      </c>
      <c r="F34" s="298">
        <f t="shared" si="6"/>
        <v>37672339.312794335</v>
      </c>
      <c r="G34" s="300">
        <v>240421</v>
      </c>
      <c r="H34" s="300">
        <f t="shared" si="8"/>
        <v>-1437790</v>
      </c>
      <c r="I34" s="298">
        <f t="shared" si="9"/>
        <v>-358460.83333333331</v>
      </c>
      <c r="J34" s="298">
        <f>F34+I34</f>
        <v>37313878.479460999</v>
      </c>
      <c r="K34" s="300">
        <v>84545</v>
      </c>
      <c r="L34" s="300">
        <f t="shared" si="0"/>
        <v>-14583455.284160424</v>
      </c>
      <c r="M34" s="298">
        <f t="shared" si="4"/>
        <v>-13060133.762891717</v>
      </c>
      <c r="N34" s="298">
        <f>M34+J34</f>
        <v>24253744.716569282</v>
      </c>
      <c r="O34" s="298">
        <f t="shared" si="7"/>
        <v>27083559.09086189</v>
      </c>
      <c r="P34" s="298"/>
      <c r="Q34" s="534"/>
      <c r="S34" s="534"/>
      <c r="T34" s="534"/>
    </row>
    <row r="35" spans="2:20" hidden="1" outlineLevel="1">
      <c r="B35" s="537">
        <v>40482</v>
      </c>
      <c r="C35" s="537"/>
      <c r="D35" s="300"/>
      <c r="E35" s="300">
        <f t="shared" si="2"/>
        <v>43104804.375022314</v>
      </c>
      <c r="F35" s="298">
        <f t="shared" si="6"/>
        <v>39188877.329937428</v>
      </c>
      <c r="G35" s="300">
        <v>240421</v>
      </c>
      <c r="H35" s="300">
        <f t="shared" si="8"/>
        <v>-1678211</v>
      </c>
      <c r="I35" s="298">
        <f t="shared" si="9"/>
        <v>-488294.20833333331</v>
      </c>
      <c r="J35" s="298">
        <f t="shared" si="3"/>
        <v>38700583.121604092</v>
      </c>
      <c r="K35" s="300">
        <f t="shared" si="1"/>
        <v>84147.349999999991</v>
      </c>
      <c r="L35" s="300">
        <f t="shared" si="0"/>
        <v>-14499307.934160424</v>
      </c>
      <c r="M35" s="298">
        <f t="shared" si="4"/>
        <v>-13545480.408717019</v>
      </c>
      <c r="N35" s="298">
        <f t="shared" si="5"/>
        <v>25155102.712887071</v>
      </c>
      <c r="O35" s="298">
        <f t="shared" si="7"/>
        <v>26927285.440861888</v>
      </c>
      <c r="P35" s="298"/>
      <c r="Q35" s="534"/>
      <c r="S35" s="534"/>
      <c r="T35" s="534"/>
    </row>
    <row r="36" spans="2:20" ht="12.75" hidden="1" customHeight="1" outlineLevel="1">
      <c r="B36" s="537">
        <v>40512</v>
      </c>
      <c r="C36" s="537"/>
      <c r="D36" s="300"/>
      <c r="E36" s="300">
        <f t="shared" si="2"/>
        <v>43104804.375022314</v>
      </c>
      <c r="F36" s="298">
        <f t="shared" si="6"/>
        <v>40516379.033811294</v>
      </c>
      <c r="G36" s="300">
        <v>240421</v>
      </c>
      <c r="H36" s="300">
        <f t="shared" si="8"/>
        <v>-1918632</v>
      </c>
      <c r="I36" s="298">
        <f t="shared" si="9"/>
        <v>-638162.66666666663</v>
      </c>
      <c r="J36" s="298">
        <f t="shared" si="3"/>
        <v>39878216.367144629</v>
      </c>
      <c r="K36" s="300">
        <f t="shared" si="1"/>
        <v>84147.349999999991</v>
      </c>
      <c r="L36" s="300">
        <f t="shared" si="0"/>
        <v>-14415160.584160425</v>
      </c>
      <c r="M36" s="298">
        <f>(L24+L36+SUM(L25:L35)*2)/24</f>
        <v>-13957652.065731419</v>
      </c>
      <c r="N36" s="298">
        <f t="shared" si="5"/>
        <v>25920564.301413208</v>
      </c>
      <c r="O36" s="298">
        <f t="shared" si="7"/>
        <v>26771011.79086189</v>
      </c>
      <c r="P36" s="298"/>
      <c r="Q36" s="534"/>
      <c r="S36" s="534"/>
      <c r="T36" s="534"/>
    </row>
    <row r="37" spans="2:20" hidden="1" outlineLevel="1">
      <c r="B37" s="537">
        <v>40543</v>
      </c>
      <c r="C37" s="537"/>
      <c r="D37" s="300"/>
      <c r="E37" s="300">
        <f t="shared" si="2"/>
        <v>43104804.375022314</v>
      </c>
      <c r="F37" s="298">
        <f t="shared" si="6"/>
        <v>41622170.41934292</v>
      </c>
      <c r="G37" s="300">
        <v>240421</v>
      </c>
      <c r="H37" s="300">
        <f t="shared" si="8"/>
        <v>-2159053</v>
      </c>
      <c r="I37" s="298">
        <f t="shared" si="9"/>
        <v>-808066.20833333337</v>
      </c>
      <c r="J37" s="298">
        <f t="shared" si="3"/>
        <v>40814104.211009584</v>
      </c>
      <c r="K37" s="300">
        <f t="shared" si="1"/>
        <v>84147.349999999991</v>
      </c>
      <c r="L37" s="300">
        <f t="shared" si="0"/>
        <v>-14331013.234160425</v>
      </c>
      <c r="M37" s="298">
        <f t="shared" si="4"/>
        <v>-14285212.832159372</v>
      </c>
      <c r="N37" s="298">
        <f t="shared" si="5"/>
        <v>26528891.378850214</v>
      </c>
      <c r="O37" s="298">
        <f>E37+H37+L37</f>
        <v>26614738.140861891</v>
      </c>
      <c r="P37" s="298"/>
      <c r="Q37" s="534"/>
      <c r="S37" s="534"/>
      <c r="T37" s="534"/>
    </row>
    <row r="38" spans="2:20" hidden="1" outlineLevel="1">
      <c r="B38" s="537">
        <v>40574</v>
      </c>
      <c r="C38" s="537"/>
      <c r="D38" s="300"/>
      <c r="E38" s="300">
        <f t="shared" si="2"/>
        <v>43104804.375022314</v>
      </c>
      <c r="F38" s="298">
        <f t="shared" si="6"/>
        <v>42447899.712814219</v>
      </c>
      <c r="G38" s="300">
        <v>240421</v>
      </c>
      <c r="H38" s="300">
        <f t="shared" si="8"/>
        <v>-2399474</v>
      </c>
      <c r="I38" s="298">
        <f t="shared" si="9"/>
        <v>-998004.83333333337</v>
      </c>
      <c r="J38" s="298">
        <f t="shared" si="3"/>
        <v>41449894.879480883</v>
      </c>
      <c r="K38" s="300">
        <f t="shared" si="1"/>
        <v>84147.349999999991</v>
      </c>
      <c r="L38" s="300">
        <f t="shared" si="0"/>
        <v>-14246865.884160426</v>
      </c>
      <c r="M38" s="298">
        <f t="shared" si="4"/>
        <v>-14507739.587199548</v>
      </c>
      <c r="N38" s="298">
        <f t="shared" si="5"/>
        <v>26942155.292281337</v>
      </c>
      <c r="O38" s="298">
        <f t="shared" ref="O38:O48" si="10">E38+H38+L38</f>
        <v>26458464.490861889</v>
      </c>
      <c r="P38" s="298"/>
      <c r="Q38" s="534"/>
      <c r="S38" s="534"/>
      <c r="T38" s="534"/>
    </row>
    <row r="39" spans="2:20" hidden="1" outlineLevel="1">
      <c r="B39" s="537">
        <v>40602</v>
      </c>
      <c r="C39" s="537"/>
      <c r="D39" s="300"/>
      <c r="E39" s="298">
        <f t="shared" si="2"/>
        <v>43104804.375022314</v>
      </c>
      <c r="F39" s="298">
        <f>(E27+E39+SUM(E28:E38)*2)/24</f>
        <v>42933194.413451202</v>
      </c>
      <c r="G39" s="300">
        <v>240421</v>
      </c>
      <c r="H39" s="298">
        <f>H38-G39</f>
        <v>-2639895</v>
      </c>
      <c r="I39" s="298">
        <f>(H27+H39+SUM(H28:H38)*2)/24</f>
        <v>-1207978.5416666667</v>
      </c>
      <c r="J39" s="298">
        <f>F39+I39</f>
        <v>41725215.871784538</v>
      </c>
      <c r="K39" s="298">
        <f t="shared" si="1"/>
        <v>84147.349999999991</v>
      </c>
      <c r="L39" s="298">
        <f t="shared" si="0"/>
        <v>-14162718.534160426</v>
      </c>
      <c r="M39" s="298">
        <f t="shared" si="4"/>
        <v>-14604101.955581041</v>
      </c>
      <c r="N39" s="298">
        <f t="shared" si="5"/>
        <v>27121113.916203499</v>
      </c>
      <c r="O39" s="298">
        <f t="shared" si="10"/>
        <v>26302190.840861887</v>
      </c>
      <c r="P39" s="298"/>
      <c r="Q39" s="534"/>
    </row>
    <row r="40" spans="2:20" hidden="1" outlineLevel="1">
      <c r="B40" s="537">
        <v>40633</v>
      </c>
      <c r="C40" s="537"/>
      <c r="D40" s="300"/>
      <c r="E40" s="300">
        <f t="shared" si="2"/>
        <v>43104804.375022314</v>
      </c>
      <c r="F40" s="298">
        <f>(E28+E40+SUM(E29:E39)*2)/24</f>
        <v>43093145.321796425</v>
      </c>
      <c r="G40" s="300">
        <v>240421</v>
      </c>
      <c r="H40" s="298">
        <f>H39-G40</f>
        <v>-2880316</v>
      </c>
      <c r="I40" s="298">
        <f>(H28+H40+SUM(H29:H39)*2)/24</f>
        <v>-1437987.3333333333</v>
      </c>
      <c r="J40" s="298">
        <f t="shared" si="3"/>
        <v>41655157.988463089</v>
      </c>
      <c r="K40" s="300">
        <f t="shared" si="1"/>
        <v>84147.349999999991</v>
      </c>
      <c r="L40" s="300">
        <f>L39+K40</f>
        <v>-14078571.184160426</v>
      </c>
      <c r="M40" s="298">
        <f>(L28+L40+SUM(L29:L39)*2)/24</f>
        <v>-14579581.717493758</v>
      </c>
      <c r="N40" s="298">
        <f>M40+J40</f>
        <v>27075576.270969331</v>
      </c>
      <c r="O40" s="298">
        <f t="shared" si="10"/>
        <v>26145917.190861888</v>
      </c>
      <c r="P40" s="298"/>
      <c r="Q40" s="534"/>
    </row>
    <row r="41" spans="2:20" hidden="1" outlineLevel="1">
      <c r="B41" s="537">
        <v>40663</v>
      </c>
      <c r="C41" s="537"/>
      <c r="D41" s="300"/>
      <c r="E41" s="300">
        <f t="shared" si="2"/>
        <v>43104804.375022314</v>
      </c>
      <c r="F41" s="298">
        <f t="shared" si="6"/>
        <v>43104709.208355643</v>
      </c>
      <c r="G41" s="300">
        <v>240421</v>
      </c>
      <c r="H41" s="300">
        <f t="shared" si="8"/>
        <v>-3120737</v>
      </c>
      <c r="I41" s="298">
        <f t="shared" ref="I41:I46" si="11">(H29+H41+SUM(H30:H40)*2)/24</f>
        <v>-1678211</v>
      </c>
      <c r="J41" s="298">
        <f t="shared" si="3"/>
        <v>41426498.208355643</v>
      </c>
      <c r="K41" s="300">
        <f t="shared" si="1"/>
        <v>84147.349999999991</v>
      </c>
      <c r="L41" s="300">
        <f t="shared" si="0"/>
        <v>-13994423.834160427</v>
      </c>
      <c r="M41" s="298">
        <f t="shared" si="4"/>
        <v>-14499442.152910426</v>
      </c>
      <c r="N41" s="298">
        <f t="shared" si="5"/>
        <v>26927056.055445217</v>
      </c>
      <c r="O41" s="298">
        <f t="shared" si="10"/>
        <v>25989643.54086189</v>
      </c>
      <c r="P41" s="298"/>
      <c r="Q41" s="534"/>
    </row>
    <row r="42" spans="2:20" ht="14.25" hidden="1" customHeight="1" outlineLevel="1">
      <c r="B42" s="537">
        <v>40694</v>
      </c>
      <c r="C42" s="537"/>
      <c r="D42" s="300"/>
      <c r="E42" s="300">
        <f t="shared" si="2"/>
        <v>43104804.375022314</v>
      </c>
      <c r="F42" s="298">
        <f t="shared" si="6"/>
        <v>43104804.375022307</v>
      </c>
      <c r="G42" s="300">
        <v>240421</v>
      </c>
      <c r="H42" s="300">
        <f t="shared" si="8"/>
        <v>-3361158</v>
      </c>
      <c r="I42" s="298">
        <f t="shared" si="11"/>
        <v>-1918632</v>
      </c>
      <c r="J42" s="298">
        <f t="shared" si="3"/>
        <v>41186172.375022307</v>
      </c>
      <c r="K42" s="300">
        <f t="shared" si="1"/>
        <v>84147.349999999991</v>
      </c>
      <c r="L42" s="300">
        <f t="shared" si="0"/>
        <v>-13910276.484160427</v>
      </c>
      <c r="M42" s="298">
        <f>(L30+L42+SUM(L31:L41)*2)/24</f>
        <v>-14415221.309160424</v>
      </c>
      <c r="N42" s="298">
        <f t="shared" si="5"/>
        <v>26770951.065861881</v>
      </c>
      <c r="O42" s="298">
        <f t="shared" si="10"/>
        <v>25833369.890861887</v>
      </c>
      <c r="P42" s="298"/>
      <c r="Q42" s="545"/>
    </row>
    <row r="43" spans="2:20" hidden="1" outlineLevel="1">
      <c r="B43" s="537">
        <v>40724</v>
      </c>
      <c r="C43" s="537"/>
      <c r="D43" s="300"/>
      <c r="E43" s="300">
        <f t="shared" si="2"/>
        <v>43104804.375022314</v>
      </c>
      <c r="F43" s="298">
        <f t="shared" si="6"/>
        <v>43104804.375022307</v>
      </c>
      <c r="G43" s="300">
        <v>240421</v>
      </c>
      <c r="H43" s="300">
        <f t="shared" si="8"/>
        <v>-3601579</v>
      </c>
      <c r="I43" s="298">
        <f t="shared" si="11"/>
        <v>-2159053</v>
      </c>
      <c r="J43" s="298">
        <f t="shared" si="3"/>
        <v>40945751.375022307</v>
      </c>
      <c r="K43" s="300">
        <f t="shared" si="1"/>
        <v>84147.349999999991</v>
      </c>
      <c r="L43" s="300">
        <f>L42+K43</f>
        <v>-13826129.134160427</v>
      </c>
      <c r="M43" s="298">
        <f>(L31+L43+SUM(L32:L42)*2)/24</f>
        <v>-14331071.519577092</v>
      </c>
      <c r="N43" s="298">
        <f t="shared" si="5"/>
        <v>26614679.855445214</v>
      </c>
      <c r="O43" s="298">
        <f t="shared" si="10"/>
        <v>25677096.240861885</v>
      </c>
      <c r="P43" s="298"/>
      <c r="Q43" s="534"/>
    </row>
    <row r="44" spans="2:20" hidden="1" outlineLevel="1">
      <c r="B44" s="537">
        <v>40755</v>
      </c>
      <c r="C44" s="537"/>
      <c r="D44" s="300"/>
      <c r="E44" s="300">
        <f t="shared" si="2"/>
        <v>43104804.375022314</v>
      </c>
      <c r="F44" s="298">
        <f t="shared" si="6"/>
        <v>43104804.375022307</v>
      </c>
      <c r="G44" s="300">
        <v>240421</v>
      </c>
      <c r="H44" s="300">
        <f t="shared" si="8"/>
        <v>-3842000</v>
      </c>
      <c r="I44" s="298">
        <f t="shared" si="11"/>
        <v>-2399474</v>
      </c>
      <c r="J44" s="298">
        <f t="shared" si="3"/>
        <v>40705330.375022307</v>
      </c>
      <c r="K44" s="300">
        <f t="shared" si="1"/>
        <v>84147.349999999991</v>
      </c>
      <c r="L44" s="300">
        <f t="shared" si="0"/>
        <v>-13741981.784160428</v>
      </c>
      <c r="M44" s="298">
        <f>(L32+L44+SUM(L33:L43)*2)/24</f>
        <v>-14246909.450827094</v>
      </c>
      <c r="N44" s="298">
        <f t="shared" si="5"/>
        <v>26458420.924195215</v>
      </c>
      <c r="O44" s="298">
        <f t="shared" si="10"/>
        <v>25520822.590861887</v>
      </c>
      <c r="P44" s="298"/>
      <c r="Q44" s="534"/>
    </row>
    <row r="45" spans="2:20" ht="12.75" hidden="1" customHeight="1" outlineLevel="1">
      <c r="B45" s="546">
        <v>40786</v>
      </c>
      <c r="C45" s="295"/>
      <c r="D45" s="300"/>
      <c r="E45" s="300">
        <f t="shared" si="2"/>
        <v>43104804.375022314</v>
      </c>
      <c r="F45" s="298">
        <f t="shared" si="6"/>
        <v>43104804.375022307</v>
      </c>
      <c r="G45" s="300">
        <v>240421</v>
      </c>
      <c r="H45" s="300">
        <f t="shared" si="8"/>
        <v>-4082421</v>
      </c>
      <c r="I45" s="298">
        <f t="shared" si="11"/>
        <v>-2639895</v>
      </c>
      <c r="J45" s="298">
        <f t="shared" si="3"/>
        <v>40464909.375022307</v>
      </c>
      <c r="K45" s="300">
        <f t="shared" si="1"/>
        <v>84147.349999999991</v>
      </c>
      <c r="L45" s="300">
        <f t="shared" si="0"/>
        <v>-13657834.434160428</v>
      </c>
      <c r="M45" s="298">
        <f t="shared" si="4"/>
        <v>-14162735.102910424</v>
      </c>
      <c r="N45" s="298">
        <f t="shared" si="5"/>
        <v>26302174.272111885</v>
      </c>
      <c r="O45" s="298">
        <f t="shared" si="10"/>
        <v>25364548.940861888</v>
      </c>
      <c r="P45" s="298"/>
      <c r="Q45" s="534"/>
    </row>
    <row r="46" spans="2:20" hidden="1" outlineLevel="1">
      <c r="B46" s="546">
        <v>40816</v>
      </c>
      <c r="C46" s="295"/>
      <c r="D46" s="300"/>
      <c r="E46" s="300">
        <f t="shared" si="2"/>
        <v>43104804.375022314</v>
      </c>
      <c r="F46" s="298">
        <f t="shared" si="6"/>
        <v>43104804.375022307</v>
      </c>
      <c r="G46" s="300">
        <v>240421</v>
      </c>
      <c r="H46" s="300">
        <f t="shared" si="8"/>
        <v>-4322842</v>
      </c>
      <c r="I46" s="298">
        <f t="shared" si="11"/>
        <v>-2880316</v>
      </c>
      <c r="J46" s="298">
        <f t="shared" si="3"/>
        <v>40224488.375022307</v>
      </c>
      <c r="K46" s="300">
        <f t="shared" si="1"/>
        <v>84147.349999999991</v>
      </c>
      <c r="L46" s="300">
        <f t="shared" si="0"/>
        <v>-13573687.084160428</v>
      </c>
      <c r="M46" s="298">
        <f t="shared" si="4"/>
        <v>-14078571.184160426</v>
      </c>
      <c r="N46" s="298">
        <f t="shared" si="5"/>
        <v>26145917.190861881</v>
      </c>
      <c r="O46" s="298">
        <f t="shared" si="10"/>
        <v>25208275.290861886</v>
      </c>
      <c r="P46" s="298"/>
      <c r="Q46" s="534"/>
    </row>
    <row r="47" spans="2:20" hidden="1" outlineLevel="1">
      <c r="B47" s="546">
        <v>40847</v>
      </c>
      <c r="C47" s="295"/>
      <c r="D47" s="300"/>
      <c r="E47" s="300">
        <f t="shared" si="2"/>
        <v>43104804.375022314</v>
      </c>
      <c r="F47" s="298">
        <f t="shared" si="6"/>
        <v>43104804.375022307</v>
      </c>
      <c r="G47" s="300">
        <v>240421</v>
      </c>
      <c r="H47" s="300">
        <f t="shared" si="8"/>
        <v>-4563263</v>
      </c>
      <c r="I47" s="298">
        <f t="shared" si="9"/>
        <v>-3120737</v>
      </c>
      <c r="J47" s="298">
        <f t="shared" si="3"/>
        <v>39984067.375022307</v>
      </c>
      <c r="K47" s="300">
        <f t="shared" si="1"/>
        <v>84147.349999999991</v>
      </c>
      <c r="L47" s="300">
        <f t="shared" si="0"/>
        <v>-13489539.734160429</v>
      </c>
      <c r="M47" s="298">
        <f t="shared" si="4"/>
        <v>-13994423.834160425</v>
      </c>
      <c r="N47" s="298">
        <f t="shared" si="5"/>
        <v>25989643.540861882</v>
      </c>
      <c r="O47" s="298">
        <f t="shared" si="10"/>
        <v>25052001.640861884</v>
      </c>
      <c r="P47" s="298"/>
      <c r="Q47" s="534"/>
    </row>
    <row r="48" spans="2:20" ht="12.75" hidden="1" customHeight="1" outlineLevel="1">
      <c r="B48" s="546">
        <v>40877</v>
      </c>
      <c r="C48" s="295"/>
      <c r="D48" s="300"/>
      <c r="E48" s="300">
        <f t="shared" si="2"/>
        <v>43104804.375022314</v>
      </c>
      <c r="F48" s="298">
        <f t="shared" si="6"/>
        <v>43104804.375022307</v>
      </c>
      <c r="G48" s="300">
        <v>240421</v>
      </c>
      <c r="H48" s="300">
        <f t="shared" si="8"/>
        <v>-4803684</v>
      </c>
      <c r="I48" s="298">
        <f t="shared" si="9"/>
        <v>-3361158</v>
      </c>
      <c r="J48" s="298">
        <f t="shared" si="3"/>
        <v>39743646.375022307</v>
      </c>
      <c r="K48" s="300">
        <f t="shared" si="1"/>
        <v>84147.349999999991</v>
      </c>
      <c r="L48" s="300">
        <f t="shared" si="0"/>
        <v>-13405392.384160429</v>
      </c>
      <c r="M48" s="298">
        <f t="shared" si="4"/>
        <v>-13910276.484160425</v>
      </c>
      <c r="N48" s="298">
        <f t="shared" si="5"/>
        <v>25833369.890861884</v>
      </c>
      <c r="O48" s="298">
        <f t="shared" si="10"/>
        <v>24895727.990861885</v>
      </c>
      <c r="P48" s="298"/>
      <c r="Q48" s="534"/>
    </row>
    <row r="49" spans="2:19" hidden="1" outlineLevel="1">
      <c r="B49" s="546">
        <v>40908</v>
      </c>
      <c r="C49" s="295"/>
      <c r="D49" s="300"/>
      <c r="E49" s="300">
        <f t="shared" si="2"/>
        <v>43104804.375022314</v>
      </c>
      <c r="F49" s="298">
        <f t="shared" si="6"/>
        <v>43104804.375022307</v>
      </c>
      <c r="G49" s="300">
        <v>240421</v>
      </c>
      <c r="H49" s="300">
        <f t="shared" si="8"/>
        <v>-5044105</v>
      </c>
      <c r="I49" s="298">
        <f t="shared" si="9"/>
        <v>-3601579</v>
      </c>
      <c r="J49" s="298">
        <f t="shared" si="3"/>
        <v>39503225.375022307</v>
      </c>
      <c r="K49" s="300">
        <f t="shared" si="1"/>
        <v>84147.349999999991</v>
      </c>
      <c r="L49" s="300">
        <f t="shared" si="0"/>
        <v>-13321245.03416043</v>
      </c>
      <c r="M49" s="298">
        <f t="shared" si="4"/>
        <v>-13826129.134160427</v>
      </c>
      <c r="N49" s="298">
        <f>M49+J49</f>
        <v>25677096.240861878</v>
      </c>
      <c r="O49" s="298">
        <f>E49+H49+L49</f>
        <v>24739454.340861887</v>
      </c>
      <c r="P49" s="298"/>
      <c r="Q49" s="534"/>
    </row>
    <row r="50" spans="2:19" hidden="1" outlineLevel="1">
      <c r="B50" s="546">
        <v>40939</v>
      </c>
      <c r="C50" s="295"/>
      <c r="D50" s="300"/>
      <c r="E50" s="300">
        <f t="shared" si="2"/>
        <v>43104804.375022314</v>
      </c>
      <c r="F50" s="298">
        <f t="shared" si="6"/>
        <v>43104804.375022307</v>
      </c>
      <c r="G50" s="300">
        <v>240421</v>
      </c>
      <c r="H50" s="300">
        <f t="shared" si="8"/>
        <v>-5284526</v>
      </c>
      <c r="I50" s="298">
        <f t="shared" si="9"/>
        <v>-3842000</v>
      </c>
      <c r="J50" s="298">
        <f t="shared" si="3"/>
        <v>39262804.375022307</v>
      </c>
      <c r="K50" s="300">
        <f t="shared" si="1"/>
        <v>84147.349999999991</v>
      </c>
      <c r="L50" s="300">
        <f t="shared" si="0"/>
        <v>-13237097.68416043</v>
      </c>
      <c r="M50" s="298">
        <f t="shared" si="4"/>
        <v>-13741981.784160428</v>
      </c>
      <c r="N50" s="298">
        <f t="shared" si="5"/>
        <v>25520822.590861879</v>
      </c>
      <c r="O50" s="298">
        <f t="shared" ref="O50:O114" si="12">E50+H50+L50</f>
        <v>24583180.690861885</v>
      </c>
      <c r="P50" s="298"/>
      <c r="Q50" s="534"/>
    </row>
    <row r="51" spans="2:19" hidden="1" outlineLevel="1">
      <c r="B51" s="546">
        <v>40968</v>
      </c>
      <c r="C51" s="295"/>
      <c r="D51" s="300"/>
      <c r="E51" s="300">
        <f t="shared" si="2"/>
        <v>43104804.375022314</v>
      </c>
      <c r="F51" s="298">
        <f t="shared" si="6"/>
        <v>43104804.375022307</v>
      </c>
      <c r="G51" s="300">
        <v>240421</v>
      </c>
      <c r="H51" s="300">
        <f t="shared" si="8"/>
        <v>-5524947</v>
      </c>
      <c r="I51" s="298">
        <f t="shared" si="9"/>
        <v>-4082421</v>
      </c>
      <c r="J51" s="298">
        <f t="shared" si="3"/>
        <v>39022383.375022307</v>
      </c>
      <c r="K51" s="300">
        <f t="shared" si="1"/>
        <v>84147.349999999991</v>
      </c>
      <c r="L51" s="300">
        <f t="shared" si="0"/>
        <v>-13152950.33416043</v>
      </c>
      <c r="M51" s="298">
        <f t="shared" si="4"/>
        <v>-13657834.434160432</v>
      </c>
      <c r="N51" s="298">
        <f t="shared" si="5"/>
        <v>25364548.940861873</v>
      </c>
      <c r="O51" s="298">
        <f t="shared" si="12"/>
        <v>24426907.040861882</v>
      </c>
      <c r="P51" s="298"/>
      <c r="Q51" s="534"/>
    </row>
    <row r="52" spans="2:19" hidden="1" outlineLevel="1">
      <c r="B52" s="546">
        <v>40999</v>
      </c>
      <c r="C52" s="295"/>
      <c r="D52" s="300"/>
      <c r="E52" s="300">
        <f t="shared" si="2"/>
        <v>43104804.375022314</v>
      </c>
      <c r="F52" s="298">
        <f t="shared" si="6"/>
        <v>43104804.375022307</v>
      </c>
      <c r="G52" s="300">
        <v>240421</v>
      </c>
      <c r="H52" s="300">
        <f t="shared" si="8"/>
        <v>-5765368</v>
      </c>
      <c r="I52" s="298">
        <f t="shared" si="9"/>
        <v>-4322842</v>
      </c>
      <c r="J52" s="298">
        <f t="shared" si="3"/>
        <v>38781962.375022307</v>
      </c>
      <c r="K52" s="300">
        <f t="shared" si="1"/>
        <v>84147.349999999991</v>
      </c>
      <c r="L52" s="300">
        <f t="shared" si="0"/>
        <v>-13068802.984160431</v>
      </c>
      <c r="M52" s="298">
        <f t="shared" si="4"/>
        <v>-13573687.084160427</v>
      </c>
      <c r="N52" s="298">
        <f t="shared" si="5"/>
        <v>25208275.290861882</v>
      </c>
      <c r="O52" s="298">
        <f>E52+H52+L52</f>
        <v>24270633.390861884</v>
      </c>
      <c r="P52" s="298"/>
      <c r="Q52" s="534"/>
    </row>
    <row r="53" spans="2:19" hidden="1" outlineLevel="1">
      <c r="B53" s="537">
        <v>41029</v>
      </c>
      <c r="C53" s="295"/>
      <c r="D53" s="300"/>
      <c r="E53" s="300">
        <f t="shared" si="2"/>
        <v>43104804.375022314</v>
      </c>
      <c r="F53" s="298">
        <f t="shared" si="6"/>
        <v>43104804.375022307</v>
      </c>
      <c r="G53" s="300">
        <v>240421</v>
      </c>
      <c r="H53" s="300">
        <f t="shared" si="8"/>
        <v>-6005789</v>
      </c>
      <c r="I53" s="298">
        <f t="shared" si="9"/>
        <v>-4563263</v>
      </c>
      <c r="J53" s="298">
        <f t="shared" si="3"/>
        <v>38541541.375022307</v>
      </c>
      <c r="K53" s="300">
        <f t="shared" si="1"/>
        <v>84147.349999999991</v>
      </c>
      <c r="L53" s="300">
        <f t="shared" si="0"/>
        <v>-12984655.634160431</v>
      </c>
      <c r="M53" s="298">
        <f t="shared" si="4"/>
        <v>-13489539.734160425</v>
      </c>
      <c r="N53" s="298">
        <f t="shared" si="5"/>
        <v>25052001.640861884</v>
      </c>
      <c r="O53" s="298">
        <f t="shared" si="12"/>
        <v>24114359.740861885</v>
      </c>
      <c r="P53" s="298"/>
      <c r="Q53" s="534"/>
    </row>
    <row r="54" spans="2:19" hidden="1" outlineLevel="1">
      <c r="B54" s="537">
        <v>41060</v>
      </c>
      <c r="C54" s="295"/>
      <c r="D54" s="300"/>
      <c r="E54" s="300">
        <f t="shared" si="2"/>
        <v>43104804.375022314</v>
      </c>
      <c r="F54" s="298">
        <f t="shared" si="6"/>
        <v>43104804.375022307</v>
      </c>
      <c r="G54" s="300">
        <v>240421</v>
      </c>
      <c r="H54" s="298">
        <f t="shared" si="8"/>
        <v>-6246210</v>
      </c>
      <c r="I54" s="298">
        <f>(H42+H54+SUM(H43:H53)*2)/24</f>
        <v>-4803684</v>
      </c>
      <c r="J54" s="298">
        <f t="shared" si="3"/>
        <v>38301120.375022307</v>
      </c>
      <c r="K54" s="298">
        <f t="shared" si="1"/>
        <v>84147.349999999991</v>
      </c>
      <c r="L54" s="298">
        <f>L53+K54</f>
        <v>-12900508.284160431</v>
      </c>
      <c r="M54" s="298">
        <f t="shared" si="4"/>
        <v>-13405392.384160429</v>
      </c>
      <c r="N54" s="298">
        <f t="shared" si="5"/>
        <v>24895727.990861878</v>
      </c>
      <c r="O54" s="298">
        <f t="shared" si="12"/>
        <v>23958086.090861883</v>
      </c>
      <c r="P54" s="298"/>
      <c r="Q54" s="534"/>
    </row>
    <row r="55" spans="2:19" hidden="1" outlineLevel="1">
      <c r="B55" s="537">
        <v>41090</v>
      </c>
      <c r="C55" s="295"/>
      <c r="D55" s="300"/>
      <c r="E55" s="300">
        <f t="shared" si="2"/>
        <v>43104804.375022314</v>
      </c>
      <c r="F55" s="298">
        <f t="shared" si="6"/>
        <v>43104804.375022307</v>
      </c>
      <c r="G55" s="300">
        <f>G54</f>
        <v>240421</v>
      </c>
      <c r="H55" s="300">
        <f>H54-G55</f>
        <v>-6486631</v>
      </c>
      <c r="I55" s="298">
        <f t="shared" si="9"/>
        <v>-5044105</v>
      </c>
      <c r="J55" s="298">
        <f t="shared" si="3"/>
        <v>38060699.375022307</v>
      </c>
      <c r="K55" s="300">
        <v>84141</v>
      </c>
      <c r="L55" s="300">
        <f t="shared" si="0"/>
        <v>-12816367.284160431</v>
      </c>
      <c r="M55" s="298">
        <f t="shared" si="4"/>
        <v>-13321245.298743762</v>
      </c>
      <c r="N55" s="298">
        <f t="shared" si="5"/>
        <v>24739454.076278545</v>
      </c>
      <c r="O55" s="298">
        <f t="shared" si="12"/>
        <v>23801806.090861883</v>
      </c>
      <c r="P55" s="298"/>
      <c r="Q55" s="534"/>
    </row>
    <row r="56" spans="2:19" ht="12.75" hidden="1" customHeight="1" outlineLevel="1">
      <c r="B56" s="537">
        <v>41121</v>
      </c>
      <c r="C56" s="295"/>
      <c r="D56" s="300"/>
      <c r="E56" s="300">
        <f t="shared" si="2"/>
        <v>43104804.375022314</v>
      </c>
      <c r="F56" s="298">
        <f t="shared" si="6"/>
        <v>43104804.375022307</v>
      </c>
      <c r="G56" s="300">
        <f t="shared" ref="G56:G119" si="13">G55</f>
        <v>240421</v>
      </c>
      <c r="H56" s="300">
        <f t="shared" si="8"/>
        <v>-6727052</v>
      </c>
      <c r="I56" s="298">
        <f t="shared" si="9"/>
        <v>-5284526</v>
      </c>
      <c r="J56" s="298">
        <f t="shared" si="3"/>
        <v>37820278.375022307</v>
      </c>
      <c r="K56" s="300">
        <f t="shared" si="1"/>
        <v>84147.349999999991</v>
      </c>
      <c r="L56" s="300">
        <f t="shared" si="0"/>
        <v>-12732219.934160432</v>
      </c>
      <c r="M56" s="298">
        <f t="shared" si="4"/>
        <v>-13237098.477910429</v>
      </c>
      <c r="N56" s="298">
        <f t="shared" si="5"/>
        <v>24583179.897111878</v>
      </c>
      <c r="O56" s="298">
        <f t="shared" si="12"/>
        <v>23645532.440861881</v>
      </c>
      <c r="P56" s="298"/>
      <c r="Q56" s="534"/>
    </row>
    <row r="57" spans="2:19" ht="12.75" hidden="1" customHeight="1" outlineLevel="1">
      <c r="B57" s="537">
        <v>41152</v>
      </c>
      <c r="C57" s="295"/>
      <c r="D57" s="300"/>
      <c r="E57" s="300">
        <f t="shared" si="2"/>
        <v>43104804.375022314</v>
      </c>
      <c r="F57" s="298">
        <f t="shared" si="6"/>
        <v>43104804.375022307</v>
      </c>
      <c r="G57" s="300">
        <f t="shared" si="13"/>
        <v>240421</v>
      </c>
      <c r="H57" s="300">
        <f t="shared" si="8"/>
        <v>-6967473</v>
      </c>
      <c r="I57" s="298">
        <f t="shared" si="9"/>
        <v>-5524947</v>
      </c>
      <c r="J57" s="298">
        <f t="shared" si="3"/>
        <v>37579857.375022307</v>
      </c>
      <c r="K57" s="300">
        <f t="shared" si="1"/>
        <v>84147.349999999991</v>
      </c>
      <c r="L57" s="300">
        <f t="shared" si="0"/>
        <v>-12648072.584160432</v>
      </c>
      <c r="M57" s="298">
        <f t="shared" si="4"/>
        <v>-13152951.657077098</v>
      </c>
      <c r="N57" s="298">
        <f t="shared" si="5"/>
        <v>24426905.717945211</v>
      </c>
      <c r="O57" s="298">
        <f t="shared" si="12"/>
        <v>23489258.790861882</v>
      </c>
      <c r="P57" s="298"/>
      <c r="Q57" s="534"/>
    </row>
    <row r="58" spans="2:19" hidden="1" outlineLevel="1">
      <c r="B58" s="537">
        <v>41182</v>
      </c>
      <c r="C58" s="295"/>
      <c r="D58" s="300"/>
      <c r="E58" s="300">
        <f t="shared" si="2"/>
        <v>43104804.375022314</v>
      </c>
      <c r="F58" s="298">
        <f>(E46+E58+SUM(E47:E57)*2)/24</f>
        <v>43104804.375022307</v>
      </c>
      <c r="G58" s="300">
        <f t="shared" si="13"/>
        <v>240421</v>
      </c>
      <c r="H58" s="300">
        <f t="shared" si="8"/>
        <v>-7207894</v>
      </c>
      <c r="I58" s="298">
        <f t="shared" si="9"/>
        <v>-5765368</v>
      </c>
      <c r="J58" s="298">
        <f>F58+I58</f>
        <v>37339436.375022307</v>
      </c>
      <c r="K58" s="300">
        <f t="shared" si="1"/>
        <v>84147.349999999991</v>
      </c>
      <c r="L58" s="300">
        <f t="shared" si="0"/>
        <v>-12563925.234160433</v>
      </c>
      <c r="M58" s="298">
        <f>(L46+L58+SUM(L47:L57)*2)/24</f>
        <v>-13068804.836243764</v>
      </c>
      <c r="N58" s="298">
        <f t="shared" si="5"/>
        <v>24270631.538778543</v>
      </c>
      <c r="O58" s="298">
        <f t="shared" si="12"/>
        <v>23332985.140861884</v>
      </c>
      <c r="P58" s="298"/>
      <c r="Q58" s="534"/>
    </row>
    <row r="59" spans="2:19" hidden="1" outlineLevel="1">
      <c r="B59" s="537">
        <v>41213</v>
      </c>
      <c r="C59" s="295"/>
      <c r="D59" s="300"/>
      <c r="E59" s="300">
        <f t="shared" si="2"/>
        <v>43104804.375022314</v>
      </c>
      <c r="F59" s="298">
        <f t="shared" si="6"/>
        <v>43104804.375022307</v>
      </c>
      <c r="G59" s="300">
        <f t="shared" si="13"/>
        <v>240421</v>
      </c>
      <c r="H59" s="300">
        <f t="shared" si="8"/>
        <v>-7448315</v>
      </c>
      <c r="I59" s="298">
        <f t="shared" si="9"/>
        <v>-6005789</v>
      </c>
      <c r="J59" s="298">
        <f>F59+I59</f>
        <v>37099015.375022307</v>
      </c>
      <c r="K59" s="300">
        <f t="shared" si="1"/>
        <v>84147.349999999991</v>
      </c>
      <c r="L59" s="300">
        <f t="shared" si="0"/>
        <v>-12479777.884160433</v>
      </c>
      <c r="M59" s="298">
        <f>(L47+L59+SUM(L48:L58)*2)/24</f>
        <v>-12984658.015410433</v>
      </c>
      <c r="N59" s="298">
        <f t="shared" si="5"/>
        <v>24114357.359611876</v>
      </c>
      <c r="O59" s="298">
        <f t="shared" si="12"/>
        <v>23176711.490861882</v>
      </c>
      <c r="P59" s="298"/>
      <c r="Q59" s="534"/>
    </row>
    <row r="60" spans="2:19" ht="12.75" hidden="1" customHeight="1" outlineLevel="1">
      <c r="B60" s="537">
        <v>41243</v>
      </c>
      <c r="C60" s="295"/>
      <c r="D60" s="300"/>
      <c r="E60" s="300">
        <f t="shared" si="2"/>
        <v>43104804.375022314</v>
      </c>
      <c r="F60" s="298">
        <f t="shared" si="6"/>
        <v>43104804.375022307</v>
      </c>
      <c r="G60" s="300">
        <f t="shared" si="13"/>
        <v>240421</v>
      </c>
      <c r="H60" s="300">
        <f t="shared" si="8"/>
        <v>-7688736</v>
      </c>
      <c r="I60" s="298">
        <f t="shared" si="9"/>
        <v>-6246210</v>
      </c>
      <c r="J60" s="298">
        <f t="shared" si="3"/>
        <v>36858594.375022307</v>
      </c>
      <c r="K60" s="300">
        <f t="shared" si="1"/>
        <v>84147.349999999991</v>
      </c>
      <c r="L60" s="300">
        <f t="shared" si="0"/>
        <v>-12395630.534160433</v>
      </c>
      <c r="M60" s="298">
        <f>(L48+L60+SUM(L49:L59)*2)/24</f>
        <v>-12900511.194577098</v>
      </c>
      <c r="N60" s="298">
        <f t="shared" si="5"/>
        <v>23958083.180445209</v>
      </c>
      <c r="O60" s="298">
        <f t="shared" si="12"/>
        <v>23020437.840861879</v>
      </c>
      <c r="P60" s="298"/>
      <c r="Q60" s="534"/>
    </row>
    <row r="61" spans="2:19" hidden="1" outlineLevel="1">
      <c r="B61" s="537">
        <v>41274</v>
      </c>
      <c r="C61" s="295"/>
      <c r="D61" s="300"/>
      <c r="E61" s="300">
        <f t="shared" si="2"/>
        <v>43104804.375022314</v>
      </c>
      <c r="F61" s="298">
        <f t="shared" si="6"/>
        <v>43104804.375022307</v>
      </c>
      <c r="G61" s="300">
        <f t="shared" si="13"/>
        <v>240421</v>
      </c>
      <c r="H61" s="300">
        <f t="shared" si="8"/>
        <v>-7929157</v>
      </c>
      <c r="I61" s="298">
        <f t="shared" si="9"/>
        <v>-6486631</v>
      </c>
      <c r="J61" s="298">
        <f t="shared" si="3"/>
        <v>36618173.375022307</v>
      </c>
      <c r="K61" s="300">
        <f t="shared" si="1"/>
        <v>84147.349999999991</v>
      </c>
      <c r="L61" s="300">
        <f t="shared" si="0"/>
        <v>-12311483.184160434</v>
      </c>
      <c r="M61" s="298">
        <f t="shared" si="4"/>
        <v>-12816364.373743763</v>
      </c>
      <c r="N61" s="298">
        <f t="shared" si="5"/>
        <v>23801809.001278542</v>
      </c>
      <c r="O61" s="298">
        <f t="shared" si="12"/>
        <v>22864164.190861881</v>
      </c>
      <c r="P61" s="298"/>
      <c r="Q61" s="534"/>
    </row>
    <row r="62" spans="2:19" hidden="1" outlineLevel="1">
      <c r="B62" s="537">
        <v>41305</v>
      </c>
      <c r="C62" s="295"/>
      <c r="D62" s="300"/>
      <c r="E62" s="300">
        <f t="shared" si="2"/>
        <v>43104804.375022314</v>
      </c>
      <c r="F62" s="298">
        <f t="shared" si="6"/>
        <v>43104804.375022307</v>
      </c>
      <c r="G62" s="300">
        <f t="shared" si="13"/>
        <v>240421</v>
      </c>
      <c r="H62" s="300">
        <f t="shared" si="8"/>
        <v>-8169578</v>
      </c>
      <c r="I62" s="298">
        <f t="shared" si="9"/>
        <v>-6727052</v>
      </c>
      <c r="J62" s="298">
        <f t="shared" si="3"/>
        <v>36377752.375022307</v>
      </c>
      <c r="K62" s="300">
        <f t="shared" si="1"/>
        <v>84147.349999999991</v>
      </c>
      <c r="L62" s="300">
        <f t="shared" si="0"/>
        <v>-12227335.834160434</v>
      </c>
      <c r="M62" s="298">
        <f>(L50+L62+SUM(L51:L61)*2)/24</f>
        <v>-12732217.552910432</v>
      </c>
      <c r="N62" s="298">
        <f t="shared" si="5"/>
        <v>23645534.822111875</v>
      </c>
      <c r="O62" s="298">
        <f t="shared" si="12"/>
        <v>22707890.540861882</v>
      </c>
      <c r="P62" s="298"/>
      <c r="Q62" s="534"/>
      <c r="S62" s="534"/>
    </row>
    <row r="63" spans="2:19" hidden="1" outlineLevel="1">
      <c r="B63" s="537">
        <v>41333</v>
      </c>
      <c r="C63" s="295"/>
      <c r="D63" s="300"/>
      <c r="E63" s="300">
        <f t="shared" si="2"/>
        <v>43104804.375022314</v>
      </c>
      <c r="F63" s="298">
        <f t="shared" si="6"/>
        <v>43104804.375022307</v>
      </c>
      <c r="G63" s="300">
        <f t="shared" si="13"/>
        <v>240421</v>
      </c>
      <c r="H63" s="300">
        <f t="shared" si="8"/>
        <v>-8409999</v>
      </c>
      <c r="I63" s="298">
        <f t="shared" si="9"/>
        <v>-6967473</v>
      </c>
      <c r="J63" s="298">
        <f t="shared" si="3"/>
        <v>36137331.375022307</v>
      </c>
      <c r="K63" s="300">
        <f t="shared" si="1"/>
        <v>84147.349999999991</v>
      </c>
      <c r="L63" s="300">
        <f t="shared" si="0"/>
        <v>-12143188.484160434</v>
      </c>
      <c r="M63" s="298">
        <f t="shared" si="4"/>
        <v>-12648070.732077099</v>
      </c>
      <c r="N63" s="298">
        <f t="shared" si="5"/>
        <v>23489260.642945208</v>
      </c>
      <c r="O63" s="298">
        <f t="shared" si="12"/>
        <v>22551616.89086188</v>
      </c>
      <c r="P63" s="298"/>
      <c r="Q63" s="534"/>
    </row>
    <row r="64" spans="2:19" hidden="1" outlineLevel="1">
      <c r="B64" s="537">
        <v>41364</v>
      </c>
      <c r="C64" s="295"/>
      <c r="D64" s="300"/>
      <c r="E64" s="300">
        <f t="shared" si="2"/>
        <v>43104804.375022314</v>
      </c>
      <c r="F64" s="298">
        <f t="shared" si="6"/>
        <v>43104804.375022307</v>
      </c>
      <c r="G64" s="300">
        <f t="shared" si="13"/>
        <v>240421</v>
      </c>
      <c r="H64" s="300">
        <f t="shared" si="8"/>
        <v>-8650420</v>
      </c>
      <c r="I64" s="298">
        <f t="shared" si="9"/>
        <v>-7207894</v>
      </c>
      <c r="J64" s="298">
        <f t="shared" si="3"/>
        <v>35896910.375022307</v>
      </c>
      <c r="K64" s="300">
        <f t="shared" si="1"/>
        <v>84147.349999999991</v>
      </c>
      <c r="L64" s="300">
        <f t="shared" si="0"/>
        <v>-12059041.134160435</v>
      </c>
      <c r="M64" s="298">
        <f t="shared" si="4"/>
        <v>-12563923.911243767</v>
      </c>
      <c r="N64" s="298">
        <f t="shared" si="5"/>
        <v>23332986.46377854</v>
      </c>
      <c r="O64" s="298">
        <f t="shared" si="12"/>
        <v>22395343.240861878</v>
      </c>
      <c r="P64" s="298"/>
      <c r="Q64" s="534"/>
    </row>
    <row r="65" spans="2:17" hidden="1" outlineLevel="1">
      <c r="B65" s="537">
        <v>41394</v>
      </c>
      <c r="C65" s="295"/>
      <c r="D65" s="300"/>
      <c r="E65" s="300">
        <f t="shared" si="2"/>
        <v>43104804.375022314</v>
      </c>
      <c r="F65" s="298">
        <f t="shared" si="6"/>
        <v>43104804.375022307</v>
      </c>
      <c r="G65" s="300">
        <f t="shared" si="13"/>
        <v>240421</v>
      </c>
      <c r="H65" s="300">
        <f t="shared" si="8"/>
        <v>-8890841</v>
      </c>
      <c r="I65" s="298">
        <f t="shared" si="9"/>
        <v>-7448315</v>
      </c>
      <c r="J65" s="298">
        <f t="shared" si="3"/>
        <v>35656489.375022307</v>
      </c>
      <c r="K65" s="300">
        <f t="shared" si="1"/>
        <v>84147.349999999991</v>
      </c>
      <c r="L65" s="300">
        <f t="shared" si="0"/>
        <v>-11974893.784160435</v>
      </c>
      <c r="M65" s="298">
        <f t="shared" si="4"/>
        <v>-12479777.090410432</v>
      </c>
      <c r="N65" s="298">
        <f t="shared" si="5"/>
        <v>23176712.284611873</v>
      </c>
      <c r="O65" s="298">
        <f t="shared" si="12"/>
        <v>22239069.590861879</v>
      </c>
      <c r="P65" s="298"/>
      <c r="Q65" s="534"/>
    </row>
    <row r="66" spans="2:17" hidden="1" outlineLevel="1">
      <c r="B66" s="537">
        <v>41425</v>
      </c>
      <c r="C66" s="295"/>
      <c r="D66" s="300"/>
      <c r="E66" s="300">
        <f t="shared" si="2"/>
        <v>43104804.375022314</v>
      </c>
      <c r="F66" s="298">
        <f t="shared" si="6"/>
        <v>43104804.375022307</v>
      </c>
      <c r="G66" s="300">
        <f t="shared" si="13"/>
        <v>240421</v>
      </c>
      <c r="H66" s="300">
        <f t="shared" si="8"/>
        <v>-9131262</v>
      </c>
      <c r="I66" s="298">
        <f t="shared" si="9"/>
        <v>-7688736</v>
      </c>
      <c r="J66" s="298">
        <f t="shared" si="3"/>
        <v>35416068.375022307</v>
      </c>
      <c r="K66" s="300">
        <f t="shared" si="1"/>
        <v>84147.349999999991</v>
      </c>
      <c r="L66" s="300">
        <f t="shared" si="0"/>
        <v>-11890746.434160436</v>
      </c>
      <c r="M66" s="298">
        <f t="shared" si="4"/>
        <v>-12395630.269577099</v>
      </c>
      <c r="N66" s="298">
        <f t="shared" si="5"/>
        <v>23020438.105445206</v>
      </c>
      <c r="O66" s="298">
        <f t="shared" si="12"/>
        <v>22082795.940861881</v>
      </c>
      <c r="P66" s="298"/>
      <c r="Q66" s="534"/>
    </row>
    <row r="67" spans="2:17" hidden="1" outlineLevel="1">
      <c r="B67" s="537">
        <v>41455</v>
      </c>
      <c r="C67" s="295"/>
      <c r="D67" s="300"/>
      <c r="E67" s="300">
        <f t="shared" si="2"/>
        <v>43104804.375022314</v>
      </c>
      <c r="F67" s="298">
        <f t="shared" si="6"/>
        <v>43104804.375022307</v>
      </c>
      <c r="G67" s="300">
        <f t="shared" si="13"/>
        <v>240421</v>
      </c>
      <c r="H67" s="300">
        <f t="shared" si="8"/>
        <v>-9371683</v>
      </c>
      <c r="I67" s="298">
        <f t="shared" si="9"/>
        <v>-7929157</v>
      </c>
      <c r="J67" s="298">
        <f t="shared" si="3"/>
        <v>35175647.375022307</v>
      </c>
      <c r="K67" s="300">
        <f t="shared" si="1"/>
        <v>84147.349999999991</v>
      </c>
      <c r="L67" s="300">
        <f t="shared" si="0"/>
        <v>-11806599.084160436</v>
      </c>
      <c r="M67" s="298">
        <f t="shared" si="4"/>
        <v>-12311483.184160434</v>
      </c>
      <c r="N67" s="298">
        <f t="shared" si="5"/>
        <v>22864164.190861873</v>
      </c>
      <c r="O67" s="298">
        <f t="shared" si="12"/>
        <v>21926522.290861879</v>
      </c>
      <c r="P67" s="298"/>
      <c r="Q67" s="534"/>
    </row>
    <row r="68" spans="2:17" hidden="1" outlineLevel="1">
      <c r="B68" s="537">
        <v>41486</v>
      </c>
      <c r="C68" s="295"/>
      <c r="D68" s="300"/>
      <c r="E68" s="300">
        <f t="shared" si="2"/>
        <v>43104804.375022314</v>
      </c>
      <c r="F68" s="298">
        <f t="shared" si="6"/>
        <v>43104804.375022307</v>
      </c>
      <c r="G68" s="300">
        <f t="shared" si="13"/>
        <v>240421</v>
      </c>
      <c r="H68" s="300">
        <f t="shared" si="8"/>
        <v>-9612104</v>
      </c>
      <c r="I68" s="298">
        <f t="shared" si="9"/>
        <v>-8169578</v>
      </c>
      <c r="J68" s="298">
        <f t="shared" si="3"/>
        <v>34935226.375022307</v>
      </c>
      <c r="K68" s="300">
        <f t="shared" si="1"/>
        <v>84147.349999999991</v>
      </c>
      <c r="L68" s="300">
        <f t="shared" si="0"/>
        <v>-11722451.734160436</v>
      </c>
      <c r="M68" s="298">
        <f t="shared" si="4"/>
        <v>-12227335.834160438</v>
      </c>
      <c r="N68" s="298">
        <f t="shared" si="5"/>
        <v>22707890.540861867</v>
      </c>
      <c r="O68" s="298">
        <f t="shared" si="12"/>
        <v>21770248.640861876</v>
      </c>
      <c r="P68" s="298"/>
      <c r="Q68" s="534"/>
    </row>
    <row r="69" spans="2:17" hidden="1" outlineLevel="1">
      <c r="B69" s="537">
        <v>41517</v>
      </c>
      <c r="C69" s="295"/>
      <c r="D69" s="300"/>
      <c r="E69" s="300">
        <f t="shared" si="2"/>
        <v>43104804.375022314</v>
      </c>
      <c r="F69" s="298">
        <f t="shared" si="6"/>
        <v>43104804.375022307</v>
      </c>
      <c r="G69" s="300">
        <f t="shared" si="13"/>
        <v>240421</v>
      </c>
      <c r="H69" s="300">
        <f t="shared" si="8"/>
        <v>-9852525</v>
      </c>
      <c r="I69" s="298">
        <f t="shared" si="9"/>
        <v>-8409999</v>
      </c>
      <c r="J69" s="298">
        <f t="shared" si="3"/>
        <v>34694805.375022307</v>
      </c>
      <c r="K69" s="300">
        <f t="shared" si="1"/>
        <v>84147.349999999991</v>
      </c>
      <c r="L69" s="300">
        <f t="shared" si="0"/>
        <v>-11638304.384160437</v>
      </c>
      <c r="M69" s="298">
        <f t="shared" si="4"/>
        <v>-12143188.484160433</v>
      </c>
      <c r="N69" s="298">
        <f t="shared" si="5"/>
        <v>22551616.890861876</v>
      </c>
      <c r="O69" s="298">
        <f t="shared" si="12"/>
        <v>21613974.990861878</v>
      </c>
      <c r="P69" s="298"/>
      <c r="Q69" s="534"/>
    </row>
    <row r="70" spans="2:17" hidden="1" outlineLevel="1">
      <c r="B70" s="537">
        <v>41547</v>
      </c>
      <c r="C70" s="295"/>
      <c r="D70" s="300"/>
      <c r="E70" s="300">
        <f t="shared" si="2"/>
        <v>43104804.375022314</v>
      </c>
      <c r="F70" s="298">
        <f t="shared" si="6"/>
        <v>43104804.375022307</v>
      </c>
      <c r="G70" s="300">
        <f t="shared" si="13"/>
        <v>240421</v>
      </c>
      <c r="H70" s="300">
        <f t="shared" si="8"/>
        <v>-10092946</v>
      </c>
      <c r="I70" s="298">
        <f t="shared" si="9"/>
        <v>-8650420</v>
      </c>
      <c r="J70" s="298">
        <f t="shared" si="3"/>
        <v>34454384.375022307</v>
      </c>
      <c r="K70" s="300">
        <f t="shared" si="1"/>
        <v>84147.349999999991</v>
      </c>
      <c r="L70" s="300">
        <f t="shared" si="0"/>
        <v>-11554157.034160437</v>
      </c>
      <c r="M70" s="298">
        <f t="shared" si="4"/>
        <v>-12059041.134160435</v>
      </c>
      <c r="N70" s="298">
        <f t="shared" si="5"/>
        <v>22395343.24086187</v>
      </c>
      <c r="O70" s="298">
        <f t="shared" si="12"/>
        <v>21457701.340861879</v>
      </c>
      <c r="P70" s="298"/>
      <c r="Q70" s="534"/>
    </row>
    <row r="71" spans="2:17" hidden="1" outlineLevel="1">
      <c r="B71" s="537">
        <v>41578</v>
      </c>
      <c r="C71" s="295"/>
      <c r="D71" s="300"/>
      <c r="E71" s="300">
        <f t="shared" si="2"/>
        <v>43104804.375022314</v>
      </c>
      <c r="F71" s="298">
        <f t="shared" si="6"/>
        <v>43104804.375022307</v>
      </c>
      <c r="G71" s="300">
        <f t="shared" si="13"/>
        <v>240421</v>
      </c>
      <c r="H71" s="300">
        <f t="shared" si="8"/>
        <v>-10333367</v>
      </c>
      <c r="I71" s="298">
        <f t="shared" si="9"/>
        <v>-8890841</v>
      </c>
      <c r="J71" s="298">
        <f t="shared" si="3"/>
        <v>34213963.375022307</v>
      </c>
      <c r="K71" s="300">
        <f t="shared" si="1"/>
        <v>84147.349999999991</v>
      </c>
      <c r="L71" s="300">
        <f t="shared" si="0"/>
        <v>-11470009.684160437</v>
      </c>
      <c r="M71" s="298">
        <f t="shared" si="4"/>
        <v>-11974893.784160435</v>
      </c>
      <c r="N71" s="298">
        <f t="shared" si="5"/>
        <v>22239069.590861872</v>
      </c>
      <c r="O71" s="298">
        <f t="shared" si="12"/>
        <v>21301427.690861877</v>
      </c>
      <c r="P71" s="298"/>
      <c r="Q71" s="534"/>
    </row>
    <row r="72" spans="2:17" hidden="1" outlineLevel="1">
      <c r="B72" s="537">
        <v>41608</v>
      </c>
      <c r="C72" s="295"/>
      <c r="D72" s="300"/>
      <c r="E72" s="300">
        <f t="shared" si="2"/>
        <v>43104804.375022314</v>
      </c>
      <c r="F72" s="298">
        <f t="shared" si="6"/>
        <v>43104804.375022307</v>
      </c>
      <c r="G72" s="300">
        <f t="shared" si="13"/>
        <v>240421</v>
      </c>
      <c r="H72" s="300">
        <f t="shared" si="8"/>
        <v>-10573788</v>
      </c>
      <c r="I72" s="298">
        <f t="shared" si="9"/>
        <v>-9131262</v>
      </c>
      <c r="J72" s="298">
        <f t="shared" si="3"/>
        <v>33973542.375022307</v>
      </c>
      <c r="K72" s="300">
        <f t="shared" si="1"/>
        <v>84147.349999999991</v>
      </c>
      <c r="L72" s="300">
        <f t="shared" si="0"/>
        <v>-11385862.334160438</v>
      </c>
      <c r="M72" s="298">
        <f t="shared" si="4"/>
        <v>-11890746.434160436</v>
      </c>
      <c r="N72" s="298">
        <f t="shared" si="5"/>
        <v>22082795.940861873</v>
      </c>
      <c r="O72" s="298">
        <f t="shared" si="12"/>
        <v>21145154.040861875</v>
      </c>
      <c r="P72" s="298"/>
      <c r="Q72" s="534"/>
    </row>
    <row r="73" spans="2:17" hidden="1" outlineLevel="1">
      <c r="B73" s="537">
        <v>41639</v>
      </c>
      <c r="C73" s="295"/>
      <c r="D73" s="300"/>
      <c r="E73" s="300">
        <f t="shared" si="2"/>
        <v>43104804.375022314</v>
      </c>
      <c r="F73" s="298">
        <f t="shared" si="6"/>
        <v>43104804.375022307</v>
      </c>
      <c r="G73" s="300">
        <f t="shared" si="13"/>
        <v>240421</v>
      </c>
      <c r="H73" s="300">
        <f t="shared" si="8"/>
        <v>-10814209</v>
      </c>
      <c r="I73" s="298">
        <f t="shared" si="9"/>
        <v>-9371683</v>
      </c>
      <c r="J73" s="298">
        <f t="shared" si="3"/>
        <v>33733121.375022307</v>
      </c>
      <c r="K73" s="300">
        <f>(-D73*0.35)+(G73*0.35)+7</f>
        <v>84154.349999999991</v>
      </c>
      <c r="L73" s="300">
        <f t="shared" si="0"/>
        <v>-11301707.984160438</v>
      </c>
      <c r="M73" s="298">
        <f t="shared" si="4"/>
        <v>-11806598.792493768</v>
      </c>
      <c r="N73" s="298">
        <f t="shared" si="5"/>
        <v>21926522.582528539</v>
      </c>
      <c r="O73" s="298">
        <f t="shared" si="12"/>
        <v>20988887.390861876</v>
      </c>
      <c r="P73" s="298"/>
      <c r="Q73" s="534"/>
    </row>
    <row r="74" spans="2:17" hidden="1" outlineLevel="1">
      <c r="B74" s="537">
        <v>41670</v>
      </c>
      <c r="C74" s="295"/>
      <c r="D74" s="300"/>
      <c r="E74" s="300">
        <f t="shared" si="2"/>
        <v>43104804.375022314</v>
      </c>
      <c r="F74" s="298">
        <f t="shared" si="6"/>
        <v>43104804.375022307</v>
      </c>
      <c r="G74" s="300">
        <f t="shared" si="13"/>
        <v>240421</v>
      </c>
      <c r="H74" s="300">
        <f t="shared" si="8"/>
        <v>-11054630</v>
      </c>
      <c r="I74" s="298">
        <f t="shared" si="9"/>
        <v>-9612104</v>
      </c>
      <c r="J74" s="298">
        <f t="shared" si="3"/>
        <v>33492700.375022307</v>
      </c>
      <c r="K74" s="300">
        <f t="shared" si="1"/>
        <v>84147.349999999991</v>
      </c>
      <c r="L74" s="300">
        <f t="shared" si="0"/>
        <v>-11217560.634160439</v>
      </c>
      <c r="M74" s="298">
        <f t="shared" si="4"/>
        <v>-11722450.859160436</v>
      </c>
      <c r="N74" s="298">
        <f t="shared" si="5"/>
        <v>21770249.515861869</v>
      </c>
      <c r="O74" s="298">
        <f t="shared" si="12"/>
        <v>20832613.740861878</v>
      </c>
      <c r="P74" s="298"/>
      <c r="Q74" s="534"/>
    </row>
    <row r="75" spans="2:17" hidden="1" outlineLevel="1">
      <c r="B75" s="537">
        <v>41698</v>
      </c>
      <c r="C75" s="295"/>
      <c r="D75" s="300"/>
      <c r="E75" s="300">
        <f t="shared" si="2"/>
        <v>43104804.375022314</v>
      </c>
      <c r="F75" s="298">
        <f t="shared" si="6"/>
        <v>43104804.375022307</v>
      </c>
      <c r="G75" s="300">
        <f t="shared" si="13"/>
        <v>240421</v>
      </c>
      <c r="H75" s="300">
        <f t="shared" si="8"/>
        <v>-11295051</v>
      </c>
      <c r="I75" s="298">
        <f t="shared" si="9"/>
        <v>-9852525</v>
      </c>
      <c r="J75" s="298">
        <f t="shared" si="3"/>
        <v>33252279.375022307</v>
      </c>
      <c r="K75" s="300">
        <f t="shared" si="1"/>
        <v>84147.349999999991</v>
      </c>
      <c r="L75" s="300">
        <f t="shared" si="0"/>
        <v>-11133413.284160439</v>
      </c>
      <c r="M75" s="298">
        <f t="shared" si="4"/>
        <v>-11638302.925827103</v>
      </c>
      <c r="N75" s="298">
        <f t="shared" si="5"/>
        <v>21613976.449195206</v>
      </c>
      <c r="O75" s="298">
        <f t="shared" si="12"/>
        <v>20676340.090861876</v>
      </c>
      <c r="P75" s="298"/>
      <c r="Q75" s="534"/>
    </row>
    <row r="76" spans="2:17" hidden="1" outlineLevel="1">
      <c r="B76" s="537">
        <v>41729</v>
      </c>
      <c r="C76" s="295"/>
      <c r="D76" s="534"/>
      <c r="E76" s="300">
        <f t="shared" si="2"/>
        <v>43104804.375022314</v>
      </c>
      <c r="F76" s="298">
        <f t="shared" si="6"/>
        <v>43104804.375022307</v>
      </c>
      <c r="G76" s="300">
        <f t="shared" si="13"/>
        <v>240421</v>
      </c>
      <c r="H76" s="300">
        <f t="shared" si="8"/>
        <v>-11535472</v>
      </c>
      <c r="I76" s="298">
        <f t="shared" si="9"/>
        <v>-10092946</v>
      </c>
      <c r="J76" s="298">
        <f t="shared" si="3"/>
        <v>33011858.375022307</v>
      </c>
      <c r="K76" s="300">
        <f t="shared" si="1"/>
        <v>84147.349999999991</v>
      </c>
      <c r="L76" s="300">
        <f t="shared" si="0"/>
        <v>-11049265.934160439</v>
      </c>
      <c r="M76" s="298">
        <f t="shared" si="4"/>
        <v>-11554154.992493771</v>
      </c>
      <c r="N76" s="298">
        <f t="shared" si="5"/>
        <v>21457703.382528536</v>
      </c>
      <c r="O76" s="298">
        <f t="shared" si="12"/>
        <v>20520066.440861873</v>
      </c>
      <c r="P76" s="534"/>
      <c r="Q76" s="534"/>
    </row>
    <row r="77" spans="2:17" hidden="1" outlineLevel="1">
      <c r="B77" s="537">
        <v>41759</v>
      </c>
      <c r="C77" s="295"/>
      <c r="D77" s="534"/>
      <c r="E77" s="300">
        <f t="shared" si="2"/>
        <v>43104804.375022314</v>
      </c>
      <c r="F77" s="298">
        <f t="shared" si="6"/>
        <v>43104804.375022307</v>
      </c>
      <c r="G77" s="300">
        <f t="shared" si="13"/>
        <v>240421</v>
      </c>
      <c r="H77" s="300">
        <f t="shared" si="8"/>
        <v>-11775893</v>
      </c>
      <c r="I77" s="298">
        <f t="shared" si="9"/>
        <v>-10333367</v>
      </c>
      <c r="J77" s="298">
        <f t="shared" si="3"/>
        <v>32771437.375022307</v>
      </c>
      <c r="K77" s="300">
        <f t="shared" si="1"/>
        <v>84147.349999999991</v>
      </c>
      <c r="L77" s="300">
        <f t="shared" ref="L77:L140" si="14">L76+K77</f>
        <v>-10965118.58416044</v>
      </c>
      <c r="M77" s="298">
        <f t="shared" si="4"/>
        <v>-11470007.059160436</v>
      </c>
      <c r="N77" s="298">
        <f t="shared" si="5"/>
        <v>21301430.315861873</v>
      </c>
      <c r="O77" s="298">
        <f t="shared" si="12"/>
        <v>20363792.790861875</v>
      </c>
      <c r="P77" s="534"/>
      <c r="Q77" s="534"/>
    </row>
    <row r="78" spans="2:17" hidden="1" outlineLevel="1">
      <c r="B78" s="537">
        <v>41790</v>
      </c>
      <c r="C78" s="295"/>
      <c r="D78" s="534"/>
      <c r="E78" s="300">
        <f t="shared" si="2"/>
        <v>43104804.375022314</v>
      </c>
      <c r="F78" s="298">
        <f t="shared" si="6"/>
        <v>43104804.375022307</v>
      </c>
      <c r="G78" s="300">
        <f t="shared" si="13"/>
        <v>240421</v>
      </c>
      <c r="H78" s="300">
        <f t="shared" si="8"/>
        <v>-12016314</v>
      </c>
      <c r="I78" s="298">
        <f t="shared" si="9"/>
        <v>-10573788</v>
      </c>
      <c r="J78" s="298">
        <f t="shared" si="3"/>
        <v>32531016.375022307</v>
      </c>
      <c r="K78" s="300">
        <f t="shared" ref="K78:K121" si="15">(-D78*0.35)+(G78*0.35)</f>
        <v>84147.349999999991</v>
      </c>
      <c r="L78" s="300">
        <f t="shared" si="14"/>
        <v>-10880971.23416044</v>
      </c>
      <c r="M78" s="298">
        <f t="shared" si="4"/>
        <v>-11385859.125827104</v>
      </c>
      <c r="N78" s="298">
        <f t="shared" si="5"/>
        <v>21145157.249195203</v>
      </c>
      <c r="O78" s="298">
        <f t="shared" si="12"/>
        <v>20207519.140861876</v>
      </c>
      <c r="P78" s="534"/>
      <c r="Q78" s="534"/>
    </row>
    <row r="79" spans="2:17" hidden="1" outlineLevel="1">
      <c r="B79" s="537">
        <v>41820</v>
      </c>
      <c r="C79" s="295"/>
      <c r="D79" s="534"/>
      <c r="E79" s="300">
        <f t="shared" si="2"/>
        <v>43104804.375022314</v>
      </c>
      <c r="F79" s="298">
        <f t="shared" si="6"/>
        <v>43104804.375022307</v>
      </c>
      <c r="G79" s="300">
        <f t="shared" si="13"/>
        <v>240421</v>
      </c>
      <c r="H79" s="300">
        <f t="shared" si="8"/>
        <v>-12256735</v>
      </c>
      <c r="I79" s="298">
        <f t="shared" si="9"/>
        <v>-10814209</v>
      </c>
      <c r="J79" s="298">
        <f t="shared" si="3"/>
        <v>32290595.375022307</v>
      </c>
      <c r="K79" s="300">
        <f t="shared" si="15"/>
        <v>84147.349999999991</v>
      </c>
      <c r="L79" s="300">
        <f t="shared" si="14"/>
        <v>-10796823.88416044</v>
      </c>
      <c r="M79" s="298">
        <f t="shared" si="4"/>
        <v>-11301711.192493772</v>
      </c>
      <c r="N79" s="298">
        <f t="shared" si="5"/>
        <v>20988884.182528533</v>
      </c>
      <c r="O79" s="298">
        <f t="shared" si="12"/>
        <v>20051245.490861874</v>
      </c>
      <c r="P79" s="534"/>
      <c r="Q79" s="534"/>
    </row>
    <row r="80" spans="2:17" hidden="1" outlineLevel="1">
      <c r="B80" s="537">
        <v>41851</v>
      </c>
      <c r="C80" s="295"/>
      <c r="D80" s="534"/>
      <c r="E80" s="300">
        <f t="shared" ref="E80:E143" si="16">E79+D80</f>
        <v>43104804.375022314</v>
      </c>
      <c r="F80" s="298">
        <f t="shared" si="6"/>
        <v>43104804.375022307</v>
      </c>
      <c r="G80" s="300">
        <f t="shared" si="13"/>
        <v>240421</v>
      </c>
      <c r="H80" s="300">
        <f t="shared" si="8"/>
        <v>-12497156</v>
      </c>
      <c r="I80" s="298">
        <f t="shared" si="9"/>
        <v>-11054630</v>
      </c>
      <c r="J80" s="298">
        <f t="shared" si="3"/>
        <v>32050174.375022307</v>
      </c>
      <c r="K80" s="300">
        <f t="shared" si="15"/>
        <v>84147.349999999991</v>
      </c>
      <c r="L80" s="300">
        <f t="shared" si="14"/>
        <v>-10712676.534160441</v>
      </c>
      <c r="M80" s="298">
        <f t="shared" si="4"/>
        <v>-11217563.259160437</v>
      </c>
      <c r="N80" s="298">
        <f t="shared" si="5"/>
        <v>20832611.11586187</v>
      </c>
      <c r="O80" s="298">
        <f t="shared" si="12"/>
        <v>19894971.840861872</v>
      </c>
      <c r="P80" s="534"/>
      <c r="Q80" s="534"/>
    </row>
    <row r="81" spans="2:17" hidden="1" outlineLevel="1">
      <c r="B81" s="537">
        <v>41882</v>
      </c>
      <c r="C81" s="295"/>
      <c r="D81" s="534"/>
      <c r="E81" s="300">
        <f t="shared" si="16"/>
        <v>43104804.375022314</v>
      </c>
      <c r="F81" s="298">
        <f t="shared" si="6"/>
        <v>43104804.375022307</v>
      </c>
      <c r="G81" s="300">
        <f t="shared" si="13"/>
        <v>240421</v>
      </c>
      <c r="H81" s="300">
        <f t="shared" si="8"/>
        <v>-12737577</v>
      </c>
      <c r="I81" s="298">
        <f t="shared" si="9"/>
        <v>-11295051</v>
      </c>
      <c r="J81" s="298">
        <f t="shared" si="3"/>
        <v>31809753.375022307</v>
      </c>
      <c r="K81" s="300">
        <f t="shared" si="15"/>
        <v>84147.349999999991</v>
      </c>
      <c r="L81" s="300">
        <f t="shared" si="14"/>
        <v>-10628529.184160441</v>
      </c>
      <c r="M81" s="298">
        <f t="shared" si="4"/>
        <v>-11133415.325827105</v>
      </c>
      <c r="N81" s="298">
        <f t="shared" si="5"/>
        <v>20676338.0491952</v>
      </c>
      <c r="O81" s="298">
        <f t="shared" si="12"/>
        <v>19738698.190861873</v>
      </c>
      <c r="P81" s="534"/>
      <c r="Q81" s="534"/>
    </row>
    <row r="82" spans="2:17" ht="12.75" hidden="1" customHeight="1" outlineLevel="1">
      <c r="B82" s="537">
        <v>41912</v>
      </c>
      <c r="C82" s="295"/>
      <c r="D82" s="534"/>
      <c r="E82" s="300">
        <f t="shared" si="16"/>
        <v>43104804.375022314</v>
      </c>
      <c r="F82" s="298">
        <f t="shared" si="6"/>
        <v>43104804.375022307</v>
      </c>
      <c r="G82" s="300">
        <f t="shared" si="13"/>
        <v>240421</v>
      </c>
      <c r="H82" s="300">
        <f t="shared" si="8"/>
        <v>-12977998</v>
      </c>
      <c r="I82" s="298">
        <f t="shared" si="9"/>
        <v>-11535472</v>
      </c>
      <c r="J82" s="298">
        <f t="shared" si="3"/>
        <v>31569332.375022307</v>
      </c>
      <c r="K82" s="300">
        <f t="shared" si="15"/>
        <v>84147.349999999991</v>
      </c>
      <c r="L82" s="300">
        <f t="shared" si="14"/>
        <v>-10544381.834160442</v>
      </c>
      <c r="M82" s="298">
        <f t="shared" si="4"/>
        <v>-11049267.392493771</v>
      </c>
      <c r="N82" s="298">
        <f t="shared" si="5"/>
        <v>20520064.982528538</v>
      </c>
      <c r="O82" s="298">
        <f t="shared" si="12"/>
        <v>19582424.540861875</v>
      </c>
      <c r="P82" s="534"/>
      <c r="Q82" s="534"/>
    </row>
    <row r="83" spans="2:17" ht="12.75" hidden="1" customHeight="1" outlineLevel="1">
      <c r="B83" s="537">
        <v>41943</v>
      </c>
      <c r="C83" s="295"/>
      <c r="D83" s="534"/>
      <c r="E83" s="300">
        <f t="shared" si="16"/>
        <v>43104804.375022314</v>
      </c>
      <c r="F83" s="298">
        <f t="shared" si="6"/>
        <v>43104804.375022307</v>
      </c>
      <c r="G83" s="300">
        <f t="shared" si="13"/>
        <v>240421</v>
      </c>
      <c r="H83" s="300">
        <f t="shared" si="8"/>
        <v>-13218419</v>
      </c>
      <c r="I83" s="298">
        <f t="shared" si="9"/>
        <v>-11775893</v>
      </c>
      <c r="J83" s="298">
        <f t="shared" si="3"/>
        <v>31328911.375022307</v>
      </c>
      <c r="K83" s="300">
        <f t="shared" si="15"/>
        <v>84147.349999999991</v>
      </c>
      <c r="L83" s="300">
        <f t="shared" si="14"/>
        <v>-10460234.484160442</v>
      </c>
      <c r="M83" s="298">
        <f t="shared" si="4"/>
        <v>-10965119.45916044</v>
      </c>
      <c r="N83" s="298">
        <f t="shared" si="5"/>
        <v>20363791.915861867</v>
      </c>
      <c r="O83" s="298">
        <f t="shared" si="12"/>
        <v>19426150.890861873</v>
      </c>
      <c r="P83" s="534"/>
      <c r="Q83" s="534"/>
    </row>
    <row r="84" spans="2:17" hidden="1" outlineLevel="1">
      <c r="B84" s="537">
        <v>41973</v>
      </c>
      <c r="C84" s="295"/>
      <c r="D84" s="534"/>
      <c r="E84" s="300">
        <f t="shared" si="16"/>
        <v>43104804.375022314</v>
      </c>
      <c r="F84" s="298">
        <f t="shared" si="6"/>
        <v>43104804.375022307</v>
      </c>
      <c r="G84" s="300">
        <f t="shared" si="13"/>
        <v>240421</v>
      </c>
      <c r="H84" s="300">
        <f t="shared" si="8"/>
        <v>-13458840</v>
      </c>
      <c r="I84" s="298">
        <f t="shared" si="9"/>
        <v>-12016314</v>
      </c>
      <c r="J84" s="298">
        <f t="shared" si="3"/>
        <v>31088490.375022307</v>
      </c>
      <c r="K84" s="300">
        <f t="shared" si="15"/>
        <v>84147.349999999991</v>
      </c>
      <c r="L84" s="300">
        <f t="shared" si="14"/>
        <v>-10376087.134160442</v>
      </c>
      <c r="M84" s="298">
        <f t="shared" si="4"/>
        <v>-10880971.525827106</v>
      </c>
      <c r="N84" s="298">
        <f t="shared" si="5"/>
        <v>20207518.849195201</v>
      </c>
      <c r="O84" s="298">
        <f t="shared" si="12"/>
        <v>19269877.24086187</v>
      </c>
      <c r="P84" s="534"/>
      <c r="Q84" s="534"/>
    </row>
    <row r="85" spans="2:17" hidden="1" outlineLevel="1">
      <c r="B85" s="537">
        <v>42004</v>
      </c>
      <c r="C85" s="295"/>
      <c r="D85" s="534"/>
      <c r="E85" s="300">
        <f t="shared" si="16"/>
        <v>43104804.375022314</v>
      </c>
      <c r="F85" s="298">
        <f t="shared" si="6"/>
        <v>43104804.375022307</v>
      </c>
      <c r="G85" s="300">
        <f t="shared" si="13"/>
        <v>240421</v>
      </c>
      <c r="H85" s="300">
        <f t="shared" si="8"/>
        <v>-13699261</v>
      </c>
      <c r="I85" s="298">
        <f t="shared" si="9"/>
        <v>-12256735</v>
      </c>
      <c r="J85" s="298">
        <f t="shared" si="3"/>
        <v>30848069.375022307</v>
      </c>
      <c r="K85" s="300">
        <f t="shared" si="15"/>
        <v>84147.349999999991</v>
      </c>
      <c r="L85" s="300">
        <f t="shared" si="14"/>
        <v>-10291939.784160443</v>
      </c>
      <c r="M85" s="298">
        <f t="shared" si="4"/>
        <v>-10796823.88416044</v>
      </c>
      <c r="N85" s="298">
        <f t="shared" si="5"/>
        <v>20051245.490861867</v>
      </c>
      <c r="O85" s="298">
        <f t="shared" si="12"/>
        <v>19113603.590861872</v>
      </c>
      <c r="P85" s="534"/>
      <c r="Q85" s="534"/>
    </row>
    <row r="86" spans="2:17" ht="12.75" hidden="1" customHeight="1" outlineLevel="1">
      <c r="B86" s="537">
        <v>42035</v>
      </c>
      <c r="C86" s="295"/>
      <c r="D86" s="534"/>
      <c r="E86" s="300">
        <f t="shared" si="16"/>
        <v>43104804.375022314</v>
      </c>
      <c r="F86" s="298">
        <f t="shared" si="6"/>
        <v>43104804.375022307</v>
      </c>
      <c r="G86" s="300">
        <f t="shared" si="13"/>
        <v>240421</v>
      </c>
      <c r="H86" s="300">
        <f t="shared" si="8"/>
        <v>-13939682</v>
      </c>
      <c r="I86" s="298">
        <f t="shared" si="9"/>
        <v>-12497156</v>
      </c>
      <c r="J86" s="298">
        <f t="shared" si="3"/>
        <v>30607648.375022307</v>
      </c>
      <c r="K86" s="300">
        <f t="shared" si="15"/>
        <v>84147.349999999991</v>
      </c>
      <c r="L86" s="300">
        <f t="shared" si="14"/>
        <v>-10207792.434160443</v>
      </c>
      <c r="M86" s="298">
        <f t="shared" si="4"/>
        <v>-10712676.534160441</v>
      </c>
      <c r="N86" s="298">
        <f t="shared" si="5"/>
        <v>19894971.840861864</v>
      </c>
      <c r="O86" s="298">
        <f t="shared" si="12"/>
        <v>18957329.940861873</v>
      </c>
      <c r="P86" s="534"/>
      <c r="Q86" s="534"/>
    </row>
    <row r="87" spans="2:17" hidden="1" outlineLevel="1">
      <c r="B87" s="537">
        <v>42063</v>
      </c>
      <c r="C87" s="295"/>
      <c r="D87" s="534"/>
      <c r="E87" s="300">
        <f t="shared" si="16"/>
        <v>43104804.375022314</v>
      </c>
      <c r="F87" s="298">
        <f t="shared" si="6"/>
        <v>43104804.375022307</v>
      </c>
      <c r="G87" s="300">
        <f t="shared" si="13"/>
        <v>240421</v>
      </c>
      <c r="H87" s="300">
        <f t="shared" si="8"/>
        <v>-14180103</v>
      </c>
      <c r="I87" s="298">
        <f t="shared" si="9"/>
        <v>-12737577</v>
      </c>
      <c r="J87" s="298">
        <f t="shared" si="3"/>
        <v>30367227.375022307</v>
      </c>
      <c r="K87" s="300">
        <f t="shared" si="15"/>
        <v>84147.349999999991</v>
      </c>
      <c r="L87" s="300">
        <f t="shared" si="14"/>
        <v>-10123645.084160443</v>
      </c>
      <c r="M87" s="298">
        <f t="shared" si="4"/>
        <v>-10628529.184160441</v>
      </c>
      <c r="N87" s="298">
        <f t="shared" si="5"/>
        <v>19738698.190861866</v>
      </c>
      <c r="O87" s="298">
        <f t="shared" si="12"/>
        <v>18801056.290861871</v>
      </c>
      <c r="P87" s="534"/>
      <c r="Q87" s="534"/>
    </row>
    <row r="88" spans="2:17" hidden="1" outlineLevel="1">
      <c r="B88" s="537">
        <v>42094</v>
      </c>
      <c r="C88" s="295"/>
      <c r="D88" s="534"/>
      <c r="E88" s="300">
        <f t="shared" si="16"/>
        <v>43104804.375022314</v>
      </c>
      <c r="F88" s="298">
        <f t="shared" si="6"/>
        <v>43104804.375022307</v>
      </c>
      <c r="G88" s="300">
        <f t="shared" si="13"/>
        <v>240421</v>
      </c>
      <c r="H88" s="300">
        <f t="shared" si="8"/>
        <v>-14420524</v>
      </c>
      <c r="I88" s="298">
        <f t="shared" si="9"/>
        <v>-12977998</v>
      </c>
      <c r="J88" s="298">
        <f t="shared" si="3"/>
        <v>30126806.375022307</v>
      </c>
      <c r="K88" s="300">
        <f t="shared" si="15"/>
        <v>84147.349999999991</v>
      </c>
      <c r="L88" s="300">
        <f t="shared" si="14"/>
        <v>-10039497.734160444</v>
      </c>
      <c r="M88" s="298">
        <f t="shared" si="4"/>
        <v>-10544381.834160442</v>
      </c>
      <c r="N88" s="298">
        <f t="shared" si="5"/>
        <v>19582424.540861867</v>
      </c>
      <c r="O88" s="298">
        <f t="shared" si="12"/>
        <v>18644782.640861869</v>
      </c>
      <c r="P88" s="534"/>
      <c r="Q88" s="534"/>
    </row>
    <row r="89" spans="2:17" hidden="1" outlineLevel="1">
      <c r="B89" s="537">
        <v>42124</v>
      </c>
      <c r="C89" s="295"/>
      <c r="D89" s="534"/>
      <c r="E89" s="300">
        <f t="shared" si="16"/>
        <v>43104804.375022314</v>
      </c>
      <c r="F89" s="298">
        <f t="shared" si="6"/>
        <v>43104804.375022307</v>
      </c>
      <c r="G89" s="300">
        <f t="shared" si="13"/>
        <v>240421</v>
      </c>
      <c r="H89" s="300">
        <f t="shared" si="8"/>
        <v>-14660945</v>
      </c>
      <c r="I89" s="298">
        <f t="shared" si="9"/>
        <v>-13218419</v>
      </c>
      <c r="J89" s="298">
        <f t="shared" si="3"/>
        <v>29886385.375022307</v>
      </c>
      <c r="K89" s="300">
        <f t="shared" si="15"/>
        <v>84147.349999999991</v>
      </c>
      <c r="L89" s="300">
        <f t="shared" si="14"/>
        <v>-9955350.3841604441</v>
      </c>
      <c r="M89" s="298">
        <f t="shared" ref="M89:M152" si="17">(L77+L89+SUM(L78:L88)*2)/24</f>
        <v>-10460234.48416044</v>
      </c>
      <c r="N89" s="298">
        <f t="shared" si="5"/>
        <v>19426150.890861869</v>
      </c>
      <c r="O89" s="298">
        <f t="shared" si="12"/>
        <v>18488508.99086187</v>
      </c>
      <c r="P89" s="534"/>
      <c r="Q89" s="534"/>
    </row>
    <row r="90" spans="2:17" hidden="1" outlineLevel="1">
      <c r="B90" s="537">
        <v>42155</v>
      </c>
      <c r="C90" s="295"/>
      <c r="D90" s="534"/>
      <c r="E90" s="300">
        <f t="shared" si="16"/>
        <v>43104804.375022314</v>
      </c>
      <c r="F90" s="298">
        <f t="shared" si="6"/>
        <v>43104804.375022307</v>
      </c>
      <c r="G90" s="300">
        <f t="shared" si="13"/>
        <v>240421</v>
      </c>
      <c r="H90" s="300">
        <f t="shared" si="8"/>
        <v>-14901366</v>
      </c>
      <c r="I90" s="298">
        <f t="shared" si="9"/>
        <v>-13458840</v>
      </c>
      <c r="J90" s="298">
        <f t="shared" ref="J90:J153" si="18">F90+I90</f>
        <v>29645964.375022307</v>
      </c>
      <c r="K90" s="300">
        <f t="shared" si="15"/>
        <v>84147.349999999991</v>
      </c>
      <c r="L90" s="300">
        <f t="shared" si="14"/>
        <v>-9871203.0341604445</v>
      </c>
      <c r="M90" s="298">
        <f t="shared" si="17"/>
        <v>-10376087.134160442</v>
      </c>
      <c r="N90" s="298">
        <f t="shared" ref="N90:N153" si="19">M90+J90</f>
        <v>19269877.240861863</v>
      </c>
      <c r="O90" s="298">
        <f t="shared" si="12"/>
        <v>18332235.340861872</v>
      </c>
      <c r="P90" s="534"/>
      <c r="Q90" s="534"/>
    </row>
    <row r="91" spans="2:17" hidden="1" outlineLevel="1">
      <c r="B91" s="537">
        <v>42185</v>
      </c>
      <c r="C91" s="295"/>
      <c r="D91" s="534"/>
      <c r="E91" s="300">
        <f t="shared" si="16"/>
        <v>43104804.375022314</v>
      </c>
      <c r="F91" s="298">
        <f t="shared" ref="F91:F154" si="20">(E79+E91+SUM(E80:E90)*2)/24</f>
        <v>43104804.375022307</v>
      </c>
      <c r="G91" s="300">
        <f t="shared" si="13"/>
        <v>240421</v>
      </c>
      <c r="H91" s="300">
        <f t="shared" si="8"/>
        <v>-15141787</v>
      </c>
      <c r="I91" s="298">
        <f t="shared" si="9"/>
        <v>-13699261</v>
      </c>
      <c r="J91" s="298">
        <f t="shared" si="18"/>
        <v>29405543.375022307</v>
      </c>
      <c r="K91" s="300">
        <f t="shared" si="15"/>
        <v>84147.349999999991</v>
      </c>
      <c r="L91" s="300">
        <f t="shared" si="14"/>
        <v>-9787055.6841604449</v>
      </c>
      <c r="M91" s="298">
        <f t="shared" si="17"/>
        <v>-10291939.784160443</v>
      </c>
      <c r="N91" s="298">
        <f t="shared" si="19"/>
        <v>19113603.590861864</v>
      </c>
      <c r="O91" s="298">
        <f t="shared" si="12"/>
        <v>18175961.69086187</v>
      </c>
      <c r="P91" s="534"/>
      <c r="Q91" s="534"/>
    </row>
    <row r="92" spans="2:17" hidden="1" outlineLevel="1">
      <c r="B92" s="537">
        <v>42216</v>
      </c>
      <c r="C92" s="295"/>
      <c r="D92" s="534"/>
      <c r="E92" s="300">
        <f t="shared" si="16"/>
        <v>43104804.375022314</v>
      </c>
      <c r="F92" s="298">
        <f t="shared" si="20"/>
        <v>43104804.375022307</v>
      </c>
      <c r="G92" s="300">
        <f t="shared" si="13"/>
        <v>240421</v>
      </c>
      <c r="H92" s="300">
        <f t="shared" si="8"/>
        <v>-15382208</v>
      </c>
      <c r="I92" s="298">
        <f t="shared" si="9"/>
        <v>-13939682</v>
      </c>
      <c r="J92" s="298">
        <f t="shared" si="18"/>
        <v>29165122.375022307</v>
      </c>
      <c r="K92" s="300">
        <f t="shared" si="15"/>
        <v>84147.349999999991</v>
      </c>
      <c r="L92" s="300">
        <f t="shared" si="14"/>
        <v>-9702908.3341604453</v>
      </c>
      <c r="M92" s="298">
        <f t="shared" si="17"/>
        <v>-10207792.434160443</v>
      </c>
      <c r="N92" s="298">
        <f t="shared" si="19"/>
        <v>18957329.940861866</v>
      </c>
      <c r="O92" s="298">
        <f t="shared" si="12"/>
        <v>18019688.040861867</v>
      </c>
      <c r="P92" s="534"/>
      <c r="Q92" s="534"/>
    </row>
    <row r="93" spans="2:17" hidden="1" outlineLevel="1">
      <c r="B93" s="537">
        <v>42247</v>
      </c>
      <c r="C93" s="295"/>
      <c r="D93" s="534"/>
      <c r="E93" s="300">
        <f t="shared" si="16"/>
        <v>43104804.375022314</v>
      </c>
      <c r="F93" s="298">
        <f t="shared" si="20"/>
        <v>43104804.375022307</v>
      </c>
      <c r="G93" s="300">
        <f t="shared" si="13"/>
        <v>240421</v>
      </c>
      <c r="H93" s="300">
        <f t="shared" si="8"/>
        <v>-15622629</v>
      </c>
      <c r="I93" s="298">
        <f t="shared" si="9"/>
        <v>-14180103</v>
      </c>
      <c r="J93" s="298">
        <f t="shared" si="18"/>
        <v>28924701.375022307</v>
      </c>
      <c r="K93" s="300">
        <f t="shared" si="15"/>
        <v>84147.349999999991</v>
      </c>
      <c r="L93" s="300">
        <f t="shared" si="14"/>
        <v>-9618760.9841604456</v>
      </c>
      <c r="M93" s="298">
        <f t="shared" si="17"/>
        <v>-10123645.084160443</v>
      </c>
      <c r="N93" s="298">
        <f t="shared" si="19"/>
        <v>18801056.290861864</v>
      </c>
      <c r="O93" s="298">
        <f t="shared" si="12"/>
        <v>17863414.390861869</v>
      </c>
      <c r="P93" s="534"/>
      <c r="Q93" s="534"/>
    </row>
    <row r="94" spans="2:17" ht="12.75" hidden="1" customHeight="1" outlineLevel="1">
      <c r="B94" s="537">
        <v>42277</v>
      </c>
      <c r="C94" s="295"/>
      <c r="D94" s="534"/>
      <c r="E94" s="300">
        <f t="shared" si="16"/>
        <v>43104804.375022314</v>
      </c>
      <c r="F94" s="298">
        <f t="shared" si="20"/>
        <v>43104804.375022307</v>
      </c>
      <c r="G94" s="300">
        <f t="shared" si="13"/>
        <v>240421</v>
      </c>
      <c r="H94" s="300">
        <f t="shared" si="8"/>
        <v>-15863050</v>
      </c>
      <c r="I94" s="298">
        <f t="shared" si="9"/>
        <v>-14420524</v>
      </c>
      <c r="J94" s="298">
        <f t="shared" si="18"/>
        <v>28684280.375022307</v>
      </c>
      <c r="K94" s="300">
        <f t="shared" si="15"/>
        <v>84147.349999999991</v>
      </c>
      <c r="L94" s="300">
        <f t="shared" si="14"/>
        <v>-9534613.634160446</v>
      </c>
      <c r="M94" s="298">
        <f t="shared" si="17"/>
        <v>-10039497.734160442</v>
      </c>
      <c r="N94" s="298">
        <f t="shared" si="19"/>
        <v>18644782.640861865</v>
      </c>
      <c r="O94" s="298">
        <f t="shared" si="12"/>
        <v>17707140.74086187</v>
      </c>
      <c r="P94" s="534"/>
      <c r="Q94" s="534"/>
    </row>
    <row r="95" spans="2:17" ht="12.65" hidden="1" customHeight="1" outlineLevel="1">
      <c r="B95" s="537">
        <v>42308</v>
      </c>
      <c r="C95" s="295"/>
      <c r="D95" s="534"/>
      <c r="E95" s="300">
        <f t="shared" si="16"/>
        <v>43104804.375022314</v>
      </c>
      <c r="F95" s="298">
        <f t="shared" si="20"/>
        <v>43104804.375022307</v>
      </c>
      <c r="G95" s="300">
        <f t="shared" si="13"/>
        <v>240421</v>
      </c>
      <c r="H95" s="300">
        <f t="shared" ref="H95:H158" si="21">H94-G95</f>
        <v>-16103471</v>
      </c>
      <c r="I95" s="298">
        <f t="shared" ref="I95:I158" si="22">(H83+H95+SUM(H84:H94)*2)/24</f>
        <v>-14660945</v>
      </c>
      <c r="J95" s="298">
        <f t="shared" si="18"/>
        <v>28443859.375022307</v>
      </c>
      <c r="K95" s="300">
        <f t="shared" si="15"/>
        <v>84147.349999999991</v>
      </c>
      <c r="L95" s="300">
        <f t="shared" si="14"/>
        <v>-9450466.2841604464</v>
      </c>
      <c r="M95" s="298">
        <f t="shared" si="17"/>
        <v>-9955350.3841604441</v>
      </c>
      <c r="N95" s="298">
        <f t="shared" si="19"/>
        <v>18488508.990861863</v>
      </c>
      <c r="O95" s="298">
        <f t="shared" si="12"/>
        <v>17550867.090861868</v>
      </c>
      <c r="P95" s="534"/>
      <c r="Q95" s="534"/>
    </row>
    <row r="96" spans="2:17" hidden="1" outlineLevel="1">
      <c r="B96" s="537">
        <v>42338</v>
      </c>
      <c r="C96" s="295"/>
      <c r="D96" s="534"/>
      <c r="E96" s="300">
        <f t="shared" si="16"/>
        <v>43104804.375022314</v>
      </c>
      <c r="F96" s="298">
        <f t="shared" si="20"/>
        <v>43104804.375022307</v>
      </c>
      <c r="G96" s="300">
        <f t="shared" si="13"/>
        <v>240421</v>
      </c>
      <c r="H96" s="300">
        <f t="shared" si="21"/>
        <v>-16343892</v>
      </c>
      <c r="I96" s="298">
        <f t="shared" si="22"/>
        <v>-14901366</v>
      </c>
      <c r="J96" s="298">
        <f t="shared" si="18"/>
        <v>28203438.375022307</v>
      </c>
      <c r="K96" s="300">
        <f t="shared" si="15"/>
        <v>84147.349999999991</v>
      </c>
      <c r="L96" s="300">
        <f t="shared" si="14"/>
        <v>-9366318.9341604467</v>
      </c>
      <c r="M96" s="298">
        <f t="shared" si="17"/>
        <v>-9871203.0341604445</v>
      </c>
      <c r="N96" s="298">
        <f t="shared" si="19"/>
        <v>18332235.340861864</v>
      </c>
      <c r="O96" s="298">
        <f t="shared" si="12"/>
        <v>17394593.440861866</v>
      </c>
      <c r="P96" s="534"/>
      <c r="Q96" s="534"/>
    </row>
    <row r="97" spans="2:17" hidden="1" outlineLevel="1">
      <c r="B97" s="537">
        <v>42369</v>
      </c>
      <c r="C97" s="295"/>
      <c r="D97" s="534"/>
      <c r="E97" s="300">
        <f t="shared" si="16"/>
        <v>43104804.375022314</v>
      </c>
      <c r="F97" s="298">
        <f t="shared" si="20"/>
        <v>43104804.375022307</v>
      </c>
      <c r="G97" s="300">
        <f t="shared" si="13"/>
        <v>240421</v>
      </c>
      <c r="H97" s="300">
        <f t="shared" si="21"/>
        <v>-16584313</v>
      </c>
      <c r="I97" s="298">
        <f t="shared" si="22"/>
        <v>-15141787</v>
      </c>
      <c r="J97" s="298">
        <f t="shared" si="18"/>
        <v>27963017.375022307</v>
      </c>
      <c r="K97" s="300">
        <f t="shared" si="15"/>
        <v>84147.349999999991</v>
      </c>
      <c r="L97" s="300">
        <f t="shared" si="14"/>
        <v>-9282171.5841604471</v>
      </c>
      <c r="M97" s="298">
        <f t="shared" si="17"/>
        <v>-9787055.684160443</v>
      </c>
      <c r="N97" s="298">
        <f t="shared" si="19"/>
        <v>18175961.690861866</v>
      </c>
      <c r="O97" s="298">
        <f t="shared" si="12"/>
        <v>17238319.790861867</v>
      </c>
      <c r="P97" s="534"/>
      <c r="Q97" s="534"/>
    </row>
    <row r="98" spans="2:17" ht="12.75" hidden="1" customHeight="1" outlineLevel="1">
      <c r="B98" s="537">
        <v>42400</v>
      </c>
      <c r="C98" s="295"/>
      <c r="D98" s="534"/>
      <c r="E98" s="300">
        <f t="shared" si="16"/>
        <v>43104804.375022314</v>
      </c>
      <c r="F98" s="298">
        <f t="shared" si="20"/>
        <v>43104804.375022307</v>
      </c>
      <c r="G98" s="300">
        <f t="shared" si="13"/>
        <v>240421</v>
      </c>
      <c r="H98" s="300">
        <f t="shared" si="21"/>
        <v>-16824734</v>
      </c>
      <c r="I98" s="298">
        <f t="shared" si="22"/>
        <v>-15382208</v>
      </c>
      <c r="J98" s="298">
        <f t="shared" si="18"/>
        <v>27722596.375022307</v>
      </c>
      <c r="K98" s="300">
        <f t="shared" si="15"/>
        <v>84147.349999999991</v>
      </c>
      <c r="L98" s="300">
        <f t="shared" si="14"/>
        <v>-9198024.2341604475</v>
      </c>
      <c r="M98" s="298">
        <f t="shared" si="17"/>
        <v>-9702908.3341604453</v>
      </c>
      <c r="N98" s="298">
        <f t="shared" si="19"/>
        <v>18019688.04086186</v>
      </c>
      <c r="O98" s="298">
        <f t="shared" si="12"/>
        <v>17082046.140861869</v>
      </c>
      <c r="P98" s="534"/>
      <c r="Q98" s="534"/>
    </row>
    <row r="99" spans="2:17" hidden="1" outlineLevel="1">
      <c r="B99" s="537">
        <v>42428</v>
      </c>
      <c r="C99" s="295"/>
      <c r="D99" s="534"/>
      <c r="E99" s="300">
        <f t="shared" si="16"/>
        <v>43104804.375022314</v>
      </c>
      <c r="F99" s="298">
        <f t="shared" si="20"/>
        <v>43104804.375022307</v>
      </c>
      <c r="G99" s="300">
        <f t="shared" si="13"/>
        <v>240421</v>
      </c>
      <c r="H99" s="300">
        <f t="shared" si="21"/>
        <v>-17065155</v>
      </c>
      <c r="I99" s="298">
        <f t="shared" si="22"/>
        <v>-15622629</v>
      </c>
      <c r="J99" s="298">
        <f t="shared" si="18"/>
        <v>27482175.375022307</v>
      </c>
      <c r="K99" s="300">
        <f t="shared" si="15"/>
        <v>84147.349999999991</v>
      </c>
      <c r="L99" s="300">
        <f t="shared" si="14"/>
        <v>-9113876.8841604479</v>
      </c>
      <c r="M99" s="298">
        <f t="shared" si="17"/>
        <v>-9618760.9841604456</v>
      </c>
      <c r="N99" s="298">
        <f t="shared" si="19"/>
        <v>17863414.390861861</v>
      </c>
      <c r="O99" s="298">
        <f t="shared" si="12"/>
        <v>16925772.490861867</v>
      </c>
      <c r="P99" s="534"/>
      <c r="Q99" s="534"/>
    </row>
    <row r="100" spans="2:17" hidden="1" outlineLevel="1">
      <c r="B100" s="537">
        <v>42460</v>
      </c>
      <c r="C100" s="295"/>
      <c r="D100" s="534"/>
      <c r="E100" s="300">
        <f t="shared" si="16"/>
        <v>43104804.375022314</v>
      </c>
      <c r="F100" s="298">
        <f t="shared" si="20"/>
        <v>43104804.375022307</v>
      </c>
      <c r="G100" s="300">
        <f t="shared" si="13"/>
        <v>240421</v>
      </c>
      <c r="H100" s="300">
        <f t="shared" si="21"/>
        <v>-17305576</v>
      </c>
      <c r="I100" s="298">
        <f t="shared" si="22"/>
        <v>-15863050</v>
      </c>
      <c r="J100" s="298">
        <f t="shared" si="18"/>
        <v>27241754.375022307</v>
      </c>
      <c r="K100" s="300">
        <f t="shared" si="15"/>
        <v>84147.349999999991</v>
      </c>
      <c r="L100" s="300">
        <f t="shared" si="14"/>
        <v>-9029729.5341604482</v>
      </c>
      <c r="M100" s="298">
        <f t="shared" si="17"/>
        <v>-9534613.634160446</v>
      </c>
      <c r="N100" s="298">
        <f t="shared" si="19"/>
        <v>17707140.740861863</v>
      </c>
      <c r="O100" s="298">
        <f t="shared" si="12"/>
        <v>16769498.840861866</v>
      </c>
      <c r="P100" s="534"/>
      <c r="Q100" s="534"/>
    </row>
    <row r="101" spans="2:17" hidden="1" outlineLevel="1">
      <c r="B101" s="537">
        <v>42490</v>
      </c>
      <c r="C101" s="295"/>
      <c r="D101" s="534"/>
      <c r="E101" s="300">
        <f t="shared" si="16"/>
        <v>43104804.375022314</v>
      </c>
      <c r="F101" s="298">
        <f t="shared" si="20"/>
        <v>43104804.375022307</v>
      </c>
      <c r="G101" s="300">
        <f t="shared" si="13"/>
        <v>240421</v>
      </c>
      <c r="H101" s="300">
        <f t="shared" si="21"/>
        <v>-17545997</v>
      </c>
      <c r="I101" s="298">
        <f t="shared" si="22"/>
        <v>-16103471</v>
      </c>
      <c r="J101" s="298">
        <f t="shared" si="18"/>
        <v>27001333.375022307</v>
      </c>
      <c r="K101" s="300">
        <f t="shared" si="15"/>
        <v>84147.349999999991</v>
      </c>
      <c r="L101" s="300">
        <f t="shared" si="14"/>
        <v>-8945582.1841604486</v>
      </c>
      <c r="M101" s="298">
        <f t="shared" si="17"/>
        <v>-9450466.2841604464</v>
      </c>
      <c r="N101" s="298">
        <f t="shared" si="19"/>
        <v>17550867.090861861</v>
      </c>
      <c r="O101" s="298">
        <f t="shared" si="12"/>
        <v>16613225.190861866</v>
      </c>
      <c r="P101" s="534"/>
      <c r="Q101" s="534"/>
    </row>
    <row r="102" spans="2:17" hidden="1" outlineLevel="1">
      <c r="B102" s="537">
        <v>42521</v>
      </c>
      <c r="C102" s="295"/>
      <c r="D102" s="534"/>
      <c r="E102" s="300">
        <f t="shared" si="16"/>
        <v>43104804.375022314</v>
      </c>
      <c r="F102" s="298">
        <f t="shared" si="20"/>
        <v>43104804.375022307</v>
      </c>
      <c r="G102" s="300">
        <f t="shared" si="13"/>
        <v>240421</v>
      </c>
      <c r="H102" s="300">
        <f t="shared" si="21"/>
        <v>-17786418</v>
      </c>
      <c r="I102" s="298">
        <f t="shared" si="22"/>
        <v>-16343892</v>
      </c>
      <c r="J102" s="298">
        <f t="shared" si="18"/>
        <v>26760912.375022307</v>
      </c>
      <c r="K102" s="300">
        <f t="shared" si="15"/>
        <v>84147.349999999991</v>
      </c>
      <c r="L102" s="300">
        <f t="shared" si="14"/>
        <v>-8861434.834160449</v>
      </c>
      <c r="M102" s="298">
        <f t="shared" si="17"/>
        <v>-9366318.9341604467</v>
      </c>
      <c r="N102" s="298">
        <f t="shared" si="19"/>
        <v>17394593.440861858</v>
      </c>
      <c r="O102" s="298">
        <f t="shared" si="12"/>
        <v>16456951.540861866</v>
      </c>
      <c r="P102" s="534"/>
      <c r="Q102" s="534"/>
    </row>
    <row r="103" spans="2:17" hidden="1" outlineLevel="1">
      <c r="B103" s="537">
        <v>42551</v>
      </c>
      <c r="C103" s="295"/>
      <c r="D103" s="534"/>
      <c r="E103" s="300">
        <f t="shared" si="16"/>
        <v>43104804.375022314</v>
      </c>
      <c r="F103" s="298">
        <f t="shared" si="20"/>
        <v>43104804.375022307</v>
      </c>
      <c r="G103" s="300">
        <f t="shared" si="13"/>
        <v>240421</v>
      </c>
      <c r="H103" s="300">
        <f t="shared" si="21"/>
        <v>-18026839</v>
      </c>
      <c r="I103" s="298">
        <f t="shared" si="22"/>
        <v>-16584313</v>
      </c>
      <c r="J103" s="298">
        <f t="shared" si="18"/>
        <v>26520491.375022307</v>
      </c>
      <c r="K103" s="300">
        <f t="shared" si="15"/>
        <v>84147.349999999991</v>
      </c>
      <c r="L103" s="300">
        <f t="shared" si="14"/>
        <v>-8777287.4841604494</v>
      </c>
      <c r="M103" s="298">
        <f t="shared" si="17"/>
        <v>-9282171.5841604471</v>
      </c>
      <c r="N103" s="298">
        <f t="shared" si="19"/>
        <v>17238319.79086186</v>
      </c>
      <c r="O103" s="298">
        <f t="shared" si="12"/>
        <v>16300677.890861865</v>
      </c>
      <c r="P103" s="534"/>
      <c r="Q103" s="534"/>
    </row>
    <row r="104" spans="2:17" hidden="1" outlineLevel="1">
      <c r="B104" s="537">
        <v>42582</v>
      </c>
      <c r="C104" s="295"/>
      <c r="D104" s="534"/>
      <c r="E104" s="300">
        <f t="shared" si="16"/>
        <v>43104804.375022314</v>
      </c>
      <c r="F104" s="298">
        <f t="shared" si="20"/>
        <v>43104804.375022307</v>
      </c>
      <c r="G104" s="300">
        <f t="shared" si="13"/>
        <v>240421</v>
      </c>
      <c r="H104" s="300">
        <f t="shared" si="21"/>
        <v>-18267260</v>
      </c>
      <c r="I104" s="298">
        <f t="shared" si="22"/>
        <v>-16824734</v>
      </c>
      <c r="J104" s="298">
        <f t="shared" si="18"/>
        <v>26280070.375022307</v>
      </c>
      <c r="K104" s="300">
        <f t="shared" si="15"/>
        <v>84147.349999999991</v>
      </c>
      <c r="L104" s="300">
        <f t="shared" si="14"/>
        <v>-8693140.1341604497</v>
      </c>
      <c r="M104" s="298">
        <f t="shared" si="17"/>
        <v>-9198024.2341604475</v>
      </c>
      <c r="N104" s="298">
        <f t="shared" si="19"/>
        <v>17082046.140861861</v>
      </c>
      <c r="O104" s="298">
        <f t="shared" si="12"/>
        <v>16144404.240861865</v>
      </c>
      <c r="P104" s="534"/>
      <c r="Q104" s="534"/>
    </row>
    <row r="105" spans="2:17" hidden="1" outlineLevel="1">
      <c r="B105" s="537">
        <v>42613</v>
      </c>
      <c r="C105" s="295"/>
      <c r="D105" s="534"/>
      <c r="E105" s="300">
        <f t="shared" si="16"/>
        <v>43104804.375022314</v>
      </c>
      <c r="F105" s="298">
        <f t="shared" si="20"/>
        <v>43104804.375022307</v>
      </c>
      <c r="G105" s="300">
        <f t="shared" si="13"/>
        <v>240421</v>
      </c>
      <c r="H105" s="300">
        <f t="shared" si="21"/>
        <v>-18507681</v>
      </c>
      <c r="I105" s="298">
        <f t="shared" si="22"/>
        <v>-17065155</v>
      </c>
      <c r="J105" s="298">
        <f t="shared" si="18"/>
        <v>26039649.375022307</v>
      </c>
      <c r="K105" s="300">
        <f t="shared" si="15"/>
        <v>84147.349999999991</v>
      </c>
      <c r="L105" s="300">
        <f t="shared" si="14"/>
        <v>-8608992.7841604501</v>
      </c>
      <c r="M105" s="298">
        <f t="shared" si="17"/>
        <v>-9113876.884160446</v>
      </c>
      <c r="N105" s="298">
        <f t="shared" si="19"/>
        <v>16925772.490861863</v>
      </c>
      <c r="O105" s="298">
        <f t="shared" si="12"/>
        <v>15988130.590861864</v>
      </c>
      <c r="P105" s="534"/>
      <c r="Q105" s="534"/>
    </row>
    <row r="106" spans="2:17" ht="12.75" hidden="1" customHeight="1" outlineLevel="1">
      <c r="B106" s="537">
        <v>42643</v>
      </c>
      <c r="C106" s="295"/>
      <c r="D106" s="534"/>
      <c r="E106" s="300">
        <f t="shared" si="16"/>
        <v>43104804.375022314</v>
      </c>
      <c r="F106" s="298">
        <f t="shared" si="20"/>
        <v>43104804.375022307</v>
      </c>
      <c r="G106" s="300">
        <f t="shared" si="13"/>
        <v>240421</v>
      </c>
      <c r="H106" s="300">
        <f t="shared" si="21"/>
        <v>-18748102</v>
      </c>
      <c r="I106" s="298">
        <f t="shared" si="22"/>
        <v>-17305576</v>
      </c>
      <c r="J106" s="298">
        <f t="shared" si="18"/>
        <v>25799228.375022307</v>
      </c>
      <c r="K106" s="300">
        <f t="shared" si="15"/>
        <v>84147.349999999991</v>
      </c>
      <c r="L106" s="300">
        <f t="shared" si="14"/>
        <v>-8524845.4341604505</v>
      </c>
      <c r="M106" s="298">
        <f t="shared" si="17"/>
        <v>-9029729.5341604482</v>
      </c>
      <c r="N106" s="298">
        <f t="shared" si="19"/>
        <v>16769498.840861859</v>
      </c>
      <c r="O106" s="298">
        <f t="shared" si="12"/>
        <v>15831856.940861864</v>
      </c>
      <c r="P106" s="534"/>
      <c r="Q106" s="534"/>
    </row>
    <row r="107" spans="2:17" ht="12.75" hidden="1" customHeight="1" outlineLevel="1">
      <c r="B107" s="537">
        <v>42674</v>
      </c>
      <c r="C107" s="295"/>
      <c r="D107" s="534"/>
      <c r="E107" s="300">
        <f t="shared" si="16"/>
        <v>43104804.375022314</v>
      </c>
      <c r="F107" s="298">
        <f t="shared" si="20"/>
        <v>43104804.375022307</v>
      </c>
      <c r="G107" s="300">
        <f t="shared" si="13"/>
        <v>240421</v>
      </c>
      <c r="H107" s="300">
        <f t="shared" si="21"/>
        <v>-18988523</v>
      </c>
      <c r="I107" s="298">
        <f t="shared" si="22"/>
        <v>-17545997</v>
      </c>
      <c r="J107" s="298">
        <f t="shared" si="18"/>
        <v>25558807.375022307</v>
      </c>
      <c r="K107" s="300">
        <f t="shared" si="15"/>
        <v>84147.349999999991</v>
      </c>
      <c r="L107" s="300">
        <f t="shared" si="14"/>
        <v>-8440698.0841604508</v>
      </c>
      <c r="M107" s="298">
        <f t="shared" si="17"/>
        <v>-8945582.1841604486</v>
      </c>
      <c r="N107" s="298">
        <f t="shared" si="19"/>
        <v>16613225.190861858</v>
      </c>
      <c r="O107" s="298">
        <f t="shared" si="12"/>
        <v>15675583.290861864</v>
      </c>
      <c r="P107" s="534"/>
      <c r="Q107" s="534"/>
    </row>
    <row r="108" spans="2:17" hidden="1" outlineLevel="1">
      <c r="B108" s="537">
        <v>42704</v>
      </c>
      <c r="C108" s="295"/>
      <c r="D108" s="534"/>
      <c r="E108" s="300">
        <f t="shared" si="16"/>
        <v>43104804.375022314</v>
      </c>
      <c r="F108" s="298">
        <f t="shared" si="20"/>
        <v>43104804.375022307</v>
      </c>
      <c r="G108" s="300">
        <f t="shared" si="13"/>
        <v>240421</v>
      </c>
      <c r="H108" s="300">
        <f t="shared" si="21"/>
        <v>-19228944</v>
      </c>
      <c r="I108" s="298">
        <f t="shared" si="22"/>
        <v>-17786418</v>
      </c>
      <c r="J108" s="298">
        <f t="shared" si="18"/>
        <v>25318386.375022307</v>
      </c>
      <c r="K108" s="300">
        <f t="shared" si="15"/>
        <v>84147.349999999991</v>
      </c>
      <c r="L108" s="300">
        <f t="shared" si="14"/>
        <v>-8356550.7341604512</v>
      </c>
      <c r="M108" s="298">
        <f t="shared" si="17"/>
        <v>-8861434.834160449</v>
      </c>
      <c r="N108" s="298">
        <f t="shared" si="19"/>
        <v>16456951.540861858</v>
      </c>
      <c r="O108" s="298">
        <f t="shared" si="12"/>
        <v>15519309.640861863</v>
      </c>
      <c r="P108" s="534"/>
      <c r="Q108" s="534"/>
    </row>
    <row r="109" spans="2:17" hidden="1" outlineLevel="1">
      <c r="B109" s="537">
        <v>42735</v>
      </c>
      <c r="C109" s="295"/>
      <c r="D109" s="534"/>
      <c r="E109" s="300">
        <f t="shared" si="16"/>
        <v>43104804.375022314</v>
      </c>
      <c r="F109" s="298">
        <f t="shared" si="20"/>
        <v>43104804.375022307</v>
      </c>
      <c r="G109" s="300">
        <f t="shared" si="13"/>
        <v>240421</v>
      </c>
      <c r="H109" s="300">
        <f t="shared" si="21"/>
        <v>-19469365</v>
      </c>
      <c r="I109" s="298">
        <f t="shared" si="22"/>
        <v>-18026839</v>
      </c>
      <c r="J109" s="298">
        <f t="shared" si="18"/>
        <v>25077965.375022307</v>
      </c>
      <c r="K109" s="300">
        <f t="shared" si="15"/>
        <v>84147.349999999991</v>
      </c>
      <c r="L109" s="300">
        <f t="shared" si="14"/>
        <v>-8272403.3841604516</v>
      </c>
      <c r="M109" s="298">
        <f t="shared" si="17"/>
        <v>-8777287.4841604494</v>
      </c>
      <c r="N109" s="298">
        <f t="shared" si="19"/>
        <v>16300677.890861858</v>
      </c>
      <c r="O109" s="298">
        <f t="shared" si="12"/>
        <v>15363035.990861863</v>
      </c>
      <c r="P109" s="534"/>
      <c r="Q109" s="534"/>
    </row>
    <row r="110" spans="2:17" ht="12.75" hidden="1" customHeight="1" outlineLevel="1">
      <c r="B110" s="537">
        <v>42766</v>
      </c>
      <c r="C110" s="295"/>
      <c r="D110" s="534"/>
      <c r="E110" s="300">
        <f t="shared" si="16"/>
        <v>43104804.375022314</v>
      </c>
      <c r="F110" s="298">
        <f t="shared" si="20"/>
        <v>43104804.375022307</v>
      </c>
      <c r="G110" s="300">
        <f t="shared" si="13"/>
        <v>240421</v>
      </c>
      <c r="H110" s="300">
        <f t="shared" si="21"/>
        <v>-19709786</v>
      </c>
      <c r="I110" s="298">
        <f t="shared" si="22"/>
        <v>-18267260</v>
      </c>
      <c r="J110" s="298">
        <f t="shared" si="18"/>
        <v>24837544.375022307</v>
      </c>
      <c r="K110" s="300">
        <f t="shared" si="15"/>
        <v>84147.349999999991</v>
      </c>
      <c r="L110" s="300">
        <f t="shared" si="14"/>
        <v>-8188256.034160452</v>
      </c>
      <c r="M110" s="298">
        <f t="shared" si="17"/>
        <v>-8693140.1341604479</v>
      </c>
      <c r="N110" s="298">
        <f t="shared" si="19"/>
        <v>16144404.240861859</v>
      </c>
      <c r="O110" s="298">
        <f t="shared" si="12"/>
        <v>15206762.340861863</v>
      </c>
      <c r="P110" s="534"/>
      <c r="Q110" s="534"/>
    </row>
    <row r="111" spans="2:17" hidden="1" outlineLevel="1">
      <c r="B111" s="537">
        <v>42794</v>
      </c>
      <c r="C111" s="295"/>
      <c r="D111" s="534"/>
      <c r="E111" s="300">
        <f t="shared" si="16"/>
        <v>43104804.375022314</v>
      </c>
      <c r="F111" s="298">
        <f t="shared" si="20"/>
        <v>43104804.375022307</v>
      </c>
      <c r="G111" s="300">
        <f t="shared" si="13"/>
        <v>240421</v>
      </c>
      <c r="H111" s="300">
        <f t="shared" si="21"/>
        <v>-19950207</v>
      </c>
      <c r="I111" s="298">
        <f t="shared" si="22"/>
        <v>-18507681</v>
      </c>
      <c r="J111" s="298">
        <f t="shared" si="18"/>
        <v>24597123.375022307</v>
      </c>
      <c r="K111" s="300">
        <f t="shared" si="15"/>
        <v>84147.349999999991</v>
      </c>
      <c r="L111" s="300">
        <f t="shared" si="14"/>
        <v>-8104108.6841604523</v>
      </c>
      <c r="M111" s="298">
        <f t="shared" si="17"/>
        <v>-8608992.7841604501</v>
      </c>
      <c r="N111" s="298">
        <f t="shared" si="19"/>
        <v>15988130.590861857</v>
      </c>
      <c r="O111" s="298">
        <f t="shared" si="12"/>
        <v>15050488.690861862</v>
      </c>
      <c r="P111" s="534"/>
      <c r="Q111" s="534"/>
    </row>
    <row r="112" spans="2:17" hidden="1" outlineLevel="1">
      <c r="B112" s="537">
        <v>42825</v>
      </c>
      <c r="C112" s="295"/>
      <c r="D112" s="534"/>
      <c r="E112" s="300">
        <f t="shared" si="16"/>
        <v>43104804.375022314</v>
      </c>
      <c r="F112" s="298">
        <f t="shared" si="20"/>
        <v>43104804.375022307</v>
      </c>
      <c r="G112" s="300">
        <f t="shared" si="13"/>
        <v>240421</v>
      </c>
      <c r="H112" s="300">
        <f t="shared" si="21"/>
        <v>-20190628</v>
      </c>
      <c r="I112" s="298">
        <f t="shared" si="22"/>
        <v>-18748102</v>
      </c>
      <c r="J112" s="298">
        <f t="shared" si="18"/>
        <v>24356702.375022307</v>
      </c>
      <c r="K112" s="300">
        <f t="shared" si="15"/>
        <v>84147.349999999991</v>
      </c>
      <c r="L112" s="300">
        <f t="shared" si="14"/>
        <v>-8019961.3341604527</v>
      </c>
      <c r="M112" s="298">
        <f t="shared" si="17"/>
        <v>-8524845.4341604505</v>
      </c>
      <c r="N112" s="298">
        <f t="shared" si="19"/>
        <v>15831856.940861857</v>
      </c>
      <c r="O112" s="298">
        <f t="shared" si="12"/>
        <v>14894215.040861862</v>
      </c>
      <c r="P112" s="534"/>
      <c r="Q112" s="534"/>
    </row>
    <row r="113" spans="1:17" hidden="1" outlineLevel="1">
      <c r="B113" s="537">
        <v>42855</v>
      </c>
      <c r="C113" s="295"/>
      <c r="D113" s="534"/>
      <c r="E113" s="300">
        <f t="shared" si="16"/>
        <v>43104804.375022314</v>
      </c>
      <c r="F113" s="298">
        <f t="shared" si="20"/>
        <v>43104804.375022307</v>
      </c>
      <c r="G113" s="300">
        <f t="shared" si="13"/>
        <v>240421</v>
      </c>
      <c r="H113" s="300">
        <f t="shared" si="21"/>
        <v>-20431049</v>
      </c>
      <c r="I113" s="298">
        <f t="shared" si="22"/>
        <v>-18988523</v>
      </c>
      <c r="J113" s="298">
        <f t="shared" si="18"/>
        <v>24116281.375022307</v>
      </c>
      <c r="K113" s="300">
        <f t="shared" si="15"/>
        <v>84147.349999999991</v>
      </c>
      <c r="L113" s="300">
        <f t="shared" si="14"/>
        <v>-7935813.9841604531</v>
      </c>
      <c r="M113" s="298">
        <f t="shared" si="17"/>
        <v>-8440698.084160449</v>
      </c>
      <c r="N113" s="298">
        <f t="shared" si="19"/>
        <v>15675583.290861858</v>
      </c>
      <c r="O113" s="298">
        <f t="shared" si="12"/>
        <v>14737941.390861861</v>
      </c>
      <c r="P113" s="534"/>
      <c r="Q113" s="534"/>
    </row>
    <row r="114" spans="1:17" hidden="1" outlineLevel="1">
      <c r="B114" s="537">
        <v>42886</v>
      </c>
      <c r="C114" s="295"/>
      <c r="D114" s="534"/>
      <c r="E114" s="300">
        <f t="shared" si="16"/>
        <v>43104804.375022314</v>
      </c>
      <c r="F114" s="298">
        <f t="shared" si="20"/>
        <v>43104804.375022307</v>
      </c>
      <c r="G114" s="300">
        <f t="shared" si="13"/>
        <v>240421</v>
      </c>
      <c r="H114" s="300">
        <f t="shared" si="21"/>
        <v>-20671470</v>
      </c>
      <c r="I114" s="298">
        <f t="shared" si="22"/>
        <v>-19228944</v>
      </c>
      <c r="J114" s="298">
        <f t="shared" si="18"/>
        <v>23875860.375022307</v>
      </c>
      <c r="K114" s="300">
        <f t="shared" si="15"/>
        <v>84147.349999999991</v>
      </c>
      <c r="L114" s="300">
        <f t="shared" si="14"/>
        <v>-7851666.6341604535</v>
      </c>
      <c r="M114" s="298">
        <f t="shared" si="17"/>
        <v>-8356550.7341604521</v>
      </c>
      <c r="N114" s="298">
        <f t="shared" si="19"/>
        <v>15519309.640861854</v>
      </c>
      <c r="O114" s="298">
        <f t="shared" si="12"/>
        <v>14581667.740861861</v>
      </c>
      <c r="P114" s="534"/>
      <c r="Q114" s="534"/>
    </row>
    <row r="115" spans="1:17" hidden="1" outlineLevel="1">
      <c r="B115" s="537">
        <v>42916</v>
      </c>
      <c r="C115" s="295"/>
      <c r="D115" s="534"/>
      <c r="E115" s="300">
        <f t="shared" si="16"/>
        <v>43104804.375022314</v>
      </c>
      <c r="F115" s="298">
        <f t="shared" si="20"/>
        <v>43104804.375022307</v>
      </c>
      <c r="G115" s="300">
        <f t="shared" si="13"/>
        <v>240421</v>
      </c>
      <c r="H115" s="300">
        <f t="shared" si="21"/>
        <v>-20911891</v>
      </c>
      <c r="I115" s="298">
        <f t="shared" si="22"/>
        <v>-19469365</v>
      </c>
      <c r="J115" s="298">
        <f t="shared" si="18"/>
        <v>23635439.375022307</v>
      </c>
      <c r="K115" s="300">
        <f t="shared" si="15"/>
        <v>84147.349999999991</v>
      </c>
      <c r="L115" s="300">
        <f t="shared" si="14"/>
        <v>-7767519.2841604538</v>
      </c>
      <c r="M115" s="298">
        <f t="shared" si="17"/>
        <v>-8272403.3841604516</v>
      </c>
      <c r="N115" s="298">
        <f t="shared" si="19"/>
        <v>15363035.990861855</v>
      </c>
      <c r="O115" s="298">
        <f t="shared" ref="O115:O178" si="23">E115+H115+L115</f>
        <v>14425394.090861861</v>
      </c>
      <c r="P115" s="534"/>
      <c r="Q115" s="534"/>
    </row>
    <row r="116" spans="1:17" hidden="1" outlineLevel="1">
      <c r="B116" s="537">
        <v>42947</v>
      </c>
      <c r="C116" s="295"/>
      <c r="D116" s="534"/>
      <c r="E116" s="300">
        <f t="shared" si="16"/>
        <v>43104804.375022314</v>
      </c>
      <c r="F116" s="298">
        <f t="shared" si="20"/>
        <v>43104804.375022307</v>
      </c>
      <c r="G116" s="300">
        <f t="shared" si="13"/>
        <v>240421</v>
      </c>
      <c r="H116" s="300">
        <f t="shared" si="21"/>
        <v>-21152312</v>
      </c>
      <c r="I116" s="298">
        <f t="shared" si="22"/>
        <v>-19709786</v>
      </c>
      <c r="J116" s="298">
        <f t="shared" si="18"/>
        <v>23395018.375022307</v>
      </c>
      <c r="K116" s="300">
        <f t="shared" si="15"/>
        <v>84147.349999999991</v>
      </c>
      <c r="L116" s="300">
        <f t="shared" si="14"/>
        <v>-7683371.9341604542</v>
      </c>
      <c r="M116" s="298">
        <f t="shared" si="17"/>
        <v>-8188256.0341604529</v>
      </c>
      <c r="N116" s="298">
        <f t="shared" si="19"/>
        <v>15206762.340861853</v>
      </c>
      <c r="O116" s="298">
        <f t="shared" si="23"/>
        <v>14269120.44086186</v>
      </c>
      <c r="P116" s="534"/>
      <c r="Q116" s="534"/>
    </row>
    <row r="117" spans="1:17" hidden="1" outlineLevel="1">
      <c r="B117" s="537">
        <v>42978</v>
      </c>
      <c r="C117" s="295"/>
      <c r="D117" s="534"/>
      <c r="E117" s="300">
        <f t="shared" si="16"/>
        <v>43104804.375022314</v>
      </c>
      <c r="F117" s="298">
        <f t="shared" si="20"/>
        <v>43104804.375022307</v>
      </c>
      <c r="G117" s="300">
        <f t="shared" si="13"/>
        <v>240421</v>
      </c>
      <c r="H117" s="300">
        <f t="shared" si="21"/>
        <v>-21392733</v>
      </c>
      <c r="I117" s="298">
        <f t="shared" si="22"/>
        <v>-19950207</v>
      </c>
      <c r="J117" s="298">
        <f t="shared" si="18"/>
        <v>23154597.375022307</v>
      </c>
      <c r="K117" s="300">
        <f t="shared" si="15"/>
        <v>84147.349999999991</v>
      </c>
      <c r="L117" s="300">
        <f t="shared" si="14"/>
        <v>-7599224.5841604546</v>
      </c>
      <c r="M117" s="298">
        <f t="shared" si="17"/>
        <v>-8104108.6841604523</v>
      </c>
      <c r="N117" s="298">
        <f t="shared" si="19"/>
        <v>15050488.690861855</v>
      </c>
      <c r="O117" s="298">
        <f t="shared" si="23"/>
        <v>14112846.79086186</v>
      </c>
      <c r="P117" s="534"/>
      <c r="Q117" s="534"/>
    </row>
    <row r="118" spans="1:17" ht="12.75" hidden="1" customHeight="1" outlineLevel="1">
      <c r="A118" s="272"/>
      <c r="B118" s="537">
        <v>43008</v>
      </c>
      <c r="C118" s="295"/>
      <c r="D118" s="534"/>
      <c r="E118" s="300">
        <f t="shared" si="16"/>
        <v>43104804.375022314</v>
      </c>
      <c r="F118" s="298">
        <f t="shared" si="20"/>
        <v>43104804.375022307</v>
      </c>
      <c r="G118" s="300">
        <f t="shared" si="13"/>
        <v>240421</v>
      </c>
      <c r="H118" s="300">
        <f t="shared" si="21"/>
        <v>-21633154</v>
      </c>
      <c r="I118" s="298">
        <f t="shared" si="22"/>
        <v>-20190628</v>
      </c>
      <c r="J118" s="298">
        <f t="shared" si="18"/>
        <v>22914176.375022307</v>
      </c>
      <c r="K118" s="300">
        <f t="shared" si="15"/>
        <v>84147.349999999991</v>
      </c>
      <c r="L118" s="300">
        <f t="shared" si="14"/>
        <v>-7515077.2341604549</v>
      </c>
      <c r="M118" s="298">
        <f t="shared" si="17"/>
        <v>-8019961.3341604518</v>
      </c>
      <c r="N118" s="298">
        <f t="shared" si="19"/>
        <v>14894215.040861856</v>
      </c>
      <c r="O118" s="298">
        <f t="shared" si="23"/>
        <v>13956573.14086186</v>
      </c>
      <c r="P118" s="534"/>
      <c r="Q118" s="534"/>
    </row>
    <row r="119" spans="1:17" ht="12.75" hidden="1" customHeight="1" outlineLevel="1">
      <c r="A119" s="272"/>
      <c r="B119" s="537">
        <v>43039</v>
      </c>
      <c r="C119" s="295"/>
      <c r="D119" s="534"/>
      <c r="E119" s="300">
        <f t="shared" si="16"/>
        <v>43104804.375022314</v>
      </c>
      <c r="F119" s="298">
        <f t="shared" si="20"/>
        <v>43104804.375022307</v>
      </c>
      <c r="G119" s="300">
        <f t="shared" si="13"/>
        <v>240421</v>
      </c>
      <c r="H119" s="300">
        <f t="shared" si="21"/>
        <v>-21873575</v>
      </c>
      <c r="I119" s="298">
        <f t="shared" si="22"/>
        <v>-20431049</v>
      </c>
      <c r="J119" s="298">
        <f t="shared" si="18"/>
        <v>22673755.375022307</v>
      </c>
      <c r="K119" s="300">
        <f t="shared" si="15"/>
        <v>84147.349999999991</v>
      </c>
      <c r="L119" s="300">
        <f t="shared" si="14"/>
        <v>-7430929.8841604553</v>
      </c>
      <c r="M119" s="298">
        <f t="shared" si="17"/>
        <v>-7935813.9841604531</v>
      </c>
      <c r="N119" s="298">
        <f t="shared" si="19"/>
        <v>14737941.390861854</v>
      </c>
      <c r="O119" s="298">
        <f t="shared" si="23"/>
        <v>13800299.490861859</v>
      </c>
      <c r="P119" s="534"/>
      <c r="Q119" s="534"/>
    </row>
    <row r="120" spans="1:17" hidden="1" outlineLevel="1">
      <c r="A120" s="272"/>
      <c r="B120" s="537">
        <v>43069</v>
      </c>
      <c r="C120" s="295"/>
      <c r="D120" s="534"/>
      <c r="E120" s="300">
        <f t="shared" si="16"/>
        <v>43104804.375022314</v>
      </c>
      <c r="F120" s="298">
        <f t="shared" si="20"/>
        <v>43104804.375022307</v>
      </c>
      <c r="G120" s="300">
        <f t="shared" ref="G120:G183" si="24">G119</f>
        <v>240421</v>
      </c>
      <c r="H120" s="300">
        <f t="shared" si="21"/>
        <v>-22113996</v>
      </c>
      <c r="I120" s="298">
        <f t="shared" si="22"/>
        <v>-20671470</v>
      </c>
      <c r="J120" s="298">
        <f t="shared" si="18"/>
        <v>22433334.375022307</v>
      </c>
      <c r="K120" s="300">
        <f t="shared" si="15"/>
        <v>84147.349999999991</v>
      </c>
      <c r="L120" s="300">
        <f t="shared" si="14"/>
        <v>-7346782.5341604557</v>
      </c>
      <c r="M120" s="298">
        <f t="shared" si="17"/>
        <v>-7851666.6341604544</v>
      </c>
      <c r="N120" s="298">
        <f t="shared" si="19"/>
        <v>14581667.740861852</v>
      </c>
      <c r="O120" s="298">
        <f t="shared" si="23"/>
        <v>13644025.840861859</v>
      </c>
      <c r="P120" s="534"/>
      <c r="Q120" s="534"/>
    </row>
    <row r="121" spans="1:17" hidden="1" outlineLevel="1">
      <c r="A121" s="272"/>
      <c r="B121" s="537">
        <v>43100</v>
      </c>
      <c r="C121" s="295"/>
      <c r="D121" s="534"/>
      <c r="E121" s="300">
        <f t="shared" si="16"/>
        <v>43104804.375022314</v>
      </c>
      <c r="F121" s="298">
        <f t="shared" si="20"/>
        <v>43104804.375022307</v>
      </c>
      <c r="G121" s="300">
        <f t="shared" si="24"/>
        <v>240421</v>
      </c>
      <c r="H121" s="300">
        <f t="shared" si="21"/>
        <v>-22354417</v>
      </c>
      <c r="I121" s="298">
        <f t="shared" si="22"/>
        <v>-20911891</v>
      </c>
      <c r="J121" s="298">
        <f t="shared" si="18"/>
        <v>22192913.375022307</v>
      </c>
      <c r="K121" s="300">
        <f t="shared" si="15"/>
        <v>84147.349999999991</v>
      </c>
      <c r="L121" s="300">
        <f t="shared" si="14"/>
        <v>-7262635.1841604561</v>
      </c>
      <c r="M121" s="298">
        <f t="shared" si="17"/>
        <v>-7767519.2841604538</v>
      </c>
      <c r="N121" s="298">
        <f t="shared" si="19"/>
        <v>14425394.090861853</v>
      </c>
      <c r="O121" s="298">
        <f t="shared" si="23"/>
        <v>13487752.190861858</v>
      </c>
      <c r="P121" s="534"/>
      <c r="Q121" s="534"/>
    </row>
    <row r="122" spans="1:17" ht="12.75" customHeight="1" collapsed="1">
      <c r="A122" s="272"/>
      <c r="B122" s="537">
        <v>43131</v>
      </c>
      <c r="C122" s="295"/>
      <c r="D122" s="534"/>
      <c r="E122" s="300">
        <f t="shared" si="16"/>
        <v>43104804.375022314</v>
      </c>
      <c r="F122" s="298">
        <f t="shared" si="20"/>
        <v>43104804.375022307</v>
      </c>
      <c r="G122" s="300">
        <f t="shared" si="24"/>
        <v>240421</v>
      </c>
      <c r="H122" s="300">
        <f t="shared" si="21"/>
        <v>-22594838</v>
      </c>
      <c r="I122" s="298">
        <f t="shared" si="22"/>
        <v>-21152312</v>
      </c>
      <c r="J122" s="298">
        <f t="shared" si="18"/>
        <v>21952492.375022307</v>
      </c>
      <c r="K122" s="300">
        <f>(-D122*0.21)+(G122*0.21)</f>
        <v>50488.409999999996</v>
      </c>
      <c r="L122" s="300">
        <f t="shared" si="14"/>
        <v>-7212146.7741604559</v>
      </c>
      <c r="M122" s="298">
        <f t="shared" si="17"/>
        <v>-7684774.3899937868</v>
      </c>
      <c r="N122" s="298">
        <f t="shared" si="19"/>
        <v>14267717.98502852</v>
      </c>
      <c r="O122" s="298">
        <f t="shared" si="23"/>
        <v>13297819.600861859</v>
      </c>
      <c r="P122" s="534"/>
      <c r="Q122" s="534"/>
    </row>
    <row r="123" spans="1:17">
      <c r="A123" s="272"/>
      <c r="B123" s="537">
        <v>43159</v>
      </c>
      <c r="C123" s="295"/>
      <c r="D123" s="534"/>
      <c r="E123" s="300">
        <f t="shared" si="16"/>
        <v>43104804.375022314</v>
      </c>
      <c r="F123" s="298">
        <f t="shared" si="20"/>
        <v>43104804.375022307</v>
      </c>
      <c r="G123" s="300">
        <f t="shared" si="24"/>
        <v>240421</v>
      </c>
      <c r="H123" s="300">
        <f t="shared" si="21"/>
        <v>-22835259</v>
      </c>
      <c r="I123" s="298">
        <f t="shared" si="22"/>
        <v>-21392733</v>
      </c>
      <c r="J123" s="298">
        <f t="shared" si="18"/>
        <v>21712071.375022307</v>
      </c>
      <c r="K123" s="300">
        <f t="shared" ref="K123:K157" si="25">(-D123*0.21)+(G123*0.21)</f>
        <v>50488.409999999996</v>
      </c>
      <c r="L123" s="300">
        <f t="shared" si="14"/>
        <v>-7161658.3641604558</v>
      </c>
      <c r="M123" s="298">
        <f t="shared" si="17"/>
        <v>-7604834.4074937878</v>
      </c>
      <c r="N123" s="298">
        <f t="shared" si="19"/>
        <v>14107236.967528518</v>
      </c>
      <c r="O123" s="298">
        <f t="shared" si="23"/>
        <v>13107887.010861859</v>
      </c>
      <c r="P123" s="534"/>
      <c r="Q123" s="534"/>
    </row>
    <row r="124" spans="1:17">
      <c r="A124" s="272"/>
      <c r="B124" s="537">
        <v>43190</v>
      </c>
      <c r="C124" s="295"/>
      <c r="D124" s="534"/>
      <c r="E124" s="300">
        <f t="shared" si="16"/>
        <v>43104804.375022314</v>
      </c>
      <c r="F124" s="298">
        <f t="shared" si="20"/>
        <v>43104804.375022307</v>
      </c>
      <c r="G124" s="300">
        <f t="shared" si="24"/>
        <v>240421</v>
      </c>
      <c r="H124" s="300">
        <f t="shared" si="21"/>
        <v>-23075680</v>
      </c>
      <c r="I124" s="298">
        <f t="shared" si="22"/>
        <v>-21633154</v>
      </c>
      <c r="J124" s="298">
        <f t="shared" si="18"/>
        <v>21471650.375022307</v>
      </c>
      <c r="K124" s="300">
        <f t="shared" si="25"/>
        <v>50488.409999999996</v>
      </c>
      <c r="L124" s="300">
        <f t="shared" si="14"/>
        <v>-7111169.9541604556</v>
      </c>
      <c r="M124" s="298">
        <f t="shared" si="17"/>
        <v>-7527699.336660455</v>
      </c>
      <c r="N124" s="298">
        <f t="shared" si="19"/>
        <v>13943951.038361851</v>
      </c>
      <c r="O124" s="298">
        <f t="shared" si="23"/>
        <v>12917954.420861859</v>
      </c>
      <c r="P124" s="534"/>
      <c r="Q124" s="534"/>
    </row>
    <row r="125" spans="1:17">
      <c r="A125" s="272"/>
      <c r="B125" s="537">
        <v>43220</v>
      </c>
      <c r="C125" s="295"/>
      <c r="D125" s="534"/>
      <c r="E125" s="300">
        <f t="shared" si="16"/>
        <v>43104804.375022314</v>
      </c>
      <c r="F125" s="298">
        <f t="shared" si="20"/>
        <v>43104804.375022307</v>
      </c>
      <c r="G125" s="300">
        <f t="shared" si="24"/>
        <v>240421</v>
      </c>
      <c r="H125" s="300">
        <f t="shared" si="21"/>
        <v>-23316101</v>
      </c>
      <c r="I125" s="298">
        <f t="shared" si="22"/>
        <v>-21873575</v>
      </c>
      <c r="J125" s="298">
        <f t="shared" si="18"/>
        <v>21231229.375022307</v>
      </c>
      <c r="K125" s="300">
        <f t="shared" si="25"/>
        <v>50488.409999999996</v>
      </c>
      <c r="L125" s="300">
        <f t="shared" si="14"/>
        <v>-7060681.5441604555</v>
      </c>
      <c r="M125" s="298">
        <f t="shared" si="17"/>
        <v>-7453369.1774937883</v>
      </c>
      <c r="N125" s="298">
        <f t="shared" si="19"/>
        <v>13777860.197528519</v>
      </c>
      <c r="O125" s="298">
        <f t="shared" si="23"/>
        <v>12728021.830861859</v>
      </c>
      <c r="P125" s="534"/>
      <c r="Q125" s="534"/>
    </row>
    <row r="126" spans="1:17">
      <c r="A126" s="272"/>
      <c r="B126" s="537">
        <v>43251</v>
      </c>
      <c r="C126" s="295"/>
      <c r="D126" s="534"/>
      <c r="E126" s="300">
        <f t="shared" si="16"/>
        <v>43104804.375022314</v>
      </c>
      <c r="F126" s="298">
        <f t="shared" si="20"/>
        <v>43104804.375022307</v>
      </c>
      <c r="G126" s="300">
        <f t="shared" si="24"/>
        <v>240421</v>
      </c>
      <c r="H126" s="300">
        <f t="shared" si="21"/>
        <v>-23556522</v>
      </c>
      <c r="I126" s="298">
        <f t="shared" si="22"/>
        <v>-22113996</v>
      </c>
      <c r="J126" s="298">
        <f t="shared" si="18"/>
        <v>20990808.375022307</v>
      </c>
      <c r="K126" s="300">
        <f t="shared" si="25"/>
        <v>50488.409999999996</v>
      </c>
      <c r="L126" s="300">
        <f t="shared" si="14"/>
        <v>-7010193.1341604553</v>
      </c>
      <c r="M126" s="298">
        <f t="shared" si="17"/>
        <v>-7381843.9299937887</v>
      </c>
      <c r="N126" s="298">
        <f t="shared" si="19"/>
        <v>13608964.445028517</v>
      </c>
      <c r="O126" s="298">
        <f t="shared" si="23"/>
        <v>12538089.240861859</v>
      </c>
      <c r="P126" s="534"/>
      <c r="Q126" s="534"/>
    </row>
    <row r="127" spans="1:17">
      <c r="A127" s="272"/>
      <c r="B127" s="537">
        <v>43281</v>
      </c>
      <c r="C127" s="295"/>
      <c r="D127" s="534"/>
      <c r="E127" s="300">
        <f t="shared" si="16"/>
        <v>43104804.375022314</v>
      </c>
      <c r="F127" s="298">
        <f t="shared" si="20"/>
        <v>43104804.375022307</v>
      </c>
      <c r="G127" s="300">
        <f t="shared" si="24"/>
        <v>240421</v>
      </c>
      <c r="H127" s="300">
        <f t="shared" si="21"/>
        <v>-23796943</v>
      </c>
      <c r="I127" s="298">
        <f t="shared" si="22"/>
        <v>-22354417</v>
      </c>
      <c r="J127" s="298">
        <f t="shared" si="18"/>
        <v>20750387.375022307</v>
      </c>
      <c r="K127" s="300">
        <f t="shared" si="25"/>
        <v>50488.409999999996</v>
      </c>
      <c r="L127" s="300">
        <f t="shared" si="14"/>
        <v>-6959704.7241604552</v>
      </c>
      <c r="M127" s="298">
        <f t="shared" si="17"/>
        <v>-7313123.5941604553</v>
      </c>
      <c r="N127" s="298">
        <f t="shared" si="19"/>
        <v>13437263.780861851</v>
      </c>
      <c r="O127" s="298">
        <f t="shared" si="23"/>
        <v>12348156.650861859</v>
      </c>
      <c r="P127" s="534"/>
      <c r="Q127" s="534"/>
    </row>
    <row r="128" spans="1:17">
      <c r="A128" s="272"/>
      <c r="B128" s="537">
        <v>43312</v>
      </c>
      <c r="C128" s="295"/>
      <c r="D128" s="534"/>
      <c r="E128" s="300">
        <f t="shared" si="16"/>
        <v>43104804.375022314</v>
      </c>
      <c r="F128" s="298">
        <f t="shared" si="20"/>
        <v>43104804.375022307</v>
      </c>
      <c r="G128" s="300">
        <f t="shared" si="24"/>
        <v>240421</v>
      </c>
      <c r="H128" s="300">
        <f t="shared" si="21"/>
        <v>-24037364</v>
      </c>
      <c r="I128" s="298">
        <f t="shared" si="22"/>
        <v>-22594838</v>
      </c>
      <c r="J128" s="298">
        <f t="shared" si="18"/>
        <v>20509966.375022307</v>
      </c>
      <c r="K128" s="300">
        <f t="shared" si="25"/>
        <v>50488.409999999996</v>
      </c>
      <c r="L128" s="300">
        <f t="shared" si="14"/>
        <v>-6909216.314160455</v>
      </c>
      <c r="M128" s="298">
        <f t="shared" si="17"/>
        <v>-7247208.1699937889</v>
      </c>
      <c r="N128" s="298">
        <f t="shared" si="19"/>
        <v>13262758.205028519</v>
      </c>
      <c r="O128" s="298">
        <f t="shared" si="23"/>
        <v>12158224.060861859</v>
      </c>
      <c r="P128" s="534"/>
      <c r="Q128" s="534"/>
    </row>
    <row r="129" spans="1:17">
      <c r="A129" s="272"/>
      <c r="B129" s="537">
        <v>43343</v>
      </c>
      <c r="C129" s="295"/>
      <c r="D129" s="534"/>
      <c r="E129" s="300">
        <f t="shared" si="16"/>
        <v>43104804.375022314</v>
      </c>
      <c r="F129" s="298">
        <f t="shared" si="20"/>
        <v>43104804.375022307</v>
      </c>
      <c r="G129" s="300">
        <f t="shared" si="24"/>
        <v>240421</v>
      </c>
      <c r="H129" s="300">
        <f t="shared" si="21"/>
        <v>-24277785</v>
      </c>
      <c r="I129" s="298">
        <f t="shared" si="22"/>
        <v>-22835259</v>
      </c>
      <c r="J129" s="298">
        <f t="shared" si="18"/>
        <v>20269545.375022307</v>
      </c>
      <c r="K129" s="300">
        <f t="shared" si="25"/>
        <v>50488.409999999996</v>
      </c>
      <c r="L129" s="300">
        <f t="shared" si="14"/>
        <v>-6858727.9041604549</v>
      </c>
      <c r="M129" s="298">
        <f t="shared" si="17"/>
        <v>-7184097.6574937897</v>
      </c>
      <c r="N129" s="298">
        <f t="shared" si="19"/>
        <v>13085447.717528518</v>
      </c>
      <c r="O129" s="298">
        <f t="shared" si="23"/>
        <v>11968291.47086186</v>
      </c>
      <c r="P129" s="534"/>
      <c r="Q129" s="534"/>
    </row>
    <row r="130" spans="1:17" ht="12.75" customHeight="1">
      <c r="A130" s="272"/>
      <c r="B130" s="537">
        <v>43373</v>
      </c>
      <c r="C130" s="295"/>
      <c r="D130" s="534"/>
      <c r="E130" s="300">
        <f t="shared" si="16"/>
        <v>43104804.375022314</v>
      </c>
      <c r="F130" s="298">
        <f t="shared" si="20"/>
        <v>43104804.375022307</v>
      </c>
      <c r="G130" s="300">
        <f t="shared" si="24"/>
        <v>240421</v>
      </c>
      <c r="H130" s="300">
        <f t="shared" si="21"/>
        <v>-24518206</v>
      </c>
      <c r="I130" s="298">
        <f t="shared" si="22"/>
        <v>-23075680</v>
      </c>
      <c r="J130" s="298">
        <f t="shared" si="18"/>
        <v>20029124.375022307</v>
      </c>
      <c r="K130" s="300">
        <f t="shared" si="25"/>
        <v>50488.409999999996</v>
      </c>
      <c r="L130" s="300">
        <f t="shared" si="14"/>
        <v>-6808239.4941604547</v>
      </c>
      <c r="M130" s="298">
        <f t="shared" si="17"/>
        <v>-7123792.0566604547</v>
      </c>
      <c r="N130" s="298">
        <f t="shared" si="19"/>
        <v>12905332.318361852</v>
      </c>
      <c r="O130" s="298">
        <f t="shared" si="23"/>
        <v>11778358.88086186</v>
      </c>
      <c r="P130" s="534"/>
      <c r="Q130" s="534"/>
    </row>
    <row r="131" spans="1:17" ht="12.75" customHeight="1">
      <c r="A131" s="272"/>
      <c r="B131" s="537">
        <v>43404</v>
      </c>
      <c r="C131" s="295"/>
      <c r="D131" s="534"/>
      <c r="E131" s="300">
        <f t="shared" si="16"/>
        <v>43104804.375022314</v>
      </c>
      <c r="F131" s="298">
        <f t="shared" si="20"/>
        <v>43104804.375022307</v>
      </c>
      <c r="G131" s="300">
        <f t="shared" si="24"/>
        <v>240421</v>
      </c>
      <c r="H131" s="300">
        <f t="shared" si="21"/>
        <v>-24758627</v>
      </c>
      <c r="I131" s="298">
        <f t="shared" si="22"/>
        <v>-23316101</v>
      </c>
      <c r="J131" s="298">
        <f t="shared" si="18"/>
        <v>19788703.375022307</v>
      </c>
      <c r="K131" s="300">
        <f t="shared" si="25"/>
        <v>50488.409999999996</v>
      </c>
      <c r="L131" s="300">
        <f t="shared" si="14"/>
        <v>-6757751.0841604546</v>
      </c>
      <c r="M131" s="298">
        <f t="shared" si="17"/>
        <v>-7066291.3674937896</v>
      </c>
      <c r="N131" s="298">
        <f t="shared" si="19"/>
        <v>12722412.007528517</v>
      </c>
      <c r="O131" s="298">
        <f t="shared" si="23"/>
        <v>11588426.29086186</v>
      </c>
      <c r="P131" s="534"/>
      <c r="Q131" s="534"/>
    </row>
    <row r="132" spans="1:17" ht="14.5">
      <c r="A132" s="272"/>
      <c r="B132" s="537">
        <v>43434</v>
      </c>
      <c r="C132" s="295"/>
      <c r="D132" s="534"/>
      <c r="E132" s="300">
        <f t="shared" si="16"/>
        <v>43104804.375022314</v>
      </c>
      <c r="F132" s="298">
        <f t="shared" si="20"/>
        <v>43104804.375022307</v>
      </c>
      <c r="G132" s="300">
        <f t="shared" si="24"/>
        <v>240421</v>
      </c>
      <c r="H132" s="300">
        <f t="shared" si="21"/>
        <v>-24999048</v>
      </c>
      <c r="I132" s="298">
        <f t="shared" si="22"/>
        <v>-23556522</v>
      </c>
      <c r="J132" s="298">
        <f t="shared" si="18"/>
        <v>19548282.375022307</v>
      </c>
      <c r="K132" s="300">
        <f t="shared" si="25"/>
        <v>50488.409999999996</v>
      </c>
      <c r="L132" s="300">
        <f t="shared" si="14"/>
        <v>-6707262.6741604544</v>
      </c>
      <c r="M132" s="298">
        <f t="shared" si="17"/>
        <v>-7011595.5899937898</v>
      </c>
      <c r="N132" s="298">
        <f t="shared" si="19"/>
        <v>12536686.785028517</v>
      </c>
      <c r="O132" s="298">
        <f t="shared" si="23"/>
        <v>11398493.70086186</v>
      </c>
      <c r="P132" s="547"/>
      <c r="Q132" s="548"/>
    </row>
    <row r="133" spans="1:17">
      <c r="A133" s="272"/>
      <c r="B133" s="537">
        <v>43465</v>
      </c>
      <c r="C133" s="295"/>
      <c r="D133" s="534"/>
      <c r="E133" s="300">
        <f t="shared" si="16"/>
        <v>43104804.375022314</v>
      </c>
      <c r="F133" s="298">
        <f t="shared" si="20"/>
        <v>43104804.375022307</v>
      </c>
      <c r="G133" s="300">
        <f t="shared" si="24"/>
        <v>240421</v>
      </c>
      <c r="H133" s="300">
        <f t="shared" si="21"/>
        <v>-25239469</v>
      </c>
      <c r="I133" s="298">
        <f t="shared" si="22"/>
        <v>-23796943</v>
      </c>
      <c r="J133" s="298">
        <f t="shared" si="18"/>
        <v>19307861.375022307</v>
      </c>
      <c r="K133" s="300">
        <f t="shared" si="25"/>
        <v>50488.409999999996</v>
      </c>
      <c r="L133" s="300">
        <f t="shared" si="14"/>
        <v>-6656774.2641604543</v>
      </c>
      <c r="M133" s="298">
        <f t="shared" si="17"/>
        <v>-6959704.7241604552</v>
      </c>
      <c r="N133" s="298">
        <f>M133+J133</f>
        <v>12348156.650861852</v>
      </c>
      <c r="O133" s="298">
        <f t="shared" si="23"/>
        <v>11208561.11086186</v>
      </c>
      <c r="P133" s="534"/>
      <c r="Q133" s="534"/>
    </row>
    <row r="134" spans="1:17" ht="12.75" customHeight="1">
      <c r="A134" s="272"/>
      <c r="B134" s="537">
        <v>43496</v>
      </c>
      <c r="C134" s="295"/>
      <c r="D134" s="534"/>
      <c r="E134" s="300">
        <f t="shared" si="16"/>
        <v>43104804.375022314</v>
      </c>
      <c r="F134" s="298">
        <f t="shared" si="20"/>
        <v>43104804.375022307</v>
      </c>
      <c r="G134" s="300">
        <f t="shared" si="24"/>
        <v>240421</v>
      </c>
      <c r="H134" s="300">
        <f t="shared" si="21"/>
        <v>-25479890</v>
      </c>
      <c r="I134" s="298">
        <f t="shared" si="22"/>
        <v>-24037364</v>
      </c>
      <c r="J134" s="298">
        <f t="shared" si="18"/>
        <v>19067440.375022307</v>
      </c>
      <c r="K134" s="300">
        <f t="shared" si="25"/>
        <v>50488.409999999996</v>
      </c>
      <c r="L134" s="300">
        <f t="shared" si="14"/>
        <v>-6606285.8541604541</v>
      </c>
      <c r="M134" s="298">
        <f t="shared" si="17"/>
        <v>-6909216.314160455</v>
      </c>
      <c r="N134" s="298">
        <f t="shared" si="19"/>
        <v>12158224.060861852</v>
      </c>
      <c r="O134" s="298">
        <f t="shared" si="23"/>
        <v>11018628.52086186</v>
      </c>
      <c r="P134" s="534"/>
      <c r="Q134" s="534"/>
    </row>
    <row r="135" spans="1:17">
      <c r="A135" s="272"/>
      <c r="B135" s="537">
        <v>43524</v>
      </c>
      <c r="C135" s="295"/>
      <c r="D135" s="534"/>
      <c r="E135" s="300">
        <f t="shared" si="16"/>
        <v>43104804.375022314</v>
      </c>
      <c r="F135" s="298">
        <f t="shared" si="20"/>
        <v>43104804.375022307</v>
      </c>
      <c r="G135" s="300">
        <f t="shared" si="24"/>
        <v>240421</v>
      </c>
      <c r="H135" s="300">
        <f t="shared" si="21"/>
        <v>-25720311</v>
      </c>
      <c r="I135" s="298">
        <f t="shared" si="22"/>
        <v>-24277785</v>
      </c>
      <c r="J135" s="298">
        <f t="shared" si="18"/>
        <v>18827019.375022307</v>
      </c>
      <c r="K135" s="300">
        <f t="shared" si="25"/>
        <v>50488.409999999996</v>
      </c>
      <c r="L135" s="300">
        <f t="shared" si="14"/>
        <v>-6555797.444160454</v>
      </c>
      <c r="M135" s="298">
        <f t="shared" si="17"/>
        <v>-6858727.9041604558</v>
      </c>
      <c r="N135" s="298">
        <f t="shared" si="19"/>
        <v>11968291.470861852</v>
      </c>
      <c r="O135" s="298">
        <f t="shared" si="23"/>
        <v>10828695.930861861</v>
      </c>
      <c r="P135" s="534"/>
      <c r="Q135" s="534"/>
    </row>
    <row r="136" spans="1:17">
      <c r="A136" s="272"/>
      <c r="B136" s="537">
        <v>43555</v>
      </c>
      <c r="C136" s="295"/>
      <c r="D136" s="534"/>
      <c r="E136" s="300">
        <f t="shared" si="16"/>
        <v>43104804.375022314</v>
      </c>
      <c r="F136" s="298">
        <f t="shared" si="20"/>
        <v>43104804.375022307</v>
      </c>
      <c r="G136" s="300">
        <f t="shared" si="24"/>
        <v>240421</v>
      </c>
      <c r="H136" s="300">
        <f t="shared" si="21"/>
        <v>-25960732</v>
      </c>
      <c r="I136" s="298">
        <f t="shared" si="22"/>
        <v>-24518206</v>
      </c>
      <c r="J136" s="298">
        <f t="shared" si="18"/>
        <v>18586598.375022307</v>
      </c>
      <c r="K136" s="300">
        <f t="shared" si="25"/>
        <v>50488.409999999996</v>
      </c>
      <c r="L136" s="300">
        <f t="shared" si="14"/>
        <v>-6505309.0341604538</v>
      </c>
      <c r="M136" s="298">
        <f t="shared" si="17"/>
        <v>-6808239.4941604547</v>
      </c>
      <c r="N136" s="298">
        <f t="shared" si="19"/>
        <v>11778358.880861852</v>
      </c>
      <c r="O136" s="298">
        <f t="shared" si="23"/>
        <v>10638763.340861861</v>
      </c>
      <c r="P136" s="534"/>
      <c r="Q136" s="534"/>
    </row>
    <row r="137" spans="1:17">
      <c r="A137" s="272"/>
      <c r="B137" s="537">
        <v>43585</v>
      </c>
      <c r="C137" s="295"/>
      <c r="D137" s="534"/>
      <c r="E137" s="300">
        <f t="shared" si="16"/>
        <v>43104804.375022314</v>
      </c>
      <c r="F137" s="298">
        <f t="shared" si="20"/>
        <v>43104804.375022307</v>
      </c>
      <c r="G137" s="300">
        <f t="shared" si="24"/>
        <v>240421</v>
      </c>
      <c r="H137" s="300">
        <f t="shared" si="21"/>
        <v>-26201153</v>
      </c>
      <c r="I137" s="298">
        <f t="shared" si="22"/>
        <v>-24758627</v>
      </c>
      <c r="J137" s="298">
        <f t="shared" si="18"/>
        <v>18346177.375022307</v>
      </c>
      <c r="K137" s="300">
        <f t="shared" si="25"/>
        <v>50488.409999999996</v>
      </c>
      <c r="L137" s="300">
        <f t="shared" si="14"/>
        <v>-6454820.6241604537</v>
      </c>
      <c r="M137" s="298">
        <f t="shared" si="17"/>
        <v>-6757751.0841604546</v>
      </c>
      <c r="N137" s="298">
        <f t="shared" si="19"/>
        <v>11588426.290861852</v>
      </c>
      <c r="O137" s="298">
        <f t="shared" si="23"/>
        <v>10448830.750861861</v>
      </c>
      <c r="P137" s="534"/>
      <c r="Q137" s="534"/>
    </row>
    <row r="138" spans="1:17">
      <c r="A138" s="272"/>
      <c r="B138" s="537">
        <v>43616</v>
      </c>
      <c r="C138" s="295"/>
      <c r="D138" s="534"/>
      <c r="E138" s="300">
        <f t="shared" si="16"/>
        <v>43104804.375022314</v>
      </c>
      <c r="F138" s="298">
        <f t="shared" si="20"/>
        <v>43104804.375022307</v>
      </c>
      <c r="G138" s="300">
        <f t="shared" si="24"/>
        <v>240421</v>
      </c>
      <c r="H138" s="300">
        <f t="shared" si="21"/>
        <v>-26441574</v>
      </c>
      <c r="I138" s="298">
        <f t="shared" si="22"/>
        <v>-24999048</v>
      </c>
      <c r="J138" s="298">
        <f t="shared" si="18"/>
        <v>18105756.375022307</v>
      </c>
      <c r="K138" s="300">
        <f t="shared" si="25"/>
        <v>50488.409999999996</v>
      </c>
      <c r="L138" s="300">
        <f t="shared" si="14"/>
        <v>-6404332.2141604535</v>
      </c>
      <c r="M138" s="298">
        <f t="shared" si="17"/>
        <v>-6707262.6741604544</v>
      </c>
      <c r="N138" s="298">
        <f t="shared" si="19"/>
        <v>11398493.700861853</v>
      </c>
      <c r="O138" s="298">
        <f t="shared" si="23"/>
        <v>10258898.160861861</v>
      </c>
      <c r="P138" s="534"/>
      <c r="Q138" s="534"/>
    </row>
    <row r="139" spans="1:17">
      <c r="A139" s="272"/>
      <c r="B139" s="537">
        <v>43646</v>
      </c>
      <c r="C139" s="295"/>
      <c r="D139" s="534"/>
      <c r="E139" s="300">
        <f t="shared" si="16"/>
        <v>43104804.375022314</v>
      </c>
      <c r="F139" s="298">
        <f t="shared" si="20"/>
        <v>43104804.375022307</v>
      </c>
      <c r="G139" s="300">
        <f t="shared" si="24"/>
        <v>240421</v>
      </c>
      <c r="H139" s="300">
        <f t="shared" si="21"/>
        <v>-26681995</v>
      </c>
      <c r="I139" s="298">
        <f t="shared" si="22"/>
        <v>-25239469</v>
      </c>
      <c r="J139" s="298">
        <f t="shared" si="18"/>
        <v>17865335.375022307</v>
      </c>
      <c r="K139" s="300">
        <f t="shared" si="25"/>
        <v>50488.409999999996</v>
      </c>
      <c r="L139" s="300">
        <f t="shared" si="14"/>
        <v>-6353843.8041604534</v>
      </c>
      <c r="M139" s="298">
        <f t="shared" si="17"/>
        <v>-6656774.2641604552</v>
      </c>
      <c r="N139" s="298">
        <f t="shared" si="19"/>
        <v>11208561.110861853</v>
      </c>
      <c r="O139" s="298">
        <f t="shared" si="23"/>
        <v>10068965.570861861</v>
      </c>
      <c r="P139" s="534"/>
      <c r="Q139" s="534"/>
    </row>
    <row r="140" spans="1:17">
      <c r="A140" s="272"/>
      <c r="B140" s="537">
        <v>43677</v>
      </c>
      <c r="C140" s="295"/>
      <c r="D140" s="534"/>
      <c r="E140" s="300">
        <f t="shared" si="16"/>
        <v>43104804.375022314</v>
      </c>
      <c r="F140" s="298">
        <f t="shared" si="20"/>
        <v>43104804.375022307</v>
      </c>
      <c r="G140" s="300">
        <f t="shared" si="24"/>
        <v>240421</v>
      </c>
      <c r="H140" s="300">
        <f t="shared" si="21"/>
        <v>-26922416</v>
      </c>
      <c r="I140" s="298">
        <f t="shared" si="22"/>
        <v>-25479890</v>
      </c>
      <c r="J140" s="298">
        <f t="shared" si="18"/>
        <v>17624914.375022307</v>
      </c>
      <c r="K140" s="300">
        <f t="shared" si="25"/>
        <v>50488.409999999996</v>
      </c>
      <c r="L140" s="300">
        <f t="shared" si="14"/>
        <v>-6303355.3941604532</v>
      </c>
      <c r="M140" s="298">
        <f t="shared" si="17"/>
        <v>-6606285.8541604551</v>
      </c>
      <c r="N140" s="298">
        <f t="shared" si="19"/>
        <v>11018628.520861853</v>
      </c>
      <c r="O140" s="298">
        <f t="shared" si="23"/>
        <v>9879032.9808618613</v>
      </c>
      <c r="P140" s="534"/>
      <c r="Q140" s="534"/>
    </row>
    <row r="141" spans="1:17">
      <c r="A141" s="272"/>
      <c r="B141" s="537">
        <v>43708</v>
      </c>
      <c r="C141" s="295"/>
      <c r="D141" s="534"/>
      <c r="E141" s="300">
        <f t="shared" si="16"/>
        <v>43104804.375022314</v>
      </c>
      <c r="F141" s="298">
        <f t="shared" si="20"/>
        <v>43104804.375022307</v>
      </c>
      <c r="G141" s="300">
        <f t="shared" si="24"/>
        <v>240421</v>
      </c>
      <c r="H141" s="300">
        <f t="shared" si="21"/>
        <v>-27162837</v>
      </c>
      <c r="I141" s="298">
        <f t="shared" si="22"/>
        <v>-25720311</v>
      </c>
      <c r="J141" s="298">
        <f t="shared" si="18"/>
        <v>17384493.375022307</v>
      </c>
      <c r="K141" s="300">
        <f t="shared" si="25"/>
        <v>50488.409999999996</v>
      </c>
      <c r="L141" s="300">
        <f t="shared" ref="L141:L204" si="26">L140+K141</f>
        <v>-6252866.9841604531</v>
      </c>
      <c r="M141" s="298">
        <f t="shared" si="17"/>
        <v>-6555797.444160454</v>
      </c>
      <c r="N141" s="298">
        <f t="shared" si="19"/>
        <v>10828695.930861853</v>
      </c>
      <c r="O141" s="298">
        <f t="shared" si="23"/>
        <v>9689100.3908618614</v>
      </c>
      <c r="P141" s="534"/>
      <c r="Q141" s="534"/>
    </row>
    <row r="142" spans="1:17">
      <c r="A142" s="272"/>
      <c r="B142" s="537">
        <v>43738</v>
      </c>
      <c r="C142" s="295"/>
      <c r="D142" s="534"/>
      <c r="E142" s="300">
        <f t="shared" si="16"/>
        <v>43104804.375022314</v>
      </c>
      <c r="F142" s="298">
        <f t="shared" si="20"/>
        <v>43104804.375022307</v>
      </c>
      <c r="G142" s="300">
        <f t="shared" si="24"/>
        <v>240421</v>
      </c>
      <c r="H142" s="300">
        <f t="shared" si="21"/>
        <v>-27403258</v>
      </c>
      <c r="I142" s="298">
        <f t="shared" si="22"/>
        <v>-25960732</v>
      </c>
      <c r="J142" s="298">
        <f t="shared" si="18"/>
        <v>17144072.375022307</v>
      </c>
      <c r="K142" s="300">
        <f t="shared" si="25"/>
        <v>50488.409999999996</v>
      </c>
      <c r="L142" s="300">
        <f t="shared" si="26"/>
        <v>-6202378.5741604529</v>
      </c>
      <c r="M142" s="298">
        <f t="shared" si="17"/>
        <v>-6505309.0341604538</v>
      </c>
      <c r="N142" s="298">
        <f t="shared" si="19"/>
        <v>10638763.340861853</v>
      </c>
      <c r="O142" s="298">
        <f t="shared" si="23"/>
        <v>9499167.8008618616</v>
      </c>
      <c r="P142" s="534"/>
      <c r="Q142" s="534"/>
    </row>
    <row r="143" spans="1:17">
      <c r="A143" s="272"/>
      <c r="B143" s="537">
        <v>43769</v>
      </c>
      <c r="C143" s="295"/>
      <c r="D143" s="534"/>
      <c r="E143" s="300">
        <f t="shared" si="16"/>
        <v>43104804.375022314</v>
      </c>
      <c r="F143" s="298">
        <f t="shared" si="20"/>
        <v>43104804.375022307</v>
      </c>
      <c r="G143" s="300">
        <f t="shared" si="24"/>
        <v>240421</v>
      </c>
      <c r="H143" s="300">
        <f t="shared" si="21"/>
        <v>-27643679</v>
      </c>
      <c r="I143" s="298">
        <f t="shared" si="22"/>
        <v>-26201153</v>
      </c>
      <c r="J143" s="298">
        <f t="shared" si="18"/>
        <v>16903651.375022307</v>
      </c>
      <c r="K143" s="300">
        <f t="shared" si="25"/>
        <v>50488.409999999996</v>
      </c>
      <c r="L143" s="300">
        <f t="shared" si="26"/>
        <v>-6151890.1641604528</v>
      </c>
      <c r="M143" s="298">
        <f t="shared" si="17"/>
        <v>-6454820.6241604546</v>
      </c>
      <c r="N143" s="298">
        <f t="shared" si="19"/>
        <v>10448830.750861853</v>
      </c>
      <c r="O143" s="298">
        <f t="shared" si="23"/>
        <v>9309235.2108618617</v>
      </c>
      <c r="P143" s="534"/>
      <c r="Q143" s="534"/>
    </row>
    <row r="144" spans="1:17">
      <c r="A144" s="272"/>
      <c r="B144" s="537">
        <v>43799</v>
      </c>
      <c r="C144" s="295"/>
      <c r="D144" s="534"/>
      <c r="E144" s="300">
        <f t="shared" ref="E144:E207" si="27">E143+D144</f>
        <v>43104804.375022314</v>
      </c>
      <c r="F144" s="298">
        <f t="shared" si="20"/>
        <v>43104804.375022307</v>
      </c>
      <c r="G144" s="300">
        <f t="shared" si="24"/>
        <v>240421</v>
      </c>
      <c r="H144" s="300">
        <f t="shared" si="21"/>
        <v>-27884100</v>
      </c>
      <c r="I144" s="298">
        <f t="shared" si="22"/>
        <v>-26441574</v>
      </c>
      <c r="J144" s="298">
        <f t="shared" si="18"/>
        <v>16663230.375022307</v>
      </c>
      <c r="K144" s="300">
        <f t="shared" si="25"/>
        <v>50488.409999999996</v>
      </c>
      <c r="L144" s="300">
        <f t="shared" si="26"/>
        <v>-6101401.7541604526</v>
      </c>
      <c r="M144" s="298">
        <f t="shared" si="17"/>
        <v>-6404332.2141604535</v>
      </c>
      <c r="N144" s="298">
        <f t="shared" si="19"/>
        <v>10258898.160861854</v>
      </c>
      <c r="O144" s="298">
        <f t="shared" si="23"/>
        <v>9119302.6208618619</v>
      </c>
      <c r="P144" s="534"/>
      <c r="Q144" s="534"/>
    </row>
    <row r="145" spans="2:17" s="272" customFormat="1">
      <c r="B145" s="537">
        <v>43830</v>
      </c>
      <c r="C145" s="295"/>
      <c r="D145" s="534"/>
      <c r="E145" s="300">
        <f t="shared" si="27"/>
        <v>43104804.375022314</v>
      </c>
      <c r="F145" s="298">
        <f t="shared" si="20"/>
        <v>43104804.375022307</v>
      </c>
      <c r="G145" s="300">
        <f t="shared" si="24"/>
        <v>240421</v>
      </c>
      <c r="H145" s="300">
        <f t="shared" si="21"/>
        <v>-28124521</v>
      </c>
      <c r="I145" s="298">
        <f t="shared" si="22"/>
        <v>-26681995</v>
      </c>
      <c r="J145" s="298">
        <f t="shared" si="18"/>
        <v>16422809.375022307</v>
      </c>
      <c r="K145" s="300">
        <f t="shared" si="25"/>
        <v>50488.409999999996</v>
      </c>
      <c r="L145" s="300">
        <f t="shared" si="26"/>
        <v>-6050913.3441604525</v>
      </c>
      <c r="M145" s="298">
        <f t="shared" si="17"/>
        <v>-6353843.8041604534</v>
      </c>
      <c r="N145" s="298">
        <f t="shared" si="19"/>
        <v>10068965.570861854</v>
      </c>
      <c r="O145" s="298">
        <f t="shared" si="23"/>
        <v>8929370.030861862</v>
      </c>
      <c r="P145" s="549">
        <v>-4661989.4400000004</v>
      </c>
      <c r="Q145" s="550">
        <v>25300621</v>
      </c>
    </row>
    <row r="146" spans="2:17" s="272" customFormat="1">
      <c r="B146" s="537">
        <v>43861</v>
      </c>
      <c r="E146" s="300">
        <f t="shared" si="27"/>
        <v>43104804.375022314</v>
      </c>
      <c r="F146" s="298">
        <f t="shared" si="20"/>
        <v>43104804.375022307</v>
      </c>
      <c r="G146" s="300">
        <f t="shared" si="24"/>
        <v>240421</v>
      </c>
      <c r="H146" s="300">
        <f t="shared" si="21"/>
        <v>-28364942</v>
      </c>
      <c r="I146" s="298">
        <f t="shared" si="22"/>
        <v>-26922416</v>
      </c>
      <c r="J146" s="298">
        <f t="shared" si="18"/>
        <v>16182388.375022307</v>
      </c>
      <c r="K146" s="300">
        <f t="shared" si="25"/>
        <v>50488.409999999996</v>
      </c>
      <c r="L146" s="300">
        <f t="shared" si="26"/>
        <v>-6000424.9341604523</v>
      </c>
      <c r="M146" s="298">
        <f t="shared" si="17"/>
        <v>-6303355.3941604532</v>
      </c>
      <c r="N146" s="298">
        <f t="shared" si="19"/>
        <v>9879032.9808618538</v>
      </c>
      <c r="O146" s="298">
        <f t="shared" si="23"/>
        <v>8739437.4408618622</v>
      </c>
    </row>
    <row r="147" spans="2:17" s="272" customFormat="1">
      <c r="B147" s="537">
        <v>43889</v>
      </c>
      <c r="E147" s="300">
        <f t="shared" si="27"/>
        <v>43104804.375022314</v>
      </c>
      <c r="F147" s="298">
        <f t="shared" si="20"/>
        <v>43104804.375022307</v>
      </c>
      <c r="G147" s="300">
        <f t="shared" si="24"/>
        <v>240421</v>
      </c>
      <c r="H147" s="300">
        <f t="shared" si="21"/>
        <v>-28605363</v>
      </c>
      <c r="I147" s="298">
        <f t="shared" si="22"/>
        <v>-27162837</v>
      </c>
      <c r="J147" s="298">
        <f t="shared" si="18"/>
        <v>15941967.375022307</v>
      </c>
      <c r="K147" s="300">
        <f t="shared" si="25"/>
        <v>50488.409999999996</v>
      </c>
      <c r="L147" s="300">
        <f t="shared" si="26"/>
        <v>-5949936.5241604522</v>
      </c>
      <c r="M147" s="298">
        <f t="shared" si="17"/>
        <v>-6252866.984160454</v>
      </c>
      <c r="N147" s="298">
        <f t="shared" si="19"/>
        <v>9689100.390861854</v>
      </c>
      <c r="O147" s="298">
        <f t="shared" si="23"/>
        <v>8549504.8508618623</v>
      </c>
    </row>
    <row r="148" spans="2:17" s="272" customFormat="1">
      <c r="B148" s="537">
        <v>43921</v>
      </c>
      <c r="E148" s="300">
        <f t="shared" si="27"/>
        <v>43104804.375022314</v>
      </c>
      <c r="F148" s="298">
        <f t="shared" si="20"/>
        <v>43104804.375022307</v>
      </c>
      <c r="G148" s="300">
        <f t="shared" si="24"/>
        <v>240421</v>
      </c>
      <c r="H148" s="300">
        <f t="shared" si="21"/>
        <v>-28845784</v>
      </c>
      <c r="I148" s="298">
        <f t="shared" si="22"/>
        <v>-27403258</v>
      </c>
      <c r="J148" s="298">
        <f t="shared" si="18"/>
        <v>15701546.375022307</v>
      </c>
      <c r="K148" s="300">
        <f t="shared" si="25"/>
        <v>50488.409999999996</v>
      </c>
      <c r="L148" s="300">
        <f t="shared" si="26"/>
        <v>-5899448.114160452</v>
      </c>
      <c r="M148" s="298">
        <f t="shared" si="17"/>
        <v>-6202378.5741604539</v>
      </c>
      <c r="N148" s="298">
        <f t="shared" si="19"/>
        <v>9499167.8008618541</v>
      </c>
      <c r="O148" s="298">
        <f t="shared" si="23"/>
        <v>8359572.2608618625</v>
      </c>
    </row>
    <row r="149" spans="2:17" s="272" customFormat="1">
      <c r="B149" s="537">
        <v>43951</v>
      </c>
      <c r="E149" s="300">
        <f t="shared" si="27"/>
        <v>43104804.375022314</v>
      </c>
      <c r="F149" s="298">
        <f t="shared" si="20"/>
        <v>43104804.375022307</v>
      </c>
      <c r="G149" s="300">
        <f t="shared" si="24"/>
        <v>240421</v>
      </c>
      <c r="H149" s="300">
        <f t="shared" si="21"/>
        <v>-29086205</v>
      </c>
      <c r="I149" s="298">
        <f t="shared" si="22"/>
        <v>-27643679</v>
      </c>
      <c r="J149" s="298">
        <f t="shared" si="18"/>
        <v>15461125.375022307</v>
      </c>
      <c r="K149" s="300">
        <f t="shared" si="25"/>
        <v>50488.409999999996</v>
      </c>
      <c r="L149" s="300">
        <f t="shared" si="26"/>
        <v>-5848959.7041604519</v>
      </c>
      <c r="M149" s="298">
        <f t="shared" si="17"/>
        <v>-6151890.1641604528</v>
      </c>
      <c r="N149" s="298">
        <f t="shared" si="19"/>
        <v>9309235.2108618543</v>
      </c>
      <c r="O149" s="298">
        <f t="shared" si="23"/>
        <v>8169639.6708618626</v>
      </c>
    </row>
    <row r="150" spans="2:17" s="272" customFormat="1">
      <c r="B150" s="537">
        <v>43982</v>
      </c>
      <c r="E150" s="300">
        <f t="shared" si="27"/>
        <v>43104804.375022314</v>
      </c>
      <c r="F150" s="298">
        <f t="shared" si="20"/>
        <v>43104804.375022307</v>
      </c>
      <c r="G150" s="300">
        <f t="shared" si="24"/>
        <v>240421</v>
      </c>
      <c r="H150" s="300">
        <f t="shared" si="21"/>
        <v>-29326626</v>
      </c>
      <c r="I150" s="298">
        <f t="shared" si="22"/>
        <v>-27884100</v>
      </c>
      <c r="J150" s="298">
        <f t="shared" si="18"/>
        <v>15220704.375022307</v>
      </c>
      <c r="K150" s="300">
        <f t="shared" si="25"/>
        <v>50488.409999999996</v>
      </c>
      <c r="L150" s="300">
        <f t="shared" si="26"/>
        <v>-5798471.2941604517</v>
      </c>
      <c r="M150" s="298">
        <f t="shared" si="17"/>
        <v>-6101401.7541604526</v>
      </c>
      <c r="N150" s="298">
        <f t="shared" si="19"/>
        <v>9119302.6208618544</v>
      </c>
      <c r="O150" s="298">
        <f t="shared" si="23"/>
        <v>7979707.0808618627</v>
      </c>
    </row>
    <row r="151" spans="2:17" s="272" customFormat="1">
      <c r="B151" s="537">
        <v>44012</v>
      </c>
      <c r="E151" s="300">
        <f t="shared" si="27"/>
        <v>43104804.375022314</v>
      </c>
      <c r="F151" s="298">
        <f t="shared" si="20"/>
        <v>43104804.375022307</v>
      </c>
      <c r="G151" s="300">
        <f t="shared" si="24"/>
        <v>240421</v>
      </c>
      <c r="H151" s="300">
        <f t="shared" si="21"/>
        <v>-29567047</v>
      </c>
      <c r="I151" s="298">
        <f t="shared" si="22"/>
        <v>-28124521</v>
      </c>
      <c r="J151" s="298">
        <f t="shared" si="18"/>
        <v>14980283.375022307</v>
      </c>
      <c r="K151" s="300">
        <f t="shared" si="25"/>
        <v>50488.409999999996</v>
      </c>
      <c r="L151" s="300">
        <f t="shared" si="26"/>
        <v>-5747982.8841604516</v>
      </c>
      <c r="M151" s="298">
        <f t="shared" si="17"/>
        <v>-6050913.3441604534</v>
      </c>
      <c r="N151" s="298">
        <f t="shared" si="19"/>
        <v>8929370.0308618546</v>
      </c>
      <c r="O151" s="298">
        <f t="shared" si="23"/>
        <v>7789774.4908618629</v>
      </c>
    </row>
    <row r="152" spans="2:17" s="272" customFormat="1">
      <c r="B152" s="537">
        <v>44043</v>
      </c>
      <c r="E152" s="300">
        <f t="shared" si="27"/>
        <v>43104804.375022314</v>
      </c>
      <c r="F152" s="298">
        <f t="shared" si="20"/>
        <v>43104804.375022307</v>
      </c>
      <c r="G152" s="300">
        <f t="shared" si="24"/>
        <v>240421</v>
      </c>
      <c r="H152" s="300">
        <f t="shared" si="21"/>
        <v>-29807468</v>
      </c>
      <c r="I152" s="298">
        <f t="shared" si="22"/>
        <v>-28364942</v>
      </c>
      <c r="J152" s="298">
        <f t="shared" si="18"/>
        <v>14739862.375022307</v>
      </c>
      <c r="K152" s="300">
        <f t="shared" si="25"/>
        <v>50488.409999999996</v>
      </c>
      <c r="L152" s="300">
        <f t="shared" si="26"/>
        <v>-5697494.4741604514</v>
      </c>
      <c r="M152" s="298">
        <f t="shared" si="17"/>
        <v>-6000424.9341604523</v>
      </c>
      <c r="N152" s="298">
        <f t="shared" si="19"/>
        <v>8739437.4408618547</v>
      </c>
      <c r="O152" s="298">
        <f t="shared" si="23"/>
        <v>7599841.900861863</v>
      </c>
    </row>
    <row r="153" spans="2:17" s="272" customFormat="1">
      <c r="B153" s="537">
        <v>44074</v>
      </c>
      <c r="E153" s="300">
        <f t="shared" si="27"/>
        <v>43104804.375022314</v>
      </c>
      <c r="F153" s="298">
        <f t="shared" si="20"/>
        <v>43104804.375022307</v>
      </c>
      <c r="G153" s="300">
        <f t="shared" si="24"/>
        <v>240421</v>
      </c>
      <c r="H153" s="300">
        <f t="shared" si="21"/>
        <v>-30047889</v>
      </c>
      <c r="I153" s="298">
        <f t="shared" si="22"/>
        <v>-28605363</v>
      </c>
      <c r="J153" s="298">
        <f t="shared" si="18"/>
        <v>14499441.375022307</v>
      </c>
      <c r="K153" s="300">
        <f t="shared" si="25"/>
        <v>50488.409999999996</v>
      </c>
      <c r="L153" s="300">
        <f t="shared" si="26"/>
        <v>-5647006.0641604513</v>
      </c>
      <c r="M153" s="298">
        <f t="shared" ref="M153:M209" si="28">(L141+L153+SUM(L142:L152)*2)/24</f>
        <v>-5949936.5241604522</v>
      </c>
      <c r="N153" s="298">
        <f t="shared" si="19"/>
        <v>8549504.8508618549</v>
      </c>
      <c r="O153" s="298">
        <f t="shared" si="23"/>
        <v>7409909.3108618632</v>
      </c>
    </row>
    <row r="154" spans="2:17" s="272" customFormat="1">
      <c r="B154" s="537">
        <v>44104</v>
      </c>
      <c r="E154" s="300">
        <f t="shared" si="27"/>
        <v>43104804.375022314</v>
      </c>
      <c r="F154" s="298">
        <f t="shared" si="20"/>
        <v>43104804.375022307</v>
      </c>
      <c r="G154" s="300">
        <f t="shared" si="24"/>
        <v>240421</v>
      </c>
      <c r="H154" s="300">
        <f t="shared" si="21"/>
        <v>-30288310</v>
      </c>
      <c r="I154" s="298">
        <f t="shared" si="22"/>
        <v>-28845784</v>
      </c>
      <c r="J154" s="298">
        <f t="shared" ref="J154:J217" si="29">F154+I154</f>
        <v>14259020.375022307</v>
      </c>
      <c r="K154" s="300">
        <f t="shared" si="25"/>
        <v>50488.409999999996</v>
      </c>
      <c r="L154" s="300">
        <f t="shared" si="26"/>
        <v>-5596517.6541604511</v>
      </c>
      <c r="M154" s="298">
        <f t="shared" si="28"/>
        <v>-5899448.114160452</v>
      </c>
      <c r="N154" s="298">
        <f t="shared" ref="N154:N217" si="30">M154+J154</f>
        <v>8359572.260861855</v>
      </c>
      <c r="O154" s="298">
        <f t="shared" si="23"/>
        <v>7219976.7208618633</v>
      </c>
    </row>
    <row r="155" spans="2:17" s="272" customFormat="1">
      <c r="B155" s="537">
        <v>44135</v>
      </c>
      <c r="E155" s="300">
        <f t="shared" si="27"/>
        <v>43104804.375022314</v>
      </c>
      <c r="F155" s="298">
        <f t="shared" ref="F155:F208" si="31">(E143+E155+SUM(E144:E154)*2)/24</f>
        <v>43104804.375022307</v>
      </c>
      <c r="G155" s="300">
        <f t="shared" si="24"/>
        <v>240421</v>
      </c>
      <c r="H155" s="300">
        <f t="shared" si="21"/>
        <v>-30528731</v>
      </c>
      <c r="I155" s="298">
        <f t="shared" si="22"/>
        <v>-29086205</v>
      </c>
      <c r="J155" s="298">
        <f t="shared" si="29"/>
        <v>14018599.375022307</v>
      </c>
      <c r="K155" s="300">
        <f t="shared" si="25"/>
        <v>50488.409999999996</v>
      </c>
      <c r="L155" s="300">
        <f t="shared" si="26"/>
        <v>-5546029.244160451</v>
      </c>
      <c r="M155" s="298">
        <f t="shared" si="28"/>
        <v>-5848959.7041604528</v>
      </c>
      <c r="N155" s="298">
        <f t="shared" si="30"/>
        <v>8169639.6708618542</v>
      </c>
      <c r="O155" s="298">
        <f t="shared" si="23"/>
        <v>7030044.1308618635</v>
      </c>
    </row>
    <row r="156" spans="2:17" s="272" customFormat="1">
      <c r="B156" s="537">
        <v>44165</v>
      </c>
      <c r="E156" s="300">
        <f t="shared" si="27"/>
        <v>43104804.375022314</v>
      </c>
      <c r="F156" s="298">
        <f t="shared" si="31"/>
        <v>43104804.375022307</v>
      </c>
      <c r="G156" s="300">
        <f t="shared" si="24"/>
        <v>240421</v>
      </c>
      <c r="H156" s="300">
        <f t="shared" si="21"/>
        <v>-30769152</v>
      </c>
      <c r="I156" s="298">
        <f t="shared" si="22"/>
        <v>-29326626</v>
      </c>
      <c r="J156" s="298">
        <f t="shared" si="29"/>
        <v>13778178.375022307</v>
      </c>
      <c r="K156" s="300">
        <f t="shared" si="25"/>
        <v>50488.409999999996</v>
      </c>
      <c r="L156" s="300">
        <f t="shared" si="26"/>
        <v>-5495540.8341604508</v>
      </c>
      <c r="M156" s="298">
        <f t="shared" si="28"/>
        <v>-5798471.2941604517</v>
      </c>
      <c r="N156" s="298">
        <f t="shared" si="30"/>
        <v>7979707.0808618553</v>
      </c>
      <c r="O156" s="298">
        <f t="shared" si="23"/>
        <v>6840111.5408618636</v>
      </c>
    </row>
    <row r="157" spans="2:17" s="272" customFormat="1">
      <c r="B157" s="537">
        <v>44196</v>
      </c>
      <c r="E157" s="300">
        <f t="shared" si="27"/>
        <v>43104804.375022314</v>
      </c>
      <c r="F157" s="298">
        <f t="shared" si="31"/>
        <v>43104804.375022307</v>
      </c>
      <c r="G157" s="300">
        <f t="shared" si="24"/>
        <v>240421</v>
      </c>
      <c r="H157" s="300">
        <f t="shared" si="21"/>
        <v>-31009573</v>
      </c>
      <c r="I157" s="298">
        <f t="shared" si="22"/>
        <v>-29567047</v>
      </c>
      <c r="J157" s="298">
        <f t="shared" si="29"/>
        <v>13537757.375022307</v>
      </c>
      <c r="K157" s="300">
        <f t="shared" si="25"/>
        <v>50488.409999999996</v>
      </c>
      <c r="L157" s="300">
        <f t="shared" si="26"/>
        <v>-5445052.4241604507</v>
      </c>
      <c r="M157" s="298">
        <f t="shared" si="28"/>
        <v>-5747982.8841604516</v>
      </c>
      <c r="N157" s="298">
        <f t="shared" si="30"/>
        <v>7789774.4908618554</v>
      </c>
      <c r="O157" s="298">
        <f t="shared" si="23"/>
        <v>6650178.9508618638</v>
      </c>
      <c r="P157" s="298">
        <f>SUM(G152:G157)</f>
        <v>1442526</v>
      </c>
    </row>
    <row r="158" spans="2:17" s="272" customFormat="1" outlineLevel="1">
      <c r="B158" s="537">
        <v>44227</v>
      </c>
      <c r="E158" s="300">
        <f t="shared" si="27"/>
        <v>43104804.375022314</v>
      </c>
      <c r="F158" s="298">
        <f t="shared" si="31"/>
        <v>43104804.375022307</v>
      </c>
      <c r="G158" s="300">
        <f t="shared" si="24"/>
        <v>240421</v>
      </c>
      <c r="H158" s="300">
        <f t="shared" si="21"/>
        <v>-31249994</v>
      </c>
      <c r="I158" s="298">
        <f t="shared" si="22"/>
        <v>-29807468</v>
      </c>
      <c r="J158" s="298">
        <f t="shared" si="29"/>
        <v>13297336.375022307</v>
      </c>
      <c r="K158" s="300">
        <f t="shared" ref="K158:K205" si="32">(-D158*0.35)+(G158*0.35)</f>
        <v>84147.349999999991</v>
      </c>
      <c r="L158" s="300">
        <f t="shared" si="26"/>
        <v>-5360905.0741604511</v>
      </c>
      <c r="M158" s="298">
        <f t="shared" si="28"/>
        <v>-5696092.0183271179</v>
      </c>
      <c r="N158" s="298">
        <f t="shared" si="30"/>
        <v>7601244.3566951891</v>
      </c>
      <c r="O158" s="298">
        <f t="shared" si="23"/>
        <v>6493905.3008618634</v>
      </c>
    </row>
    <row r="159" spans="2:17" s="272" customFormat="1" outlineLevel="1">
      <c r="B159" s="537">
        <v>44255</v>
      </c>
      <c r="E159" s="300">
        <f t="shared" si="27"/>
        <v>43104804.375022314</v>
      </c>
      <c r="F159" s="298">
        <f t="shared" si="31"/>
        <v>43104804.375022307</v>
      </c>
      <c r="G159" s="300">
        <f t="shared" si="24"/>
        <v>240421</v>
      </c>
      <c r="H159" s="300">
        <f t="shared" ref="H159:H207" si="33">H158-G159</f>
        <v>-31490415</v>
      </c>
      <c r="I159" s="298">
        <f t="shared" ref="I159:I207" si="34">(H147+H159+SUM(H148:H158)*2)/24</f>
        <v>-30047889</v>
      </c>
      <c r="J159" s="298">
        <f t="shared" si="29"/>
        <v>13056915.375022307</v>
      </c>
      <c r="K159" s="300">
        <f t="shared" si="32"/>
        <v>84147.349999999991</v>
      </c>
      <c r="L159" s="300">
        <f t="shared" si="26"/>
        <v>-5276757.7241604514</v>
      </c>
      <c r="M159" s="298">
        <f t="shared" si="28"/>
        <v>-5641396.240827118</v>
      </c>
      <c r="N159" s="298">
        <f t="shared" si="30"/>
        <v>7415519.134195189</v>
      </c>
      <c r="O159" s="298">
        <f t="shared" si="23"/>
        <v>6337631.650861863</v>
      </c>
    </row>
    <row r="160" spans="2:17" s="272" customFormat="1" outlineLevel="1">
      <c r="B160" s="537">
        <v>44286</v>
      </c>
      <c r="E160" s="300">
        <f t="shared" si="27"/>
        <v>43104804.375022314</v>
      </c>
      <c r="F160" s="298">
        <f t="shared" si="31"/>
        <v>43104804.375022307</v>
      </c>
      <c r="G160" s="300">
        <f t="shared" si="24"/>
        <v>240421</v>
      </c>
      <c r="H160" s="300">
        <f t="shared" si="33"/>
        <v>-31730836</v>
      </c>
      <c r="I160" s="298">
        <f t="shared" si="34"/>
        <v>-30288310</v>
      </c>
      <c r="J160" s="298">
        <f t="shared" si="29"/>
        <v>12816494.375022307</v>
      </c>
      <c r="K160" s="300">
        <f t="shared" si="32"/>
        <v>84147.349999999991</v>
      </c>
      <c r="L160" s="300">
        <f t="shared" si="26"/>
        <v>-5192610.3741604518</v>
      </c>
      <c r="M160" s="298">
        <f t="shared" si="28"/>
        <v>-5583895.5516604511</v>
      </c>
      <c r="N160" s="298">
        <f t="shared" si="30"/>
        <v>7232598.8233618559</v>
      </c>
      <c r="O160" s="298">
        <f t="shared" si="23"/>
        <v>6181358.0008618627</v>
      </c>
    </row>
    <row r="161" spans="2:16" s="272" customFormat="1" outlineLevel="1">
      <c r="B161" s="537">
        <v>44316</v>
      </c>
      <c r="E161" s="300">
        <f t="shared" si="27"/>
        <v>43104804.375022314</v>
      </c>
      <c r="F161" s="298">
        <f t="shared" si="31"/>
        <v>43104804.375022307</v>
      </c>
      <c r="G161" s="300">
        <f t="shared" si="24"/>
        <v>240421</v>
      </c>
      <c r="H161" s="300">
        <f t="shared" si="33"/>
        <v>-31971257</v>
      </c>
      <c r="I161" s="298">
        <f t="shared" si="34"/>
        <v>-30528731</v>
      </c>
      <c r="J161" s="298">
        <f t="shared" si="29"/>
        <v>12576073.375022307</v>
      </c>
      <c r="K161" s="300">
        <f t="shared" si="32"/>
        <v>84147.349999999991</v>
      </c>
      <c r="L161" s="300">
        <f t="shared" si="26"/>
        <v>-5108463.0241604522</v>
      </c>
      <c r="M161" s="298">
        <f t="shared" si="28"/>
        <v>-5523589.950827118</v>
      </c>
      <c r="N161" s="298">
        <f t="shared" si="30"/>
        <v>7052483.424195189</v>
      </c>
      <c r="O161" s="298">
        <f t="shared" si="23"/>
        <v>6025084.3508618623</v>
      </c>
    </row>
    <row r="162" spans="2:16" s="272" customFormat="1" outlineLevel="1">
      <c r="B162" s="537">
        <v>44347</v>
      </c>
      <c r="E162" s="300">
        <f t="shared" si="27"/>
        <v>43104804.375022314</v>
      </c>
      <c r="F162" s="298">
        <f t="shared" si="31"/>
        <v>43104804.375022307</v>
      </c>
      <c r="G162" s="300">
        <f t="shared" si="24"/>
        <v>240421</v>
      </c>
      <c r="H162" s="300">
        <f t="shared" si="33"/>
        <v>-32211678</v>
      </c>
      <c r="I162" s="298">
        <f t="shared" si="34"/>
        <v>-30769152</v>
      </c>
      <c r="J162" s="298">
        <f t="shared" si="29"/>
        <v>12335652.375022307</v>
      </c>
      <c r="K162" s="300">
        <f t="shared" si="32"/>
        <v>84147.349999999991</v>
      </c>
      <c r="L162" s="300">
        <f t="shared" si="26"/>
        <v>-5024315.6741604526</v>
      </c>
      <c r="M162" s="298">
        <f t="shared" si="28"/>
        <v>-5460479.4383271178</v>
      </c>
      <c r="N162" s="298">
        <f t="shared" si="30"/>
        <v>6875172.9366951892</v>
      </c>
      <c r="O162" s="298">
        <f t="shared" si="23"/>
        <v>5868810.7008618619</v>
      </c>
    </row>
    <row r="163" spans="2:16" s="272" customFormat="1" outlineLevel="1">
      <c r="B163" s="537">
        <v>44377</v>
      </c>
      <c r="E163" s="300">
        <f t="shared" si="27"/>
        <v>43104804.375022314</v>
      </c>
      <c r="F163" s="298">
        <f t="shared" si="31"/>
        <v>43104804.375022307</v>
      </c>
      <c r="G163" s="300">
        <f t="shared" si="24"/>
        <v>240421</v>
      </c>
      <c r="H163" s="300">
        <f t="shared" si="33"/>
        <v>-32452099</v>
      </c>
      <c r="I163" s="298">
        <f t="shared" si="34"/>
        <v>-31009573</v>
      </c>
      <c r="J163" s="298">
        <f t="shared" si="29"/>
        <v>12095231.375022307</v>
      </c>
      <c r="K163" s="300">
        <f t="shared" si="32"/>
        <v>84147.349999999991</v>
      </c>
      <c r="L163" s="300">
        <f t="shared" si="26"/>
        <v>-4940168.3241604529</v>
      </c>
      <c r="M163" s="298">
        <f t="shared" si="28"/>
        <v>-5394564.0141604515</v>
      </c>
      <c r="N163" s="298">
        <f t="shared" si="30"/>
        <v>6700667.3608618556</v>
      </c>
      <c r="O163" s="298">
        <f t="shared" si="23"/>
        <v>5712537.0508618616</v>
      </c>
    </row>
    <row r="164" spans="2:16" s="272" customFormat="1" outlineLevel="1">
      <c r="B164" s="537">
        <v>44408</v>
      </c>
      <c r="E164" s="300">
        <f t="shared" si="27"/>
        <v>43104804.375022314</v>
      </c>
      <c r="F164" s="298">
        <f t="shared" si="31"/>
        <v>43104804.375022307</v>
      </c>
      <c r="G164" s="300">
        <f t="shared" si="24"/>
        <v>240421</v>
      </c>
      <c r="H164" s="300">
        <f t="shared" si="33"/>
        <v>-32692520</v>
      </c>
      <c r="I164" s="298">
        <f t="shared" si="34"/>
        <v>-31249994</v>
      </c>
      <c r="J164" s="298">
        <f t="shared" si="29"/>
        <v>11854810.375022307</v>
      </c>
      <c r="K164" s="300">
        <f t="shared" si="32"/>
        <v>84147.349999999991</v>
      </c>
      <c r="L164" s="300">
        <f t="shared" si="26"/>
        <v>-4856020.9741604533</v>
      </c>
      <c r="M164" s="298">
        <f t="shared" si="28"/>
        <v>-5325843.678327118</v>
      </c>
      <c r="N164" s="298">
        <f t="shared" si="30"/>
        <v>6528966.696695189</v>
      </c>
      <c r="O164" s="298">
        <f t="shared" si="23"/>
        <v>5556263.4008618612</v>
      </c>
    </row>
    <row r="165" spans="2:16" s="272" customFormat="1" outlineLevel="1">
      <c r="B165" s="537">
        <v>44439</v>
      </c>
      <c r="E165" s="300">
        <f t="shared" si="27"/>
        <v>43104804.375022314</v>
      </c>
      <c r="F165" s="298">
        <f t="shared" si="31"/>
        <v>43104804.375022307</v>
      </c>
      <c r="G165" s="300">
        <f t="shared" si="24"/>
        <v>240421</v>
      </c>
      <c r="H165" s="300">
        <f t="shared" si="33"/>
        <v>-32932941</v>
      </c>
      <c r="I165" s="298">
        <f t="shared" si="34"/>
        <v>-31490415</v>
      </c>
      <c r="J165" s="298">
        <f t="shared" si="29"/>
        <v>11614389.375022307</v>
      </c>
      <c r="K165" s="300">
        <f t="shared" si="32"/>
        <v>84147.349999999991</v>
      </c>
      <c r="L165" s="300">
        <f t="shared" si="26"/>
        <v>-4771873.6241604537</v>
      </c>
      <c r="M165" s="298">
        <f t="shared" si="28"/>
        <v>-5254318.4308271175</v>
      </c>
      <c r="N165" s="298">
        <f t="shared" si="30"/>
        <v>6360070.9441951895</v>
      </c>
      <c r="O165" s="298">
        <f t="shared" si="23"/>
        <v>5399989.7508618608</v>
      </c>
    </row>
    <row r="166" spans="2:16" s="272" customFormat="1" outlineLevel="1">
      <c r="B166" s="537">
        <v>44469</v>
      </c>
      <c r="E166" s="300">
        <f t="shared" si="27"/>
        <v>43104804.375022314</v>
      </c>
      <c r="F166" s="298">
        <f t="shared" si="31"/>
        <v>43104804.375022307</v>
      </c>
      <c r="G166" s="300">
        <f t="shared" si="24"/>
        <v>240421</v>
      </c>
      <c r="H166" s="300">
        <f t="shared" si="33"/>
        <v>-33173362</v>
      </c>
      <c r="I166" s="298">
        <f t="shared" si="34"/>
        <v>-31730836</v>
      </c>
      <c r="J166" s="298">
        <f t="shared" si="29"/>
        <v>11373968.375022307</v>
      </c>
      <c r="K166" s="300">
        <f t="shared" si="32"/>
        <v>84147.349999999991</v>
      </c>
      <c r="L166" s="300">
        <f t="shared" si="26"/>
        <v>-4687726.274160454</v>
      </c>
      <c r="M166" s="298">
        <f t="shared" si="28"/>
        <v>-5179988.2716604518</v>
      </c>
      <c r="N166" s="298">
        <f t="shared" si="30"/>
        <v>6193980.1033618553</v>
      </c>
      <c r="O166" s="298">
        <f t="shared" si="23"/>
        <v>5243716.1008618604</v>
      </c>
    </row>
    <row r="167" spans="2:16" s="272" customFormat="1" outlineLevel="1">
      <c r="B167" s="537">
        <v>44500</v>
      </c>
      <c r="E167" s="300">
        <f t="shared" si="27"/>
        <v>43104804.375022314</v>
      </c>
      <c r="F167" s="298">
        <f t="shared" si="31"/>
        <v>43104804.375022307</v>
      </c>
      <c r="G167" s="300">
        <f t="shared" si="24"/>
        <v>240421</v>
      </c>
      <c r="H167" s="300">
        <f t="shared" si="33"/>
        <v>-33413783</v>
      </c>
      <c r="I167" s="298">
        <f t="shared" si="34"/>
        <v>-31971257</v>
      </c>
      <c r="J167" s="298">
        <f t="shared" si="29"/>
        <v>11133547.375022307</v>
      </c>
      <c r="K167" s="300">
        <f t="shared" si="32"/>
        <v>84147.349999999991</v>
      </c>
      <c r="L167" s="300">
        <f t="shared" si="26"/>
        <v>-4603578.9241604544</v>
      </c>
      <c r="M167" s="298">
        <f t="shared" si="28"/>
        <v>-5102853.2008271189</v>
      </c>
      <c r="N167" s="298">
        <f t="shared" si="30"/>
        <v>6030694.1741951881</v>
      </c>
      <c r="O167" s="298">
        <f t="shared" si="23"/>
        <v>5087442.4508618601</v>
      </c>
    </row>
    <row r="168" spans="2:16" s="272" customFormat="1" outlineLevel="1">
      <c r="B168" s="537">
        <v>44530</v>
      </c>
      <c r="E168" s="300">
        <f t="shared" si="27"/>
        <v>43104804.375022314</v>
      </c>
      <c r="F168" s="298">
        <f t="shared" si="31"/>
        <v>43104804.375022307</v>
      </c>
      <c r="G168" s="300">
        <f t="shared" si="24"/>
        <v>240421</v>
      </c>
      <c r="H168" s="300">
        <f t="shared" si="33"/>
        <v>-33654204</v>
      </c>
      <c r="I168" s="298">
        <f t="shared" si="34"/>
        <v>-32211678</v>
      </c>
      <c r="J168" s="298">
        <f t="shared" si="29"/>
        <v>10893126.375022307</v>
      </c>
      <c r="K168" s="300">
        <f t="shared" si="32"/>
        <v>84147.349999999991</v>
      </c>
      <c r="L168" s="300">
        <f t="shared" si="26"/>
        <v>-4519431.5741604548</v>
      </c>
      <c r="M168" s="298">
        <f t="shared" si="28"/>
        <v>-5022913.218327119</v>
      </c>
      <c r="N168" s="298">
        <f t="shared" si="30"/>
        <v>5870213.156695188</v>
      </c>
      <c r="O168" s="298">
        <f t="shared" si="23"/>
        <v>4931168.8008618597</v>
      </c>
    </row>
    <row r="169" spans="2:16" s="272" customFormat="1" outlineLevel="1">
      <c r="B169" s="537">
        <v>44561</v>
      </c>
      <c r="E169" s="300">
        <f t="shared" si="27"/>
        <v>43104804.375022314</v>
      </c>
      <c r="F169" s="298">
        <f t="shared" si="31"/>
        <v>43104804.375022307</v>
      </c>
      <c r="G169" s="300">
        <f t="shared" si="24"/>
        <v>240421</v>
      </c>
      <c r="H169" s="300">
        <f t="shared" si="33"/>
        <v>-33894625</v>
      </c>
      <c r="I169" s="298">
        <f t="shared" si="34"/>
        <v>-32452099</v>
      </c>
      <c r="J169" s="298">
        <f t="shared" si="29"/>
        <v>10652705.375022307</v>
      </c>
      <c r="K169" s="300">
        <f t="shared" si="32"/>
        <v>84147.349999999991</v>
      </c>
      <c r="L169" s="300">
        <f t="shared" si="26"/>
        <v>-4435284.2241604552</v>
      </c>
      <c r="M169" s="298">
        <f t="shared" si="28"/>
        <v>-4940168.3241604529</v>
      </c>
      <c r="N169" s="298">
        <f t="shared" si="30"/>
        <v>5712537.0508618541</v>
      </c>
      <c r="O169" s="298">
        <f t="shared" si="23"/>
        <v>4774895.1508618593</v>
      </c>
      <c r="P169" s="298">
        <f>SUM(G158:G169)</f>
        <v>2885052</v>
      </c>
    </row>
    <row r="170" spans="2:16" s="272" customFormat="1" outlineLevel="1">
      <c r="B170" s="537">
        <v>44592</v>
      </c>
      <c r="E170" s="300">
        <f t="shared" si="27"/>
        <v>43104804.375022314</v>
      </c>
      <c r="F170" s="298">
        <f t="shared" si="31"/>
        <v>43104804.375022307</v>
      </c>
      <c r="G170" s="300">
        <f t="shared" si="24"/>
        <v>240421</v>
      </c>
      <c r="H170" s="300">
        <f t="shared" si="33"/>
        <v>-34135046</v>
      </c>
      <c r="I170" s="298">
        <f t="shared" si="34"/>
        <v>-32692520</v>
      </c>
      <c r="J170" s="298">
        <f t="shared" si="29"/>
        <v>10412284.375022307</v>
      </c>
      <c r="K170" s="300">
        <f t="shared" si="32"/>
        <v>84147.349999999991</v>
      </c>
      <c r="L170" s="300">
        <f t="shared" si="26"/>
        <v>-4351136.8741604555</v>
      </c>
      <c r="M170" s="298">
        <f t="shared" si="28"/>
        <v>-4856020.9741604542</v>
      </c>
      <c r="N170" s="298">
        <f t="shared" si="30"/>
        <v>5556263.4008618528</v>
      </c>
      <c r="O170" s="298">
        <f t="shared" si="23"/>
        <v>4618621.5008618589</v>
      </c>
    </row>
    <row r="171" spans="2:16" s="272" customFormat="1" outlineLevel="1">
      <c r="B171" s="537">
        <v>44620</v>
      </c>
      <c r="E171" s="300">
        <f t="shared" si="27"/>
        <v>43104804.375022314</v>
      </c>
      <c r="F171" s="298">
        <f t="shared" si="31"/>
        <v>43104804.375022307</v>
      </c>
      <c r="G171" s="300">
        <f t="shared" si="24"/>
        <v>240421</v>
      </c>
      <c r="H171" s="300">
        <f t="shared" si="33"/>
        <v>-34375467</v>
      </c>
      <c r="I171" s="298">
        <f t="shared" si="34"/>
        <v>-32932941</v>
      </c>
      <c r="J171" s="298">
        <f t="shared" si="29"/>
        <v>10171863.375022307</v>
      </c>
      <c r="K171" s="300">
        <f t="shared" si="32"/>
        <v>84147.349999999991</v>
      </c>
      <c r="L171" s="300">
        <f t="shared" si="26"/>
        <v>-4266989.5241604559</v>
      </c>
      <c r="M171" s="298">
        <f t="shared" si="28"/>
        <v>-4771873.6241604527</v>
      </c>
      <c r="N171" s="298">
        <f t="shared" si="30"/>
        <v>5399989.7508618543</v>
      </c>
      <c r="O171" s="298">
        <f t="shared" si="23"/>
        <v>4462347.8508618586</v>
      </c>
    </row>
    <row r="172" spans="2:16" s="272" customFormat="1" outlineLevel="1">
      <c r="B172" s="537">
        <v>44651</v>
      </c>
      <c r="E172" s="300">
        <f t="shared" si="27"/>
        <v>43104804.375022314</v>
      </c>
      <c r="F172" s="298">
        <f t="shared" si="31"/>
        <v>43104804.375022307</v>
      </c>
      <c r="G172" s="300">
        <f t="shared" si="24"/>
        <v>240421</v>
      </c>
      <c r="H172" s="300">
        <f t="shared" si="33"/>
        <v>-34615888</v>
      </c>
      <c r="I172" s="298">
        <f t="shared" si="34"/>
        <v>-33173362</v>
      </c>
      <c r="J172" s="298">
        <f t="shared" si="29"/>
        <v>9931442.375022307</v>
      </c>
      <c r="K172" s="300">
        <f t="shared" si="32"/>
        <v>84147.349999999991</v>
      </c>
      <c r="L172" s="300">
        <f t="shared" si="26"/>
        <v>-4182842.1741604558</v>
      </c>
      <c r="M172" s="298">
        <f t="shared" si="28"/>
        <v>-4687726.274160454</v>
      </c>
      <c r="N172" s="298">
        <f t="shared" si="30"/>
        <v>5243716.100861853</v>
      </c>
      <c r="O172" s="298">
        <f t="shared" si="23"/>
        <v>4306074.2008618582</v>
      </c>
    </row>
    <row r="173" spans="2:16" s="272" customFormat="1" outlineLevel="1">
      <c r="B173" s="537">
        <v>44681</v>
      </c>
      <c r="E173" s="300">
        <f t="shared" si="27"/>
        <v>43104804.375022314</v>
      </c>
      <c r="F173" s="298">
        <f t="shared" si="31"/>
        <v>43104804.375022307</v>
      </c>
      <c r="G173" s="300">
        <f t="shared" si="24"/>
        <v>240421</v>
      </c>
      <c r="H173" s="300">
        <f t="shared" si="33"/>
        <v>-34856309</v>
      </c>
      <c r="I173" s="298">
        <f t="shared" si="34"/>
        <v>-33413783</v>
      </c>
      <c r="J173" s="298">
        <f t="shared" si="29"/>
        <v>9691021.375022307</v>
      </c>
      <c r="K173" s="300">
        <f t="shared" si="32"/>
        <v>84147.349999999991</v>
      </c>
      <c r="L173" s="300">
        <f t="shared" si="26"/>
        <v>-4098694.8241604557</v>
      </c>
      <c r="M173" s="298">
        <f t="shared" si="28"/>
        <v>-4603578.9241604544</v>
      </c>
      <c r="N173" s="298">
        <f t="shared" si="30"/>
        <v>5087442.4508618526</v>
      </c>
      <c r="O173" s="298">
        <f t="shared" si="23"/>
        <v>4149800.5508618588</v>
      </c>
    </row>
    <row r="174" spans="2:16" s="272" customFormat="1" outlineLevel="1">
      <c r="B174" s="537">
        <v>44712</v>
      </c>
      <c r="E174" s="300">
        <f t="shared" si="27"/>
        <v>43104804.375022314</v>
      </c>
      <c r="F174" s="298">
        <f t="shared" si="31"/>
        <v>43104804.375022307</v>
      </c>
      <c r="G174" s="300">
        <f t="shared" si="24"/>
        <v>240421</v>
      </c>
      <c r="H174" s="300">
        <f t="shared" si="33"/>
        <v>-35096730</v>
      </c>
      <c r="I174" s="298">
        <f t="shared" si="34"/>
        <v>-33654204</v>
      </c>
      <c r="J174" s="298">
        <f t="shared" si="29"/>
        <v>9450600.375022307</v>
      </c>
      <c r="K174" s="300">
        <f t="shared" si="32"/>
        <v>84147.349999999991</v>
      </c>
      <c r="L174" s="300">
        <f t="shared" si="26"/>
        <v>-4014547.4741604556</v>
      </c>
      <c r="M174" s="298">
        <f t="shared" si="28"/>
        <v>-4519431.5741604548</v>
      </c>
      <c r="N174" s="298">
        <f t="shared" si="30"/>
        <v>4931168.8008618522</v>
      </c>
      <c r="O174" s="298">
        <f t="shared" si="23"/>
        <v>3993526.9008618589</v>
      </c>
    </row>
    <row r="175" spans="2:16" s="272" customFormat="1" outlineLevel="1">
      <c r="B175" s="537">
        <v>44742</v>
      </c>
      <c r="E175" s="300">
        <f t="shared" si="27"/>
        <v>43104804.375022314</v>
      </c>
      <c r="F175" s="298">
        <f t="shared" si="31"/>
        <v>43104804.375022307</v>
      </c>
      <c r="G175" s="300">
        <f t="shared" si="24"/>
        <v>240421</v>
      </c>
      <c r="H175" s="300">
        <f t="shared" si="33"/>
        <v>-35337151</v>
      </c>
      <c r="I175" s="298">
        <f t="shared" si="34"/>
        <v>-33894625</v>
      </c>
      <c r="J175" s="298">
        <f t="shared" si="29"/>
        <v>9210179.375022307</v>
      </c>
      <c r="K175" s="300">
        <f t="shared" si="32"/>
        <v>84147.349999999991</v>
      </c>
      <c r="L175" s="300">
        <f t="shared" si="26"/>
        <v>-3930400.1241604555</v>
      </c>
      <c r="M175" s="298">
        <f t="shared" si="28"/>
        <v>-4435284.2241604542</v>
      </c>
      <c r="N175" s="298">
        <f t="shared" si="30"/>
        <v>4774895.1508618528</v>
      </c>
      <c r="O175" s="298">
        <f t="shared" si="23"/>
        <v>3837253.2508618589</v>
      </c>
    </row>
    <row r="176" spans="2:16" s="272" customFormat="1" outlineLevel="1">
      <c r="B176" s="537">
        <v>44773</v>
      </c>
      <c r="E176" s="300">
        <f t="shared" si="27"/>
        <v>43104804.375022314</v>
      </c>
      <c r="F176" s="298">
        <f t="shared" si="31"/>
        <v>43104804.375022307</v>
      </c>
      <c r="G176" s="300">
        <f t="shared" si="24"/>
        <v>240421</v>
      </c>
      <c r="H176" s="300">
        <f t="shared" si="33"/>
        <v>-35577572</v>
      </c>
      <c r="I176" s="298">
        <f t="shared" si="34"/>
        <v>-34135046</v>
      </c>
      <c r="J176" s="298">
        <f t="shared" si="29"/>
        <v>8969758.375022307</v>
      </c>
      <c r="K176" s="300">
        <f t="shared" si="32"/>
        <v>84147.349999999991</v>
      </c>
      <c r="L176" s="300">
        <f t="shared" si="26"/>
        <v>-3846252.7741604554</v>
      </c>
      <c r="M176" s="298">
        <f t="shared" si="28"/>
        <v>-4351136.8741604546</v>
      </c>
      <c r="N176" s="298">
        <f t="shared" si="30"/>
        <v>4618621.5008618524</v>
      </c>
      <c r="O176" s="298">
        <f t="shared" si="23"/>
        <v>3680979.600861859</v>
      </c>
    </row>
    <row r="177" spans="2:16" s="272" customFormat="1" outlineLevel="1">
      <c r="B177" s="537">
        <v>44804</v>
      </c>
      <c r="E177" s="300">
        <f t="shared" si="27"/>
        <v>43104804.375022314</v>
      </c>
      <c r="F177" s="298">
        <f t="shared" si="31"/>
        <v>43104804.375022307</v>
      </c>
      <c r="G177" s="300">
        <f t="shared" si="24"/>
        <v>240421</v>
      </c>
      <c r="H177" s="300">
        <f t="shared" si="33"/>
        <v>-35817993</v>
      </c>
      <c r="I177" s="298">
        <f t="shared" si="34"/>
        <v>-34375467</v>
      </c>
      <c r="J177" s="298">
        <f t="shared" si="29"/>
        <v>8729337.375022307</v>
      </c>
      <c r="K177" s="300">
        <f t="shared" si="32"/>
        <v>84147.349999999991</v>
      </c>
      <c r="L177" s="300">
        <f t="shared" si="26"/>
        <v>-3762105.4241604554</v>
      </c>
      <c r="M177" s="298">
        <f t="shared" si="28"/>
        <v>-4266989.524160455</v>
      </c>
      <c r="N177" s="298">
        <f t="shared" si="30"/>
        <v>4462347.8508618521</v>
      </c>
      <c r="O177" s="298">
        <f t="shared" si="23"/>
        <v>3524705.9508618591</v>
      </c>
    </row>
    <row r="178" spans="2:16" s="272" customFormat="1" outlineLevel="1">
      <c r="B178" s="537">
        <v>44834</v>
      </c>
      <c r="E178" s="300">
        <f t="shared" si="27"/>
        <v>43104804.375022314</v>
      </c>
      <c r="F178" s="298">
        <f t="shared" si="31"/>
        <v>43104804.375022307</v>
      </c>
      <c r="G178" s="300">
        <f t="shared" si="24"/>
        <v>240421</v>
      </c>
      <c r="H178" s="300">
        <f t="shared" si="33"/>
        <v>-36058414</v>
      </c>
      <c r="I178" s="298">
        <f t="shared" si="34"/>
        <v>-34615888</v>
      </c>
      <c r="J178" s="298">
        <f t="shared" si="29"/>
        <v>8488916.375022307</v>
      </c>
      <c r="K178" s="300">
        <f t="shared" si="32"/>
        <v>84147.349999999991</v>
      </c>
      <c r="L178" s="300">
        <f t="shared" si="26"/>
        <v>-3677958.0741604553</v>
      </c>
      <c r="M178" s="298">
        <f t="shared" si="28"/>
        <v>-4182842.1741604558</v>
      </c>
      <c r="N178" s="298">
        <f t="shared" si="30"/>
        <v>4306074.2008618508</v>
      </c>
      <c r="O178" s="298">
        <f t="shared" si="23"/>
        <v>3368432.3008618592</v>
      </c>
    </row>
    <row r="179" spans="2:16" s="272" customFormat="1" outlineLevel="1">
      <c r="B179" s="537">
        <v>44865</v>
      </c>
      <c r="E179" s="300">
        <f t="shared" si="27"/>
        <v>43104804.375022314</v>
      </c>
      <c r="F179" s="298">
        <f t="shared" si="31"/>
        <v>43104804.375022307</v>
      </c>
      <c r="G179" s="300">
        <f t="shared" si="24"/>
        <v>240421</v>
      </c>
      <c r="H179" s="300">
        <f t="shared" si="33"/>
        <v>-36298835</v>
      </c>
      <c r="I179" s="298">
        <f t="shared" si="34"/>
        <v>-34856309</v>
      </c>
      <c r="J179" s="298">
        <f t="shared" si="29"/>
        <v>8248495.375022307</v>
      </c>
      <c r="K179" s="300">
        <f t="shared" si="32"/>
        <v>84147.349999999991</v>
      </c>
      <c r="L179" s="300">
        <f t="shared" si="26"/>
        <v>-3593810.7241604552</v>
      </c>
      <c r="M179" s="298">
        <f t="shared" si="28"/>
        <v>-4098694.8241604553</v>
      </c>
      <c r="N179" s="298">
        <f t="shared" si="30"/>
        <v>4149800.5508618518</v>
      </c>
      <c r="O179" s="298">
        <f t="shared" ref="O179:O220" si="35">E179+H179+L179</f>
        <v>3212158.6508618593</v>
      </c>
    </row>
    <row r="180" spans="2:16" s="272" customFormat="1" outlineLevel="1">
      <c r="B180" s="537">
        <v>44895</v>
      </c>
      <c r="E180" s="300">
        <f t="shared" si="27"/>
        <v>43104804.375022314</v>
      </c>
      <c r="F180" s="298">
        <f t="shared" si="31"/>
        <v>43104804.375022307</v>
      </c>
      <c r="G180" s="300">
        <f t="shared" si="24"/>
        <v>240421</v>
      </c>
      <c r="H180" s="300">
        <f t="shared" si="33"/>
        <v>-36539256</v>
      </c>
      <c r="I180" s="298">
        <f t="shared" si="34"/>
        <v>-35096730</v>
      </c>
      <c r="J180" s="298">
        <f t="shared" si="29"/>
        <v>8008074.375022307</v>
      </c>
      <c r="K180" s="300">
        <f t="shared" si="32"/>
        <v>84147.349999999991</v>
      </c>
      <c r="L180" s="300">
        <f t="shared" si="26"/>
        <v>-3509663.3741604551</v>
      </c>
      <c r="M180" s="298">
        <f t="shared" si="28"/>
        <v>-4014547.4741604556</v>
      </c>
      <c r="N180" s="298">
        <f t="shared" si="30"/>
        <v>3993526.9008618514</v>
      </c>
      <c r="O180" s="298">
        <f t="shared" si="35"/>
        <v>3055885.0008618594</v>
      </c>
    </row>
    <row r="181" spans="2:16" s="272" customFormat="1" outlineLevel="1">
      <c r="B181" s="537">
        <v>44926</v>
      </c>
      <c r="E181" s="300">
        <f t="shared" si="27"/>
        <v>43104804.375022314</v>
      </c>
      <c r="F181" s="298">
        <f t="shared" si="31"/>
        <v>43104804.375022307</v>
      </c>
      <c r="G181" s="300">
        <f t="shared" si="24"/>
        <v>240421</v>
      </c>
      <c r="H181" s="300">
        <f t="shared" si="33"/>
        <v>-36779677</v>
      </c>
      <c r="I181" s="298">
        <f t="shared" si="34"/>
        <v>-35337151</v>
      </c>
      <c r="J181" s="298">
        <f t="shared" si="29"/>
        <v>7767653.375022307</v>
      </c>
      <c r="K181" s="300">
        <f t="shared" si="32"/>
        <v>84147.349999999991</v>
      </c>
      <c r="L181" s="300">
        <f t="shared" si="26"/>
        <v>-3425516.024160455</v>
      </c>
      <c r="M181" s="298">
        <f t="shared" si="28"/>
        <v>-3930400.1241604555</v>
      </c>
      <c r="N181" s="298">
        <f t="shared" si="30"/>
        <v>3837253.2508618515</v>
      </c>
      <c r="O181" s="298">
        <f t="shared" si="35"/>
        <v>2899611.3508618595</v>
      </c>
      <c r="P181" s="298">
        <f>SUM(G170:G181)</f>
        <v>2885052</v>
      </c>
    </row>
    <row r="182" spans="2:16" s="272" customFormat="1" outlineLevel="1">
      <c r="B182" s="537">
        <v>44957</v>
      </c>
      <c r="E182" s="300">
        <f t="shared" si="27"/>
        <v>43104804.375022314</v>
      </c>
      <c r="F182" s="298">
        <f t="shared" si="31"/>
        <v>43104804.375022307</v>
      </c>
      <c r="G182" s="300">
        <f t="shared" si="24"/>
        <v>240421</v>
      </c>
      <c r="H182" s="300">
        <f t="shared" si="33"/>
        <v>-37020098</v>
      </c>
      <c r="I182" s="298">
        <f t="shared" si="34"/>
        <v>-35577572</v>
      </c>
      <c r="J182" s="298">
        <f t="shared" si="29"/>
        <v>7527232.375022307</v>
      </c>
      <c r="K182" s="300">
        <f t="shared" si="32"/>
        <v>84147.349999999991</v>
      </c>
      <c r="L182" s="300">
        <f t="shared" si="26"/>
        <v>-3341368.6741604549</v>
      </c>
      <c r="M182" s="298">
        <f t="shared" si="28"/>
        <v>-3846252.7741604545</v>
      </c>
      <c r="N182" s="298">
        <f t="shared" si="30"/>
        <v>3680979.6008618525</v>
      </c>
      <c r="O182" s="298">
        <f t="shared" si="35"/>
        <v>2743337.7008618596</v>
      </c>
    </row>
    <row r="183" spans="2:16" s="272" customFormat="1" outlineLevel="1">
      <c r="B183" s="537">
        <v>44985</v>
      </c>
      <c r="E183" s="300">
        <f t="shared" si="27"/>
        <v>43104804.375022314</v>
      </c>
      <c r="F183" s="298">
        <f t="shared" si="31"/>
        <v>43104804.375022307</v>
      </c>
      <c r="G183" s="300">
        <f t="shared" si="24"/>
        <v>240421</v>
      </c>
      <c r="H183" s="300">
        <f t="shared" si="33"/>
        <v>-37260519</v>
      </c>
      <c r="I183" s="298">
        <f t="shared" si="34"/>
        <v>-35817993</v>
      </c>
      <c r="J183" s="298">
        <f t="shared" si="29"/>
        <v>7286811.375022307</v>
      </c>
      <c r="K183" s="300">
        <f t="shared" si="32"/>
        <v>84147.349999999991</v>
      </c>
      <c r="L183" s="300">
        <f t="shared" si="26"/>
        <v>-3257221.3241604548</v>
      </c>
      <c r="M183" s="298">
        <f t="shared" si="28"/>
        <v>-3762105.4241604558</v>
      </c>
      <c r="N183" s="298">
        <f t="shared" si="30"/>
        <v>3524705.9508618512</v>
      </c>
      <c r="O183" s="298">
        <f t="shared" si="35"/>
        <v>2587064.0508618597</v>
      </c>
    </row>
    <row r="184" spans="2:16" s="272" customFormat="1" outlineLevel="1">
      <c r="B184" s="537">
        <v>45016</v>
      </c>
      <c r="E184" s="300">
        <f t="shared" si="27"/>
        <v>43104804.375022314</v>
      </c>
      <c r="F184" s="298">
        <f t="shared" si="31"/>
        <v>43104804.375022307</v>
      </c>
      <c r="G184" s="300">
        <f t="shared" ref="G184:G207" si="36">G183</f>
        <v>240421</v>
      </c>
      <c r="H184" s="300">
        <f t="shared" si="33"/>
        <v>-37500940</v>
      </c>
      <c r="I184" s="298">
        <f t="shared" si="34"/>
        <v>-36058414</v>
      </c>
      <c r="J184" s="298">
        <f t="shared" si="29"/>
        <v>7046390.375022307</v>
      </c>
      <c r="K184" s="300">
        <f t="shared" si="32"/>
        <v>84147.349999999991</v>
      </c>
      <c r="L184" s="300">
        <f t="shared" si="26"/>
        <v>-3173073.9741604547</v>
      </c>
      <c r="M184" s="298">
        <f t="shared" si="28"/>
        <v>-3677958.0741604562</v>
      </c>
      <c r="N184" s="298">
        <f t="shared" si="30"/>
        <v>3368432.3008618508</v>
      </c>
      <c r="O184" s="298">
        <f t="shared" si="35"/>
        <v>2430790.4008618598</v>
      </c>
    </row>
    <row r="185" spans="2:16" s="272" customFormat="1" outlineLevel="1">
      <c r="B185" s="537">
        <v>45046</v>
      </c>
      <c r="E185" s="300">
        <f t="shared" si="27"/>
        <v>43104804.375022314</v>
      </c>
      <c r="F185" s="298">
        <f t="shared" si="31"/>
        <v>43104804.375022307</v>
      </c>
      <c r="G185" s="300">
        <f t="shared" si="36"/>
        <v>240421</v>
      </c>
      <c r="H185" s="300">
        <f t="shared" si="33"/>
        <v>-37741361</v>
      </c>
      <c r="I185" s="298">
        <f t="shared" si="34"/>
        <v>-36298835</v>
      </c>
      <c r="J185" s="298">
        <f t="shared" si="29"/>
        <v>6805969.375022307</v>
      </c>
      <c r="K185" s="300">
        <f t="shared" si="32"/>
        <v>84147.349999999991</v>
      </c>
      <c r="L185" s="300">
        <f t="shared" si="26"/>
        <v>-3088926.6241604546</v>
      </c>
      <c r="M185" s="298">
        <f t="shared" si="28"/>
        <v>-3593810.7241604552</v>
      </c>
      <c r="N185" s="298">
        <f t="shared" si="30"/>
        <v>3212158.6508618519</v>
      </c>
      <c r="O185" s="298">
        <f t="shared" si="35"/>
        <v>2274516.7508618599</v>
      </c>
    </row>
    <row r="186" spans="2:16" s="272" customFormat="1" outlineLevel="1">
      <c r="B186" s="537">
        <v>45077</v>
      </c>
      <c r="E186" s="300">
        <f t="shared" si="27"/>
        <v>43104804.375022314</v>
      </c>
      <c r="F186" s="298">
        <f t="shared" si="31"/>
        <v>43104804.375022307</v>
      </c>
      <c r="G186" s="300">
        <f t="shared" si="36"/>
        <v>240421</v>
      </c>
      <c r="H186" s="300">
        <f t="shared" si="33"/>
        <v>-37981782</v>
      </c>
      <c r="I186" s="298">
        <f t="shared" si="34"/>
        <v>-36539256</v>
      </c>
      <c r="J186" s="298">
        <f t="shared" si="29"/>
        <v>6565548.375022307</v>
      </c>
      <c r="K186" s="300">
        <f t="shared" si="32"/>
        <v>84147.349999999991</v>
      </c>
      <c r="L186" s="300">
        <f t="shared" si="26"/>
        <v>-3004779.2741604545</v>
      </c>
      <c r="M186" s="298">
        <f t="shared" si="28"/>
        <v>-3509663.3741604551</v>
      </c>
      <c r="N186" s="298">
        <f t="shared" si="30"/>
        <v>3055885.000861852</v>
      </c>
      <c r="O186" s="298">
        <f t="shared" si="35"/>
        <v>2118243.10086186</v>
      </c>
    </row>
    <row r="187" spans="2:16" s="272" customFormat="1" outlineLevel="1">
      <c r="B187" s="537">
        <v>45107</v>
      </c>
      <c r="E187" s="300">
        <f t="shared" si="27"/>
        <v>43104804.375022314</v>
      </c>
      <c r="F187" s="298">
        <f t="shared" si="31"/>
        <v>43104804.375022307</v>
      </c>
      <c r="G187" s="300">
        <f t="shared" si="36"/>
        <v>240421</v>
      </c>
      <c r="H187" s="300">
        <f t="shared" si="33"/>
        <v>-38222203</v>
      </c>
      <c r="I187" s="298">
        <f t="shared" si="34"/>
        <v>-36779677</v>
      </c>
      <c r="J187" s="298">
        <f t="shared" si="29"/>
        <v>6325127.375022307</v>
      </c>
      <c r="K187" s="300">
        <f t="shared" si="32"/>
        <v>84147.349999999991</v>
      </c>
      <c r="L187" s="300">
        <f t="shared" si="26"/>
        <v>-2920631.9241604544</v>
      </c>
      <c r="M187" s="298">
        <f t="shared" si="28"/>
        <v>-3425516.0241604545</v>
      </c>
      <c r="N187" s="298">
        <f t="shared" si="30"/>
        <v>2899611.3508618525</v>
      </c>
      <c r="O187" s="298">
        <f t="shared" si="35"/>
        <v>1961969.4508618601</v>
      </c>
    </row>
    <row r="188" spans="2:16" outlineLevel="1">
      <c r="B188" s="537">
        <v>45138</v>
      </c>
      <c r="E188" s="300">
        <f t="shared" si="27"/>
        <v>43104804.375022314</v>
      </c>
      <c r="F188" s="298">
        <f t="shared" si="31"/>
        <v>43104804.375022307</v>
      </c>
      <c r="G188" s="300">
        <f t="shared" si="36"/>
        <v>240421</v>
      </c>
      <c r="H188" s="300">
        <f t="shared" si="33"/>
        <v>-38462624</v>
      </c>
      <c r="I188" s="298">
        <f t="shared" si="34"/>
        <v>-37020098</v>
      </c>
      <c r="J188" s="298">
        <f t="shared" si="29"/>
        <v>6084706.375022307</v>
      </c>
      <c r="K188" s="300">
        <f t="shared" si="32"/>
        <v>84147.349999999991</v>
      </c>
      <c r="L188" s="300">
        <f t="shared" si="26"/>
        <v>-2836484.5741604543</v>
      </c>
      <c r="M188" s="298">
        <f t="shared" si="28"/>
        <v>-3341368.6741604549</v>
      </c>
      <c r="N188" s="298">
        <f t="shared" si="30"/>
        <v>2743337.7008618522</v>
      </c>
      <c r="O188" s="298">
        <f t="shared" si="35"/>
        <v>1805695.8008618602</v>
      </c>
    </row>
    <row r="189" spans="2:16" outlineLevel="1">
      <c r="B189" s="537">
        <v>45169</v>
      </c>
      <c r="E189" s="300">
        <f t="shared" si="27"/>
        <v>43104804.375022314</v>
      </c>
      <c r="F189" s="298">
        <f t="shared" si="31"/>
        <v>43104804.375022307</v>
      </c>
      <c r="G189" s="300">
        <f t="shared" si="36"/>
        <v>240421</v>
      </c>
      <c r="H189" s="300">
        <f t="shared" si="33"/>
        <v>-38703045</v>
      </c>
      <c r="I189" s="298">
        <f t="shared" si="34"/>
        <v>-37260519</v>
      </c>
      <c r="J189" s="298">
        <f t="shared" si="29"/>
        <v>5844285.375022307</v>
      </c>
      <c r="K189" s="300">
        <f t="shared" si="32"/>
        <v>84147.349999999991</v>
      </c>
      <c r="L189" s="300">
        <f t="shared" si="26"/>
        <v>-2752337.2241604542</v>
      </c>
      <c r="M189" s="298">
        <f>(L177+L189+SUM(L178:L188)*2)/24</f>
        <v>-3257221.3241604553</v>
      </c>
      <c r="N189" s="298">
        <f t="shared" si="30"/>
        <v>2587064.0508618518</v>
      </c>
      <c r="O189" s="298">
        <f t="shared" si="35"/>
        <v>1649422.1508618603</v>
      </c>
    </row>
    <row r="190" spans="2:16" outlineLevel="1">
      <c r="B190" s="537">
        <v>45199</v>
      </c>
      <c r="E190" s="300">
        <f t="shared" si="27"/>
        <v>43104804.375022314</v>
      </c>
      <c r="F190" s="298">
        <f t="shared" si="31"/>
        <v>43104804.375022307</v>
      </c>
      <c r="G190" s="300">
        <f t="shared" si="36"/>
        <v>240421</v>
      </c>
      <c r="H190" s="300">
        <f t="shared" si="33"/>
        <v>-38943466</v>
      </c>
      <c r="I190" s="298">
        <f t="shared" si="34"/>
        <v>-37500940</v>
      </c>
      <c r="J190" s="298">
        <f t="shared" si="29"/>
        <v>5603864.375022307</v>
      </c>
      <c r="K190" s="300">
        <f t="shared" si="32"/>
        <v>84147.349999999991</v>
      </c>
      <c r="L190" s="300">
        <f t="shared" si="26"/>
        <v>-2668189.8741604541</v>
      </c>
      <c r="M190" s="298">
        <f t="shared" si="28"/>
        <v>-3173073.9741604547</v>
      </c>
      <c r="N190" s="298">
        <f t="shared" si="30"/>
        <v>2430790.4008618523</v>
      </c>
      <c r="O190" s="298">
        <f t="shared" si="35"/>
        <v>1493148.5008618603</v>
      </c>
    </row>
    <row r="191" spans="2:16" outlineLevel="1">
      <c r="B191" s="537">
        <v>45230</v>
      </c>
      <c r="E191" s="300">
        <f t="shared" si="27"/>
        <v>43104804.375022314</v>
      </c>
      <c r="F191" s="298">
        <f t="shared" si="31"/>
        <v>43104804.375022307</v>
      </c>
      <c r="G191" s="300">
        <f t="shared" si="36"/>
        <v>240421</v>
      </c>
      <c r="H191" s="300">
        <f t="shared" si="33"/>
        <v>-39183887</v>
      </c>
      <c r="I191" s="298">
        <f t="shared" si="34"/>
        <v>-37741361</v>
      </c>
      <c r="J191" s="298">
        <f t="shared" si="29"/>
        <v>5363443.375022307</v>
      </c>
      <c r="K191" s="300">
        <f t="shared" si="32"/>
        <v>84147.349999999991</v>
      </c>
      <c r="L191" s="300">
        <f t="shared" si="26"/>
        <v>-2584042.524160454</v>
      </c>
      <c r="M191" s="298">
        <f t="shared" si="28"/>
        <v>-3088926.6241604551</v>
      </c>
      <c r="N191" s="298">
        <f t="shared" si="30"/>
        <v>2274516.750861852</v>
      </c>
      <c r="O191" s="298">
        <f t="shared" si="35"/>
        <v>1336874.8508618604</v>
      </c>
    </row>
    <row r="192" spans="2:16" outlineLevel="1">
      <c r="B192" s="537">
        <v>45260</v>
      </c>
      <c r="E192" s="300">
        <f t="shared" si="27"/>
        <v>43104804.375022314</v>
      </c>
      <c r="F192" s="298">
        <f t="shared" si="31"/>
        <v>43104804.375022307</v>
      </c>
      <c r="G192" s="300">
        <f t="shared" si="36"/>
        <v>240421</v>
      </c>
      <c r="H192" s="300">
        <f t="shared" si="33"/>
        <v>-39424308</v>
      </c>
      <c r="I192" s="298">
        <f t="shared" si="34"/>
        <v>-37981782</v>
      </c>
      <c r="J192" s="298">
        <f t="shared" si="29"/>
        <v>5123022.375022307</v>
      </c>
      <c r="K192" s="300">
        <f t="shared" si="32"/>
        <v>84147.349999999991</v>
      </c>
      <c r="L192" s="300">
        <f t="shared" si="26"/>
        <v>-2499895.174160454</v>
      </c>
      <c r="M192" s="298">
        <f t="shared" si="28"/>
        <v>-3004779.2741604545</v>
      </c>
      <c r="N192" s="298">
        <f t="shared" si="30"/>
        <v>2118243.1008618525</v>
      </c>
      <c r="O192" s="298">
        <f t="shared" si="35"/>
        <v>1180601.2008618605</v>
      </c>
    </row>
    <row r="193" spans="2:16" outlineLevel="1">
      <c r="B193" s="537">
        <v>45291</v>
      </c>
      <c r="E193" s="300">
        <f t="shared" si="27"/>
        <v>43104804.375022314</v>
      </c>
      <c r="F193" s="298">
        <f t="shared" si="31"/>
        <v>43104804.375022307</v>
      </c>
      <c r="G193" s="300">
        <f t="shared" si="36"/>
        <v>240421</v>
      </c>
      <c r="H193" s="300">
        <f t="shared" si="33"/>
        <v>-39664729</v>
      </c>
      <c r="I193" s="298">
        <f t="shared" si="34"/>
        <v>-38222203</v>
      </c>
      <c r="J193" s="298">
        <f t="shared" si="29"/>
        <v>4882601.375022307</v>
      </c>
      <c r="K193" s="300">
        <f t="shared" si="32"/>
        <v>84147.349999999991</v>
      </c>
      <c r="L193" s="300">
        <f t="shared" si="26"/>
        <v>-2415747.8241604539</v>
      </c>
      <c r="M193" s="298">
        <f t="shared" si="28"/>
        <v>-2920631.9241604544</v>
      </c>
      <c r="N193" s="298">
        <f t="shared" si="30"/>
        <v>1961969.4508618526</v>
      </c>
      <c r="O193" s="298">
        <f t="shared" si="35"/>
        <v>1024327.5508618606</v>
      </c>
      <c r="P193" s="298">
        <f>SUM(G182:G193)</f>
        <v>2885052</v>
      </c>
    </row>
    <row r="194" spans="2:16" outlineLevel="1">
      <c r="B194" s="537">
        <v>45322</v>
      </c>
      <c r="E194" s="300">
        <f t="shared" si="27"/>
        <v>43104804.375022314</v>
      </c>
      <c r="F194" s="298">
        <f t="shared" si="31"/>
        <v>43104804.375022307</v>
      </c>
      <c r="G194" s="300">
        <f t="shared" si="36"/>
        <v>240421</v>
      </c>
      <c r="H194" s="300">
        <f t="shared" si="33"/>
        <v>-39905150</v>
      </c>
      <c r="I194" s="298">
        <f t="shared" si="34"/>
        <v>-38462624</v>
      </c>
      <c r="J194" s="298">
        <f t="shared" si="29"/>
        <v>4642180.375022307</v>
      </c>
      <c r="K194" s="300">
        <f t="shared" si="32"/>
        <v>84147.349999999991</v>
      </c>
      <c r="L194" s="300">
        <f t="shared" si="26"/>
        <v>-2331600.4741604538</v>
      </c>
      <c r="M194" s="298">
        <f t="shared" si="28"/>
        <v>-2836484.5741604548</v>
      </c>
      <c r="N194" s="298">
        <f t="shared" si="30"/>
        <v>1805695.8008618522</v>
      </c>
      <c r="O194" s="298">
        <f t="shared" si="35"/>
        <v>868053.90086186072</v>
      </c>
    </row>
    <row r="195" spans="2:16" outlineLevel="1">
      <c r="B195" s="537">
        <v>45350</v>
      </c>
      <c r="E195" s="300">
        <f t="shared" si="27"/>
        <v>43104804.375022314</v>
      </c>
      <c r="F195" s="298">
        <f t="shared" si="31"/>
        <v>43104804.375022307</v>
      </c>
      <c r="G195" s="300">
        <f t="shared" si="36"/>
        <v>240421</v>
      </c>
      <c r="H195" s="300">
        <f t="shared" si="33"/>
        <v>-40145571</v>
      </c>
      <c r="I195" s="298">
        <f t="shared" si="34"/>
        <v>-38703045</v>
      </c>
      <c r="J195" s="298">
        <f t="shared" si="29"/>
        <v>4401759.375022307</v>
      </c>
      <c r="K195" s="300">
        <f t="shared" si="32"/>
        <v>84147.349999999991</v>
      </c>
      <c r="L195" s="300">
        <f t="shared" si="26"/>
        <v>-2247453.1241604537</v>
      </c>
      <c r="M195" s="298">
        <f t="shared" si="28"/>
        <v>-2752337.2241604547</v>
      </c>
      <c r="N195" s="298">
        <f t="shared" si="30"/>
        <v>1649422.1508618523</v>
      </c>
      <c r="O195" s="298">
        <f t="shared" si="35"/>
        <v>711780.25086186081</v>
      </c>
    </row>
    <row r="196" spans="2:16" outlineLevel="1">
      <c r="B196" s="537">
        <v>45382</v>
      </c>
      <c r="E196" s="300">
        <f t="shared" si="27"/>
        <v>43104804.375022314</v>
      </c>
      <c r="F196" s="298">
        <f t="shared" si="31"/>
        <v>43104804.375022307</v>
      </c>
      <c r="G196" s="300">
        <f t="shared" si="36"/>
        <v>240421</v>
      </c>
      <c r="H196" s="300">
        <f t="shared" si="33"/>
        <v>-40385992</v>
      </c>
      <c r="I196" s="298">
        <f t="shared" si="34"/>
        <v>-38943466</v>
      </c>
      <c r="J196" s="298">
        <f t="shared" si="29"/>
        <v>4161338.375022307</v>
      </c>
      <c r="K196" s="300">
        <f t="shared" si="32"/>
        <v>84147.349999999991</v>
      </c>
      <c r="L196" s="300">
        <f t="shared" si="26"/>
        <v>-2163305.7741604536</v>
      </c>
      <c r="M196" s="298">
        <f t="shared" si="28"/>
        <v>-2668189.8741604541</v>
      </c>
      <c r="N196" s="298">
        <f t="shared" si="30"/>
        <v>1493148.5008618529</v>
      </c>
      <c r="O196" s="298">
        <f t="shared" si="35"/>
        <v>555506.6008618609</v>
      </c>
    </row>
    <row r="197" spans="2:16" outlineLevel="1">
      <c r="B197" s="537">
        <v>45412</v>
      </c>
      <c r="E197" s="300">
        <f t="shared" si="27"/>
        <v>43104804.375022314</v>
      </c>
      <c r="F197" s="298">
        <f t="shared" si="31"/>
        <v>43104804.375022307</v>
      </c>
      <c r="G197" s="300">
        <f t="shared" si="36"/>
        <v>240421</v>
      </c>
      <c r="H197" s="300">
        <f t="shared" si="33"/>
        <v>-40626413</v>
      </c>
      <c r="I197" s="298">
        <f t="shared" si="34"/>
        <v>-39183887</v>
      </c>
      <c r="J197" s="298">
        <f t="shared" si="29"/>
        <v>3920917.375022307</v>
      </c>
      <c r="K197" s="300">
        <f t="shared" si="32"/>
        <v>84147.349999999991</v>
      </c>
      <c r="L197" s="300">
        <f t="shared" si="26"/>
        <v>-2079158.4241604535</v>
      </c>
      <c r="M197" s="298">
        <f t="shared" si="28"/>
        <v>-2584042.524160454</v>
      </c>
      <c r="N197" s="298">
        <f t="shared" si="30"/>
        <v>1336874.850861853</v>
      </c>
      <c r="O197" s="298">
        <f t="shared" si="35"/>
        <v>399232.950861861</v>
      </c>
    </row>
    <row r="198" spans="2:16" outlineLevel="1">
      <c r="B198" s="537">
        <v>45443</v>
      </c>
      <c r="E198" s="300">
        <f t="shared" si="27"/>
        <v>43104804.375022314</v>
      </c>
      <c r="F198" s="298">
        <f t="shared" si="31"/>
        <v>43104804.375022307</v>
      </c>
      <c r="G198" s="300">
        <f t="shared" si="36"/>
        <v>240421</v>
      </c>
      <c r="H198" s="300">
        <f t="shared" si="33"/>
        <v>-40866834</v>
      </c>
      <c r="I198" s="298">
        <f t="shared" si="34"/>
        <v>-39424308</v>
      </c>
      <c r="J198" s="298">
        <f t="shared" si="29"/>
        <v>3680496.375022307</v>
      </c>
      <c r="K198" s="300">
        <f t="shared" si="32"/>
        <v>84147.349999999991</v>
      </c>
      <c r="L198" s="300">
        <f t="shared" si="26"/>
        <v>-1995011.0741604534</v>
      </c>
      <c r="M198" s="298">
        <f t="shared" si="28"/>
        <v>-2499895.174160454</v>
      </c>
      <c r="N198" s="298">
        <f t="shared" si="30"/>
        <v>1180601.2008618531</v>
      </c>
      <c r="O198" s="298">
        <f t="shared" si="35"/>
        <v>242959.30086186109</v>
      </c>
    </row>
    <row r="199" spans="2:16" outlineLevel="1">
      <c r="B199" s="537">
        <v>45473</v>
      </c>
      <c r="E199" s="300">
        <f t="shared" si="27"/>
        <v>43104804.375022314</v>
      </c>
      <c r="F199" s="298">
        <f t="shared" si="31"/>
        <v>43104804.375022307</v>
      </c>
      <c r="G199" s="300">
        <f t="shared" si="36"/>
        <v>240421</v>
      </c>
      <c r="H199" s="300">
        <f t="shared" si="33"/>
        <v>-41107255</v>
      </c>
      <c r="I199" s="298">
        <f t="shared" si="34"/>
        <v>-39664729</v>
      </c>
      <c r="J199" s="298">
        <f t="shared" si="29"/>
        <v>3440075.375022307</v>
      </c>
      <c r="K199" s="300">
        <f t="shared" si="32"/>
        <v>84147.349999999991</v>
      </c>
      <c r="L199" s="300">
        <f t="shared" si="26"/>
        <v>-1910863.7241604533</v>
      </c>
      <c r="M199" s="298">
        <f t="shared" si="28"/>
        <v>-2415747.8241604539</v>
      </c>
      <c r="N199" s="298">
        <f t="shared" si="30"/>
        <v>1024327.5508618532</v>
      </c>
      <c r="O199" s="298">
        <f t="shared" si="35"/>
        <v>86685.650861861184</v>
      </c>
      <c r="P199" s="298"/>
    </row>
    <row r="200" spans="2:16" outlineLevel="1">
      <c r="B200" s="537">
        <v>45504</v>
      </c>
      <c r="E200" s="300">
        <f t="shared" si="27"/>
        <v>43104804.375022314</v>
      </c>
      <c r="F200" s="298">
        <f t="shared" si="31"/>
        <v>43104804.375022307</v>
      </c>
      <c r="G200" s="300">
        <f t="shared" si="36"/>
        <v>240421</v>
      </c>
      <c r="H200" s="300">
        <f t="shared" si="33"/>
        <v>-41347676</v>
      </c>
      <c r="I200" s="298">
        <f t="shared" si="34"/>
        <v>-39905150</v>
      </c>
      <c r="J200" s="298">
        <f t="shared" si="29"/>
        <v>3199654.375022307</v>
      </c>
      <c r="K200" s="300">
        <f t="shared" si="32"/>
        <v>84147.349999999991</v>
      </c>
      <c r="L200" s="300">
        <f t="shared" si="26"/>
        <v>-1826716.3741604532</v>
      </c>
      <c r="M200" s="298">
        <f t="shared" si="28"/>
        <v>-2331600.4741604538</v>
      </c>
      <c r="N200" s="298">
        <f t="shared" si="30"/>
        <v>868053.90086185327</v>
      </c>
      <c r="O200" s="298">
        <f t="shared" si="35"/>
        <v>-69587.999138138723</v>
      </c>
    </row>
    <row r="201" spans="2:16" outlineLevel="1">
      <c r="B201" s="537">
        <v>45535</v>
      </c>
      <c r="E201" s="300">
        <f t="shared" si="27"/>
        <v>43104804.375022314</v>
      </c>
      <c r="F201" s="298">
        <f t="shared" si="31"/>
        <v>43104804.375022307</v>
      </c>
      <c r="G201" s="300">
        <f t="shared" si="36"/>
        <v>240421</v>
      </c>
      <c r="H201" s="300">
        <f t="shared" si="33"/>
        <v>-41588097</v>
      </c>
      <c r="I201" s="298">
        <f t="shared" si="34"/>
        <v>-40145571</v>
      </c>
      <c r="J201" s="298">
        <f t="shared" si="29"/>
        <v>2959233.375022307</v>
      </c>
      <c r="K201" s="300">
        <f t="shared" si="32"/>
        <v>84147.349999999991</v>
      </c>
      <c r="L201" s="300">
        <f t="shared" si="26"/>
        <v>-1742569.0241604531</v>
      </c>
      <c r="M201" s="298">
        <f t="shared" si="28"/>
        <v>-2247453.1241604537</v>
      </c>
      <c r="N201" s="298">
        <f t="shared" si="30"/>
        <v>711780.25086185336</v>
      </c>
      <c r="O201" s="298">
        <f t="shared" si="35"/>
        <v>-225861.64913813863</v>
      </c>
    </row>
    <row r="202" spans="2:16" outlineLevel="1">
      <c r="B202" s="537">
        <v>45565</v>
      </c>
      <c r="E202" s="300">
        <f t="shared" si="27"/>
        <v>43104804.375022314</v>
      </c>
      <c r="F202" s="298">
        <f t="shared" si="31"/>
        <v>43104804.375022307</v>
      </c>
      <c r="G202" s="300">
        <f t="shared" si="36"/>
        <v>240421</v>
      </c>
      <c r="H202" s="300">
        <f t="shared" si="33"/>
        <v>-41828518</v>
      </c>
      <c r="I202" s="298">
        <f t="shared" si="34"/>
        <v>-40385992</v>
      </c>
      <c r="J202" s="298">
        <f t="shared" si="29"/>
        <v>2718812.375022307</v>
      </c>
      <c r="K202" s="300">
        <f t="shared" si="32"/>
        <v>84147.349999999991</v>
      </c>
      <c r="L202" s="300">
        <f t="shared" si="26"/>
        <v>-1658421.674160453</v>
      </c>
      <c r="M202" s="298">
        <f t="shared" si="28"/>
        <v>-2163305.7741604536</v>
      </c>
      <c r="N202" s="298">
        <f t="shared" si="30"/>
        <v>555506.60086185345</v>
      </c>
      <c r="O202" s="298">
        <f t="shared" si="35"/>
        <v>-382135.29913813854</v>
      </c>
    </row>
    <row r="203" spans="2:16" outlineLevel="1">
      <c r="B203" s="537">
        <v>45596</v>
      </c>
      <c r="E203" s="300">
        <f t="shared" si="27"/>
        <v>43104804.375022314</v>
      </c>
      <c r="F203" s="298">
        <f t="shared" si="31"/>
        <v>43104804.375022307</v>
      </c>
      <c r="G203" s="300">
        <f t="shared" si="36"/>
        <v>240421</v>
      </c>
      <c r="H203" s="300">
        <f t="shared" si="33"/>
        <v>-42068939</v>
      </c>
      <c r="I203" s="298">
        <f t="shared" si="34"/>
        <v>-40626413</v>
      </c>
      <c r="J203" s="298">
        <f t="shared" si="29"/>
        <v>2478391.375022307</v>
      </c>
      <c r="K203" s="300">
        <f t="shared" si="32"/>
        <v>84147.349999999991</v>
      </c>
      <c r="L203" s="300">
        <f t="shared" si="26"/>
        <v>-1574274.3241604529</v>
      </c>
      <c r="M203" s="298">
        <f t="shared" si="28"/>
        <v>-2079158.4241604537</v>
      </c>
      <c r="N203" s="298">
        <f t="shared" si="30"/>
        <v>399232.95086185331</v>
      </c>
      <c r="O203" s="298">
        <f t="shared" si="35"/>
        <v>-538408.94913813844</v>
      </c>
    </row>
    <row r="204" spans="2:16" outlineLevel="1">
      <c r="B204" s="537">
        <v>45626</v>
      </c>
      <c r="E204" s="300">
        <f t="shared" si="27"/>
        <v>43104804.375022314</v>
      </c>
      <c r="F204" s="298">
        <f t="shared" si="31"/>
        <v>43104804.375022307</v>
      </c>
      <c r="G204" s="300">
        <f t="shared" si="36"/>
        <v>240421</v>
      </c>
      <c r="H204" s="300">
        <f t="shared" si="33"/>
        <v>-42309360</v>
      </c>
      <c r="I204" s="298">
        <f t="shared" si="34"/>
        <v>-40866834</v>
      </c>
      <c r="J204" s="298">
        <f t="shared" si="29"/>
        <v>2237970.375022307</v>
      </c>
      <c r="K204" s="300">
        <f t="shared" si="32"/>
        <v>84147.349999999991</v>
      </c>
      <c r="L204" s="300">
        <f t="shared" si="26"/>
        <v>-1490126.9741604528</v>
      </c>
      <c r="M204" s="298">
        <f t="shared" si="28"/>
        <v>-1995011.0741604532</v>
      </c>
      <c r="N204" s="298">
        <f t="shared" si="30"/>
        <v>242959.30086185387</v>
      </c>
      <c r="O204" s="298">
        <f t="shared" si="35"/>
        <v>-694682.59913813835</v>
      </c>
    </row>
    <row r="205" spans="2:16" outlineLevel="1">
      <c r="B205" s="537">
        <v>45657</v>
      </c>
      <c r="E205" s="300">
        <f t="shared" si="27"/>
        <v>43104804.375022314</v>
      </c>
      <c r="F205" s="298">
        <f t="shared" si="31"/>
        <v>43104804.375022307</v>
      </c>
      <c r="G205" s="300">
        <f t="shared" si="36"/>
        <v>240421</v>
      </c>
      <c r="H205" s="300">
        <f t="shared" si="33"/>
        <v>-42549781</v>
      </c>
      <c r="I205" s="298">
        <f t="shared" si="34"/>
        <v>-41107255</v>
      </c>
      <c r="J205" s="298">
        <f t="shared" si="29"/>
        <v>1997549.375022307</v>
      </c>
      <c r="K205" s="300">
        <f t="shared" si="32"/>
        <v>84147.349999999991</v>
      </c>
      <c r="L205" s="300">
        <f>L204+K205</f>
        <v>-1405979.6241604527</v>
      </c>
      <c r="M205" s="298">
        <f t="shared" si="28"/>
        <v>-1910863.7241604533</v>
      </c>
      <c r="N205" s="298">
        <f t="shared" si="30"/>
        <v>86685.650861853734</v>
      </c>
      <c r="O205" s="298">
        <f t="shared" si="35"/>
        <v>-850956.24913813826</v>
      </c>
      <c r="P205" s="298">
        <f>SUM(G194:G205)</f>
        <v>2885052</v>
      </c>
    </row>
    <row r="206" spans="2:16" outlineLevel="1">
      <c r="B206" s="537">
        <v>45688</v>
      </c>
      <c r="E206" s="300">
        <f t="shared" si="27"/>
        <v>43104804.375022314</v>
      </c>
      <c r="F206" s="298">
        <f t="shared" si="31"/>
        <v>43104804.375022307</v>
      </c>
      <c r="G206" s="300">
        <f t="shared" si="36"/>
        <v>240421</v>
      </c>
      <c r="H206" s="300">
        <f t="shared" si="33"/>
        <v>-42790202</v>
      </c>
      <c r="I206" s="298">
        <f t="shared" si="34"/>
        <v>-41347676</v>
      </c>
      <c r="J206" s="298">
        <f t="shared" si="29"/>
        <v>1757128.375022307</v>
      </c>
      <c r="K206" s="300">
        <f>(-D206*0.35)+(G206*0.35)</f>
        <v>84147.349999999991</v>
      </c>
      <c r="L206" s="300">
        <f>L205+K206</f>
        <v>-1321832.2741604527</v>
      </c>
      <c r="M206" s="298">
        <f t="shared" si="28"/>
        <v>-1826716.3741604534</v>
      </c>
      <c r="N206" s="298">
        <f t="shared" si="30"/>
        <v>-69587.999138146406</v>
      </c>
      <c r="O206" s="298">
        <f t="shared" si="35"/>
        <v>-1007229.8991381382</v>
      </c>
    </row>
    <row r="207" spans="2:16" outlineLevel="1">
      <c r="B207" s="537">
        <v>45716</v>
      </c>
      <c r="E207" s="300">
        <f t="shared" si="27"/>
        <v>43104804.375022314</v>
      </c>
      <c r="F207" s="298">
        <f t="shared" si="31"/>
        <v>43104804.375022307</v>
      </c>
      <c r="G207" s="300">
        <f t="shared" si="36"/>
        <v>240421</v>
      </c>
      <c r="H207" s="300">
        <f t="shared" si="33"/>
        <v>-43030623</v>
      </c>
      <c r="I207" s="298">
        <f t="shared" si="34"/>
        <v>-41588097</v>
      </c>
      <c r="J207" s="298">
        <f t="shared" si="29"/>
        <v>1516707.375022307</v>
      </c>
      <c r="K207" s="300">
        <f>(-D207*0.35)+(G207*0.35)</f>
        <v>84147.349999999991</v>
      </c>
      <c r="L207" s="300">
        <f>L206+K207</f>
        <v>-1237684.9241604526</v>
      </c>
      <c r="M207" s="298">
        <f t="shared" si="28"/>
        <v>-1742569.0241604531</v>
      </c>
      <c r="N207" s="298">
        <f t="shared" si="30"/>
        <v>-225861.64913814608</v>
      </c>
      <c r="O207" s="298">
        <f t="shared" si="35"/>
        <v>-1163503.5491381381</v>
      </c>
    </row>
    <row r="208" spans="2:16" outlineLevel="1">
      <c r="B208" s="537">
        <v>45747</v>
      </c>
      <c r="E208" s="300">
        <f>E207+D208</f>
        <v>43104804.375022314</v>
      </c>
      <c r="F208" s="298">
        <f t="shared" si="31"/>
        <v>43104804.375022307</v>
      </c>
      <c r="G208" s="300">
        <f>F208+H207</f>
        <v>74181.375022307038</v>
      </c>
      <c r="H208" s="300">
        <f>H207-G208</f>
        <v>-43104804.375022307</v>
      </c>
      <c r="I208" s="298">
        <f>(H196+H208+SUM(H197:H207)*2)/24</f>
        <v>-41821591.34895926</v>
      </c>
      <c r="J208" s="298">
        <f t="shared" si="29"/>
        <v>1283213.0260630473</v>
      </c>
      <c r="K208" s="300">
        <f>(-D208*0.35)+(G208*0.35)</f>
        <v>25963.481257807463</v>
      </c>
      <c r="L208" s="300">
        <f>L207+K208</f>
        <v>-1211721.4429026451</v>
      </c>
      <c r="M208" s="298">
        <f t="shared" si="28"/>
        <v>-1660846.0020247113</v>
      </c>
      <c r="N208" s="298">
        <f t="shared" si="30"/>
        <v>-377632.97596166399</v>
      </c>
      <c r="O208" s="298">
        <f t="shared" si="35"/>
        <v>-1211721.4429026376</v>
      </c>
    </row>
    <row r="209" spans="2:16" outlineLevel="1">
      <c r="B209" s="537">
        <v>45777</v>
      </c>
      <c r="E209" s="300">
        <f t="shared" ref="E209:E220" si="37">E208+D209</f>
        <v>43104804.375022314</v>
      </c>
      <c r="F209" s="298">
        <f t="shared" ref="F209:F214" si="38">(E197+E209+SUM(E198:E208)*2)/24</f>
        <v>43104804.375022307</v>
      </c>
      <c r="G209" s="300"/>
      <c r="H209" s="300">
        <f t="shared" ref="H209:H220" si="39">H208-G209</f>
        <v>-43104804.375022307</v>
      </c>
      <c r="I209" s="298">
        <f t="shared" ref="I209:I216" si="40">(H197+H209+SUM(H198:H208)*2)/24</f>
        <v>-42038141.505211122</v>
      </c>
      <c r="J209" s="298">
        <f t="shared" si="29"/>
        <v>1066662.8698111847</v>
      </c>
      <c r="K209" s="300"/>
      <c r="L209" s="300">
        <f t="shared" ref="L209:L220" si="41">L208+K209</f>
        <v>-1211721.4429026451</v>
      </c>
      <c r="M209" s="298">
        <f t="shared" si="28"/>
        <v>-1585053.4473365603</v>
      </c>
      <c r="N209" s="298">
        <f t="shared" si="30"/>
        <v>-518390.57752537564</v>
      </c>
      <c r="O209" s="298">
        <f t="shared" si="35"/>
        <v>-1211721.4429026376</v>
      </c>
    </row>
    <row r="210" spans="2:16" outlineLevel="1">
      <c r="B210" s="537">
        <v>45808</v>
      </c>
      <c r="E210" s="300">
        <f t="shared" si="37"/>
        <v>43104804.375022314</v>
      </c>
      <c r="F210" s="298">
        <f t="shared" si="38"/>
        <v>43104804.375022307</v>
      </c>
      <c r="G210" s="300"/>
      <c r="H210" s="300">
        <f t="shared" si="39"/>
        <v>-43104804.375022307</v>
      </c>
      <c r="I210" s="298">
        <f t="shared" si="40"/>
        <v>-42234656.578129642</v>
      </c>
      <c r="J210" s="298">
        <f t="shared" si="29"/>
        <v>870147.79689266533</v>
      </c>
      <c r="K210" s="300"/>
      <c r="L210" s="300">
        <f t="shared" si="41"/>
        <v>-1211721.4429026451</v>
      </c>
      <c r="M210" s="298">
        <f t="shared" ref="M210:M220" si="42">(L198+L210+SUM(L199:L209)*2)/24</f>
        <v>-1516273.1718150761</v>
      </c>
      <c r="N210" s="298">
        <f t="shared" si="30"/>
        <v>-646125.37492241082</v>
      </c>
      <c r="O210" s="298">
        <f t="shared" si="35"/>
        <v>-1211721.4429026376</v>
      </c>
    </row>
    <row r="211" spans="2:16" outlineLevel="1">
      <c r="B211" s="537">
        <v>45838</v>
      </c>
      <c r="E211" s="300">
        <f t="shared" si="37"/>
        <v>43104804.375022314</v>
      </c>
      <c r="F211" s="298">
        <f t="shared" si="38"/>
        <v>43104804.375022307</v>
      </c>
      <c r="G211" s="300"/>
      <c r="H211" s="300">
        <f t="shared" si="39"/>
        <v>-43104804.375022307</v>
      </c>
      <c r="I211" s="298">
        <f t="shared" si="40"/>
        <v>-42411136.567714833</v>
      </c>
      <c r="J211" s="298">
        <f t="shared" si="29"/>
        <v>693667.80730747432</v>
      </c>
      <c r="K211" s="300"/>
      <c r="L211" s="300">
        <f t="shared" si="41"/>
        <v>-1211721.4429026451</v>
      </c>
      <c r="M211" s="298">
        <f t="shared" si="42"/>
        <v>-1454505.1754602592</v>
      </c>
      <c r="N211" s="298">
        <f t="shared" si="30"/>
        <v>-760837.36815278488</v>
      </c>
      <c r="O211" s="298">
        <f t="shared" si="35"/>
        <v>-1211721.4429026376</v>
      </c>
    </row>
    <row r="212" spans="2:16" outlineLevel="1">
      <c r="B212" s="537">
        <v>45869</v>
      </c>
      <c r="E212" s="300">
        <f t="shared" si="37"/>
        <v>43104804.375022314</v>
      </c>
      <c r="F212" s="298">
        <f t="shared" si="38"/>
        <v>43104804.375022307</v>
      </c>
      <c r="G212" s="300"/>
      <c r="H212" s="300">
        <f t="shared" si="39"/>
        <v>-43104804.375022307</v>
      </c>
      <c r="I212" s="298">
        <f t="shared" si="40"/>
        <v>-42567581.473966695</v>
      </c>
      <c r="J212" s="298">
        <f t="shared" si="29"/>
        <v>537222.90105561167</v>
      </c>
      <c r="K212" s="300"/>
      <c r="L212" s="300">
        <f t="shared" si="41"/>
        <v>-1211721.4429026451</v>
      </c>
      <c r="M212" s="298">
        <f t="shared" si="42"/>
        <v>-1399749.4582721086</v>
      </c>
      <c r="N212" s="298">
        <f t="shared" si="30"/>
        <v>-862526.55721649691</v>
      </c>
      <c r="O212" s="298">
        <f t="shared" si="35"/>
        <v>-1211721.4429026376</v>
      </c>
    </row>
    <row r="213" spans="2:16" outlineLevel="1">
      <c r="B213" s="537">
        <v>45900</v>
      </c>
      <c r="E213" s="300">
        <f t="shared" si="37"/>
        <v>43104804.375022314</v>
      </c>
      <c r="F213" s="298">
        <f t="shared" si="38"/>
        <v>43104804.375022307</v>
      </c>
      <c r="G213" s="300"/>
      <c r="H213" s="300">
        <f t="shared" si="39"/>
        <v>-43104804.375022307</v>
      </c>
      <c r="I213" s="298">
        <f t="shared" si="40"/>
        <v>-42703991.296885215</v>
      </c>
      <c r="J213" s="298">
        <f t="shared" si="29"/>
        <v>400813.07813709229</v>
      </c>
      <c r="K213" s="300"/>
      <c r="L213" s="300">
        <f t="shared" si="41"/>
        <v>-1211721.4429026451</v>
      </c>
      <c r="M213" s="298">
        <f t="shared" si="42"/>
        <v>-1352006.0202506243</v>
      </c>
      <c r="N213" s="298">
        <f t="shared" si="30"/>
        <v>-951192.94211353199</v>
      </c>
      <c r="O213" s="298">
        <f t="shared" si="35"/>
        <v>-1211721.4429026376</v>
      </c>
    </row>
    <row r="214" spans="2:16" outlineLevel="1">
      <c r="B214" s="537">
        <v>45930</v>
      </c>
      <c r="E214" s="300">
        <f t="shared" si="37"/>
        <v>43104804.375022314</v>
      </c>
      <c r="F214" s="298">
        <f t="shared" si="38"/>
        <v>43104804.375022307</v>
      </c>
      <c r="G214" s="300"/>
      <c r="H214" s="300">
        <f t="shared" si="39"/>
        <v>-43104804.375022307</v>
      </c>
      <c r="I214" s="298">
        <f t="shared" si="40"/>
        <v>-42820366.036470406</v>
      </c>
      <c r="J214" s="298">
        <f t="shared" si="29"/>
        <v>284438.33855190128</v>
      </c>
      <c r="K214" s="300"/>
      <c r="L214" s="300">
        <f t="shared" si="41"/>
        <v>-1211721.4429026451</v>
      </c>
      <c r="M214" s="298">
        <f t="shared" si="42"/>
        <v>-1311274.8613958068</v>
      </c>
      <c r="N214" s="298">
        <f t="shared" si="30"/>
        <v>-1026836.5228439055</v>
      </c>
      <c r="O214" s="298">
        <f t="shared" si="35"/>
        <v>-1211721.4429026376</v>
      </c>
    </row>
    <row r="215" spans="2:16" outlineLevel="1">
      <c r="B215" s="537">
        <v>45961</v>
      </c>
      <c r="E215" s="300">
        <f t="shared" si="37"/>
        <v>43104804.375022314</v>
      </c>
      <c r="F215" s="298">
        <f t="shared" ref="F215:F220" si="43">(E203+E215+SUM(E204:E214)*2)/24</f>
        <v>43104804.375022307</v>
      </c>
      <c r="G215" s="300"/>
      <c r="H215" s="300">
        <f t="shared" si="39"/>
        <v>-43104804.375022307</v>
      </c>
      <c r="I215" s="298">
        <f t="shared" si="40"/>
        <v>-42916705.692722268</v>
      </c>
      <c r="J215" s="298">
        <f t="shared" si="29"/>
        <v>188098.68230003864</v>
      </c>
      <c r="K215" s="300"/>
      <c r="L215" s="300">
        <f t="shared" si="41"/>
        <v>-1211721.4429026451</v>
      </c>
      <c r="M215" s="298">
        <f t="shared" si="42"/>
        <v>-1277555.9817076561</v>
      </c>
      <c r="N215" s="298">
        <f t="shared" si="30"/>
        <v>-1089457.2994076174</v>
      </c>
      <c r="O215" s="298">
        <f t="shared" si="35"/>
        <v>-1211721.4429026376</v>
      </c>
    </row>
    <row r="216" spans="2:16" outlineLevel="1">
      <c r="B216" s="537">
        <v>45991</v>
      </c>
      <c r="E216" s="300">
        <f t="shared" si="37"/>
        <v>43104804.375022314</v>
      </c>
      <c r="F216" s="298">
        <f t="shared" si="43"/>
        <v>43104804.375022307</v>
      </c>
      <c r="G216" s="300"/>
      <c r="H216" s="300">
        <f t="shared" si="39"/>
        <v>-43104804.375022307</v>
      </c>
      <c r="I216" s="298">
        <f t="shared" si="40"/>
        <v>-42993010.265640788</v>
      </c>
      <c r="J216" s="298">
        <f t="shared" si="29"/>
        <v>111794.10938151926</v>
      </c>
      <c r="K216" s="300"/>
      <c r="L216" s="300">
        <f t="shared" si="41"/>
        <v>-1211721.4429026451</v>
      </c>
      <c r="M216" s="298">
        <f t="shared" si="42"/>
        <v>-1250849.3811861724</v>
      </c>
      <c r="N216" s="298">
        <f t="shared" si="30"/>
        <v>-1139055.2718046531</v>
      </c>
      <c r="O216" s="298">
        <f t="shared" si="35"/>
        <v>-1211721.4429026376</v>
      </c>
    </row>
    <row r="217" spans="2:16" outlineLevel="1">
      <c r="B217" s="537">
        <v>46022</v>
      </c>
      <c r="E217" s="300">
        <f t="shared" si="37"/>
        <v>43104804.375022314</v>
      </c>
      <c r="F217" s="298">
        <f t="shared" si="43"/>
        <v>43104804.375022307</v>
      </c>
      <c r="G217" s="300"/>
      <c r="H217" s="300">
        <f t="shared" si="39"/>
        <v>-43104804.375022307</v>
      </c>
      <c r="I217" s="298">
        <f t="shared" ref="I217:I220" si="44">(H205+H217+SUM(H206:H216)*2)/24</f>
        <v>-43049279.755225986</v>
      </c>
      <c r="J217" s="298">
        <f t="shared" si="29"/>
        <v>55524.619796320796</v>
      </c>
      <c r="K217" s="300"/>
      <c r="L217" s="300">
        <f t="shared" si="41"/>
        <v>-1211721.4429026451</v>
      </c>
      <c r="M217" s="298">
        <f t="shared" si="42"/>
        <v>-1231155.059831355</v>
      </c>
      <c r="N217" s="298">
        <f t="shared" si="30"/>
        <v>-1175630.4400350342</v>
      </c>
      <c r="O217" s="298">
        <f t="shared" si="35"/>
        <v>-1211721.4429026376</v>
      </c>
      <c r="P217" s="298">
        <f>SUM(G206:G217)</f>
        <v>555023.37502230704</v>
      </c>
    </row>
    <row r="218" spans="2:16" outlineLevel="1">
      <c r="B218" s="537">
        <v>46053</v>
      </c>
      <c r="E218" s="300">
        <f t="shared" si="37"/>
        <v>43104804.375022314</v>
      </c>
      <c r="F218" s="298">
        <f t="shared" si="43"/>
        <v>43104804.375022307</v>
      </c>
      <c r="G218" s="300"/>
      <c r="H218" s="300">
        <f t="shared" si="39"/>
        <v>-43104804.375022307</v>
      </c>
      <c r="I218" s="298">
        <f t="shared" si="44"/>
        <v>-43085514.161477841</v>
      </c>
      <c r="J218" s="298">
        <f t="shared" ref="J218:J220" si="45">F218+I218</f>
        <v>19290.213544465601</v>
      </c>
      <c r="K218" s="300"/>
      <c r="L218" s="300">
        <f t="shared" si="41"/>
        <v>-1211721.4429026451</v>
      </c>
      <c r="M218" s="298">
        <f t="shared" si="42"/>
        <v>-1218473.0176432044</v>
      </c>
      <c r="N218" s="298">
        <f t="shared" ref="N218:N220" si="46">M218+J218</f>
        <v>-1199182.8040987388</v>
      </c>
      <c r="O218" s="298">
        <f t="shared" si="35"/>
        <v>-1211721.4429026376</v>
      </c>
    </row>
    <row r="219" spans="2:16" outlineLevel="1">
      <c r="B219" s="537">
        <v>46081</v>
      </c>
      <c r="E219" s="300">
        <f t="shared" si="37"/>
        <v>43104804.375022314</v>
      </c>
      <c r="F219" s="298">
        <f t="shared" si="43"/>
        <v>43104804.375022307</v>
      </c>
      <c r="G219" s="300"/>
      <c r="H219" s="300">
        <f t="shared" si="39"/>
        <v>-43104804.375022307</v>
      </c>
      <c r="I219" s="298">
        <f t="shared" si="44"/>
        <v>-43101713.484396368</v>
      </c>
      <c r="J219" s="298">
        <f t="shared" si="45"/>
        <v>3090.8906259387732</v>
      </c>
      <c r="K219" s="300"/>
      <c r="L219" s="300">
        <f t="shared" si="41"/>
        <v>-1211721.4429026451</v>
      </c>
      <c r="M219" s="298">
        <f t="shared" si="42"/>
        <v>-1212803.2546217204</v>
      </c>
      <c r="N219" s="298">
        <f t="shared" si="46"/>
        <v>-1209712.3639957816</v>
      </c>
      <c r="O219" s="298">
        <f t="shared" si="35"/>
        <v>-1211721.4429026376</v>
      </c>
    </row>
    <row r="220" spans="2:16" outlineLevel="1">
      <c r="B220" s="537">
        <v>46112</v>
      </c>
      <c r="E220" s="300">
        <f t="shared" si="37"/>
        <v>43104804.375022314</v>
      </c>
      <c r="F220" s="298">
        <f t="shared" si="43"/>
        <v>43104804.375022307</v>
      </c>
      <c r="G220" s="300"/>
      <c r="H220" s="300">
        <f t="shared" si="39"/>
        <v>-43104804.375022307</v>
      </c>
      <c r="I220" s="298">
        <f t="shared" si="44"/>
        <v>-43104804.3750223</v>
      </c>
      <c r="J220" s="298">
        <f t="shared" si="45"/>
        <v>0</v>
      </c>
      <c r="K220" s="300"/>
      <c r="L220" s="300">
        <f t="shared" si="41"/>
        <v>-1211721.4429026451</v>
      </c>
      <c r="M220" s="298">
        <f t="shared" si="42"/>
        <v>-1211721.4429026451</v>
      </c>
      <c r="N220" s="298">
        <f t="shared" si="46"/>
        <v>-1211721.4429026451</v>
      </c>
      <c r="O220" s="298">
        <f t="shared" si="35"/>
        <v>-1211721.4429026376</v>
      </c>
    </row>
    <row r="221" spans="2:16">
      <c r="B221" s="537"/>
      <c r="E221" s="300"/>
      <c r="F221" s="298"/>
      <c r="G221" s="300"/>
      <c r="H221" s="300"/>
      <c r="I221" s="298"/>
      <c r="J221" s="298"/>
      <c r="K221" s="300"/>
      <c r="L221" s="300"/>
      <c r="M221" s="298"/>
      <c r="N221" s="298"/>
    </row>
    <row r="222" spans="2:16">
      <c r="E222" s="300"/>
      <c r="F222" s="298"/>
      <c r="G222" s="300"/>
      <c r="H222" s="300"/>
      <c r="I222" s="298"/>
      <c r="J222" s="298"/>
      <c r="K222" s="300"/>
      <c r="L222" s="300"/>
      <c r="M222" s="298"/>
      <c r="N222" s="298"/>
    </row>
    <row r="223" spans="2:16">
      <c r="E223" s="300"/>
      <c r="F223" s="298"/>
      <c r="G223" s="300"/>
      <c r="H223" s="300"/>
      <c r="I223" s="298"/>
      <c r="J223" s="298"/>
      <c r="K223" s="300"/>
      <c r="L223" s="300"/>
      <c r="M223" s="298"/>
      <c r="N223" s="298"/>
    </row>
    <row r="224" spans="2:16">
      <c r="E224" s="300"/>
      <c r="F224" s="298"/>
      <c r="G224" s="300"/>
      <c r="H224" s="300"/>
      <c r="I224" s="298"/>
      <c r="J224" s="298"/>
      <c r="K224" s="300"/>
      <c r="L224" s="300"/>
      <c r="M224" s="298"/>
      <c r="N224" s="29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51F474-921E-4E79-8846-AD34806C1FAB}"/>
</file>

<file path=customXml/itemProps2.xml><?xml version="1.0" encoding="utf-8"?>
<ds:datastoreItem xmlns:ds="http://schemas.openxmlformats.org/officeDocument/2006/customXml" ds:itemID="{71E2283A-1023-4284-A48B-BD641131AB18}"/>
</file>

<file path=customXml/itemProps3.xml><?xml version="1.0" encoding="utf-8"?>
<ds:datastoreItem xmlns:ds="http://schemas.openxmlformats.org/officeDocument/2006/customXml" ds:itemID="{7D9A7E5B-CFE0-4502-A1AF-60675A735365}"/>
</file>

<file path=customXml/itemProps4.xml><?xml version="1.0" encoding="utf-8"?>
<ds:datastoreItem xmlns:ds="http://schemas.openxmlformats.org/officeDocument/2006/customXml" ds:itemID="{3F45C3F5-E877-4113-AE82-0AAE641EA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Redacted</vt:lpstr>
      <vt:lpstr>Chelan</vt:lpstr>
      <vt:lpstr>White River</vt:lpstr>
      <vt:lpstr>LSR</vt:lpstr>
      <vt:lpstr>LSR BPA LGIA</vt:lpstr>
      <vt:lpstr>LSR Carrying Charge</vt:lpstr>
      <vt:lpstr>BPA transmission (R)</vt:lpstr>
      <vt:lpstr>Mint Farm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Steele, David S. (BEL)</cp:lastModifiedBy>
  <dcterms:created xsi:type="dcterms:W3CDTF">2020-04-27T21:52:27Z</dcterms:created>
  <dcterms:modified xsi:type="dcterms:W3CDTF">2020-05-01T18:56:37Z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