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5 (Rate Increase Mitigation)\Support\EDIT\"/>
    </mc:Choice>
  </mc:AlternateContent>
  <bookViews>
    <workbookView xWindow="0" yWindow="0" windowWidth="25200" windowHeight="11025" activeTab="1"/>
  </bookViews>
  <sheets>
    <sheet name="Sheet1" sheetId="1" r:id="rId1"/>
    <sheet name="Sheet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D22" i="2"/>
  <c r="C22" i="2"/>
  <c r="B22" i="2"/>
  <c r="J22" i="2" s="1"/>
  <c r="I21" i="2"/>
  <c r="H21" i="2"/>
  <c r="G21" i="2"/>
  <c r="F21" i="2"/>
  <c r="E21" i="2"/>
  <c r="D21" i="2"/>
  <c r="C21" i="2"/>
  <c r="B21" i="2"/>
  <c r="J21" i="2" s="1"/>
  <c r="I20" i="2"/>
  <c r="H20" i="2"/>
  <c r="G20" i="2"/>
  <c r="F20" i="2"/>
  <c r="E20" i="2"/>
  <c r="D20" i="2"/>
  <c r="C20" i="2"/>
  <c r="B20" i="2"/>
  <c r="J20" i="2" s="1"/>
  <c r="I19" i="2"/>
  <c r="H19" i="2"/>
  <c r="G19" i="2"/>
  <c r="F19" i="2"/>
  <c r="E19" i="2"/>
  <c r="D19" i="2"/>
  <c r="C19" i="2"/>
  <c r="B19" i="2"/>
  <c r="J19" i="2" s="1"/>
  <c r="I18" i="2"/>
  <c r="H18" i="2"/>
  <c r="G18" i="2"/>
  <c r="F18" i="2"/>
  <c r="E18" i="2"/>
  <c r="D18" i="2"/>
  <c r="C18" i="2"/>
  <c r="B18" i="2"/>
  <c r="J18" i="2" s="1"/>
  <c r="I17" i="2"/>
  <c r="H17" i="2"/>
  <c r="G17" i="2"/>
  <c r="F17" i="2"/>
  <c r="E17" i="2"/>
  <c r="D17" i="2"/>
  <c r="C17" i="2"/>
  <c r="B17" i="2"/>
  <c r="J17" i="2" s="1"/>
  <c r="I16" i="2"/>
  <c r="H16" i="2"/>
  <c r="G16" i="2"/>
  <c r="F16" i="2"/>
  <c r="E16" i="2"/>
  <c r="D16" i="2"/>
  <c r="C16" i="2"/>
  <c r="B16" i="2"/>
  <c r="J16" i="2" s="1"/>
  <c r="I13" i="2"/>
  <c r="H13" i="2"/>
  <c r="G13" i="2"/>
  <c r="F13" i="2"/>
  <c r="E13" i="2"/>
  <c r="D13" i="2"/>
  <c r="C13" i="2"/>
  <c r="B13" i="2"/>
  <c r="J13" i="2" s="1"/>
  <c r="I12" i="2"/>
  <c r="H12" i="2"/>
  <c r="G12" i="2"/>
  <c r="F12" i="2"/>
  <c r="E12" i="2"/>
  <c r="D12" i="2"/>
  <c r="C12" i="2"/>
  <c r="B12" i="2"/>
  <c r="J12" i="2" s="1"/>
  <c r="I11" i="2"/>
  <c r="H11" i="2"/>
  <c r="G11" i="2"/>
  <c r="F11" i="2"/>
  <c r="E11" i="2"/>
  <c r="D11" i="2"/>
  <c r="C11" i="2"/>
  <c r="B11" i="2"/>
  <c r="J11" i="2" s="1"/>
  <c r="I10" i="2"/>
  <c r="H10" i="2"/>
  <c r="G10" i="2"/>
  <c r="F10" i="2"/>
  <c r="E10" i="2"/>
  <c r="D10" i="2"/>
  <c r="C10" i="2"/>
  <c r="B10" i="2"/>
  <c r="J10" i="2" s="1"/>
  <c r="I9" i="2"/>
  <c r="H9" i="2"/>
  <c r="G9" i="2"/>
  <c r="F9" i="2"/>
  <c r="E9" i="2"/>
  <c r="D9" i="2"/>
  <c r="C9" i="2"/>
  <c r="B9" i="2"/>
  <c r="J9" i="2" s="1"/>
  <c r="I8" i="2"/>
  <c r="I24" i="2" s="1"/>
  <c r="H8" i="2"/>
  <c r="H24" i="2" s="1"/>
  <c r="G8" i="2"/>
  <c r="F8" i="2"/>
  <c r="F24" i="2" s="1"/>
  <c r="E8" i="2"/>
  <c r="E24" i="2" s="1"/>
  <c r="D8" i="2"/>
  <c r="D24" i="2" s="1"/>
  <c r="C8" i="2"/>
  <c r="B8" i="2"/>
  <c r="B24" i="2" s="1"/>
  <c r="C24" i="2" l="1"/>
  <c r="J24" i="2" s="1"/>
  <c r="G24" i="2"/>
  <c r="J8" i="2"/>
  <c r="N18" i="1"/>
  <c r="N20" i="1" l="1"/>
  <c r="J26" i="2" l="1"/>
  <c r="N19" i="1"/>
  <c r="N21" i="1" s="1"/>
  <c r="H28" i="1"/>
  <c r="H30" i="1" s="1"/>
  <c r="H20" i="1"/>
  <c r="H32" i="1" s="1"/>
  <c r="D20" i="1"/>
  <c r="G20" i="1"/>
  <c r="A14" i="1"/>
  <c r="A13" i="1"/>
  <c r="F20" i="1"/>
  <c r="E20" i="1"/>
  <c r="A12" i="1"/>
  <c r="G24" i="1" l="1"/>
  <c r="G28" i="1" s="1"/>
  <c r="G30" i="1" s="1"/>
  <c r="G32" i="1" s="1"/>
  <c r="E24" i="1"/>
  <c r="E28" i="1" s="1"/>
  <c r="E30" i="1" s="1"/>
  <c r="E32" i="1" s="1"/>
  <c r="F24" i="1"/>
  <c r="F28" i="1" s="1"/>
  <c r="F30" i="1" s="1"/>
  <c r="F32" i="1" s="1"/>
  <c r="D24" i="1"/>
  <c r="D28" i="1" s="1"/>
  <c r="D30" i="1" s="1"/>
  <c r="D32" i="1"/>
  <c r="A15" i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C20" i="1"/>
  <c r="C32" i="1" l="1"/>
  <c r="A31" i="1"/>
  <c r="A32" i="1" s="1"/>
  <c r="C24" i="1"/>
  <c r="C30" i="1"/>
</calcChain>
</file>

<file path=xl/sharedStrings.xml><?xml version="1.0" encoding="utf-8"?>
<sst xmlns="http://schemas.openxmlformats.org/spreadsheetml/2006/main" count="74" uniqueCount="58">
  <si>
    <t>Puget Sound Energy</t>
  </si>
  <si>
    <r>
      <rPr>
        <b/>
        <sz val="8"/>
        <color rgb="FF0000FF"/>
        <rFont val="Arial"/>
        <family val="2"/>
      </rPr>
      <t>2020</t>
    </r>
    <r>
      <rPr>
        <b/>
        <sz val="8"/>
        <rFont val="Arial"/>
        <family val="2"/>
      </rPr>
      <t xml:space="preserve"> Electric Decoupling Filing</t>
    </r>
  </si>
  <si>
    <t>Development of Delivery Margin Amortization Rate</t>
  </si>
  <si>
    <r>
      <t xml:space="preserve">Proposed Effective </t>
    </r>
    <r>
      <rPr>
        <b/>
        <sz val="8"/>
        <color rgb="FF0000FF"/>
        <rFont val="Arial"/>
        <family val="2"/>
      </rPr>
      <t>May 1, 2020</t>
    </r>
  </si>
  <si>
    <t>Line</t>
  </si>
  <si>
    <t>Schedule</t>
  </si>
  <si>
    <t>Schedules</t>
  </si>
  <si>
    <t>No.</t>
  </si>
  <si>
    <t>Source</t>
  </si>
  <si>
    <t>8 &amp; 24</t>
  </si>
  <si>
    <t>7A, 11, 25, 29, 35 &amp; 43</t>
  </si>
  <si>
    <t>40*</t>
  </si>
  <si>
    <t>46 &amp; 49**</t>
  </si>
  <si>
    <t>(a)</t>
  </si>
  <si>
    <t>(b)</t>
  </si>
  <si>
    <t>(c)</t>
  </si>
  <si>
    <t>(d)</t>
  </si>
  <si>
    <t>(e)</t>
  </si>
  <si>
    <t>(f)</t>
  </si>
  <si>
    <t>(g)</t>
  </si>
  <si>
    <r>
      <t>Estimated Amortization Balance as of</t>
    </r>
    <r>
      <rPr>
        <sz val="8"/>
        <color rgb="FF0000FF"/>
        <rFont val="Arial"/>
        <family val="2"/>
      </rPr>
      <t xml:space="preserve"> April 30, 2020</t>
    </r>
  </si>
  <si>
    <t>Work Paper</t>
  </si>
  <si>
    <r>
      <t xml:space="preserve">Deferred Balance at End of </t>
    </r>
    <r>
      <rPr>
        <sz val="8"/>
        <color rgb="FF0000FF"/>
        <rFont val="Arial"/>
        <family val="2"/>
      </rPr>
      <t>CY 2019</t>
    </r>
  </si>
  <si>
    <r>
      <t xml:space="preserve">Interest Balance at End of </t>
    </r>
    <r>
      <rPr>
        <sz val="8"/>
        <color rgb="FF0000FF"/>
        <rFont val="Arial"/>
        <family val="2"/>
      </rPr>
      <t>CY 2019</t>
    </r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</si>
  <si>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Earnings Test Adjustment</t>
    </r>
  </si>
  <si>
    <t>Total Revenue Requirement with RSI:</t>
  </si>
  <si>
    <t>Total Balance to Amortize</t>
  </si>
  <si>
    <t>Forecasted Rate Year Base Sales (kWh)</t>
  </si>
  <si>
    <t>Rate Year Amortization Rate ($/kWh)</t>
  </si>
  <si>
    <t>Post-Rate Test Amortization Rate ($/kWh)</t>
  </si>
  <si>
    <t>Post-Rate Test Deferred Balance to Recover/(Refund)</t>
  </si>
  <si>
    <t>Calculation</t>
  </si>
  <si>
    <t xml:space="preserve">Post-Rate Test Total Balance for Amortization </t>
  </si>
  <si>
    <t>Post-Rate Test Deferred Balance not Amortized</t>
  </si>
  <si>
    <t xml:space="preserve">*Note: Includes Special Contracts </t>
  </si>
  <si>
    <t xml:space="preserve">**Note: SCH 46 &amp; 49 balances will be written on May 2020 and rates are proposed to be set to zero. </t>
  </si>
  <si>
    <t>Electric Decoupling</t>
  </si>
  <si>
    <t>Projected Amortization (Includes RSI)</t>
  </si>
  <si>
    <t>Total</t>
  </si>
  <si>
    <t>Delivery Decoupling:</t>
  </si>
  <si>
    <t xml:space="preserve">Schedule 7   </t>
  </si>
  <si>
    <t>Schedules 8 &amp; 24</t>
  </si>
  <si>
    <t>Schedules 7A, 11, 25, 29, 35 &amp; 43</t>
  </si>
  <si>
    <t xml:space="preserve">Schedule 40* Includes Special Contracts </t>
  </si>
  <si>
    <t>Schedules 12 &amp; 26 (KW)</t>
  </si>
  <si>
    <t>Schedules 10 &amp; 31 (KW)</t>
  </si>
  <si>
    <t>FPC Decoupling:</t>
  </si>
  <si>
    <t xml:space="preserve">Schedule 40* Excluding Special Contracts </t>
  </si>
  <si>
    <t>Special Contracts</t>
  </si>
  <si>
    <t>Schedules 12 &amp; 26</t>
  </si>
  <si>
    <t>Schedules 10 &amp; 31</t>
  </si>
  <si>
    <t>Net of RSI</t>
  </si>
  <si>
    <t>Apr Bal</t>
  </si>
  <si>
    <t>May Amort</t>
  </si>
  <si>
    <t>June Amort</t>
  </si>
  <si>
    <t>June Bal</t>
  </si>
  <si>
    <t>Projected</t>
  </si>
  <si>
    <t>F2019: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</si>
</sst>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&quot;$&quot;* #,##0.000000_);_(&quot;$&quot;* \(#,##0.000000\);_(&quot;$&quot;* &quot;-&quot;??????_);_(@_)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sz val="8"/>
      <color rgb="FF0000FF"/>
      <name val="Arial"/>
      <family val="2"/>
    </font>
    <font>
      <sz val="8"/>
      <color rgb="FF008080"/>
      <name val="Arial"/>
      <family val="2"/>
    </font>
    <font>
      <sz val="10"/>
      <color theme="1"/>
      <name val="Calibri"/>
      <family val="2"/>
    </font>
    <font>
      <sz val="8"/>
      <name val="Arial"/>
      <family val="2"/>
    </font>
    <font>
      <sz val="8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1" fillId="0" borderId="1" xfId="0" applyNumberFormat="1" applyFont="1" applyFill="1" applyBorder="1" applyAlignment="1">
      <alignment horizont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164" fontId="5" fillId="0" borderId="0" xfId="0" applyNumberFormat="1" applyFont="1" applyFill="1" applyBorder="1"/>
    <xf numFmtId="164" fontId="8" fillId="0" borderId="0" xfId="0" applyNumberFormat="1" applyFont="1" applyFill="1" applyBorder="1"/>
    <xf numFmtId="0" fontId="2" fillId="2" borderId="0" xfId="0" applyFont="1" applyFill="1"/>
    <xf numFmtId="164" fontId="8" fillId="0" borderId="1" xfId="0" applyNumberFormat="1" applyFont="1" applyFill="1" applyBorder="1"/>
    <xf numFmtId="0" fontId="9" fillId="2" borderId="0" xfId="0" applyFont="1" applyFill="1"/>
    <xf numFmtId="164" fontId="9" fillId="2" borderId="0" xfId="0" applyNumberFormat="1" applyFont="1" applyFill="1"/>
    <xf numFmtId="3" fontId="8" fillId="0" borderId="1" xfId="0" applyNumberFormat="1" applyFont="1" applyFill="1" applyBorder="1"/>
    <xf numFmtId="165" fontId="5" fillId="0" borderId="2" xfId="0" applyNumberFormat="1" applyFont="1" applyFill="1" applyBorder="1"/>
    <xf numFmtId="165" fontId="10" fillId="0" borderId="2" xfId="0" applyNumberFormat="1" applyFont="1" applyFill="1" applyBorder="1"/>
    <xf numFmtId="165" fontId="7" fillId="0" borderId="2" xfId="0" applyNumberFormat="1" applyFont="1" applyFill="1" applyBorder="1"/>
    <xf numFmtId="165" fontId="8" fillId="0" borderId="0" xfId="0" applyNumberFormat="1" applyFont="1" applyFill="1"/>
    <xf numFmtId="166" fontId="11" fillId="0" borderId="0" xfId="0" applyNumberFormat="1" applyFont="1"/>
    <xf numFmtId="164" fontId="5" fillId="0" borderId="0" xfId="0" applyNumberFormat="1" applyFont="1" applyFill="1"/>
    <xf numFmtId="0" fontId="13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13" fillId="0" borderId="0" xfId="1" applyNumberFormat="1" applyFont="1"/>
    <xf numFmtId="164" fontId="0" fillId="0" borderId="0" xfId="0" applyNumberFormat="1"/>
    <xf numFmtId="0" fontId="1" fillId="0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free\AppData\Local\Microsoft\Windows\INetCache\Content.Outlook\Y110YFW7\Electric%20Decoupling%20Projected%20Amort_May2020-Jul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. Amort"/>
      <sheetName val="Dashboard (E)"/>
      <sheetName val="Dashboard (G) "/>
      <sheetName val="Electric (Actuals vs F19+F20)"/>
      <sheetName val="Gas (Actuals vs F19+F20)"/>
      <sheetName val="Electric Account Balance"/>
      <sheetName val="Gas Account Balance"/>
      <sheetName val="Summary of Rates"/>
      <sheetName val="Decoupling Calcs--&gt;"/>
      <sheetName val="Attach A"/>
      <sheetName val="Attach B"/>
      <sheetName val="Attach C"/>
      <sheetName val="Attach D"/>
      <sheetName val="Attach E"/>
      <sheetName val="Attach F"/>
      <sheetName val="Attach R Delivery"/>
      <sheetName val="Attach A (F2019)"/>
      <sheetName val="Attach B (F2019)"/>
      <sheetName val="Attach C (F2019)"/>
      <sheetName val="Attach D (F2019)"/>
      <sheetName val="Attach E (F2019)"/>
      <sheetName val="Attach F (F2019)"/>
      <sheetName val="Attach A (F2020)"/>
      <sheetName val="Attach B (F2020)"/>
      <sheetName val="Attach C (F2020)"/>
      <sheetName val="Attach D (F2020)"/>
      <sheetName val="Attach E (F2020)"/>
      <sheetName val="Attach F (F2020)"/>
      <sheetName val="Attach G"/>
      <sheetName val="Attach H"/>
      <sheetName val="Attach I"/>
      <sheetName val="Attach J"/>
      <sheetName val="Attach K"/>
      <sheetName val="Attach L"/>
      <sheetName val="Attach R FPC"/>
      <sheetName val="FPC JE's"/>
      <sheetName val="Attach G (F2019)"/>
      <sheetName val="Attach H (F2019)"/>
      <sheetName val="Attach I (F2019)"/>
      <sheetName val="Attach J (F2019)"/>
      <sheetName val="Attach K (F2019)"/>
      <sheetName val="Attach L (F2019)"/>
      <sheetName val="Attach G (F2020)"/>
      <sheetName val="Attach H (F2020)"/>
      <sheetName val="Attach I (F2020)"/>
      <sheetName val="Attach J (F2020)"/>
      <sheetName val="Attach K (F2020)"/>
      <sheetName val="Attach L (F2020)"/>
      <sheetName val="Attach M"/>
      <sheetName val="Attach N"/>
      <sheetName val="Attach O"/>
      <sheetName val="Attach P"/>
      <sheetName val="Attach Q"/>
      <sheetName val="Attach M (F2019)"/>
      <sheetName val="Attach N (F2019)"/>
      <sheetName val="Attach O (F2019)"/>
      <sheetName val="Attach P (F2019)"/>
      <sheetName val="Attach Q (F2019)"/>
      <sheetName val="Attach M (F2020)"/>
      <sheetName val="Attach N (F2020)"/>
      <sheetName val="Attach O (F2020)"/>
      <sheetName val="Attach P (F2020)"/>
      <sheetName val="Attach Q (F2020)"/>
      <sheetName val="F2019 Electric"/>
      <sheetName val="F2019 Gas"/>
      <sheetName val="F2020 Electric"/>
      <sheetName val="F2020 Gas"/>
      <sheetName val="G. JE's"/>
      <sheetName val="Interest Calculations--&gt;"/>
      <sheetName val="Interest Rate Input"/>
      <sheetName val="Sch 7 Interest Delivery"/>
      <sheetName val="Sch 8&amp;24 Interest Delivery"/>
      <sheetName val="Sch 7A,11,25,29,35,43 Int Del"/>
      <sheetName val="Sch 40 Interest Delivery"/>
      <sheetName val="Sch 12&amp;26 Interest Delivery"/>
      <sheetName val="Sch 10&amp;31 Interest Delivery"/>
      <sheetName val="Sch 46&amp;49 Interest Delivery"/>
      <sheetName val="Sch 7 Interest FPC"/>
      <sheetName val="Sch 8&amp;24 Interest FPC"/>
      <sheetName val="Sch 7A,11,25,29,35,43 Int FPC"/>
      <sheetName val="Sch 40 Interest FPC"/>
      <sheetName val="Sch 12&amp;26 Interest FPC"/>
      <sheetName val="Sch 10&amp;31 Interest FPC"/>
      <sheetName val="Sch 46&amp;49 Interest FPC"/>
      <sheetName val="Sch 23&amp;53 Interest Calcs"/>
      <sheetName val="Sch 31&amp;31T Interest Calcs"/>
      <sheetName val="Sch 41 41T 86&amp;86T Int. Calcs"/>
      <sheetName val="Transfer to Amort -&gt;"/>
      <sheetName val="Elec Transfer to Amort (DEL)"/>
      <sheetName val="Elec Transfer to Amort (FPC)"/>
      <sheetName val="Gas Transfer to Amort"/>
      <sheetName val="2018 TaxReform Conversion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2">
          <cell r="T32">
            <v>438983.38757000002</v>
          </cell>
          <cell r="U32">
            <v>404493.64851000003</v>
          </cell>
          <cell r="V32">
            <v>414531.60077000002</v>
          </cell>
          <cell r="W32">
            <v>405984.91545500001</v>
          </cell>
          <cell r="X32">
            <v>400111.40925000003</v>
          </cell>
          <cell r="Y32">
            <v>493806.20443000004</v>
          </cell>
          <cell r="Z32">
            <v>609550.3846600001</v>
          </cell>
          <cell r="AA32">
            <v>769603.25575000001</v>
          </cell>
        </row>
      </sheetData>
      <sheetData sheetId="17">
        <row r="32">
          <cell r="T32">
            <v>335731.46366399998</v>
          </cell>
          <cell r="U32">
            <v>326647.95579599997</v>
          </cell>
          <cell r="V32">
            <v>346662.53349599999</v>
          </cell>
          <cell r="W32">
            <v>354511.08168</v>
          </cell>
          <cell r="X32">
            <v>331500.29102399998</v>
          </cell>
          <cell r="Y32">
            <v>341664.67303200002</v>
          </cell>
          <cell r="Z32">
            <v>369132.91070399998</v>
          </cell>
          <cell r="AA32">
            <v>413779.18564799998</v>
          </cell>
        </row>
      </sheetData>
      <sheetData sheetId="18">
        <row r="32">
          <cell r="T32">
            <v>155891.63714800001</v>
          </cell>
          <cell r="U32">
            <v>156323.39531200001</v>
          </cell>
          <cell r="V32">
            <v>163840.33739599999</v>
          </cell>
          <cell r="W32">
            <v>168688.45343599998</v>
          </cell>
          <cell r="X32">
            <v>158550.26070399999</v>
          </cell>
          <cell r="Y32">
            <v>163292.041272</v>
          </cell>
          <cell r="Z32">
            <v>168838.027336</v>
          </cell>
          <cell r="AA32">
            <v>183761.855132</v>
          </cell>
        </row>
      </sheetData>
      <sheetData sheetId="19">
        <row r="32">
          <cell r="T32">
            <v>112284.55832800001</v>
          </cell>
          <cell r="U32">
            <v>105714.98295000001</v>
          </cell>
          <cell r="V32">
            <v>105998.15814200001</v>
          </cell>
          <cell r="W32">
            <v>109252.015916</v>
          </cell>
          <cell r="X32">
            <v>112129.20118800001</v>
          </cell>
          <cell r="Y32">
            <v>120404.94286000001</v>
          </cell>
          <cell r="Z32">
            <v>115358.27334400002</v>
          </cell>
          <cell r="AA32">
            <v>106823.82396800001</v>
          </cell>
        </row>
      </sheetData>
      <sheetData sheetId="20">
        <row r="32">
          <cell r="T32">
            <v>84357.56</v>
          </cell>
          <cell r="U32">
            <v>82185.210000000006</v>
          </cell>
          <cell r="V32">
            <v>88029.05</v>
          </cell>
          <cell r="W32">
            <v>87352.62000000001</v>
          </cell>
          <cell r="X32">
            <v>82979.400000000009</v>
          </cell>
          <cell r="Y32">
            <v>87256.02</v>
          </cell>
          <cell r="Z32">
            <v>85783.790000000008</v>
          </cell>
          <cell r="AA32">
            <v>86468.040000000008</v>
          </cell>
        </row>
      </sheetData>
      <sheetData sheetId="21">
        <row r="32">
          <cell r="T32">
            <v>108212.98</v>
          </cell>
          <cell r="U32">
            <v>104881.14</v>
          </cell>
          <cell r="V32">
            <v>106963.16</v>
          </cell>
          <cell r="W32">
            <v>106106.26</v>
          </cell>
          <cell r="X32">
            <v>101555</v>
          </cell>
          <cell r="Y32">
            <v>108144.58</v>
          </cell>
          <cell r="Z32">
            <v>105165</v>
          </cell>
          <cell r="AA32">
            <v>105120.16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0">
          <cell r="T30">
            <v>106979.14487</v>
          </cell>
          <cell r="U30">
            <v>98574.082410000003</v>
          </cell>
          <cell r="V30">
            <v>101020.30607000001</v>
          </cell>
          <cell r="W30">
            <v>98937.500404999999</v>
          </cell>
          <cell r="X30">
            <v>97506.141749999995</v>
          </cell>
          <cell r="Y30">
            <v>120339.32713000001</v>
          </cell>
          <cell r="Z30">
            <v>148545.89206000001</v>
          </cell>
          <cell r="AA30">
            <v>187550.37325</v>
          </cell>
        </row>
      </sheetData>
      <sheetData sheetId="37">
        <row r="30">
          <cell r="T30">
            <v>236377.86122799999</v>
          </cell>
          <cell r="U30">
            <v>229982.45181699999</v>
          </cell>
          <cell r="V30">
            <v>244074.080342</v>
          </cell>
          <cell r="W30">
            <v>249599.99385999999</v>
          </cell>
          <cell r="X30">
            <v>233398.826948</v>
          </cell>
          <cell r="Y30">
            <v>240555.24551399998</v>
          </cell>
          <cell r="Z30">
            <v>259894.75930799998</v>
          </cell>
          <cell r="AA30">
            <v>291328.78359599999</v>
          </cell>
        </row>
      </sheetData>
      <sheetData sheetId="38">
        <row r="30">
          <cell r="T30">
            <v>-185928.083159</v>
          </cell>
          <cell r="U30">
            <v>-186443.03039599999</v>
          </cell>
          <cell r="V30">
            <v>-195408.30049299999</v>
          </cell>
          <cell r="W30">
            <v>-201190.52806300001</v>
          </cell>
          <cell r="X30">
            <v>-189098.957432</v>
          </cell>
          <cell r="Y30">
            <v>-194754.36132599998</v>
          </cell>
          <cell r="Z30">
            <v>-201368.92113800001</v>
          </cell>
          <cell r="AA30">
            <v>-219168.19983100001</v>
          </cell>
        </row>
      </sheetData>
      <sheetData sheetId="39">
        <row r="32">
          <cell r="T32">
            <v>-4759.5551159999995</v>
          </cell>
          <cell r="U32">
            <v>-4481.0817749999997</v>
          </cell>
          <cell r="V32">
            <v>-4493.0850989999999</v>
          </cell>
          <cell r="W32">
            <v>-4631.0107019999996</v>
          </cell>
          <cell r="X32">
            <v>-4752.9697859999997</v>
          </cell>
          <cell r="Y32">
            <v>-5103.7646699999996</v>
          </cell>
          <cell r="Z32">
            <v>-4889.8447679999999</v>
          </cell>
          <cell r="AA32">
            <v>-4528.0836959999997</v>
          </cell>
        </row>
        <row r="57">
          <cell r="T57">
            <v>113552.50477499999</v>
          </cell>
          <cell r="U57">
            <v>113664.57726600001</v>
          </cell>
          <cell r="V57">
            <v>112077.647646</v>
          </cell>
          <cell r="W57">
            <v>121362.25404299999</v>
          </cell>
          <cell r="X57">
            <v>120917.560083</v>
          </cell>
          <cell r="Y57">
            <v>125375.388573</v>
          </cell>
          <cell r="Z57">
            <v>121381.770969</v>
          </cell>
          <cell r="AA57">
            <v>115029.723636</v>
          </cell>
        </row>
      </sheetData>
      <sheetData sheetId="40">
        <row r="30">
          <cell r="T30">
            <v>19843.540121999999</v>
          </cell>
          <cell r="U30">
            <v>20099.874155999998</v>
          </cell>
          <cell r="V30">
            <v>21469.348343999998</v>
          </cell>
          <cell r="W30">
            <v>22008.61536</v>
          </cell>
          <cell r="X30">
            <v>20352.619913999999</v>
          </cell>
          <cell r="Y30">
            <v>20953.912823999999</v>
          </cell>
          <cell r="Z30">
            <v>20862.550751999999</v>
          </cell>
          <cell r="AA30">
            <v>21797.274707999997</v>
          </cell>
        </row>
      </sheetData>
      <sheetData sheetId="41">
        <row r="30">
          <cell r="T30">
            <v>89842.56390600001</v>
          </cell>
          <cell r="U30">
            <v>89890.225109999999</v>
          </cell>
          <cell r="V30">
            <v>90711.015125999998</v>
          </cell>
          <cell r="W30">
            <v>91346.127672000002</v>
          </cell>
          <cell r="X30">
            <v>86887.409790000005</v>
          </cell>
          <cell r="Y30">
            <v>90482.028942000004</v>
          </cell>
          <cell r="Z30">
            <v>89892.155987999999</v>
          </cell>
          <cell r="AA30">
            <v>94840.559820000009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N19" sqref="N19"/>
    </sheetView>
  </sheetViews>
  <sheetFormatPr defaultColWidth="9.140625" defaultRowHeight="11.25" x14ac:dyDescent="0.2"/>
  <cols>
    <col min="1" max="1" width="3.85546875" style="2" bestFit="1" customWidth="1"/>
    <col min="2" max="2" width="39.28515625" style="2" bestFit="1" customWidth="1"/>
    <col min="3" max="3" width="12.42578125" style="2" bestFit="1" customWidth="1"/>
    <col min="4" max="4" width="11.7109375" style="2" bestFit="1" customWidth="1"/>
    <col min="5" max="5" width="10.85546875" style="2" bestFit="1" customWidth="1"/>
    <col min="6" max="6" width="11.28515625" style="2" customWidth="1"/>
    <col min="7" max="7" width="10.42578125" style="2" bestFit="1" customWidth="1"/>
    <col min="8" max="8" width="10" style="3" bestFit="1" customWidth="1"/>
    <col min="9" max="9" width="9.140625" style="2"/>
    <col min="10" max="10" width="11" style="2" bestFit="1" customWidth="1"/>
    <col min="11" max="12" width="9.5703125" style="2" bestFit="1" customWidth="1"/>
    <col min="13" max="13" width="12" style="2" bestFit="1" customWidth="1"/>
    <col min="14" max="14" width="10.7109375" style="2" bestFit="1" customWidth="1"/>
    <col min="15" max="16384" width="9.140625" style="2"/>
  </cols>
  <sheetData>
    <row r="1" spans="1:15" x14ac:dyDescent="0.2">
      <c r="A1" s="31" t="s">
        <v>0</v>
      </c>
      <c r="B1" s="31"/>
      <c r="C1" s="31"/>
      <c r="D1" s="31"/>
      <c r="E1" s="31"/>
      <c r="F1" s="31"/>
      <c r="G1" s="31"/>
      <c r="H1" s="31"/>
      <c r="I1" s="1"/>
      <c r="J1" s="1"/>
      <c r="K1" s="1"/>
      <c r="L1" s="1"/>
      <c r="M1" s="1"/>
      <c r="N1" s="1"/>
      <c r="O1" s="1"/>
    </row>
    <row r="2" spans="1:15" x14ac:dyDescent="0.2">
      <c r="A2" s="31" t="s">
        <v>1</v>
      </c>
      <c r="B2" s="31"/>
      <c r="C2" s="31"/>
      <c r="D2" s="31"/>
      <c r="E2" s="31"/>
      <c r="F2" s="31"/>
      <c r="G2" s="31"/>
      <c r="H2" s="31"/>
      <c r="I2" s="1"/>
      <c r="J2" s="1"/>
      <c r="K2" s="1"/>
      <c r="L2" s="1"/>
      <c r="M2" s="1"/>
      <c r="N2" s="1"/>
      <c r="O2" s="1"/>
    </row>
    <row r="3" spans="1:15" x14ac:dyDescent="0.2">
      <c r="A3" s="31" t="s">
        <v>2</v>
      </c>
      <c r="B3" s="31"/>
      <c r="C3" s="31"/>
      <c r="D3" s="31"/>
      <c r="E3" s="31"/>
      <c r="F3" s="31"/>
      <c r="G3" s="31"/>
      <c r="H3" s="31"/>
      <c r="I3" s="1"/>
      <c r="J3" s="1"/>
      <c r="K3" s="1"/>
      <c r="L3" s="1"/>
      <c r="M3" s="1"/>
      <c r="N3" s="1"/>
      <c r="O3" s="1"/>
    </row>
    <row r="4" spans="1:15" x14ac:dyDescent="0.2">
      <c r="A4" s="31" t="s">
        <v>3</v>
      </c>
      <c r="B4" s="31"/>
      <c r="C4" s="31"/>
      <c r="D4" s="31"/>
      <c r="E4" s="31"/>
      <c r="F4" s="31"/>
      <c r="G4" s="31"/>
      <c r="H4" s="31"/>
      <c r="I4" s="1"/>
      <c r="J4" s="1"/>
      <c r="K4" s="1"/>
      <c r="L4" s="1"/>
      <c r="M4" s="1"/>
      <c r="N4" s="1"/>
      <c r="O4" s="1"/>
    </row>
    <row r="5" spans="1:15" x14ac:dyDescent="0.2">
      <c r="A5" s="3"/>
      <c r="B5" s="3"/>
      <c r="C5" s="3"/>
      <c r="D5" s="3"/>
      <c r="E5" s="3"/>
      <c r="F5" s="3"/>
      <c r="I5" s="3"/>
      <c r="J5" s="3"/>
      <c r="K5" s="3"/>
      <c r="L5" s="3"/>
      <c r="M5" s="3"/>
    </row>
    <row r="6" spans="1:15" x14ac:dyDescent="0.2">
      <c r="A6" s="3"/>
      <c r="B6" s="3"/>
      <c r="C6" s="3"/>
      <c r="D6" s="3"/>
      <c r="E6" s="4"/>
      <c r="F6" s="4"/>
      <c r="I6" s="3"/>
      <c r="J6" s="3"/>
      <c r="K6" s="3"/>
      <c r="L6" s="3"/>
      <c r="M6" s="3"/>
    </row>
    <row r="7" spans="1:15" x14ac:dyDescent="0.2">
      <c r="A7" s="5" t="s">
        <v>4</v>
      </c>
      <c r="B7" s="3"/>
      <c r="C7" s="3"/>
      <c r="D7" s="6" t="s">
        <v>5</v>
      </c>
      <c r="E7" s="6" t="s">
        <v>6</v>
      </c>
      <c r="F7" s="6" t="s">
        <v>6</v>
      </c>
      <c r="G7" s="6" t="s">
        <v>5</v>
      </c>
      <c r="H7" s="6" t="s">
        <v>6</v>
      </c>
    </row>
    <row r="8" spans="1:15" ht="22.5" x14ac:dyDescent="0.2">
      <c r="A8" s="7" t="s">
        <v>7</v>
      </c>
      <c r="B8" s="8"/>
      <c r="C8" s="7" t="s">
        <v>8</v>
      </c>
      <c r="D8" s="7">
        <v>7</v>
      </c>
      <c r="E8" s="7" t="s">
        <v>9</v>
      </c>
      <c r="F8" s="9" t="s">
        <v>10</v>
      </c>
      <c r="G8" s="7" t="s">
        <v>11</v>
      </c>
      <c r="H8" s="7" t="s">
        <v>12</v>
      </c>
    </row>
    <row r="9" spans="1:15" x14ac:dyDescent="0.2">
      <c r="A9" s="10"/>
      <c r="B9" s="11" t="s">
        <v>13</v>
      </c>
      <c r="C9" s="11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</row>
    <row r="10" spans="1:15" x14ac:dyDescent="0.2">
      <c r="A10" s="11"/>
      <c r="B10" s="12"/>
      <c r="C10" s="11"/>
      <c r="D10" s="11"/>
      <c r="E10" s="11"/>
      <c r="F10" s="11"/>
    </row>
    <row r="11" spans="1:15" x14ac:dyDescent="0.2">
      <c r="A11" s="11">
        <v>1</v>
      </c>
      <c r="B11" s="10"/>
      <c r="C11" s="11"/>
      <c r="D11" s="13"/>
      <c r="E11" s="13"/>
      <c r="F11" s="13"/>
      <c r="G11" s="13"/>
      <c r="H11" s="13"/>
    </row>
    <row r="12" spans="1:15" x14ac:dyDescent="0.2">
      <c r="A12" s="11">
        <f t="shared" ref="A12:A32" si="0">A11+1</f>
        <v>2</v>
      </c>
      <c r="B12" s="10" t="s">
        <v>20</v>
      </c>
      <c r="C12" s="11" t="s">
        <v>21</v>
      </c>
      <c r="D12" s="14">
        <v>-110701.03455542766</v>
      </c>
      <c r="E12" s="14">
        <v>776130.05469712964</v>
      </c>
      <c r="F12" s="14">
        <v>196386.84443399144</v>
      </c>
      <c r="G12" s="14">
        <v>89968.400897492626</v>
      </c>
      <c r="H12" s="14">
        <v>6180.6635120823421</v>
      </c>
    </row>
    <row r="13" spans="1:15" x14ac:dyDescent="0.2">
      <c r="A13" s="11">
        <f t="shared" si="0"/>
        <v>3</v>
      </c>
      <c r="B13" s="10"/>
      <c r="C13" s="11"/>
      <c r="D13" s="14"/>
      <c r="E13" s="14"/>
      <c r="F13" s="14"/>
      <c r="G13" s="14"/>
      <c r="H13" s="14"/>
    </row>
    <row r="14" spans="1:15" x14ac:dyDescent="0.2">
      <c r="A14" s="11">
        <f t="shared" si="0"/>
        <v>4</v>
      </c>
      <c r="B14" s="10" t="s">
        <v>22</v>
      </c>
      <c r="C14" s="11" t="s">
        <v>21</v>
      </c>
      <c r="D14" s="14">
        <v>6112674.5143250739</v>
      </c>
      <c r="E14" s="14">
        <v>3232169.9604992084</v>
      </c>
      <c r="F14" s="14">
        <v>1643801.0008546959</v>
      </c>
      <c r="G14" s="14">
        <v>1143219.8782816825</v>
      </c>
      <c r="H14" s="14">
        <v>0</v>
      </c>
    </row>
    <row r="15" spans="1:15" x14ac:dyDescent="0.2">
      <c r="A15" s="11">
        <f t="shared" si="0"/>
        <v>5</v>
      </c>
      <c r="B15" s="10"/>
      <c r="C15" s="11"/>
      <c r="D15" s="14"/>
      <c r="E15" s="14"/>
      <c r="F15" s="14"/>
      <c r="G15" s="14"/>
      <c r="H15" s="14"/>
    </row>
    <row r="16" spans="1:15" x14ac:dyDescent="0.2">
      <c r="A16" s="11">
        <f t="shared" si="0"/>
        <v>6</v>
      </c>
      <c r="B16" s="10" t="s">
        <v>23</v>
      </c>
      <c r="C16" s="11" t="s">
        <v>21</v>
      </c>
      <c r="D16" s="14">
        <v>419068.67593601759</v>
      </c>
      <c r="E16" s="14">
        <v>341160.72684814775</v>
      </c>
      <c r="F16" s="14">
        <v>146705.8944587594</v>
      </c>
      <c r="G16" s="14">
        <v>104322.58387497193</v>
      </c>
      <c r="H16" s="14">
        <v>6288.8366691656483</v>
      </c>
      <c r="N16" s="2" t="s">
        <v>51</v>
      </c>
    </row>
    <row r="17" spans="1:16" x14ac:dyDescent="0.2">
      <c r="A17" s="11">
        <f t="shared" si="0"/>
        <v>7</v>
      </c>
      <c r="B17" s="10"/>
      <c r="C17" s="11"/>
      <c r="D17" s="14"/>
      <c r="E17" s="14"/>
      <c r="F17" s="14"/>
      <c r="G17" s="14"/>
      <c r="H17" s="14"/>
      <c r="J17" s="15"/>
      <c r="K17" s="15"/>
      <c r="L17" s="15"/>
      <c r="M17" s="15"/>
    </row>
    <row r="18" spans="1:16" ht="12.75" x14ac:dyDescent="0.2">
      <c r="A18" s="11">
        <f t="shared" si="0"/>
        <v>8</v>
      </c>
      <c r="B18" s="10" t="s">
        <v>24</v>
      </c>
      <c r="C18" s="11" t="s">
        <v>21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J18" s="17" t="s">
        <v>25</v>
      </c>
      <c r="K18" s="15"/>
      <c r="L18" s="15"/>
      <c r="M18" s="18">
        <v>21687050.451933511</v>
      </c>
      <c r="N18" s="14">
        <f>M18*0.95</f>
        <v>20602697.929336835</v>
      </c>
      <c r="O18" s="2" t="s">
        <v>52</v>
      </c>
      <c r="P18" s="2" t="s">
        <v>56</v>
      </c>
    </row>
    <row r="19" spans="1:16" x14ac:dyDescent="0.2">
      <c r="A19" s="11">
        <f t="shared" si="0"/>
        <v>9</v>
      </c>
      <c r="B19" s="10"/>
      <c r="C19" s="11"/>
      <c r="D19" s="13"/>
      <c r="E19" s="13"/>
      <c r="F19" s="13"/>
      <c r="G19" s="13"/>
      <c r="H19" s="13"/>
      <c r="J19" s="15"/>
      <c r="K19" s="15"/>
      <c r="L19" s="15"/>
      <c r="M19" s="15"/>
      <c r="N19" s="14">
        <f>-Sheet2!B24*0.95</f>
        <v>-1530801.0851692001</v>
      </c>
      <c r="O19" s="2" t="s">
        <v>53</v>
      </c>
      <c r="P19" s="2" t="s">
        <v>56</v>
      </c>
    </row>
    <row r="20" spans="1:16" x14ac:dyDescent="0.2">
      <c r="A20" s="11">
        <f t="shared" si="0"/>
        <v>10</v>
      </c>
      <c r="B20" s="10" t="s">
        <v>26</v>
      </c>
      <c r="C20" s="11" t="str">
        <f>"("&amp;A12&amp;")+("&amp;A14&amp;")+("&amp;A16&amp;")+("&amp;A18&amp;")"</f>
        <v>(2)+(4)+(6)+(8)</v>
      </c>
      <c r="D20" s="13">
        <f>D12+D14+D16+D18</f>
        <v>6421042.1557056634</v>
      </c>
      <c r="E20" s="13">
        <f t="shared" ref="E20:H20" si="1">E12+E14+E16+E18</f>
        <v>4349460.7420444861</v>
      </c>
      <c r="F20" s="13">
        <f t="shared" si="1"/>
        <v>1986893.7397474467</v>
      </c>
      <c r="G20" s="13">
        <f t="shared" si="1"/>
        <v>1337510.863054147</v>
      </c>
      <c r="H20" s="13">
        <f t="shared" si="1"/>
        <v>12469.50018124799</v>
      </c>
      <c r="N20" s="14">
        <f>-Sheet2!C24*0.95</f>
        <v>-1464456.7595982</v>
      </c>
      <c r="O20" s="2" t="s">
        <v>54</v>
      </c>
      <c r="P20" s="2" t="s">
        <v>56</v>
      </c>
    </row>
    <row r="21" spans="1:16" x14ac:dyDescent="0.2">
      <c r="A21" s="11">
        <f t="shared" si="0"/>
        <v>11</v>
      </c>
      <c r="B21" s="10"/>
      <c r="C21" s="11"/>
      <c r="D21" s="13"/>
      <c r="E21" s="13"/>
      <c r="F21" s="13"/>
      <c r="G21" s="13"/>
      <c r="H21" s="13"/>
      <c r="N21" s="14">
        <f>SUM(N18:N20)</f>
        <v>17607440.084569436</v>
      </c>
      <c r="O21" s="2" t="s">
        <v>55</v>
      </c>
      <c r="P21" s="2" t="s">
        <v>56</v>
      </c>
    </row>
    <row r="22" spans="1:16" x14ac:dyDescent="0.2">
      <c r="A22" s="11">
        <f t="shared" si="0"/>
        <v>12</v>
      </c>
      <c r="B22" s="10" t="s">
        <v>27</v>
      </c>
      <c r="C22" s="11" t="s">
        <v>21</v>
      </c>
      <c r="D22" s="19">
        <v>10790076635</v>
      </c>
      <c r="E22" s="19">
        <v>2853341065</v>
      </c>
      <c r="F22" s="19">
        <v>3162456755</v>
      </c>
      <c r="G22" s="19">
        <v>609716264</v>
      </c>
      <c r="H22" s="19">
        <v>626956630</v>
      </c>
      <c r="N22" s="14"/>
    </row>
    <row r="23" spans="1:16" x14ac:dyDescent="0.2">
      <c r="A23" s="11">
        <f t="shared" si="0"/>
        <v>13</v>
      </c>
      <c r="B23" s="3"/>
      <c r="C23" s="3"/>
      <c r="D23" s="3"/>
      <c r="E23" s="3"/>
      <c r="F23" s="3"/>
      <c r="G23" s="3"/>
      <c r="N23" s="14"/>
    </row>
    <row r="24" spans="1:16" ht="12" thickBot="1" x14ac:dyDescent="0.25">
      <c r="A24" s="11">
        <f t="shared" si="0"/>
        <v>14</v>
      </c>
      <c r="B24" s="10" t="s">
        <v>28</v>
      </c>
      <c r="C24" s="11" t="str">
        <f>"("&amp;A20&amp;") / ("&amp;A22&amp;")"</f>
        <v>(10) / (12)</v>
      </c>
      <c r="D24" s="20">
        <f>ROUND(D20/D22,6)</f>
        <v>5.9500000000000004E-4</v>
      </c>
      <c r="E24" s="20">
        <f t="shared" ref="E24:F24" si="2">ROUND(E20/E22,6)</f>
        <v>1.524E-3</v>
      </c>
      <c r="F24" s="20">
        <f t="shared" si="2"/>
        <v>6.2799999999999998E-4</v>
      </c>
      <c r="G24" s="21">
        <f>ROUND(G20/G22,6)</f>
        <v>2.1940000000000002E-3</v>
      </c>
      <c r="H24" s="22">
        <v>0</v>
      </c>
      <c r="N24" s="14"/>
    </row>
    <row r="25" spans="1:16" ht="12" thickTop="1" x14ac:dyDescent="0.2">
      <c r="A25" s="11">
        <f t="shared" si="0"/>
        <v>15</v>
      </c>
      <c r="B25" s="3"/>
      <c r="C25" s="3"/>
      <c r="D25" s="3"/>
      <c r="E25" s="3"/>
      <c r="F25" s="3"/>
      <c r="G25" s="3"/>
      <c r="N25" s="14"/>
    </row>
    <row r="26" spans="1:16" x14ac:dyDescent="0.2">
      <c r="A26" s="11">
        <f t="shared" si="0"/>
        <v>16</v>
      </c>
      <c r="B26" s="10" t="s">
        <v>29</v>
      </c>
      <c r="C26" s="11" t="s">
        <v>21</v>
      </c>
      <c r="D26" s="23">
        <v>5.9500000000000004E-4</v>
      </c>
      <c r="E26" s="23">
        <v>1.524E-3</v>
      </c>
      <c r="F26" s="23">
        <v>6.2799999999999998E-4</v>
      </c>
      <c r="G26" s="23">
        <v>2.1940000000000002E-3</v>
      </c>
      <c r="H26" s="23">
        <v>0</v>
      </c>
      <c r="I26" s="24"/>
      <c r="J26" s="24"/>
      <c r="K26" s="24"/>
      <c r="L26" s="24"/>
      <c r="M26" s="24"/>
      <c r="N26" s="14"/>
    </row>
    <row r="27" spans="1:16" x14ac:dyDescent="0.2">
      <c r="A27" s="11">
        <f t="shared" si="0"/>
        <v>17</v>
      </c>
      <c r="B27" s="10"/>
      <c r="C27" s="11"/>
      <c r="D27" s="3"/>
      <c r="E27" s="3"/>
      <c r="F27" s="3"/>
      <c r="G27" s="3"/>
      <c r="N27" s="14"/>
    </row>
    <row r="28" spans="1:16" x14ac:dyDescent="0.2">
      <c r="A28" s="11">
        <f t="shared" si="0"/>
        <v>18</v>
      </c>
      <c r="B28" s="10" t="s">
        <v>30</v>
      </c>
      <c r="C28" s="11" t="s">
        <v>31</v>
      </c>
      <c r="D28" s="13">
        <f>IF(D24=D26,D14,(D14-((D24-D26)*D22)))</f>
        <v>6112674.5143250739</v>
      </c>
      <c r="E28" s="13">
        <f t="shared" ref="E28:H28" si="3">IF(E24=E26,E14,(E14-((E24-E26)*E22)))</f>
        <v>3232169.9604992084</v>
      </c>
      <c r="F28" s="13">
        <f t="shared" si="3"/>
        <v>1643801.0008546959</v>
      </c>
      <c r="G28" s="13">
        <f t="shared" si="3"/>
        <v>1143219.8782816825</v>
      </c>
      <c r="H28" s="13">
        <f t="shared" si="3"/>
        <v>0</v>
      </c>
      <c r="N28" s="14"/>
    </row>
    <row r="29" spans="1:16" x14ac:dyDescent="0.2">
      <c r="A29" s="11">
        <f t="shared" si="0"/>
        <v>19</v>
      </c>
      <c r="B29" s="3"/>
      <c r="C29" s="3"/>
      <c r="D29" s="13"/>
      <c r="E29" s="25"/>
      <c r="F29" s="25"/>
      <c r="G29" s="25"/>
      <c r="H29" s="25"/>
      <c r="N29" s="14"/>
    </row>
    <row r="30" spans="1:16" x14ac:dyDescent="0.2">
      <c r="A30" s="11">
        <f t="shared" si="0"/>
        <v>20</v>
      </c>
      <c r="B30" s="10" t="s">
        <v>32</v>
      </c>
      <c r="C30" s="11" t="str">
        <f>"("&amp;A12&amp;")+("&amp;A16&amp;")+("&amp;A18&amp;")+("&amp;A28&amp;")"</f>
        <v>(2)+(6)+(8)+(18)</v>
      </c>
      <c r="D30" s="13">
        <f>D28+D12+D16+D18</f>
        <v>6421042.1557056634</v>
      </c>
      <c r="E30" s="25">
        <f>E28+E12+E16+E18</f>
        <v>4349460.7420444861</v>
      </c>
      <c r="F30" s="25">
        <f>F28+F12+F16+F18</f>
        <v>1986893.7397474467</v>
      </c>
      <c r="G30" s="25">
        <f>G28+G12+G16+G18</f>
        <v>1337510.863054147</v>
      </c>
      <c r="H30" s="25">
        <f>H28+H12+H16+H18</f>
        <v>12469.50018124799</v>
      </c>
      <c r="N30" s="14"/>
    </row>
    <row r="31" spans="1:16" x14ac:dyDescent="0.2">
      <c r="A31" s="11">
        <f t="shared" si="0"/>
        <v>21</v>
      </c>
      <c r="B31" s="3"/>
      <c r="C31" s="3"/>
      <c r="D31" s="10"/>
      <c r="E31" s="10"/>
      <c r="F31" s="10"/>
      <c r="G31" s="10"/>
      <c r="H31" s="10"/>
    </row>
    <row r="32" spans="1:16" x14ac:dyDescent="0.2">
      <c r="A32" s="11">
        <f t="shared" si="0"/>
        <v>22</v>
      </c>
      <c r="B32" s="10" t="s">
        <v>33</v>
      </c>
      <c r="C32" s="11" t="str">
        <f>"("&amp;A$30&amp;") - ("&amp;A20&amp;")"</f>
        <v>(20) - (10)</v>
      </c>
      <c r="D32" s="25">
        <f>D20-D30</f>
        <v>0</v>
      </c>
      <c r="E32" s="25">
        <f t="shared" ref="E32:H32" si="4">E20-E30</f>
        <v>0</v>
      </c>
      <c r="F32" s="25">
        <f t="shared" si="4"/>
        <v>0</v>
      </c>
      <c r="G32" s="25">
        <f t="shared" si="4"/>
        <v>0</v>
      </c>
      <c r="H32" s="25">
        <f t="shared" si="4"/>
        <v>0</v>
      </c>
    </row>
    <row r="33" spans="1:6" x14ac:dyDescent="0.2">
      <c r="A33" s="3"/>
      <c r="B33" s="10"/>
      <c r="C33" s="3"/>
      <c r="D33" s="3"/>
      <c r="E33" s="3"/>
      <c r="F33" s="3"/>
    </row>
    <row r="34" spans="1:6" x14ac:dyDescent="0.2">
      <c r="B34" s="10" t="s">
        <v>34</v>
      </c>
    </row>
    <row r="35" spans="1:6" x14ac:dyDescent="0.2">
      <c r="B35" s="10" t="s">
        <v>35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sqref="A1:J26"/>
    </sheetView>
  </sheetViews>
  <sheetFormatPr defaultRowHeight="15" x14ac:dyDescent="0.25"/>
  <cols>
    <col min="1" max="1" width="38.28515625" bestFit="1" customWidth="1"/>
    <col min="2" max="4" width="11.5703125" bestFit="1" customWidth="1"/>
    <col min="5" max="9" width="11.5703125" customWidth="1"/>
    <col min="10" max="10" width="12.5703125" bestFit="1" customWidth="1"/>
  </cols>
  <sheetData>
    <row r="1" spans="1:10" x14ac:dyDescent="0.25">
      <c r="A1" s="26" t="s">
        <v>0</v>
      </c>
    </row>
    <row r="2" spans="1:10" x14ac:dyDescent="0.25">
      <c r="A2" s="26" t="s">
        <v>36</v>
      </c>
    </row>
    <row r="3" spans="1:10" x14ac:dyDescent="0.25">
      <c r="A3" s="26" t="s">
        <v>37</v>
      </c>
    </row>
    <row r="5" spans="1:10" x14ac:dyDescent="0.25">
      <c r="A5" s="26" t="s">
        <v>57</v>
      </c>
    </row>
    <row r="6" spans="1:10" x14ac:dyDescent="0.25">
      <c r="B6" s="32">
        <v>43982</v>
      </c>
      <c r="C6" s="32">
        <v>44012</v>
      </c>
      <c r="D6" s="32">
        <v>44043</v>
      </c>
      <c r="E6" s="32">
        <v>44074</v>
      </c>
      <c r="F6" s="32">
        <v>44104</v>
      </c>
      <c r="G6" s="32">
        <v>44135</v>
      </c>
      <c r="H6" s="32">
        <v>44165</v>
      </c>
      <c r="I6" s="32">
        <v>44196</v>
      </c>
      <c r="J6" s="27" t="s">
        <v>38</v>
      </c>
    </row>
    <row r="7" spans="1:10" x14ac:dyDescent="0.25">
      <c r="A7" t="s">
        <v>39</v>
      </c>
    </row>
    <row r="8" spans="1:10" x14ac:dyDescent="0.25">
      <c r="A8" t="s">
        <v>40</v>
      </c>
      <c r="B8" s="28">
        <f>'[1]Attach A (F2019)'!T32</f>
        <v>438983.38757000002</v>
      </c>
      <c r="C8" s="28">
        <f>'[1]Attach A (F2019)'!U32</f>
        <v>404493.64851000003</v>
      </c>
      <c r="D8" s="28">
        <f>'[1]Attach A (F2019)'!V32</f>
        <v>414531.60077000002</v>
      </c>
      <c r="E8" s="28">
        <f>'[1]Attach A (F2019)'!W32</f>
        <v>405984.91545500001</v>
      </c>
      <c r="F8" s="28">
        <f>'[1]Attach A (F2019)'!X32</f>
        <v>400111.40925000003</v>
      </c>
      <c r="G8" s="28">
        <f>'[1]Attach A (F2019)'!Y32</f>
        <v>493806.20443000004</v>
      </c>
      <c r="H8" s="28">
        <f>'[1]Attach A (F2019)'!Z32</f>
        <v>609550.3846600001</v>
      </c>
      <c r="I8" s="28">
        <f>'[1]Attach A (F2019)'!AA32</f>
        <v>769603.25575000001</v>
      </c>
      <c r="J8" s="28">
        <f>SUM(B8:I8)</f>
        <v>3937064.8063949998</v>
      </c>
    </row>
    <row r="9" spans="1:10" x14ac:dyDescent="0.25">
      <c r="A9" t="s">
        <v>41</v>
      </c>
      <c r="B9" s="28">
        <f>'[1]Attach B (F2019)'!T32</f>
        <v>335731.46366399998</v>
      </c>
      <c r="C9" s="28">
        <f>'[1]Attach B (F2019)'!U32</f>
        <v>326647.95579599997</v>
      </c>
      <c r="D9" s="28">
        <f>'[1]Attach B (F2019)'!V32</f>
        <v>346662.53349599999</v>
      </c>
      <c r="E9" s="28">
        <f>'[1]Attach B (F2019)'!W32</f>
        <v>354511.08168</v>
      </c>
      <c r="F9" s="28">
        <f>'[1]Attach B (F2019)'!X32</f>
        <v>331500.29102399998</v>
      </c>
      <c r="G9" s="28">
        <f>'[1]Attach B (F2019)'!Y32</f>
        <v>341664.67303200002</v>
      </c>
      <c r="H9" s="28">
        <f>'[1]Attach B (F2019)'!Z32</f>
        <v>369132.91070399998</v>
      </c>
      <c r="I9" s="28">
        <f>'[1]Attach B (F2019)'!AA32</f>
        <v>413779.18564799998</v>
      </c>
      <c r="J9" s="28">
        <f t="shared" ref="J9:J13" si="0">SUM(B9:I9)</f>
        <v>2819630.0950439996</v>
      </c>
    </row>
    <row r="10" spans="1:10" x14ac:dyDescent="0.25">
      <c r="A10" t="s">
        <v>42</v>
      </c>
      <c r="B10" s="28">
        <f>'[1]Attach C (F2019)'!T32</f>
        <v>155891.63714800001</v>
      </c>
      <c r="C10" s="28">
        <f>'[1]Attach C (F2019)'!U32</f>
        <v>156323.39531200001</v>
      </c>
      <c r="D10" s="28">
        <f>'[1]Attach C (F2019)'!V32</f>
        <v>163840.33739599999</v>
      </c>
      <c r="E10" s="28">
        <f>'[1]Attach C (F2019)'!W32</f>
        <v>168688.45343599998</v>
      </c>
      <c r="F10" s="28">
        <f>'[1]Attach C (F2019)'!X32</f>
        <v>158550.26070399999</v>
      </c>
      <c r="G10" s="28">
        <f>'[1]Attach C (F2019)'!Y32</f>
        <v>163292.041272</v>
      </c>
      <c r="H10" s="28">
        <f>'[1]Attach C (F2019)'!Z32</f>
        <v>168838.027336</v>
      </c>
      <c r="I10" s="28">
        <f>'[1]Attach C (F2019)'!AA32</f>
        <v>183761.855132</v>
      </c>
      <c r="J10" s="28">
        <f t="shared" si="0"/>
        <v>1319186.007736</v>
      </c>
    </row>
    <row r="11" spans="1:10" x14ac:dyDescent="0.25">
      <c r="A11" t="s">
        <v>43</v>
      </c>
      <c r="B11" s="28">
        <f>'[1]Attach D (F2019)'!T32</f>
        <v>112284.55832800001</v>
      </c>
      <c r="C11" s="28">
        <f>'[1]Attach D (F2019)'!U32</f>
        <v>105714.98295000001</v>
      </c>
      <c r="D11" s="28">
        <f>'[1]Attach D (F2019)'!V32</f>
        <v>105998.15814200001</v>
      </c>
      <c r="E11" s="28">
        <f>'[1]Attach D (F2019)'!W32</f>
        <v>109252.015916</v>
      </c>
      <c r="F11" s="28">
        <f>'[1]Attach D (F2019)'!X32</f>
        <v>112129.20118800001</v>
      </c>
      <c r="G11" s="28">
        <f>'[1]Attach D (F2019)'!Y32</f>
        <v>120404.94286000001</v>
      </c>
      <c r="H11" s="28">
        <f>'[1]Attach D (F2019)'!Z32</f>
        <v>115358.27334400002</v>
      </c>
      <c r="I11" s="28">
        <f>'[1]Attach D (F2019)'!AA32</f>
        <v>106823.82396800001</v>
      </c>
      <c r="J11" s="28">
        <f t="shared" si="0"/>
        <v>887965.95669600007</v>
      </c>
    </row>
    <row r="12" spans="1:10" x14ac:dyDescent="0.25">
      <c r="A12" t="s">
        <v>44</v>
      </c>
      <c r="B12" s="28">
        <f>'[1]Attach E (F2019)'!T32</f>
        <v>84357.56</v>
      </c>
      <c r="C12" s="28">
        <f>'[1]Attach E (F2019)'!U32</f>
        <v>82185.210000000006</v>
      </c>
      <c r="D12" s="28">
        <f>'[1]Attach E (F2019)'!V32</f>
        <v>88029.05</v>
      </c>
      <c r="E12" s="28">
        <f>'[1]Attach E (F2019)'!W32</f>
        <v>87352.62000000001</v>
      </c>
      <c r="F12" s="28">
        <f>'[1]Attach E (F2019)'!X32</f>
        <v>82979.400000000009</v>
      </c>
      <c r="G12" s="28">
        <f>'[1]Attach E (F2019)'!Y32</f>
        <v>87256.02</v>
      </c>
      <c r="H12" s="28">
        <f>'[1]Attach E (F2019)'!Z32</f>
        <v>85783.790000000008</v>
      </c>
      <c r="I12" s="28">
        <f>'[1]Attach E (F2019)'!AA32</f>
        <v>86468.040000000008</v>
      </c>
      <c r="J12" s="28">
        <f t="shared" si="0"/>
        <v>684411.69000000006</v>
      </c>
    </row>
    <row r="13" spans="1:10" x14ac:dyDescent="0.25">
      <c r="A13" t="s">
        <v>45</v>
      </c>
      <c r="B13" s="28">
        <f>'[1]Attach F (F2019)'!T32</f>
        <v>108212.98</v>
      </c>
      <c r="C13" s="28">
        <f>'[1]Attach F (F2019)'!U32</f>
        <v>104881.14</v>
      </c>
      <c r="D13" s="28">
        <f>'[1]Attach F (F2019)'!V32</f>
        <v>106963.16</v>
      </c>
      <c r="E13" s="28">
        <f>'[1]Attach F (F2019)'!W32</f>
        <v>106106.26</v>
      </c>
      <c r="F13" s="28">
        <f>'[1]Attach F (F2019)'!X32</f>
        <v>101555</v>
      </c>
      <c r="G13" s="28">
        <f>'[1]Attach F (F2019)'!Y32</f>
        <v>108144.58</v>
      </c>
      <c r="H13" s="28">
        <f>'[1]Attach F (F2019)'!Z32</f>
        <v>105165</v>
      </c>
      <c r="I13" s="28">
        <f>'[1]Attach F (F2019)'!AA32</f>
        <v>105120.16</v>
      </c>
      <c r="J13" s="28">
        <f t="shared" si="0"/>
        <v>846148.28</v>
      </c>
    </row>
    <row r="15" spans="1:10" x14ac:dyDescent="0.25">
      <c r="A15" t="s">
        <v>46</v>
      </c>
    </row>
    <row r="16" spans="1:10" x14ac:dyDescent="0.25">
      <c r="A16" t="s">
        <v>40</v>
      </c>
      <c r="B16" s="28">
        <f>'[1]Attach G (F2019)'!T30</f>
        <v>106979.14487</v>
      </c>
      <c r="C16" s="28">
        <f>'[1]Attach G (F2019)'!U30</f>
        <v>98574.082410000003</v>
      </c>
      <c r="D16" s="28">
        <f>'[1]Attach G (F2019)'!V30</f>
        <v>101020.30607000001</v>
      </c>
      <c r="E16" s="28">
        <f>'[1]Attach G (F2019)'!W30</f>
        <v>98937.500404999999</v>
      </c>
      <c r="F16" s="28">
        <f>'[1]Attach G (F2019)'!X30</f>
        <v>97506.141749999995</v>
      </c>
      <c r="G16" s="28">
        <f>'[1]Attach G (F2019)'!Y30</f>
        <v>120339.32713000001</v>
      </c>
      <c r="H16" s="28">
        <f>'[1]Attach G (F2019)'!Z30</f>
        <v>148545.89206000001</v>
      </c>
      <c r="I16" s="28">
        <f>'[1]Attach G (F2019)'!AA30</f>
        <v>187550.37325</v>
      </c>
      <c r="J16" s="28">
        <f t="shared" ref="J16:J22" si="1">SUM(B16:I16)</f>
        <v>959452.76794499997</v>
      </c>
    </row>
    <row r="17" spans="1:10" x14ac:dyDescent="0.25">
      <c r="A17" t="s">
        <v>41</v>
      </c>
      <c r="B17" s="28">
        <f>'[1]Attach H (F2019)'!T30</f>
        <v>236377.86122799999</v>
      </c>
      <c r="C17" s="28">
        <f>'[1]Attach H (F2019)'!U30</f>
        <v>229982.45181699999</v>
      </c>
      <c r="D17" s="28">
        <f>'[1]Attach H (F2019)'!V30</f>
        <v>244074.080342</v>
      </c>
      <c r="E17" s="28">
        <f>'[1]Attach H (F2019)'!W30</f>
        <v>249599.99385999999</v>
      </c>
      <c r="F17" s="28">
        <f>'[1]Attach H (F2019)'!X30</f>
        <v>233398.826948</v>
      </c>
      <c r="G17" s="28">
        <f>'[1]Attach H (F2019)'!Y30</f>
        <v>240555.24551399998</v>
      </c>
      <c r="H17" s="28">
        <f>'[1]Attach H (F2019)'!Z30</f>
        <v>259894.75930799998</v>
      </c>
      <c r="I17" s="28">
        <f>'[1]Attach H (F2019)'!AA30</f>
        <v>291328.78359599999</v>
      </c>
      <c r="J17" s="28">
        <f t="shared" si="1"/>
        <v>1985212.0026129999</v>
      </c>
    </row>
    <row r="18" spans="1:10" x14ac:dyDescent="0.25">
      <c r="A18" t="s">
        <v>42</v>
      </c>
      <c r="B18" s="28">
        <f>'[1]Attach I (F2019)'!T30</f>
        <v>-185928.083159</v>
      </c>
      <c r="C18" s="28">
        <f>'[1]Attach I (F2019)'!U30</f>
        <v>-186443.03039599999</v>
      </c>
      <c r="D18" s="28">
        <f>'[1]Attach I (F2019)'!V30</f>
        <v>-195408.30049299999</v>
      </c>
      <c r="E18" s="28">
        <f>'[1]Attach I (F2019)'!W30</f>
        <v>-201190.52806300001</v>
      </c>
      <c r="F18" s="28">
        <f>'[1]Attach I (F2019)'!X30</f>
        <v>-189098.957432</v>
      </c>
      <c r="G18" s="28">
        <f>'[1]Attach I (F2019)'!Y30</f>
        <v>-194754.36132599998</v>
      </c>
      <c r="H18" s="28">
        <f>'[1]Attach I (F2019)'!Z30</f>
        <v>-201368.92113800001</v>
      </c>
      <c r="I18" s="28">
        <f>'[1]Attach I (F2019)'!AA30</f>
        <v>-219168.19983100001</v>
      </c>
      <c r="J18" s="28">
        <f t="shared" si="1"/>
        <v>-1573360.3818379999</v>
      </c>
    </row>
    <row r="19" spans="1:10" x14ac:dyDescent="0.25">
      <c r="A19" t="s">
        <v>47</v>
      </c>
      <c r="B19" s="28">
        <f>'[1]Attach J (F2019)'!T32</f>
        <v>-4759.5551159999995</v>
      </c>
      <c r="C19" s="28">
        <f>'[1]Attach J (F2019)'!U32</f>
        <v>-4481.0817749999997</v>
      </c>
      <c r="D19" s="28">
        <f>'[1]Attach J (F2019)'!V32</f>
        <v>-4493.0850989999999</v>
      </c>
      <c r="E19" s="28">
        <f>'[1]Attach J (F2019)'!W32</f>
        <v>-4631.0107019999996</v>
      </c>
      <c r="F19" s="28">
        <f>'[1]Attach J (F2019)'!X32</f>
        <v>-4752.9697859999997</v>
      </c>
      <c r="G19" s="28">
        <f>'[1]Attach J (F2019)'!Y32</f>
        <v>-5103.7646699999996</v>
      </c>
      <c r="H19" s="28">
        <f>'[1]Attach J (F2019)'!Z32</f>
        <v>-4889.8447679999999</v>
      </c>
      <c r="I19" s="28">
        <f>'[1]Attach J (F2019)'!AA32</f>
        <v>-4528.0836959999997</v>
      </c>
      <c r="J19" s="28">
        <f t="shared" si="1"/>
        <v>-37639.395612</v>
      </c>
    </row>
    <row r="20" spans="1:10" x14ac:dyDescent="0.25">
      <c r="A20" t="s">
        <v>48</v>
      </c>
      <c r="B20" s="28">
        <f>'[1]Attach J (F2019)'!T57</f>
        <v>113552.50477499999</v>
      </c>
      <c r="C20" s="28">
        <f>'[1]Attach J (F2019)'!U57</f>
        <v>113664.57726600001</v>
      </c>
      <c r="D20" s="28">
        <f>'[1]Attach J (F2019)'!V57</f>
        <v>112077.647646</v>
      </c>
      <c r="E20" s="28">
        <f>'[1]Attach J (F2019)'!W57</f>
        <v>121362.25404299999</v>
      </c>
      <c r="F20" s="28">
        <f>'[1]Attach J (F2019)'!X57</f>
        <v>120917.560083</v>
      </c>
      <c r="G20" s="28">
        <f>'[1]Attach J (F2019)'!Y57</f>
        <v>125375.388573</v>
      </c>
      <c r="H20" s="28">
        <f>'[1]Attach J (F2019)'!Z57</f>
        <v>121381.770969</v>
      </c>
      <c r="I20" s="28">
        <f>'[1]Attach J (F2019)'!AA57</f>
        <v>115029.723636</v>
      </c>
      <c r="J20" s="28">
        <f t="shared" si="1"/>
        <v>943361.42699100007</v>
      </c>
    </row>
    <row r="21" spans="1:10" x14ac:dyDescent="0.25">
      <c r="A21" t="s">
        <v>49</v>
      </c>
      <c r="B21" s="28">
        <f>'[1]Attach K (F2019)'!T30</f>
        <v>19843.540121999999</v>
      </c>
      <c r="C21" s="28">
        <f>'[1]Attach K (F2019)'!U30</f>
        <v>20099.874155999998</v>
      </c>
      <c r="D21" s="28">
        <f>'[1]Attach K (F2019)'!V30</f>
        <v>21469.348343999998</v>
      </c>
      <c r="E21" s="28">
        <f>'[1]Attach K (F2019)'!W30</f>
        <v>22008.61536</v>
      </c>
      <c r="F21" s="28">
        <f>'[1]Attach K (F2019)'!X30</f>
        <v>20352.619913999999</v>
      </c>
      <c r="G21" s="28">
        <f>'[1]Attach K (F2019)'!Y30</f>
        <v>20953.912823999999</v>
      </c>
      <c r="H21" s="28">
        <f>'[1]Attach K (F2019)'!Z30</f>
        <v>20862.550751999999</v>
      </c>
      <c r="I21" s="28">
        <f>'[1]Attach K (F2019)'!AA30</f>
        <v>21797.274707999997</v>
      </c>
      <c r="J21" s="28">
        <f t="shared" si="1"/>
        <v>167387.73618000001</v>
      </c>
    </row>
    <row r="22" spans="1:10" x14ac:dyDescent="0.25">
      <c r="A22" t="s">
        <v>50</v>
      </c>
      <c r="B22" s="28">
        <f>'[1]Attach L (F2019)'!T30</f>
        <v>89842.56390600001</v>
      </c>
      <c r="C22" s="28">
        <f>'[1]Attach L (F2019)'!U30</f>
        <v>89890.225109999999</v>
      </c>
      <c r="D22" s="28">
        <f>'[1]Attach L (F2019)'!V30</f>
        <v>90711.015125999998</v>
      </c>
      <c r="E22" s="28">
        <f>'[1]Attach L (F2019)'!W30</f>
        <v>91346.127672000002</v>
      </c>
      <c r="F22" s="28">
        <f>'[1]Attach L (F2019)'!X30</f>
        <v>86887.409790000005</v>
      </c>
      <c r="G22" s="28">
        <f>'[1]Attach L (F2019)'!Y30</f>
        <v>90482.028942000004</v>
      </c>
      <c r="H22" s="28">
        <f>'[1]Attach L (F2019)'!Z30</f>
        <v>89892.155987999999</v>
      </c>
      <c r="I22" s="28">
        <f>'[1]Attach L (F2019)'!AA30</f>
        <v>94840.559820000009</v>
      </c>
      <c r="J22" s="28">
        <f t="shared" si="1"/>
        <v>723892.08635400003</v>
      </c>
    </row>
    <row r="24" spans="1:10" x14ac:dyDescent="0.25">
      <c r="A24" s="26" t="s">
        <v>38</v>
      </c>
      <c r="B24" s="29">
        <f>SUM(B8:B13,B16:B22)</f>
        <v>1611369.5633360001</v>
      </c>
      <c r="C24" s="29">
        <f t="shared" ref="C24:I24" si="2">SUM(C8:C13,C16:C22)</f>
        <v>1541533.4311560001</v>
      </c>
      <c r="D24" s="29">
        <f t="shared" si="2"/>
        <v>1595475.8517399998</v>
      </c>
      <c r="E24" s="29">
        <f t="shared" si="2"/>
        <v>1609328.2990620004</v>
      </c>
      <c r="F24" s="29">
        <f t="shared" si="2"/>
        <v>1552036.1934329998</v>
      </c>
      <c r="G24" s="29">
        <f t="shared" si="2"/>
        <v>1712416.2385810004</v>
      </c>
      <c r="H24" s="29">
        <f t="shared" si="2"/>
        <v>1888146.7492150003</v>
      </c>
      <c r="I24" s="29">
        <f t="shared" si="2"/>
        <v>2152406.7519809995</v>
      </c>
      <c r="J24" s="28">
        <f>SUM(B24:I24)</f>
        <v>13662713.078504002</v>
      </c>
    </row>
    <row r="26" spans="1:10" x14ac:dyDescent="0.25">
      <c r="J26" s="30">
        <f>J24-B24-C24</f>
        <v>10509810.084012002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DAB39FD-00B3-4277-B5D7-ECC90A0F73A6}"/>
</file>

<file path=customXml/itemProps2.xml><?xml version="1.0" encoding="utf-8"?>
<ds:datastoreItem xmlns:ds="http://schemas.openxmlformats.org/officeDocument/2006/customXml" ds:itemID="{6E2BFEFE-489B-4A8F-8763-4AC74E2F08E3}"/>
</file>

<file path=customXml/itemProps3.xml><?xml version="1.0" encoding="utf-8"?>
<ds:datastoreItem xmlns:ds="http://schemas.openxmlformats.org/officeDocument/2006/customXml" ds:itemID="{043C2D48-7377-43D3-891C-8124AE14B594}"/>
</file>

<file path=customXml/itemProps4.xml><?xml version="1.0" encoding="utf-8"?>
<ds:datastoreItem xmlns:ds="http://schemas.openxmlformats.org/officeDocument/2006/customXml" ds:itemID="{22BC314C-BE69-458D-BAC5-FE30CAC53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dcterms:created xsi:type="dcterms:W3CDTF">2020-04-27T22:27:17Z</dcterms:created>
  <dcterms:modified xsi:type="dcterms:W3CDTF">2020-04-28T23:05:03Z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